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15" yWindow="90" windowWidth="8475" windowHeight="7950" firstSheet="3" activeTab="7"/>
  </bookViews>
  <sheets>
    <sheet name="sep-18 (2)" sheetId="9" r:id="rId1"/>
    <sheet name="Jun 16" sheetId="1" r:id="rId2"/>
    <sheet name="Sep 16" sheetId="2" r:id="rId3"/>
    <sheet name="dic 16" sheetId="3" r:id="rId4"/>
    <sheet name="mar 17" sheetId="6" r:id="rId5"/>
    <sheet name="mar-18" sheetId="7" r:id="rId6"/>
    <sheet name="sep-18" sheetId="10" r:id="rId7"/>
    <sheet name="dec-18" sheetId="8" r:id="rId8"/>
    <sheet name="Datos" sheetId="4" r:id="rId9"/>
  </sheets>
  <externalReferences>
    <externalReference r:id="rId10"/>
  </externalReferences>
  <definedNames>
    <definedName name="_xlnm._FilterDatabase" localSheetId="7" hidden="1">'dec-18'!$Z$2:$AC$139</definedName>
    <definedName name="_xlnm._FilterDatabase" localSheetId="3" hidden="1">'dic 16'!$Y$2:$AB$87</definedName>
    <definedName name="_xlnm._FilterDatabase" localSheetId="1" hidden="1">'Jun 16'!$Y$2:$AB$80</definedName>
    <definedName name="_xlnm._FilterDatabase" localSheetId="4" hidden="1">'mar 17'!$Y$2:$AB$96</definedName>
    <definedName name="_xlnm._FilterDatabase" localSheetId="5" hidden="1">'mar-18'!$Z$2:$AC$117</definedName>
    <definedName name="_xlnm._FilterDatabase" localSheetId="2" hidden="1">'Sep 16'!$Y$2:$AB$87</definedName>
    <definedName name="_xlnm._FilterDatabase" localSheetId="6" hidden="1">'sep-18'!$Z$2:$AC$134</definedName>
    <definedName name="_xlnm._FilterDatabase" localSheetId="0" hidden="1">'sep-18 (2)'!$Z$2:$AC$134</definedName>
    <definedName name="_xlnm.Print_Area" localSheetId="7">'dec-18'!$A$1:$BC$114</definedName>
    <definedName name="_xlnm.Print_Area" localSheetId="3">'dic 16'!$A$1:$BB$107</definedName>
    <definedName name="_xlnm.Print_Area" localSheetId="1">'Jun 16'!$A$1:$BB$106</definedName>
    <definedName name="_xlnm.Print_Area" localSheetId="4">'mar 17'!$A$1:$BB$107</definedName>
    <definedName name="_xlnm.Print_Area" localSheetId="5">'mar-18'!$A$1:$BC$107</definedName>
    <definedName name="_xlnm.Print_Area" localSheetId="2">'Sep 16'!$A$1:$BB$107</definedName>
    <definedName name="_xlnm.Print_Area" localSheetId="6">'sep-18'!$A$1:$BC$114</definedName>
    <definedName name="_xlnm.Print_Area" localSheetId="0">'sep-18 (2)'!$A$1:$BC$114</definedName>
    <definedName name="Print_Area" localSheetId="7">'dec-18'!$A$1:$AI$146</definedName>
    <definedName name="Print_Area" localSheetId="3">'dic 16'!$A$1:$AH$139</definedName>
    <definedName name="Print_Area" localSheetId="1">'Jun 16'!$A$1:$AH$138</definedName>
    <definedName name="Print_Area" localSheetId="4">'mar 17'!$A$1:$AH$139</definedName>
    <definedName name="Print_Area" localSheetId="5">'mar-18'!$A$1:$AI$139</definedName>
    <definedName name="Print_Area" localSheetId="2">'Sep 16'!$A$1:$AH$139</definedName>
    <definedName name="Print_Area" localSheetId="6">'sep-18'!$A$1:$AI$146</definedName>
    <definedName name="Print_Area" localSheetId="0">'sep-18 (2)'!$A$1:$AI$146</definedName>
  </definedNames>
  <calcPr calcId="145621" calcOnSave="0"/>
</workbook>
</file>

<file path=xl/calcChain.xml><?xml version="1.0" encoding="utf-8"?>
<calcChain xmlns="http://schemas.openxmlformats.org/spreadsheetml/2006/main">
  <c r="F9" i="8" l="1"/>
  <c r="G45" i="8" l="1"/>
  <c r="I10" i="8" l="1"/>
  <c r="K37" i="8" l="1"/>
  <c r="F37" i="8"/>
  <c r="K21" i="8" l="1"/>
  <c r="F21" i="8"/>
  <c r="K12" i="8" l="1"/>
  <c r="F12" i="8"/>
  <c r="F3" i="8" l="1"/>
  <c r="K3" i="8"/>
  <c r="L3" i="8" s="1"/>
  <c r="AC3" i="8"/>
  <c r="AG3" i="8"/>
  <c r="F4" i="8"/>
  <c r="K4" i="8"/>
  <c r="L4" i="8" s="1"/>
  <c r="AC4" i="8"/>
  <c r="AG4" i="8"/>
  <c r="F5" i="8"/>
  <c r="K5" i="8"/>
  <c r="L5" i="8" s="1"/>
  <c r="AC5" i="8"/>
  <c r="AG5" i="8"/>
  <c r="F6" i="8"/>
  <c r="K6" i="8"/>
  <c r="L6" i="8" s="1"/>
  <c r="AC6" i="8"/>
  <c r="AG6" i="8"/>
  <c r="F7" i="8"/>
  <c r="K7" i="8"/>
  <c r="L7" i="8" s="1"/>
  <c r="AC7" i="8"/>
  <c r="F8" i="8"/>
  <c r="K8" i="8"/>
  <c r="L8" i="8" s="1"/>
  <c r="AC8" i="8"/>
  <c r="AC9" i="8"/>
  <c r="AG9" i="8"/>
  <c r="F10" i="8"/>
  <c r="K10" i="8"/>
  <c r="L10" i="8" s="1"/>
  <c r="AC10" i="8"/>
  <c r="F13" i="8"/>
  <c r="K13" i="8"/>
  <c r="L13" i="8" s="1"/>
  <c r="AC13" i="8"/>
  <c r="F14" i="8"/>
  <c r="K14" i="8"/>
  <c r="L14" i="8" s="1"/>
  <c r="AC14" i="8"/>
  <c r="F15" i="8"/>
  <c r="K15" i="8"/>
  <c r="L15" i="8" s="1"/>
  <c r="AC15" i="8"/>
  <c r="F16" i="8"/>
  <c r="K16" i="8"/>
  <c r="L16" i="8" s="1"/>
  <c r="AC16" i="8"/>
  <c r="F28" i="8"/>
  <c r="K28" i="8"/>
  <c r="L28" i="8" s="1"/>
  <c r="AC28" i="8"/>
  <c r="F36" i="8"/>
  <c r="K36" i="8"/>
  <c r="L36" i="8" s="1"/>
  <c r="AC36" i="8"/>
  <c r="F44" i="8"/>
  <c r="K44" i="8"/>
  <c r="L44" i="8" s="1"/>
  <c r="AC44" i="8"/>
  <c r="F45" i="8"/>
  <c r="K45" i="8"/>
  <c r="L45" i="8" s="1"/>
  <c r="AC45" i="8"/>
  <c r="F46" i="8"/>
  <c r="K46" i="8"/>
  <c r="L46" i="8" s="1"/>
  <c r="W46" i="8"/>
  <c r="AC46" i="8"/>
  <c r="F47" i="8"/>
  <c r="K47" i="8"/>
  <c r="L47" i="8" s="1"/>
  <c r="W47" i="8"/>
  <c r="AC47" i="8"/>
  <c r="F48" i="8"/>
  <c r="K48" i="8"/>
  <c r="L48" i="8" s="1"/>
  <c r="AC48" i="8"/>
  <c r="F49" i="8"/>
  <c r="K49" i="8"/>
  <c r="L49" i="8" s="1"/>
  <c r="AC49" i="8"/>
  <c r="F50" i="8"/>
  <c r="K50" i="8"/>
  <c r="L50" i="8" s="1"/>
  <c r="AC50" i="8"/>
  <c r="L37" i="8" l="1"/>
  <c r="L21" i="8"/>
  <c r="L12" i="8"/>
  <c r="AB97" i="8"/>
  <c r="AC97" i="8" s="1"/>
  <c r="AB181" i="8"/>
  <c r="AC181" i="8" s="1"/>
  <c r="AB180" i="8"/>
  <c r="AC180" i="8" s="1"/>
  <c r="AA182" i="8"/>
  <c r="F3" i="10"/>
  <c r="K3" i="10"/>
  <c r="L3" i="10" s="1"/>
  <c r="AC3" i="10"/>
  <c r="AG3" i="10"/>
  <c r="F4" i="10"/>
  <c r="K4" i="10"/>
  <c r="L4" i="10" s="1"/>
  <c r="AC4" i="10"/>
  <c r="AG4" i="10"/>
  <c r="F5" i="10"/>
  <c r="K5" i="10"/>
  <c r="L5" i="10" s="1"/>
  <c r="AC5" i="10"/>
  <c r="F6" i="10"/>
  <c r="K6" i="10"/>
  <c r="L6" i="10" s="1"/>
  <c r="AC6" i="10"/>
  <c r="AG6" i="10"/>
  <c r="F7" i="10"/>
  <c r="K7" i="10"/>
  <c r="L7" i="10" s="1"/>
  <c r="AC7" i="10"/>
  <c r="F8" i="10"/>
  <c r="K8" i="10"/>
  <c r="L8" i="10" s="1"/>
  <c r="AC8" i="10"/>
  <c r="F9" i="10"/>
  <c r="K9" i="10"/>
  <c r="L9" i="10" s="1"/>
  <c r="AC9" i="10"/>
  <c r="AG9" i="10"/>
  <c r="F10" i="10"/>
  <c r="K10" i="10"/>
  <c r="L10" i="10" s="1"/>
  <c r="AC10" i="10"/>
  <c r="F11" i="10"/>
  <c r="K11" i="10"/>
  <c r="L11" i="10" s="1"/>
  <c r="AC11" i="10"/>
  <c r="F12" i="10"/>
  <c r="K12" i="10"/>
  <c r="L12" i="10" s="1"/>
  <c r="AC12" i="10"/>
  <c r="F13" i="10"/>
  <c r="K13" i="10"/>
  <c r="L13" i="10" s="1"/>
  <c r="AC13" i="10"/>
  <c r="F14" i="10"/>
  <c r="K14" i="10"/>
  <c r="L14" i="10" s="1"/>
  <c r="AC14" i="10"/>
  <c r="F15" i="10"/>
  <c r="K15" i="10"/>
  <c r="L15" i="10" s="1"/>
  <c r="AC15" i="10"/>
  <c r="F16" i="10"/>
  <c r="K16" i="10"/>
  <c r="L16" i="10" s="1"/>
  <c r="AC16" i="10"/>
  <c r="F17" i="10"/>
  <c r="K17" i="10"/>
  <c r="L17" i="10" s="1"/>
  <c r="AC17" i="10"/>
  <c r="F18" i="10"/>
  <c r="K18" i="10"/>
  <c r="L18" i="10" s="1"/>
  <c r="AC18" i="10"/>
  <c r="F19" i="10"/>
  <c r="K19" i="10"/>
  <c r="L19" i="10" s="1"/>
  <c r="AC19" i="10"/>
  <c r="F20" i="10"/>
  <c r="K20" i="10"/>
  <c r="L20" i="10" s="1"/>
  <c r="AC20" i="10"/>
  <c r="F21" i="10"/>
  <c r="K21" i="10"/>
  <c r="L21" i="10" s="1"/>
  <c r="AC21" i="10"/>
  <c r="F22" i="10"/>
  <c r="K22" i="10"/>
  <c r="L22" i="10" s="1"/>
  <c r="AC22" i="10"/>
  <c r="F23" i="10"/>
  <c r="K23" i="10"/>
  <c r="L23" i="10" s="1"/>
  <c r="AC23" i="10"/>
  <c r="F24" i="10"/>
  <c r="K24" i="10"/>
  <c r="L24" i="10" s="1"/>
  <c r="AC24" i="10"/>
  <c r="F25" i="10"/>
  <c r="K25" i="10"/>
  <c r="L25" i="10" s="1"/>
  <c r="AC25" i="10"/>
  <c r="F26" i="10"/>
  <c r="K26" i="10"/>
  <c r="L26" i="10" s="1"/>
  <c r="AC26" i="10"/>
  <c r="F27" i="10"/>
  <c r="K27" i="10"/>
  <c r="L27" i="10" s="1"/>
  <c r="AC27" i="10"/>
  <c r="F28" i="10"/>
  <c r="K28" i="10"/>
  <c r="L28" i="10" s="1"/>
  <c r="AC28" i="10"/>
  <c r="F29" i="10"/>
  <c r="K29" i="10"/>
  <c r="L29" i="10" s="1"/>
  <c r="AC29" i="10"/>
  <c r="F30" i="10"/>
  <c r="K30" i="10"/>
  <c r="L30" i="10" s="1"/>
  <c r="AC30" i="10"/>
  <c r="F31" i="10"/>
  <c r="K31" i="10"/>
  <c r="L31" i="10" s="1"/>
  <c r="AC31" i="10"/>
  <c r="F32" i="10"/>
  <c r="K32" i="10"/>
  <c r="L32" i="10" s="1"/>
  <c r="AC32" i="10"/>
  <c r="AG32" i="10"/>
  <c r="F33" i="10"/>
  <c r="K33" i="10"/>
  <c r="L33" i="10" s="1"/>
  <c r="AC33" i="10"/>
  <c r="F34" i="10"/>
  <c r="J34" i="10"/>
  <c r="AG5" i="10" s="1"/>
  <c r="K34" i="10"/>
  <c r="L34" i="10" s="1"/>
  <c r="AC34" i="10"/>
  <c r="F35" i="10"/>
  <c r="K35" i="10"/>
  <c r="L35" i="10" s="1"/>
  <c r="AC35" i="10"/>
  <c r="F36" i="10"/>
  <c r="K36" i="10"/>
  <c r="L36" i="10" s="1"/>
  <c r="AC36" i="10"/>
  <c r="F37" i="10"/>
  <c r="K37" i="10"/>
  <c r="L37" i="10" s="1"/>
  <c r="AC37" i="10"/>
  <c r="F38" i="10"/>
  <c r="K38" i="10"/>
  <c r="L38" i="10" s="1"/>
  <c r="AC38" i="10"/>
  <c r="F39" i="10"/>
  <c r="K39" i="10"/>
  <c r="L39" i="10" s="1"/>
  <c r="AC39" i="10"/>
  <c r="F40" i="10"/>
  <c r="K40" i="10"/>
  <c r="L40" i="10" s="1"/>
  <c r="AC40" i="10"/>
  <c r="F41" i="10"/>
  <c r="K41" i="10"/>
  <c r="L41" i="10" s="1"/>
  <c r="AC41" i="10"/>
  <c r="F42" i="10"/>
  <c r="K42" i="10"/>
  <c r="L42" i="10" s="1"/>
  <c r="AC42" i="10"/>
  <c r="F43" i="10"/>
  <c r="K43" i="10"/>
  <c r="L43" i="10" s="1"/>
  <c r="AC43" i="10"/>
  <c r="F44" i="10"/>
  <c r="K44" i="10"/>
  <c r="L44" i="10" s="1"/>
  <c r="W44" i="10"/>
  <c r="AC44" i="10"/>
  <c r="F45" i="10"/>
  <c r="K45" i="10"/>
  <c r="L45" i="10"/>
  <c r="W45" i="10"/>
  <c r="AC45" i="10"/>
  <c r="F46" i="10"/>
  <c r="K46" i="10"/>
  <c r="L46" i="10" s="1"/>
  <c r="AC46" i="10"/>
  <c r="F47" i="10"/>
  <c r="K47" i="10"/>
  <c r="L47" i="10" s="1"/>
  <c r="AC47" i="10"/>
  <c r="F48" i="10"/>
  <c r="K48" i="10"/>
  <c r="L48" i="10" s="1"/>
  <c r="AC48" i="10"/>
  <c r="AC49" i="10"/>
  <c r="AC50" i="10"/>
  <c r="AC51" i="10"/>
  <c r="AC52" i="10"/>
  <c r="AC53" i="10"/>
  <c r="AC54" i="10"/>
  <c r="AC55" i="10"/>
  <c r="AC56" i="10"/>
  <c r="AC57" i="10"/>
  <c r="AC61" i="10"/>
  <c r="AC62" i="10"/>
  <c r="AC63" i="10"/>
  <c r="AC67" i="10"/>
  <c r="AC68" i="10"/>
  <c r="AC69" i="10"/>
  <c r="AC70" i="10"/>
  <c r="AC71" i="10"/>
  <c r="AC72" i="10"/>
  <c r="AC73" i="10"/>
  <c r="AC74" i="10"/>
  <c r="AC75" i="10"/>
  <c r="AC76" i="10"/>
  <c r="AC77" i="10"/>
  <c r="AC78" i="10"/>
  <c r="AC79" i="10"/>
  <c r="AC80" i="10"/>
  <c r="AC81" i="10"/>
  <c r="AC82" i="10"/>
  <c r="AC83" i="10"/>
  <c r="AC84" i="10"/>
  <c r="AC85" i="10"/>
  <c r="AC86" i="10"/>
  <c r="AC87" i="10"/>
  <c r="AC88" i="10"/>
  <c r="AC89" i="10"/>
  <c r="AC90" i="10"/>
  <c r="AC91" i="10"/>
  <c r="AC92" i="10"/>
  <c r="AC93" i="10"/>
  <c r="AC94" i="10"/>
  <c r="AC95" i="10"/>
  <c r="AC96" i="10"/>
  <c r="AC97" i="10"/>
  <c r="AC98" i="10"/>
  <c r="AC99" i="10"/>
  <c r="AC100" i="10"/>
  <c r="AC101" i="10"/>
  <c r="AC102" i="10"/>
  <c r="AC103" i="10"/>
  <c r="AC104" i="10"/>
  <c r="AC105" i="10"/>
  <c r="AC106" i="10"/>
  <c r="AC107" i="10"/>
  <c r="AC108" i="10"/>
  <c r="AC109" i="10"/>
  <c r="AC110" i="10"/>
  <c r="AC111" i="10"/>
  <c r="AC112" i="10"/>
  <c r="AC113" i="10"/>
  <c r="AC114" i="10"/>
  <c r="AC115" i="10"/>
  <c r="AC116" i="10"/>
  <c r="AC117" i="10"/>
  <c r="AC118" i="10"/>
  <c r="AC119" i="10"/>
  <c r="AC120" i="10"/>
  <c r="AC121" i="10"/>
  <c r="AC122" i="10"/>
  <c r="AC123" i="10"/>
  <c r="AC124" i="10"/>
  <c r="AC125" i="10"/>
  <c r="AC126" i="10"/>
  <c r="AC127" i="10"/>
  <c r="AC128" i="10"/>
  <c r="AC129" i="10"/>
  <c r="AC130" i="10"/>
  <c r="AC131" i="10"/>
  <c r="AC132" i="10"/>
  <c r="AC133" i="10"/>
  <c r="AC134" i="10"/>
  <c r="AC135" i="10"/>
  <c r="AC136" i="10"/>
  <c r="AC137" i="10"/>
  <c r="AC138" i="10"/>
  <c r="AC139" i="10"/>
  <c r="AC140" i="10"/>
  <c r="AC141" i="10"/>
  <c r="AC142" i="10"/>
  <c r="AC143" i="10"/>
  <c r="AC144" i="10"/>
  <c r="AC145" i="10"/>
  <c r="AC146" i="10"/>
  <c r="AC147" i="10"/>
  <c r="AC148" i="10"/>
  <c r="AC149" i="10"/>
  <c r="AC150" i="10"/>
  <c r="AC151" i="10"/>
  <c r="AC152" i="10"/>
  <c r="AC153" i="10"/>
  <c r="AC154" i="10"/>
  <c r="AC155" i="10"/>
  <c r="AC156" i="10"/>
  <c r="AC157" i="10"/>
  <c r="AC158" i="10"/>
  <c r="AC159" i="10"/>
  <c r="AC160" i="10"/>
  <c r="AC161" i="10"/>
  <c r="AC162" i="10"/>
  <c r="AC163" i="10"/>
  <c r="AC164" i="10"/>
  <c r="AC165" i="10"/>
  <c r="AC166" i="10"/>
  <c r="AC167" i="10"/>
  <c r="AC168" i="10"/>
  <c r="AC169" i="10"/>
  <c r="AC170" i="10"/>
  <c r="AC171" i="10"/>
  <c r="AC172" i="10"/>
  <c r="AC173" i="10"/>
  <c r="AA174" i="10"/>
  <c r="AB174" i="10"/>
  <c r="AC174" i="10" l="1"/>
  <c r="AG7" i="10" s="1"/>
  <c r="AG8" i="10"/>
  <c r="AB174" i="9" l="1"/>
  <c r="AA174" i="9"/>
  <c r="AC173" i="9"/>
  <c r="AC172" i="9"/>
  <c r="AC171" i="9"/>
  <c r="AC170" i="9"/>
  <c r="AC169" i="9"/>
  <c r="AC168" i="9"/>
  <c r="AC167" i="9"/>
  <c r="AC166" i="9"/>
  <c r="AC165" i="9"/>
  <c r="AC164" i="9"/>
  <c r="AC163" i="9"/>
  <c r="AC162" i="9"/>
  <c r="AC161" i="9"/>
  <c r="AC160" i="9"/>
  <c r="AC159" i="9"/>
  <c r="AC158" i="9"/>
  <c r="AC157" i="9"/>
  <c r="AC156" i="9"/>
  <c r="AC155" i="9"/>
  <c r="AC154" i="9"/>
  <c r="AC153" i="9"/>
  <c r="AC152" i="9"/>
  <c r="AC151" i="9"/>
  <c r="AC150" i="9"/>
  <c r="AC149" i="9"/>
  <c r="AC148" i="9"/>
  <c r="AC147" i="9"/>
  <c r="AC146" i="9"/>
  <c r="AC145" i="9"/>
  <c r="AC144" i="9"/>
  <c r="AC143" i="9"/>
  <c r="AC142" i="9"/>
  <c r="AC141" i="9"/>
  <c r="AC140" i="9"/>
  <c r="AC139" i="9"/>
  <c r="AC138" i="9"/>
  <c r="AC137" i="9"/>
  <c r="AC136" i="9"/>
  <c r="AC135" i="9"/>
  <c r="AC134" i="9"/>
  <c r="AC133" i="9"/>
  <c r="AC132" i="9"/>
  <c r="AC131" i="9"/>
  <c r="AC130" i="9"/>
  <c r="AC129" i="9"/>
  <c r="AC128" i="9"/>
  <c r="AC127" i="9"/>
  <c r="AC126" i="9"/>
  <c r="AC125" i="9"/>
  <c r="AC124" i="9"/>
  <c r="AC123" i="9"/>
  <c r="AC122" i="9"/>
  <c r="AC121" i="9"/>
  <c r="AC120" i="9"/>
  <c r="AC119" i="9"/>
  <c r="AC118" i="9"/>
  <c r="AC117" i="9"/>
  <c r="AC116" i="9"/>
  <c r="AC115" i="9"/>
  <c r="AC114" i="9"/>
  <c r="AC113" i="9"/>
  <c r="AC112" i="9"/>
  <c r="AC111" i="9"/>
  <c r="AC110" i="9"/>
  <c r="AC109" i="9"/>
  <c r="AC108" i="9"/>
  <c r="AC107" i="9"/>
  <c r="AC106" i="9"/>
  <c r="AC105" i="9"/>
  <c r="AC104" i="9"/>
  <c r="AC103" i="9"/>
  <c r="AC102" i="9"/>
  <c r="AC101" i="9"/>
  <c r="AC100" i="9"/>
  <c r="AC99" i="9"/>
  <c r="AC98" i="9"/>
  <c r="AC97" i="9"/>
  <c r="AC96" i="9"/>
  <c r="AC95" i="9"/>
  <c r="AC94" i="9"/>
  <c r="AC93" i="9"/>
  <c r="AC92" i="9"/>
  <c r="AC91" i="9"/>
  <c r="AC90" i="9"/>
  <c r="AC89" i="9"/>
  <c r="AC88" i="9"/>
  <c r="AC87" i="9"/>
  <c r="AC86" i="9"/>
  <c r="AC85" i="9"/>
  <c r="AC84" i="9"/>
  <c r="AC83" i="9"/>
  <c r="AC82" i="9"/>
  <c r="AC81" i="9"/>
  <c r="AC80" i="9"/>
  <c r="AC79" i="9"/>
  <c r="AC78" i="9"/>
  <c r="AC77" i="9"/>
  <c r="AC76" i="9"/>
  <c r="AC75" i="9"/>
  <c r="AC74" i="9"/>
  <c r="AC73" i="9"/>
  <c r="AC72" i="9"/>
  <c r="AC71" i="9"/>
  <c r="AC70" i="9"/>
  <c r="AC69" i="9"/>
  <c r="AC68" i="9"/>
  <c r="AC67" i="9"/>
  <c r="AC63" i="9"/>
  <c r="AC62" i="9"/>
  <c r="AC61" i="9"/>
  <c r="AC57" i="9"/>
  <c r="AC56" i="9"/>
  <c r="AC55" i="9"/>
  <c r="AC54" i="9"/>
  <c r="AC53" i="9"/>
  <c r="AC52" i="9"/>
  <c r="AC51" i="9"/>
  <c r="AC50" i="9"/>
  <c r="AC49" i="9"/>
  <c r="AC48" i="9"/>
  <c r="K48" i="9"/>
  <c r="L48" i="9" s="1"/>
  <c r="F48" i="9"/>
  <c r="AC47" i="9"/>
  <c r="K47" i="9"/>
  <c r="L47" i="9" s="1"/>
  <c r="F47" i="9"/>
  <c r="AC46" i="9"/>
  <c r="K46" i="9"/>
  <c r="L46" i="9" s="1"/>
  <c r="F46" i="9"/>
  <c r="AC45" i="9"/>
  <c r="W45" i="9"/>
  <c r="K45" i="9"/>
  <c r="L45" i="9" s="1"/>
  <c r="F45" i="9"/>
  <c r="AC44" i="9"/>
  <c r="W44" i="9"/>
  <c r="K44" i="9"/>
  <c r="L44" i="9" s="1"/>
  <c r="F44" i="9"/>
  <c r="AC43" i="9"/>
  <c r="K43" i="9"/>
  <c r="L43" i="9" s="1"/>
  <c r="F43" i="9"/>
  <c r="AC42" i="9"/>
  <c r="K42" i="9"/>
  <c r="L42" i="9" s="1"/>
  <c r="F42" i="9"/>
  <c r="AC41" i="9"/>
  <c r="K41" i="9"/>
  <c r="L41" i="9" s="1"/>
  <c r="F41" i="9"/>
  <c r="AC40" i="9"/>
  <c r="K40" i="9"/>
  <c r="L40" i="9" s="1"/>
  <c r="F40" i="9"/>
  <c r="AC39" i="9"/>
  <c r="K39" i="9"/>
  <c r="L39" i="9" s="1"/>
  <c r="F39" i="9"/>
  <c r="AC38" i="9"/>
  <c r="K38" i="9"/>
  <c r="L38" i="9" s="1"/>
  <c r="F38" i="9"/>
  <c r="AC37" i="9"/>
  <c r="K37" i="9"/>
  <c r="L37" i="9" s="1"/>
  <c r="F37" i="9"/>
  <c r="AC36" i="9"/>
  <c r="K36" i="9"/>
  <c r="L36" i="9" s="1"/>
  <c r="F36" i="9"/>
  <c r="AC35" i="9"/>
  <c r="K35" i="9"/>
  <c r="L35" i="9" s="1"/>
  <c r="F35" i="9"/>
  <c r="AC34" i="9"/>
  <c r="K34" i="9"/>
  <c r="L34" i="9" s="1"/>
  <c r="J34" i="9"/>
  <c r="AG5" i="9" s="1"/>
  <c r="F34" i="9"/>
  <c r="AC33" i="9"/>
  <c r="K33" i="9"/>
  <c r="L33" i="9" s="1"/>
  <c r="F33" i="9"/>
  <c r="AG32" i="9"/>
  <c r="AC32" i="9"/>
  <c r="K32" i="9"/>
  <c r="L32" i="9" s="1"/>
  <c r="F32" i="9"/>
  <c r="AC31" i="9"/>
  <c r="K31" i="9"/>
  <c r="L31" i="9" s="1"/>
  <c r="F31" i="9"/>
  <c r="AC30" i="9"/>
  <c r="K30" i="9"/>
  <c r="L30" i="9" s="1"/>
  <c r="F30" i="9"/>
  <c r="AC29" i="9"/>
  <c r="K29" i="9"/>
  <c r="L29" i="9" s="1"/>
  <c r="F29" i="9"/>
  <c r="AC28" i="9"/>
  <c r="K28" i="9"/>
  <c r="L28" i="9" s="1"/>
  <c r="F28" i="9"/>
  <c r="AC27" i="9"/>
  <c r="K27" i="9"/>
  <c r="L27" i="9" s="1"/>
  <c r="F27" i="9"/>
  <c r="AC26" i="9"/>
  <c r="K26" i="9"/>
  <c r="L26" i="9" s="1"/>
  <c r="F26" i="9"/>
  <c r="AC25" i="9"/>
  <c r="K25" i="9"/>
  <c r="L25" i="9" s="1"/>
  <c r="F25" i="9"/>
  <c r="AC24" i="9"/>
  <c r="K24" i="9"/>
  <c r="L24" i="9" s="1"/>
  <c r="F24" i="9"/>
  <c r="AC23" i="9"/>
  <c r="K23" i="9"/>
  <c r="L23" i="9" s="1"/>
  <c r="F23" i="9"/>
  <c r="AC22" i="9"/>
  <c r="K22" i="9"/>
  <c r="L22" i="9" s="1"/>
  <c r="F22" i="9"/>
  <c r="AC21" i="9"/>
  <c r="K21" i="9"/>
  <c r="L21" i="9" s="1"/>
  <c r="F21" i="9"/>
  <c r="AC20" i="9"/>
  <c r="K20" i="9"/>
  <c r="L20" i="9" s="1"/>
  <c r="F20" i="9"/>
  <c r="AC19" i="9"/>
  <c r="K19" i="9"/>
  <c r="L19" i="9" s="1"/>
  <c r="F19" i="9"/>
  <c r="AC18" i="9"/>
  <c r="K18" i="9"/>
  <c r="L18" i="9" s="1"/>
  <c r="F18" i="9"/>
  <c r="AC17" i="9"/>
  <c r="K17" i="9"/>
  <c r="L17" i="9" s="1"/>
  <c r="F17" i="9"/>
  <c r="AC16" i="9"/>
  <c r="K16" i="9"/>
  <c r="L16" i="9" s="1"/>
  <c r="F16" i="9"/>
  <c r="AC15" i="9"/>
  <c r="K15" i="9"/>
  <c r="L15" i="9" s="1"/>
  <c r="F15" i="9"/>
  <c r="AC14" i="9"/>
  <c r="K14" i="9"/>
  <c r="L14" i="9" s="1"/>
  <c r="F14" i="9"/>
  <c r="AC13" i="9"/>
  <c r="K13" i="9"/>
  <c r="L13" i="9" s="1"/>
  <c r="F13" i="9"/>
  <c r="AC12" i="9"/>
  <c r="K12" i="9"/>
  <c r="L12" i="9" s="1"/>
  <c r="F12" i="9"/>
  <c r="AC11" i="9"/>
  <c r="K11" i="9"/>
  <c r="L11" i="9" s="1"/>
  <c r="F11" i="9"/>
  <c r="AC10" i="9"/>
  <c r="K10" i="9"/>
  <c r="L10" i="9" s="1"/>
  <c r="F10" i="9"/>
  <c r="AG9" i="9"/>
  <c r="AC9" i="9"/>
  <c r="K9" i="9"/>
  <c r="L9" i="9" s="1"/>
  <c r="F9" i="9"/>
  <c r="AC8" i="9"/>
  <c r="K8" i="9"/>
  <c r="L8" i="9" s="1"/>
  <c r="F8" i="9"/>
  <c r="AC7" i="9"/>
  <c r="K7" i="9"/>
  <c r="L7" i="9" s="1"/>
  <c r="F7" i="9"/>
  <c r="AG6" i="9"/>
  <c r="AC6" i="9"/>
  <c r="K6" i="9"/>
  <c r="L6" i="9" s="1"/>
  <c r="F6" i="9"/>
  <c r="AC5" i="9"/>
  <c r="K5" i="9"/>
  <c r="L5" i="9" s="1"/>
  <c r="F5" i="9"/>
  <c r="AG4" i="9"/>
  <c r="AC4" i="9"/>
  <c r="K4" i="9"/>
  <c r="L4" i="9" s="1"/>
  <c r="F4" i="9"/>
  <c r="AG3" i="9"/>
  <c r="AC3" i="9"/>
  <c r="K3" i="9"/>
  <c r="L3" i="9" s="1"/>
  <c r="F3" i="9"/>
  <c r="AC174" i="9" l="1"/>
  <c r="AG7" i="9" s="1"/>
  <c r="AG8" i="9"/>
  <c r="AC138" i="8"/>
  <c r="AC179" i="8"/>
  <c r="AC42" i="8"/>
  <c r="AC169" i="8"/>
  <c r="AC66" i="8"/>
  <c r="AC25" i="8"/>
  <c r="AC26" i="8"/>
  <c r="AC147" i="8"/>
  <c r="K43" i="8"/>
  <c r="L43" i="8" s="1"/>
  <c r="F43" i="8"/>
  <c r="K42" i="8"/>
  <c r="F42" i="8"/>
  <c r="K41" i="8"/>
  <c r="L41" i="8" s="1"/>
  <c r="F41" i="8"/>
  <c r="K40" i="8"/>
  <c r="L40" i="8" s="1"/>
  <c r="F40" i="8"/>
  <c r="K39" i="8"/>
  <c r="L39" i="8" s="1"/>
  <c r="F39" i="8"/>
  <c r="K38" i="8"/>
  <c r="L38" i="8" s="1"/>
  <c r="F38" i="8"/>
  <c r="K35" i="8"/>
  <c r="L35" i="8" s="1"/>
  <c r="F35" i="8"/>
  <c r="K34" i="8"/>
  <c r="L34" i="8" s="1"/>
  <c r="F34" i="8"/>
  <c r="K33" i="8"/>
  <c r="L33" i="8" s="1"/>
  <c r="F33" i="8"/>
  <c r="K32" i="8"/>
  <c r="L32" i="8" s="1"/>
  <c r="F32" i="8"/>
  <c r="K31" i="8"/>
  <c r="L31" i="8" s="1"/>
  <c r="F31" i="8"/>
  <c r="K30" i="8"/>
  <c r="L30" i="8" s="1"/>
  <c r="F30" i="8"/>
  <c r="K29" i="8"/>
  <c r="L29" i="8" s="1"/>
  <c r="F29" i="8"/>
  <c r="K27" i="8"/>
  <c r="L27" i="8" s="1"/>
  <c r="F27" i="8"/>
  <c r="K26" i="8"/>
  <c r="F26" i="8"/>
  <c r="K25" i="8"/>
  <c r="L25" i="8" s="1"/>
  <c r="F25" i="8"/>
  <c r="K24" i="8"/>
  <c r="L24" i="8" s="1"/>
  <c r="F24" i="8"/>
  <c r="K23" i="8"/>
  <c r="L23" i="8" s="1"/>
  <c r="F23" i="8"/>
  <c r="K22" i="8"/>
  <c r="F22" i="8"/>
  <c r="K20" i="8"/>
  <c r="L20" i="8" s="1"/>
  <c r="F20" i="8"/>
  <c r="K19" i="8"/>
  <c r="L19" i="8" s="1"/>
  <c r="F19" i="8"/>
  <c r="K18" i="8"/>
  <c r="L18" i="8" s="1"/>
  <c r="F18" i="8"/>
  <c r="K17" i="8"/>
  <c r="L17" i="8" s="1"/>
  <c r="F17" i="8"/>
  <c r="K11" i="8"/>
  <c r="L11" i="8" s="1"/>
  <c r="F11" i="8"/>
  <c r="AB18" i="8" l="1"/>
  <c r="AB38" i="8"/>
  <c r="AC38" i="8" s="1"/>
  <c r="L42" i="8"/>
  <c r="AB127" i="8"/>
  <c r="AC127" i="8" s="1"/>
  <c r="L22" i="8"/>
  <c r="AB43" i="8"/>
  <c r="AC43" i="8" s="1"/>
  <c r="L26" i="8"/>
  <c r="AB154" i="8"/>
  <c r="AC154" i="8" s="1"/>
  <c r="AC132" i="8"/>
  <c r="AC177" i="8"/>
  <c r="AC178" i="8"/>
  <c r="AB182" i="8" l="1"/>
  <c r="AG8" i="8"/>
  <c r="AC18" i="8"/>
  <c r="AC65" i="8"/>
  <c r="AC117" i="8"/>
  <c r="AC159" i="8"/>
  <c r="AC172" i="8"/>
  <c r="AC123" i="8"/>
  <c r="AC131" i="8"/>
  <c r="AC176" i="8" l="1"/>
  <c r="AC175" i="8"/>
  <c r="AC174" i="8"/>
  <c r="AC173" i="8"/>
  <c r="AC171" i="8"/>
  <c r="AC170" i="8"/>
  <c r="AC168" i="8"/>
  <c r="AC167" i="8"/>
  <c r="AC166" i="8"/>
  <c r="AC165" i="8"/>
  <c r="AC164" i="8"/>
  <c r="AC163" i="8"/>
  <c r="AC162" i="8"/>
  <c r="AC161" i="8"/>
  <c r="AC160" i="8"/>
  <c r="AC158" i="8"/>
  <c r="AC157" i="8"/>
  <c r="AC156" i="8"/>
  <c r="AC155" i="8"/>
  <c r="AC153" i="8"/>
  <c r="AC151" i="8"/>
  <c r="AC150" i="8"/>
  <c r="AC148" i="8"/>
  <c r="AC146" i="8"/>
  <c r="AC145" i="8"/>
  <c r="AC144" i="8"/>
  <c r="AC143" i="8"/>
  <c r="AC142" i="8"/>
  <c r="AC141" i="8"/>
  <c r="AC140" i="8"/>
  <c r="AC139" i="8"/>
  <c r="AC136" i="8"/>
  <c r="AC135" i="8"/>
  <c r="AC134" i="8"/>
  <c r="AC133" i="8"/>
  <c r="AC130" i="8"/>
  <c r="AC129" i="8"/>
  <c r="AC128" i="8"/>
  <c r="AC126" i="8"/>
  <c r="AC125" i="8"/>
  <c r="AC124" i="8"/>
  <c r="AC122" i="8"/>
  <c r="AC121" i="8"/>
  <c r="AC120" i="8"/>
  <c r="AC119" i="8"/>
  <c r="AC118" i="8"/>
  <c r="AC116" i="8"/>
  <c r="AC115" i="8"/>
  <c r="AC114" i="8"/>
  <c r="AC113" i="8"/>
  <c r="AC112" i="8"/>
  <c r="AC111" i="8"/>
  <c r="AC110" i="8"/>
  <c r="AC109" i="8"/>
  <c r="AC108" i="8"/>
  <c r="AC107" i="8"/>
  <c r="AC106" i="8"/>
  <c r="AC105" i="8"/>
  <c r="AC104" i="8"/>
  <c r="AC103" i="8"/>
  <c r="AC102" i="8"/>
  <c r="AC101" i="8"/>
  <c r="AC100" i="8"/>
  <c r="AC99" i="8"/>
  <c r="AC98" i="8"/>
  <c r="AC96" i="8"/>
  <c r="AC95" i="8"/>
  <c r="AC94" i="8"/>
  <c r="AC93" i="8"/>
  <c r="AC92" i="8"/>
  <c r="AC91" i="8"/>
  <c r="AC90" i="8"/>
  <c r="AC89" i="8"/>
  <c r="AC88" i="8"/>
  <c r="AC87" i="8"/>
  <c r="AC86" i="8"/>
  <c r="AC85" i="8"/>
  <c r="AC84" i="8"/>
  <c r="AC83" i="8"/>
  <c r="AC82" i="8"/>
  <c r="AC80" i="8"/>
  <c r="AC79" i="8"/>
  <c r="AC78" i="8"/>
  <c r="AC77" i="8"/>
  <c r="AC76" i="8"/>
  <c r="AC75" i="8"/>
  <c r="AC74" i="8"/>
  <c r="AC73" i="8"/>
  <c r="AC72" i="8"/>
  <c r="AC71" i="8"/>
  <c r="AC70" i="8"/>
  <c r="AC64" i="8"/>
  <c r="AC60" i="8"/>
  <c r="AC59" i="8"/>
  <c r="AC58" i="8"/>
  <c r="AC57" i="8"/>
  <c r="AC56" i="8"/>
  <c r="AC55" i="8"/>
  <c r="AC54" i="8"/>
  <c r="AC53" i="8"/>
  <c r="AC52" i="8"/>
  <c r="AC51" i="8"/>
  <c r="AC41" i="8"/>
  <c r="AC40" i="8"/>
  <c r="AC39" i="8"/>
  <c r="AC37" i="8"/>
  <c r="AG32" i="8"/>
  <c r="AC34" i="8"/>
  <c r="AC33" i="8"/>
  <c r="AC32" i="8"/>
  <c r="AC31" i="8"/>
  <c r="AC30" i="8"/>
  <c r="AC29" i="8"/>
  <c r="AC27" i="8"/>
  <c r="AC23" i="8"/>
  <c r="AC22" i="8"/>
  <c r="AC21" i="8"/>
  <c r="AC20" i="8"/>
  <c r="AC19" i="8"/>
  <c r="AC12" i="8"/>
  <c r="AC11" i="8"/>
  <c r="AC81" i="8" l="1"/>
  <c r="AC17" i="8"/>
  <c r="AC35" i="8"/>
  <c r="AC137" i="8"/>
  <c r="AC149" i="8"/>
  <c r="AC24" i="8"/>
  <c r="AC152" i="8"/>
  <c r="AG3" i="7"/>
  <c r="AB126" i="7"/>
  <c r="AC126" i="7" s="1"/>
  <c r="AB116" i="7"/>
  <c r="AC116" i="7" s="1"/>
  <c r="AB66" i="7"/>
  <c r="AC66" i="7" s="1"/>
  <c r="AB31" i="7"/>
  <c r="AC31" i="7" s="1"/>
  <c r="AB22" i="7"/>
  <c r="AC22" i="7" s="1"/>
  <c r="AB16" i="7"/>
  <c r="AC16" i="7" s="1"/>
  <c r="L45" i="7"/>
  <c r="L46" i="7"/>
  <c r="L47" i="7"/>
  <c r="L44" i="7"/>
  <c r="L43" i="7"/>
  <c r="L42" i="7"/>
  <c r="L41" i="7"/>
  <c r="L37" i="7"/>
  <c r="L38" i="7"/>
  <c r="L39" i="7"/>
  <c r="L40" i="7"/>
  <c r="L36" i="7"/>
  <c r="L35" i="7"/>
  <c r="L28" i="7"/>
  <c r="L29" i="7"/>
  <c r="L30" i="7"/>
  <c r="L31" i="7"/>
  <c r="L32" i="7"/>
  <c r="L27" i="7"/>
  <c r="L22" i="7"/>
  <c r="L23" i="7"/>
  <c r="L24" i="7"/>
  <c r="L25" i="7"/>
  <c r="L26" i="7"/>
  <c r="L21" i="7"/>
  <c r="L18" i="7"/>
  <c r="L19" i="7"/>
  <c r="L20" i="7"/>
  <c r="L17" i="7"/>
  <c r="L14" i="7"/>
  <c r="L15" i="7"/>
  <c r="L16" i="7"/>
  <c r="L13" i="7"/>
  <c r="L12" i="7"/>
  <c r="L11" i="7"/>
  <c r="L7" i="7"/>
  <c r="L8" i="7"/>
  <c r="L9" i="7"/>
  <c r="L6" i="7"/>
  <c r="L4" i="7"/>
  <c r="L5" i="7"/>
  <c r="L3" i="7"/>
  <c r="K10" i="7"/>
  <c r="L10" i="7" s="1"/>
  <c r="F10" i="7"/>
  <c r="J34" i="7"/>
  <c r="I34" i="7"/>
  <c r="G34" i="7"/>
  <c r="K34" i="7" s="1"/>
  <c r="K33" i="7"/>
  <c r="L33" i="7" s="1"/>
  <c r="F33" i="7"/>
  <c r="M34" i="7" l="1"/>
  <c r="L34" i="7"/>
  <c r="AB129" i="7"/>
  <c r="AC129" i="7" s="1"/>
  <c r="F34" i="7"/>
  <c r="AB149" i="7"/>
  <c r="AC149" i="7" s="1"/>
  <c r="AC182" i="8"/>
  <c r="AG7" i="8" s="1"/>
  <c r="AA150" i="7"/>
  <c r="AB150" i="7" l="1"/>
  <c r="AC148" i="7"/>
  <c r="AC147" i="7"/>
  <c r="AC146" i="7"/>
  <c r="AC145" i="7"/>
  <c r="AC144" i="7"/>
  <c r="AC143" i="7"/>
  <c r="AC142" i="7"/>
  <c r="AC141" i="7"/>
  <c r="AC140" i="7"/>
  <c r="AC139" i="7"/>
  <c r="AC138" i="7"/>
  <c r="AC137" i="7"/>
  <c r="AC136" i="7"/>
  <c r="AC135" i="7"/>
  <c r="AC134" i="7"/>
  <c r="AC133" i="7"/>
  <c r="AC132" i="7"/>
  <c r="AC131" i="7"/>
  <c r="AC130" i="7"/>
  <c r="AC128" i="7"/>
  <c r="AC127" i="7"/>
  <c r="AC125" i="7"/>
  <c r="AC124" i="7"/>
  <c r="AC123" i="7"/>
  <c r="AC122" i="7"/>
  <c r="AC121" i="7"/>
  <c r="AC120" i="7"/>
  <c r="AC119" i="7"/>
  <c r="AC118" i="7"/>
  <c r="AC117" i="7"/>
  <c r="AC115" i="7"/>
  <c r="AC114" i="7"/>
  <c r="AC113" i="7"/>
  <c r="AC112" i="7"/>
  <c r="AC111" i="7"/>
  <c r="AC110" i="7"/>
  <c r="AC109" i="7"/>
  <c r="AC108" i="7"/>
  <c r="AC107" i="7"/>
  <c r="AC106" i="7"/>
  <c r="AC105" i="7"/>
  <c r="AC104" i="7"/>
  <c r="AC103" i="7"/>
  <c r="AC102" i="7"/>
  <c r="AC101" i="7"/>
  <c r="AC100" i="7"/>
  <c r="AC99" i="7"/>
  <c r="AC98" i="7"/>
  <c r="AC97" i="7"/>
  <c r="AC96" i="7"/>
  <c r="AC95" i="7"/>
  <c r="AC94" i="7"/>
  <c r="AC93" i="7"/>
  <c r="AC92" i="7"/>
  <c r="AC91" i="7"/>
  <c r="AC90" i="7"/>
  <c r="AC89" i="7"/>
  <c r="AC88" i="7"/>
  <c r="AC87" i="7"/>
  <c r="AC86" i="7"/>
  <c r="AC85" i="7"/>
  <c r="AC84" i="7"/>
  <c r="AC83" i="7"/>
  <c r="AC82" i="7"/>
  <c r="AC81" i="7"/>
  <c r="AC80" i="7"/>
  <c r="AC79" i="7"/>
  <c r="AC78" i="7"/>
  <c r="AC77" i="7"/>
  <c r="AC76" i="7"/>
  <c r="AC75" i="7"/>
  <c r="AC74" i="7"/>
  <c r="AC73" i="7"/>
  <c r="AC72" i="7"/>
  <c r="AC71" i="7"/>
  <c r="AC70" i="7"/>
  <c r="AC69" i="7"/>
  <c r="AC68" i="7"/>
  <c r="AC67" i="7"/>
  <c r="AC65" i="7"/>
  <c r="AC64" i="7"/>
  <c r="AC63" i="7"/>
  <c r="AC62" i="7"/>
  <c r="AC61" i="7"/>
  <c r="AC60" i="7"/>
  <c r="AC59" i="7"/>
  <c r="AC58" i="7"/>
  <c r="AC57" i="7"/>
  <c r="AC56" i="7"/>
  <c r="AC55" i="7"/>
  <c r="AC54" i="7"/>
  <c r="AC53" i="7"/>
  <c r="AC52" i="7"/>
  <c r="AC51" i="7"/>
  <c r="AC50" i="7"/>
  <c r="AC49" i="7"/>
  <c r="AC48" i="7"/>
  <c r="AC47" i="7"/>
  <c r="AC46" i="7"/>
  <c r="AC45" i="7"/>
  <c r="AC44" i="7"/>
  <c r="AC43" i="7"/>
  <c r="AC42" i="7"/>
  <c r="AC41" i="7"/>
  <c r="AC40" i="7"/>
  <c r="AC39" i="7"/>
  <c r="AC38" i="7"/>
  <c r="AC37" i="7"/>
  <c r="AC36" i="7"/>
  <c r="AC35" i="7"/>
  <c r="AC34" i="7"/>
  <c r="AC33" i="7"/>
  <c r="AC32" i="7"/>
  <c r="AC30" i="7"/>
  <c r="AC29" i="7"/>
  <c r="AC28" i="7"/>
  <c r="AC27" i="7"/>
  <c r="AC26" i="7"/>
  <c r="AC25" i="7"/>
  <c r="AC24" i="7"/>
  <c r="AC23" i="7"/>
  <c r="AC21" i="7"/>
  <c r="AC20" i="7"/>
  <c r="AC19" i="7"/>
  <c r="AC18" i="7"/>
  <c r="AC17" i="7"/>
  <c r="AC15" i="7"/>
  <c r="AC14" i="7"/>
  <c r="AC13" i="7"/>
  <c r="AC12" i="7"/>
  <c r="AC11" i="7"/>
  <c r="AC10" i="7"/>
  <c r="AC9" i="7"/>
  <c r="AC8" i="7"/>
  <c r="AC7" i="7"/>
  <c r="AC6" i="7"/>
  <c r="AC5" i="7"/>
  <c r="AC4" i="7"/>
  <c r="AC3" i="7"/>
  <c r="AC150" i="7" l="1"/>
  <c r="AG7" i="7" s="1"/>
  <c r="AG9" i="7" l="1"/>
  <c r="AG5" i="7"/>
  <c r="AG4" i="7"/>
  <c r="AG6" i="7" l="1"/>
  <c r="W45" i="7" l="1"/>
  <c r="W44" i="7"/>
  <c r="AG32" i="7"/>
  <c r="AG8" i="7" l="1"/>
  <c r="AF5" i="6"/>
  <c r="AF9" i="6"/>
  <c r="AF6" i="6"/>
  <c r="AF4" i="6"/>
  <c r="AF3" i="6"/>
  <c r="Z110" i="6" l="1"/>
  <c r="AB48" i="6"/>
  <c r="AB93" i="6"/>
  <c r="AB109" i="6"/>
  <c r="AB18" i="6"/>
  <c r="AB72" i="6"/>
  <c r="AB74" i="6"/>
  <c r="AB53" i="6"/>
  <c r="AB106" i="6"/>
  <c r="AB36" i="6"/>
  <c r="AB108" i="6"/>
  <c r="AB76" i="6"/>
  <c r="AB54" i="6"/>
  <c r="AB103" i="6" l="1"/>
  <c r="AB107" i="6"/>
  <c r="AB105" i="6"/>
  <c r="AB104" i="6"/>
  <c r="AB102" i="6"/>
  <c r="AB101" i="6"/>
  <c r="AB100" i="6"/>
  <c r="AB99" i="6"/>
  <c r="AB98" i="6"/>
  <c r="AB97" i="6"/>
  <c r="AB96" i="6"/>
  <c r="AB95" i="6"/>
  <c r="AB94" i="6"/>
  <c r="AB92" i="6"/>
  <c r="AB91" i="6"/>
  <c r="AB90" i="6"/>
  <c r="AB89" i="6"/>
  <c r="AB35" i="6"/>
  <c r="AB88" i="6"/>
  <c r="AB87" i="6"/>
  <c r="AB86" i="6"/>
  <c r="AB85" i="6"/>
  <c r="AB84" i="6"/>
  <c r="AB83" i="6"/>
  <c r="AB82" i="6"/>
  <c r="AB81" i="6"/>
  <c r="AB80" i="6"/>
  <c r="AB79" i="6"/>
  <c r="AB78" i="6"/>
  <c r="AB77" i="6"/>
  <c r="AB75" i="6"/>
  <c r="AB73" i="6"/>
  <c r="AB71" i="6"/>
  <c r="AB70" i="6"/>
  <c r="AB69" i="6"/>
  <c r="AB68" i="6"/>
  <c r="AB67" i="6"/>
  <c r="AB66" i="6"/>
  <c r="AB65" i="6"/>
  <c r="AB64" i="6"/>
  <c r="AB63" i="6"/>
  <c r="AB62" i="6"/>
  <c r="AB61" i="6"/>
  <c r="AB60" i="6"/>
  <c r="AB59" i="6"/>
  <c r="AB58" i="6"/>
  <c r="AB57" i="6"/>
  <c r="AB56" i="6"/>
  <c r="AB55" i="6"/>
  <c r="AB52" i="6"/>
  <c r="AB51" i="6"/>
  <c r="AB50" i="6"/>
  <c r="AB49" i="6"/>
  <c r="AB47" i="6"/>
  <c r="AB46" i="6"/>
  <c r="AB45" i="6"/>
  <c r="AB44" i="6"/>
  <c r="AB43" i="6"/>
  <c r="AB42" i="6"/>
  <c r="AB41" i="6"/>
  <c r="AB40" i="6"/>
  <c r="AB39" i="6"/>
  <c r="AB38" i="6"/>
  <c r="AB37" i="6"/>
  <c r="AB34" i="6"/>
  <c r="AB33" i="6"/>
  <c r="AB32" i="6"/>
  <c r="AB31" i="6"/>
  <c r="AB30" i="6"/>
  <c r="AB29" i="6"/>
  <c r="AB28" i="6"/>
  <c r="AB27" i="6"/>
  <c r="AB26" i="6"/>
  <c r="AB25" i="6"/>
  <c r="AB24" i="6"/>
  <c r="AB23" i="6"/>
  <c r="AB22" i="6"/>
  <c r="AB21" i="6"/>
  <c r="AB20" i="6"/>
  <c r="AB19" i="6"/>
  <c r="AB17" i="6"/>
  <c r="AB16" i="6"/>
  <c r="AB15" i="6"/>
  <c r="AB14" i="6"/>
  <c r="AB13" i="6"/>
  <c r="AB12" i="6"/>
  <c r="AB11" i="6"/>
  <c r="AB10" i="6"/>
  <c r="AB9" i="6"/>
  <c r="AB8" i="6"/>
  <c r="AB7" i="6"/>
  <c r="AB6" i="6"/>
  <c r="AB5" i="6"/>
  <c r="AB4" i="6"/>
  <c r="AB3" i="6"/>
  <c r="AB110" i="6" l="1"/>
  <c r="AF7" i="6" s="1"/>
  <c r="K45" i="6"/>
  <c r="L45" i="6" s="1"/>
  <c r="K44" i="6"/>
  <c r="L44" i="6" s="1"/>
  <c r="K43" i="6"/>
  <c r="L43" i="6" s="1"/>
  <c r="K42" i="6"/>
  <c r="L42" i="6" s="1"/>
  <c r="K41" i="6"/>
  <c r="L41" i="6" s="1"/>
  <c r="K40" i="6"/>
  <c r="L40" i="6" s="1"/>
  <c r="K39" i="6"/>
  <c r="L39" i="6" s="1"/>
  <c r="K38" i="6"/>
  <c r="L38" i="6" s="1"/>
  <c r="K37" i="6"/>
  <c r="L37" i="6" s="1"/>
  <c r="K36" i="6"/>
  <c r="L36" i="6" s="1"/>
  <c r="K35" i="6"/>
  <c r="L35" i="6" s="1"/>
  <c r="K34" i="6"/>
  <c r="L34" i="6" s="1"/>
  <c r="K33" i="6"/>
  <c r="L33" i="6" s="1"/>
  <c r="K32" i="6"/>
  <c r="L32" i="6" s="1"/>
  <c r="K31" i="6"/>
  <c r="L31" i="6" s="1"/>
  <c r="K30" i="6"/>
  <c r="L30" i="6" s="1"/>
  <c r="K29" i="6"/>
  <c r="L29" i="6" s="1"/>
  <c r="K28" i="6"/>
  <c r="L28" i="6" s="1"/>
  <c r="K27" i="6"/>
  <c r="L27" i="6" s="1"/>
  <c r="K26" i="6"/>
  <c r="L26" i="6" s="1"/>
  <c r="K25" i="6"/>
  <c r="L25" i="6" s="1"/>
  <c r="K24" i="6"/>
  <c r="L24" i="6" s="1"/>
  <c r="K23" i="6"/>
  <c r="L23" i="6" s="1"/>
  <c r="K22" i="6"/>
  <c r="L22" i="6" s="1"/>
  <c r="K21" i="6"/>
  <c r="L21" i="6" s="1"/>
  <c r="K20" i="6"/>
  <c r="L20" i="6" s="1"/>
  <c r="K19" i="6"/>
  <c r="L19" i="6" s="1"/>
  <c r="K18" i="6"/>
  <c r="L18" i="6" s="1"/>
  <c r="K17" i="6"/>
  <c r="L17" i="6" s="1"/>
  <c r="K16" i="6"/>
  <c r="L16" i="6" s="1"/>
  <c r="K15" i="6"/>
  <c r="L15" i="6" s="1"/>
  <c r="K14" i="6"/>
  <c r="L14" i="6" s="1"/>
  <c r="K13" i="6"/>
  <c r="L13" i="6" s="1"/>
  <c r="K12" i="6"/>
  <c r="L12" i="6" s="1"/>
  <c r="K11" i="6"/>
  <c r="L11" i="6" s="1"/>
  <c r="K10" i="6"/>
  <c r="L10" i="6" s="1"/>
  <c r="K9" i="6"/>
  <c r="L9" i="6" s="1"/>
  <c r="K8" i="6"/>
  <c r="L8" i="6" s="1"/>
  <c r="K7" i="6"/>
  <c r="L7" i="6" s="1"/>
  <c r="K6" i="6"/>
  <c r="L6" i="6" s="1"/>
  <c r="K5" i="6"/>
  <c r="L5" i="6" s="1"/>
  <c r="K4" i="6"/>
  <c r="L4" i="6" s="1"/>
  <c r="F44" i="6"/>
  <c r="F43" i="6"/>
  <c r="F42" i="6"/>
  <c r="F41" i="6"/>
  <c r="F40" i="6"/>
  <c r="F39" i="6"/>
  <c r="F38" i="6"/>
  <c r="F37" i="6"/>
  <c r="F36" i="6"/>
  <c r="F35" i="6"/>
  <c r="F34" i="6"/>
  <c r="F33" i="6"/>
  <c r="F32" i="6"/>
  <c r="F31" i="6"/>
  <c r="F30" i="6"/>
  <c r="F29" i="6"/>
  <c r="F28" i="6"/>
  <c r="F27" i="6"/>
  <c r="F26" i="6"/>
  <c r="F25" i="6"/>
  <c r="F24" i="6"/>
  <c r="F23" i="6"/>
  <c r="F22" i="6"/>
  <c r="F21" i="6"/>
  <c r="F20" i="6"/>
  <c r="F19" i="6"/>
  <c r="F18" i="6"/>
  <c r="F17" i="6"/>
  <c r="F16" i="6"/>
  <c r="F15" i="6"/>
  <c r="F14" i="6"/>
  <c r="F13" i="6"/>
  <c r="F12" i="6"/>
  <c r="F11" i="6"/>
  <c r="F10" i="6"/>
  <c r="F9" i="6"/>
  <c r="F8" i="6"/>
  <c r="F7" i="6"/>
  <c r="F6" i="6"/>
  <c r="F5" i="6"/>
  <c r="F4" i="6"/>
  <c r="F3" i="6"/>
  <c r="H20" i="4"/>
  <c r="G20" i="4"/>
  <c r="H17" i="4"/>
  <c r="G17" i="4"/>
  <c r="H9" i="4"/>
  <c r="G9" i="4"/>
  <c r="H45" i="4"/>
  <c r="H44" i="4"/>
  <c r="H43" i="4"/>
  <c r="G43" i="4"/>
  <c r="H42" i="4"/>
  <c r="H41" i="4"/>
  <c r="H38" i="4"/>
  <c r="H37" i="4"/>
  <c r="H36" i="4"/>
  <c r="H35" i="4"/>
  <c r="H32" i="4"/>
  <c r="H31" i="4"/>
  <c r="H30" i="4"/>
  <c r="H29" i="4"/>
  <c r="H28" i="4"/>
  <c r="H27" i="4"/>
  <c r="H26" i="4"/>
  <c r="H25" i="4"/>
  <c r="H24" i="4"/>
  <c r="G24" i="4"/>
  <c r="H23" i="4"/>
  <c r="H22" i="4"/>
  <c r="H21" i="4"/>
  <c r="G21" i="4"/>
  <c r="H19" i="4"/>
  <c r="H16" i="4"/>
  <c r="G16" i="4"/>
  <c r="H15" i="4"/>
  <c r="G15" i="4"/>
  <c r="H13" i="4"/>
  <c r="H8" i="4"/>
  <c r="H7" i="4"/>
  <c r="H6" i="4"/>
  <c r="H5" i="4"/>
  <c r="G18" i="4" l="1"/>
  <c r="G34" i="4"/>
  <c r="F45" i="6" l="1"/>
  <c r="V44" i="6"/>
  <c r="V43" i="6"/>
  <c r="AF32" i="6"/>
  <c r="K3" i="6"/>
  <c r="L3" i="6" s="1"/>
  <c r="AF8" i="6" s="1"/>
  <c r="J40" i="3" l="1"/>
  <c r="J39" i="3"/>
  <c r="J36" i="3"/>
  <c r="J34" i="3"/>
  <c r="J33" i="3"/>
  <c r="J29" i="3"/>
  <c r="J28" i="3"/>
  <c r="J27" i="3"/>
  <c r="J26" i="3"/>
  <c r="J24" i="3"/>
  <c r="J22" i="3"/>
  <c r="J21" i="3"/>
  <c r="J19" i="3"/>
  <c r="J18" i="3"/>
  <c r="J9" i="3"/>
  <c r="J8" i="3"/>
  <c r="J7" i="3"/>
  <c r="J6" i="3"/>
  <c r="J5" i="3"/>
  <c r="J43" i="3"/>
  <c r="J42" i="3"/>
  <c r="I41" i="3"/>
  <c r="J41" i="3"/>
  <c r="J35" i="3"/>
  <c r="J31" i="3" l="1"/>
  <c r="J30" i="3"/>
  <c r="J25" i="3"/>
  <c r="J23" i="3"/>
  <c r="I23" i="3"/>
  <c r="J20" i="3"/>
  <c r="I20" i="3"/>
  <c r="J17" i="3"/>
  <c r="J16" i="3"/>
  <c r="I16"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F4" i="3"/>
  <c r="J15" i="3"/>
  <c r="I15" i="3"/>
  <c r="J13" i="3"/>
  <c r="K43" i="3"/>
  <c r="L43" i="3" s="1"/>
  <c r="K42" i="3"/>
  <c r="L42" i="3" s="1"/>
  <c r="K41" i="3"/>
  <c r="L41" i="3" s="1"/>
  <c r="K40" i="3"/>
  <c r="L40" i="3" s="1"/>
  <c r="K39" i="3"/>
  <c r="L39" i="3" s="1"/>
  <c r="K38" i="3"/>
  <c r="L38" i="3" s="1"/>
  <c r="K37" i="3"/>
  <c r="L37" i="3" s="1"/>
  <c r="K36" i="3"/>
  <c r="L36" i="3" s="1"/>
  <c r="K35" i="3"/>
  <c r="L35" i="3" s="1"/>
  <c r="K34" i="3"/>
  <c r="L34" i="3" s="1"/>
  <c r="K33" i="3"/>
  <c r="L33" i="3" s="1"/>
  <c r="K32" i="3"/>
  <c r="L32" i="3" s="1"/>
  <c r="K31" i="3"/>
  <c r="L31" i="3" s="1"/>
  <c r="K30" i="3"/>
  <c r="L30" i="3" s="1"/>
  <c r="K29" i="3"/>
  <c r="L29" i="3" s="1"/>
  <c r="K28" i="3"/>
  <c r="L28" i="3" s="1"/>
  <c r="K27" i="3"/>
  <c r="L27" i="3" s="1"/>
  <c r="K26" i="3"/>
  <c r="L26" i="3" s="1"/>
  <c r="K25" i="3"/>
  <c r="L25" i="3" s="1"/>
  <c r="K24" i="3"/>
  <c r="L24" i="3" s="1"/>
  <c r="K23" i="3"/>
  <c r="L23" i="3" s="1"/>
  <c r="K22" i="3"/>
  <c r="L22" i="3" s="1"/>
  <c r="K21" i="3"/>
  <c r="L21" i="3" s="1"/>
  <c r="K20" i="3"/>
  <c r="L20" i="3" s="1"/>
  <c r="K19" i="3"/>
  <c r="L19" i="3" s="1"/>
  <c r="K18" i="3"/>
  <c r="L18" i="3" s="1"/>
  <c r="K17" i="3"/>
  <c r="L17" i="3" s="1"/>
  <c r="K16" i="3"/>
  <c r="L16" i="3" s="1"/>
  <c r="K15" i="3"/>
  <c r="L15" i="3" s="1"/>
  <c r="K14" i="3"/>
  <c r="L14" i="3" s="1"/>
  <c r="K13" i="3"/>
  <c r="L13" i="3" s="1"/>
  <c r="K12" i="3"/>
  <c r="L12" i="3" s="1"/>
  <c r="K11" i="3"/>
  <c r="L11" i="3" s="1"/>
  <c r="K10" i="3"/>
  <c r="L10" i="3" s="1"/>
  <c r="K9" i="3"/>
  <c r="L9" i="3" s="1"/>
  <c r="K8" i="3"/>
  <c r="L8" i="3" s="1"/>
  <c r="K7" i="3"/>
  <c r="L7" i="3" s="1"/>
  <c r="K6" i="3"/>
  <c r="L6" i="3" s="1"/>
  <c r="K5" i="3"/>
  <c r="L5" i="3" s="1"/>
  <c r="K4" i="3"/>
  <c r="L4" i="3" s="1"/>
  <c r="Z87" i="3" l="1"/>
  <c r="AB86" i="3"/>
  <c r="AB85" i="3"/>
  <c r="AB84" i="3"/>
  <c r="AB83" i="3"/>
  <c r="AB82" i="3"/>
  <c r="AB81" i="3"/>
  <c r="AB80" i="3"/>
  <c r="AB79" i="3"/>
  <c r="AB78" i="3"/>
  <c r="AB77" i="3"/>
  <c r="AB76" i="3"/>
  <c r="AB75" i="3"/>
  <c r="AB74" i="3"/>
  <c r="AB73" i="3"/>
  <c r="AB72" i="3"/>
  <c r="AB71" i="3"/>
  <c r="AB70" i="3"/>
  <c r="AB69" i="3"/>
  <c r="AB68" i="3"/>
  <c r="AB67" i="3"/>
  <c r="AB66" i="3"/>
  <c r="AB65" i="3"/>
  <c r="AB64" i="3"/>
  <c r="AB63" i="3"/>
  <c r="AB62" i="3"/>
  <c r="AB61" i="3"/>
  <c r="AB60" i="3"/>
  <c r="AB59" i="3"/>
  <c r="AB58" i="3"/>
  <c r="AB57" i="3"/>
  <c r="AB56" i="3"/>
  <c r="AB55" i="3"/>
  <c r="AB54" i="3"/>
  <c r="AB53" i="3"/>
  <c r="AB52" i="3"/>
  <c r="AB51" i="3"/>
  <c r="AB50" i="3"/>
  <c r="AB49" i="3"/>
  <c r="AB48" i="3"/>
  <c r="AB47" i="3"/>
  <c r="AB46" i="3"/>
  <c r="AB45" i="3"/>
  <c r="AB44" i="3"/>
  <c r="AB43" i="3"/>
  <c r="AB42" i="3"/>
  <c r="AB41" i="3"/>
  <c r="AB40" i="3"/>
  <c r="V42" i="3"/>
  <c r="AB39" i="3"/>
  <c r="V41" i="3"/>
  <c r="AB38" i="3"/>
  <c r="AB37" i="3"/>
  <c r="AB36" i="3"/>
  <c r="AB35" i="3"/>
  <c r="AB34" i="3"/>
  <c r="AF32" i="3"/>
  <c r="AB32" i="3"/>
  <c r="AB31" i="3"/>
  <c r="AB30" i="3"/>
  <c r="AB29" i="3"/>
  <c r="AB28" i="3"/>
  <c r="AB27" i="3"/>
  <c r="AB26" i="3"/>
  <c r="AB25" i="3"/>
  <c r="AB24" i="3"/>
  <c r="AB23" i="3"/>
  <c r="AB22" i="3"/>
  <c r="AB21" i="3"/>
  <c r="AB20" i="3"/>
  <c r="AA33" i="3"/>
  <c r="AB33" i="3" s="1"/>
  <c r="AB19" i="3"/>
  <c r="AB18" i="3"/>
  <c r="AB17" i="3"/>
  <c r="AB16" i="3"/>
  <c r="AB15" i="3"/>
  <c r="AB14" i="3"/>
  <c r="AB13" i="3"/>
  <c r="AB12" i="3"/>
  <c r="AF5" i="3"/>
  <c r="AB11" i="3"/>
  <c r="AB10" i="3"/>
  <c r="AF9" i="3"/>
  <c r="AB9" i="3"/>
  <c r="AB8" i="3"/>
  <c r="AB7" i="3"/>
  <c r="AF6" i="3"/>
  <c r="AB6" i="3"/>
  <c r="AB5" i="3"/>
  <c r="AB4" i="3"/>
  <c r="AF3" i="3"/>
  <c r="AB3" i="3"/>
  <c r="K3" i="3"/>
  <c r="L3" i="3" s="1"/>
  <c r="F3" i="3"/>
  <c r="AF4" i="3" l="1"/>
  <c r="AF8" i="3"/>
  <c r="AB87" i="3"/>
  <c r="AF7" i="3" s="1"/>
  <c r="AB80" i="2" l="1"/>
  <c r="AB81" i="2"/>
  <c r="AB82" i="2"/>
  <c r="AB83" i="2"/>
  <c r="AB84" i="2"/>
  <c r="AB85" i="2"/>
  <c r="AB86" i="2"/>
  <c r="Z87" i="2" l="1"/>
  <c r="F9" i="2"/>
  <c r="K9" i="2"/>
  <c r="L9" i="2" s="1"/>
  <c r="AB79" i="2" l="1"/>
  <c r="AB78" i="2"/>
  <c r="AB77" i="2"/>
  <c r="AB76" i="2"/>
  <c r="AB75" i="2"/>
  <c r="AB74" i="2"/>
  <c r="AB73" i="2"/>
  <c r="AB72" i="2"/>
  <c r="AB71" i="2"/>
  <c r="AB70" i="2"/>
  <c r="AB69" i="2"/>
  <c r="AB68" i="2"/>
  <c r="AB67" i="2"/>
  <c r="AB66" i="2"/>
  <c r="AB65" i="2"/>
  <c r="AB64" i="2"/>
  <c r="AB63" i="2"/>
  <c r="AB62" i="2"/>
  <c r="AB61" i="2"/>
  <c r="AB60" i="2"/>
  <c r="AB59" i="2"/>
  <c r="AB58" i="2"/>
  <c r="AB57" i="2"/>
  <c r="AB56" i="2"/>
  <c r="AB55" i="2"/>
  <c r="AB54" i="2"/>
  <c r="AB53" i="2"/>
  <c r="AB52" i="2"/>
  <c r="AB51" i="2"/>
  <c r="AB50" i="2"/>
  <c r="AB49" i="2"/>
  <c r="AB48" i="2"/>
  <c r="AB47" i="2"/>
  <c r="AB46" i="2"/>
  <c r="AB45" i="2"/>
  <c r="AB44" i="2"/>
  <c r="AB43" i="2"/>
  <c r="AB42" i="2"/>
  <c r="AB41" i="2"/>
  <c r="AB40" i="2"/>
  <c r="AB39" i="2"/>
  <c r="V40" i="2"/>
  <c r="K40" i="2"/>
  <c r="L40" i="2" s="1"/>
  <c r="F40" i="2"/>
  <c r="AB38" i="2"/>
  <c r="V39" i="2"/>
  <c r="K39" i="2"/>
  <c r="L39" i="2" s="1"/>
  <c r="F39" i="2"/>
  <c r="AB37" i="2"/>
  <c r="K38" i="2"/>
  <c r="L38" i="2" s="1"/>
  <c r="AB36" i="2"/>
  <c r="K37" i="2"/>
  <c r="L37" i="2" s="1"/>
  <c r="F37" i="2"/>
  <c r="AB35" i="2"/>
  <c r="K36" i="2"/>
  <c r="L36" i="2" s="1"/>
  <c r="J36" i="2"/>
  <c r="I36" i="2"/>
  <c r="F36" i="2"/>
  <c r="AB34" i="2"/>
  <c r="K35" i="2"/>
  <c r="L35" i="2" s="1"/>
  <c r="K34" i="2"/>
  <c r="L34" i="2" s="1"/>
  <c r="F34" i="2"/>
  <c r="AB32" i="2"/>
  <c r="K33" i="2"/>
  <c r="L33" i="2" s="1"/>
  <c r="F33" i="2"/>
  <c r="AF32" i="2"/>
  <c r="AB31" i="2"/>
  <c r="K32" i="2"/>
  <c r="L32" i="2" s="1"/>
  <c r="F32" i="2"/>
  <c r="AB30" i="2"/>
  <c r="K31" i="2"/>
  <c r="L31" i="2" s="1"/>
  <c r="F31" i="2"/>
  <c r="AB29" i="2"/>
  <c r="F30" i="2"/>
  <c r="AB28" i="2"/>
  <c r="K29" i="2"/>
  <c r="L29" i="2" s="1"/>
  <c r="F29" i="2"/>
  <c r="AB27" i="2"/>
  <c r="K28" i="2"/>
  <c r="L28" i="2" s="1"/>
  <c r="F28" i="2"/>
  <c r="AB26" i="2"/>
  <c r="K27" i="2"/>
  <c r="L27" i="2" s="1"/>
  <c r="F27" i="2"/>
  <c r="AB25" i="2"/>
  <c r="K26" i="2"/>
  <c r="L26" i="2" s="1"/>
  <c r="AB24" i="2"/>
  <c r="K25" i="2"/>
  <c r="L25" i="2" s="1"/>
  <c r="F25" i="2"/>
  <c r="AB23" i="2"/>
  <c r="K24" i="2"/>
  <c r="L24" i="2" s="1"/>
  <c r="AB22" i="2"/>
  <c r="K23" i="2"/>
  <c r="L23" i="2" s="1"/>
  <c r="F23" i="2"/>
  <c r="AB21" i="2"/>
  <c r="K22" i="2"/>
  <c r="L22" i="2" s="1"/>
  <c r="F22" i="2"/>
  <c r="AB20" i="2"/>
  <c r="K21" i="2"/>
  <c r="L21" i="2" s="1"/>
  <c r="F21" i="2"/>
  <c r="AB19" i="2"/>
  <c r="K20" i="2"/>
  <c r="AA33" i="2" s="1"/>
  <c r="AB33" i="2" s="1"/>
  <c r="F20" i="2"/>
  <c r="AB18" i="2"/>
  <c r="K19" i="2"/>
  <c r="L19" i="2" s="1"/>
  <c r="F19" i="2"/>
  <c r="AB17" i="2"/>
  <c r="K18" i="2"/>
  <c r="L18" i="2" s="1"/>
  <c r="F18" i="2"/>
  <c r="AB16" i="2"/>
  <c r="K17" i="2"/>
  <c r="L17" i="2" s="1"/>
  <c r="AB15" i="2"/>
  <c r="K16" i="2"/>
  <c r="L16" i="2" s="1"/>
  <c r="F16" i="2"/>
  <c r="AB14" i="2"/>
  <c r="K15" i="2"/>
  <c r="L15" i="2" s="1"/>
  <c r="F15" i="2"/>
  <c r="AB13" i="2"/>
  <c r="K14" i="2"/>
  <c r="L14" i="2" s="1"/>
  <c r="F14" i="2"/>
  <c r="AB12" i="2"/>
  <c r="K13" i="2"/>
  <c r="L13" i="2" s="1"/>
  <c r="F13" i="2"/>
  <c r="AB11" i="2"/>
  <c r="J12" i="2"/>
  <c r="I12" i="2"/>
  <c r="AF4" i="2" s="1"/>
  <c r="K12" i="2"/>
  <c r="L12" i="2" s="1"/>
  <c r="AB10" i="2"/>
  <c r="K11" i="2"/>
  <c r="L11" i="2" s="1"/>
  <c r="AB9" i="2"/>
  <c r="K10" i="2"/>
  <c r="L10" i="2" s="1"/>
  <c r="F10" i="2"/>
  <c r="AB8" i="2"/>
  <c r="K8" i="2"/>
  <c r="L8" i="2" s="1"/>
  <c r="F8" i="2"/>
  <c r="AB7" i="2"/>
  <c r="K7" i="2"/>
  <c r="L7" i="2" s="1"/>
  <c r="F7" i="2"/>
  <c r="AB6" i="2"/>
  <c r="K6" i="2"/>
  <c r="L6" i="2" s="1"/>
  <c r="F6" i="2"/>
  <c r="AB5" i="2"/>
  <c r="K5" i="2"/>
  <c r="L5" i="2" s="1"/>
  <c r="F5" i="2"/>
  <c r="AB4" i="2"/>
  <c r="K4" i="2"/>
  <c r="L4" i="2" s="1"/>
  <c r="F4" i="2"/>
  <c r="AF3" i="2"/>
  <c r="AB3" i="2"/>
  <c r="K3" i="2"/>
  <c r="L3" i="2" s="1"/>
  <c r="F3" i="2"/>
  <c r="AB87" i="2" l="1"/>
  <c r="AF7" i="2" s="1"/>
  <c r="AF5" i="2"/>
  <c r="L20" i="2"/>
  <c r="F26" i="2"/>
  <c r="F35" i="2"/>
  <c r="K30" i="2"/>
  <c r="L30" i="2" s="1"/>
  <c r="AF6" i="2"/>
  <c r="F11" i="2"/>
  <c r="F12" i="2"/>
  <c r="F17" i="2"/>
  <c r="F24" i="2"/>
  <c r="F38" i="2"/>
  <c r="Z80" i="1"/>
  <c r="AB79" i="1"/>
  <c r="AB78" i="1"/>
  <c r="AB77" i="1"/>
  <c r="AB76" i="1"/>
  <c r="AB75" i="1"/>
  <c r="AB74" i="1"/>
  <c r="AB73" i="1"/>
  <c r="AB72" i="1"/>
  <c r="AB71" i="1"/>
  <c r="AB70" i="1"/>
  <c r="AB69" i="1"/>
  <c r="AB68" i="1"/>
  <c r="AB67" i="1"/>
  <c r="AB66" i="1"/>
  <c r="AB65" i="1"/>
  <c r="AB64" i="1"/>
  <c r="AB63" i="1"/>
  <c r="AB62" i="1"/>
  <c r="AB61" i="1"/>
  <c r="AB60" i="1"/>
  <c r="AB59" i="1"/>
  <c r="AB58" i="1"/>
  <c r="AB57" i="1"/>
  <c r="AB56" i="1"/>
  <c r="AB55" i="1"/>
  <c r="AB54" i="1"/>
  <c r="AB53" i="1"/>
  <c r="AB52" i="1"/>
  <c r="AB51" i="1"/>
  <c r="AB50" i="1"/>
  <c r="AB49" i="1"/>
  <c r="AB48" i="1"/>
  <c r="AB47" i="1"/>
  <c r="AB46" i="1"/>
  <c r="AB45" i="1"/>
  <c r="AB44" i="1"/>
  <c r="AB43" i="1"/>
  <c r="AB42" i="1"/>
  <c r="AB41" i="1"/>
  <c r="AB40" i="1"/>
  <c r="AB39" i="1"/>
  <c r="V39" i="1"/>
  <c r="J39" i="1"/>
  <c r="I39" i="1"/>
  <c r="G39" i="1"/>
  <c r="K39" i="1" s="1"/>
  <c r="L39" i="1" s="1"/>
  <c r="AB38" i="1"/>
  <c r="V38" i="1"/>
  <c r="J38" i="1"/>
  <c r="I38" i="1"/>
  <c r="G38" i="1"/>
  <c r="K38" i="1" s="1"/>
  <c r="L38" i="1" s="1"/>
  <c r="AB37" i="1"/>
  <c r="J37" i="1"/>
  <c r="I37" i="1"/>
  <c r="G37" i="1"/>
  <c r="K37" i="1" s="1"/>
  <c r="L37" i="1" s="1"/>
  <c r="AB36" i="1"/>
  <c r="K36" i="1"/>
  <c r="L36" i="1" s="1"/>
  <c r="F36" i="1"/>
  <c r="AB35" i="1"/>
  <c r="J35" i="1"/>
  <c r="I35" i="1"/>
  <c r="G35" i="1"/>
  <c r="K35" i="1" s="1"/>
  <c r="L35" i="1" s="1"/>
  <c r="AB34" i="1"/>
  <c r="I34" i="1"/>
  <c r="G34" i="1"/>
  <c r="M34" i="1" s="1"/>
  <c r="J33" i="1"/>
  <c r="I33" i="1"/>
  <c r="G33" i="1"/>
  <c r="M33" i="1" s="1"/>
  <c r="AB32" i="1"/>
  <c r="K32" i="1"/>
  <c r="L32" i="1" s="1"/>
  <c r="J32" i="1"/>
  <c r="I32" i="1"/>
  <c r="F32" i="1"/>
  <c r="AF31" i="1"/>
  <c r="AB31" i="1"/>
  <c r="J31" i="1"/>
  <c r="G31" i="1"/>
  <c r="M31" i="1" s="1"/>
  <c r="AB30" i="1"/>
  <c r="J30" i="1"/>
  <c r="I30" i="1"/>
  <c r="G30" i="1"/>
  <c r="K30" i="1" s="1"/>
  <c r="L30" i="1" s="1"/>
  <c r="AB29" i="1"/>
  <c r="I29" i="1"/>
  <c r="G29" i="1"/>
  <c r="F29" i="1" s="1"/>
  <c r="AB28" i="1"/>
  <c r="K28" i="1"/>
  <c r="L28" i="1" s="1"/>
  <c r="J28" i="1"/>
  <c r="I28" i="1"/>
  <c r="F28" i="1"/>
  <c r="AB27" i="1"/>
  <c r="G27" i="1"/>
  <c r="K27" i="1" s="1"/>
  <c r="L27" i="1" s="1"/>
  <c r="AB26" i="1"/>
  <c r="K26" i="1"/>
  <c r="L26" i="1" s="1"/>
  <c r="F26" i="1"/>
  <c r="AB25" i="1"/>
  <c r="J25" i="1"/>
  <c r="I25" i="1"/>
  <c r="G25" i="1"/>
  <c r="K25" i="1" s="1"/>
  <c r="L25" i="1" s="1"/>
  <c r="AB24" i="1"/>
  <c r="J24" i="1"/>
  <c r="I24" i="1"/>
  <c r="G24" i="1"/>
  <c r="K24" i="1" s="1"/>
  <c r="L24" i="1" s="1"/>
  <c r="AB23" i="1"/>
  <c r="J23" i="1"/>
  <c r="I23" i="1"/>
  <c r="G23" i="1"/>
  <c r="K23" i="1" s="1"/>
  <c r="L23" i="1" s="1"/>
  <c r="AB22" i="1"/>
  <c r="J22" i="1"/>
  <c r="G22" i="1"/>
  <c r="M22" i="1" s="1"/>
  <c r="AB21" i="1"/>
  <c r="M21" i="1"/>
  <c r="K21" i="1"/>
  <c r="L21" i="1" s="1"/>
  <c r="J21" i="1"/>
  <c r="F21" i="1"/>
  <c r="AB20" i="1"/>
  <c r="M20" i="1"/>
  <c r="K20" i="1"/>
  <c r="L20" i="1" s="1"/>
  <c r="J20" i="1"/>
  <c r="I20" i="1"/>
  <c r="F20" i="1"/>
  <c r="AB19" i="1"/>
  <c r="J19" i="1"/>
  <c r="I19" i="1"/>
  <c r="G19" i="1"/>
  <c r="K19" i="1" s="1"/>
  <c r="AA33" i="1" s="1"/>
  <c r="AB33" i="1" s="1"/>
  <c r="AB18" i="1"/>
  <c r="K18" i="1"/>
  <c r="L18" i="1" s="1"/>
  <c r="J18" i="1"/>
  <c r="I18" i="1"/>
  <c r="F18" i="1"/>
  <c r="AB17" i="1"/>
  <c r="M17" i="1"/>
  <c r="K17" i="1"/>
  <c r="L17" i="1" s="1"/>
  <c r="J17" i="1"/>
  <c r="I17" i="1"/>
  <c r="F17" i="1"/>
  <c r="AB16" i="1"/>
  <c r="J16" i="1"/>
  <c r="I16" i="1"/>
  <c r="G16" i="1"/>
  <c r="K16" i="1" s="1"/>
  <c r="L16" i="1" s="1"/>
  <c r="AB15" i="1"/>
  <c r="M15" i="1"/>
  <c r="K15" i="1"/>
  <c r="L15" i="1" s="1"/>
  <c r="F15" i="1"/>
  <c r="AB14" i="1"/>
  <c r="M14" i="1"/>
  <c r="K14" i="1"/>
  <c r="L14" i="1" s="1"/>
  <c r="I14" i="1"/>
  <c r="F14" i="1"/>
  <c r="AB13" i="1"/>
  <c r="M13" i="1"/>
  <c r="K13" i="1"/>
  <c r="L13" i="1" s="1"/>
  <c r="F13" i="1"/>
  <c r="AB12" i="1"/>
  <c r="M12" i="1"/>
  <c r="K12" i="1"/>
  <c r="L12" i="1" s="1"/>
  <c r="F12" i="1"/>
  <c r="AB11" i="1"/>
  <c r="J11" i="1"/>
  <c r="I11" i="1"/>
  <c r="G11" i="1"/>
  <c r="K11" i="1" s="1"/>
  <c r="L11" i="1" s="1"/>
  <c r="AB10" i="1"/>
  <c r="J10" i="1"/>
  <c r="I10" i="1"/>
  <c r="G10" i="1"/>
  <c r="K10" i="1" s="1"/>
  <c r="L10" i="1" s="1"/>
  <c r="AB9" i="1"/>
  <c r="J9" i="1"/>
  <c r="I9" i="1"/>
  <c r="G9" i="1"/>
  <c r="K9" i="1" s="1"/>
  <c r="L9" i="1" s="1"/>
  <c r="AB8" i="1"/>
  <c r="J8" i="1"/>
  <c r="I8" i="1"/>
  <c r="G8" i="1"/>
  <c r="K8" i="1" s="1"/>
  <c r="L8" i="1" s="1"/>
  <c r="AB7" i="1"/>
  <c r="J7" i="1"/>
  <c r="I7" i="1"/>
  <c r="G7" i="1"/>
  <c r="K7" i="1" s="1"/>
  <c r="L7" i="1" s="1"/>
  <c r="AB6" i="1"/>
  <c r="J6" i="1"/>
  <c r="I6" i="1"/>
  <c r="G6" i="1"/>
  <c r="K6" i="1" s="1"/>
  <c r="L6" i="1" s="1"/>
  <c r="AB5" i="1"/>
  <c r="J5" i="1"/>
  <c r="I5" i="1"/>
  <c r="G5" i="1"/>
  <c r="K5" i="1" s="1"/>
  <c r="L5" i="1" s="1"/>
  <c r="AB4" i="1"/>
  <c r="K4" i="1"/>
  <c r="L4" i="1" s="1"/>
  <c r="F4" i="1"/>
  <c r="AF3" i="1"/>
  <c r="AB3" i="1"/>
  <c r="K3" i="1"/>
  <c r="L3" i="1" s="1"/>
  <c r="F3" i="1"/>
  <c r="AF8" i="2" l="1"/>
  <c r="AF5" i="1"/>
  <c r="K22" i="1"/>
  <c r="L22" i="1" s="1"/>
  <c r="K34" i="1"/>
  <c r="L34" i="1" s="1"/>
  <c r="AF4" i="1"/>
  <c r="AF9" i="2"/>
  <c r="F19" i="1"/>
  <c r="F25" i="1"/>
  <c r="F27" i="1"/>
  <c r="F35" i="1"/>
  <c r="AB80" i="1"/>
  <c r="AF7" i="1" s="1"/>
  <c r="M9" i="1"/>
  <c r="F22" i="1"/>
  <c r="M30" i="1"/>
  <c r="F33" i="1"/>
  <c r="K33" i="1"/>
  <c r="L33" i="1" s="1"/>
  <c r="M10" i="1"/>
  <c r="M16" i="1"/>
  <c r="L19" i="1"/>
  <c r="K31" i="1"/>
  <c r="L31" i="1" s="1"/>
  <c r="F34" i="1"/>
  <c r="M29" i="1"/>
  <c r="AF6" i="1"/>
  <c r="F5" i="1"/>
  <c r="F6" i="1"/>
  <c r="F7" i="1"/>
  <c r="F8" i="1"/>
  <c r="F9" i="1"/>
  <c r="F24" i="1"/>
  <c r="K29" i="1"/>
  <c r="L29" i="1" s="1"/>
  <c r="F30" i="1"/>
  <c r="F31" i="1"/>
  <c r="F38" i="1"/>
  <c r="F39" i="1"/>
  <c r="F10" i="1"/>
  <c r="F11" i="1"/>
  <c r="F16" i="1"/>
  <c r="F23" i="1"/>
  <c r="F37" i="1"/>
  <c r="AF8" i="1" l="1"/>
  <c r="AF9" i="1"/>
</calcChain>
</file>

<file path=xl/comments1.xml><?xml version="1.0" encoding="utf-8"?>
<comments xmlns="http://schemas.openxmlformats.org/spreadsheetml/2006/main">
  <authors>
    <author>Veronica Cespedes</author>
    <author>Carla Arenales</author>
    <author>Lucia Bellott</author>
  </authors>
  <commentList>
    <comment ref="W4" authorId="0">
      <text>
        <r>
          <rPr>
            <b/>
            <sz val="9"/>
            <color indexed="81"/>
            <rFont val="Tahoma"/>
            <family val="2"/>
          </rPr>
          <t>Veronica Cespedes:</t>
        </r>
        <r>
          <rPr>
            <sz val="9"/>
            <color indexed="81"/>
            <rFont val="Tahoma"/>
            <family val="2"/>
          </rPr>
          <t xml:space="preserve">
andrea torrez goitia</t>
        </r>
      </text>
    </comment>
    <comment ref="W6" authorId="1">
      <text>
        <r>
          <rPr>
            <b/>
            <sz val="9"/>
            <color indexed="81"/>
            <rFont val="Tahoma"/>
            <family val="2"/>
          </rPr>
          <t>Nicole Cosulich:
Reporte de inversión</t>
        </r>
        <r>
          <rPr>
            <sz val="9"/>
            <color indexed="81"/>
            <rFont val="Tahoma"/>
            <family val="2"/>
          </rPr>
          <t xml:space="preserve">
</t>
        </r>
      </text>
    </comment>
    <comment ref="W8" authorId="1">
      <text>
        <r>
          <rPr>
            <b/>
            <sz val="9"/>
            <color indexed="81"/>
            <rFont val="Tahoma"/>
            <family val="2"/>
          </rPr>
          <t>Carla Arenales:</t>
        </r>
        <r>
          <rPr>
            <sz val="9"/>
            <color indexed="81"/>
            <rFont val="Tahoma"/>
            <family val="2"/>
          </rPr>
          <t xml:space="preserve">
Información proporcionada por la IMF a Sept 2015
</t>
        </r>
      </text>
    </comment>
    <comment ref="W13" authorId="1">
      <text>
        <r>
          <rPr>
            <b/>
            <sz val="9"/>
            <color indexed="81"/>
            <rFont val="Tahoma"/>
            <family val="2"/>
          </rPr>
          <t>Carla Arenales:</t>
        </r>
        <r>
          <rPr>
            <sz val="9"/>
            <color indexed="81"/>
            <rFont val="Tahoma"/>
            <family val="2"/>
          </rPr>
          <t xml:space="preserve">
Información proporcionada por la entidad en el llenado del scorecard</t>
        </r>
      </text>
    </comment>
    <comment ref="W14" authorId="1">
      <text>
        <r>
          <rPr>
            <b/>
            <sz val="9"/>
            <color indexed="81"/>
            <rFont val="Tahoma"/>
            <family val="2"/>
          </rPr>
          <t>Nicole Cosulich:</t>
        </r>
        <r>
          <rPr>
            <sz val="9"/>
            <color indexed="81"/>
            <rFont val="Tahoma"/>
            <family val="2"/>
          </rPr>
          <t xml:space="preserve">
Reporte de inversión</t>
        </r>
      </text>
    </comment>
    <comment ref="W15" authorId="1">
      <text>
        <r>
          <rPr>
            <b/>
            <sz val="9"/>
            <color indexed="81"/>
            <rFont val="Tahoma"/>
            <family val="2"/>
          </rPr>
          <t xml:space="preserve">Nicole Cosulich:
</t>
        </r>
        <r>
          <rPr>
            <sz val="9"/>
            <color indexed="81"/>
            <rFont val="Tahoma"/>
            <family val="2"/>
          </rPr>
          <t>Reporte de infocred</t>
        </r>
        <r>
          <rPr>
            <b/>
            <sz val="9"/>
            <color indexed="81"/>
            <rFont val="Tahoma"/>
            <family val="2"/>
          </rPr>
          <t>.</t>
        </r>
        <r>
          <rPr>
            <sz val="9"/>
            <color indexed="81"/>
            <rFont val="Tahoma"/>
            <family val="2"/>
          </rPr>
          <t xml:space="preserve">
</t>
        </r>
      </text>
    </comment>
    <comment ref="W16" authorId="1">
      <text>
        <r>
          <rPr>
            <b/>
            <sz val="9"/>
            <color indexed="81"/>
            <rFont val="Tahoma"/>
            <family val="2"/>
          </rPr>
          <t>Nicole Cosulich:</t>
        </r>
        <r>
          <rPr>
            <sz val="9"/>
            <color indexed="81"/>
            <rFont val="Tahoma"/>
            <family val="2"/>
          </rPr>
          <t xml:space="preserve">
Reporte de inversión
</t>
        </r>
      </text>
    </comment>
    <comment ref="Q19" authorId="0">
      <text>
        <r>
          <rPr>
            <b/>
            <sz val="9"/>
            <color indexed="81"/>
            <rFont val="Tahoma"/>
            <family val="2"/>
          </rPr>
          <t>Veronica Cespedes:</t>
        </r>
        <r>
          <rPr>
            <sz val="9"/>
            <color indexed="81"/>
            <rFont val="Tahoma"/>
            <family val="2"/>
          </rPr>
          <t xml:space="preserve">
Mauricio Rodriguez</t>
        </r>
      </text>
    </comment>
    <comment ref="J20" authorId="2">
      <text>
        <r>
          <rPr>
            <b/>
            <sz val="9"/>
            <color indexed="81"/>
            <rFont val="Tahoma"/>
            <family val="2"/>
          </rPr>
          <t>Lucia Bellott:</t>
        </r>
        <r>
          <rPr>
            <sz val="9"/>
            <color indexed="81"/>
            <rFont val="Tahoma"/>
            <family val="2"/>
          </rPr>
          <t xml:space="preserve">
Dic-17
</t>
        </r>
      </text>
    </comment>
    <comment ref="Q23" authorId="1">
      <text>
        <r>
          <rPr>
            <b/>
            <sz val="9"/>
            <color indexed="81"/>
            <rFont val="Tahoma"/>
            <family val="2"/>
          </rPr>
          <t>Carla Arenales:</t>
        </r>
        <r>
          <rPr>
            <sz val="9"/>
            <color indexed="81"/>
            <rFont val="Tahoma"/>
            <family val="2"/>
          </rPr>
          <t xml:space="preserve">
Carla Arenales:
La página de planet rating al 27 de abril de 2016 no funciona por lo que no se puede verificar información, se mantiene info del anterior quarterly</t>
        </r>
      </text>
    </comment>
    <comment ref="X23" authorId="1">
      <text>
        <r>
          <rPr>
            <b/>
            <sz val="9"/>
            <color indexed="81"/>
            <rFont val="Tahoma"/>
            <family val="2"/>
          </rPr>
          <t>Nicole Cosulich</t>
        </r>
        <r>
          <rPr>
            <sz val="9"/>
            <color indexed="81"/>
            <rFont val="Tahoma"/>
            <family val="2"/>
          </rPr>
          <t xml:space="preserve">
2.061 clientes nuevos, no podrian corroborar 100% clientes por primera vez</t>
        </r>
      </text>
    </comment>
    <comment ref="Q24" authorId="1">
      <text>
        <r>
          <rPr>
            <b/>
            <sz val="9"/>
            <color indexed="81"/>
            <rFont val="Tahoma"/>
            <family val="2"/>
          </rPr>
          <t>Carla Arenales:</t>
        </r>
        <r>
          <rPr>
            <sz val="9"/>
            <color indexed="81"/>
            <rFont val="Tahoma"/>
            <family val="2"/>
          </rPr>
          <t xml:space="preserve">
Carla Arenales:
La página de planet rating al 27 de abril de 2016 no funciona por lo que no se puede verificar información, se mantiene info del anterior quarterly</t>
        </r>
      </text>
    </comment>
    <comment ref="Q25" authorId="0">
      <text>
        <r>
          <rPr>
            <b/>
            <sz val="9"/>
            <color indexed="81"/>
            <rFont val="Tahoma"/>
            <family val="2"/>
          </rPr>
          <t>Veronica Cespedes:</t>
        </r>
        <r>
          <rPr>
            <sz val="9"/>
            <color indexed="81"/>
            <rFont val="Tahoma"/>
            <family val="2"/>
          </rPr>
          <t xml:space="preserve">
Carlo Peysac </t>
        </r>
      </text>
    </comment>
    <comment ref="Q26" authorId="1">
      <text>
        <r>
          <rPr>
            <b/>
            <sz val="9"/>
            <color indexed="81"/>
            <rFont val="Tahoma"/>
            <family val="2"/>
          </rPr>
          <t>Carla Arenales:</t>
        </r>
        <r>
          <rPr>
            <sz val="9"/>
            <color indexed="81"/>
            <rFont val="Tahoma"/>
            <family val="2"/>
          </rPr>
          <t xml:space="preserve">
Carla Arenales:
La página de planet rating al 27 de abril de 2016 no funciona por lo que no se puede verificar información, se mantiene info del anterior quarterly</t>
        </r>
      </text>
    </comment>
    <comment ref="I28" authorId="2">
      <text>
        <r>
          <rPr>
            <b/>
            <sz val="9"/>
            <color indexed="81"/>
            <rFont val="Tahoma"/>
            <family val="2"/>
          </rPr>
          <t>Lucia Bellott:</t>
        </r>
        <r>
          <rPr>
            <sz val="9"/>
            <color indexed="81"/>
            <rFont val="Tahoma"/>
            <family val="2"/>
          </rPr>
          <t xml:space="preserve">
mar-18</t>
        </r>
      </text>
    </comment>
    <comment ref="Q28" authorId="0">
      <text>
        <r>
          <rPr>
            <b/>
            <sz val="9"/>
            <color indexed="81"/>
            <rFont val="Tahoma"/>
            <family val="2"/>
          </rPr>
          <t>Veronica Cespedes:</t>
        </r>
        <r>
          <rPr>
            <sz val="9"/>
            <color indexed="81"/>
            <rFont val="Tahoma"/>
            <family val="2"/>
          </rPr>
          <t xml:space="preserve">
Mauricio Rodriguez</t>
        </r>
      </text>
    </comment>
    <comment ref="J31" authorId="2">
      <text>
        <r>
          <rPr>
            <b/>
            <sz val="9"/>
            <color indexed="81"/>
            <rFont val="Tahoma"/>
            <family val="2"/>
          </rPr>
          <t>Lucia Bellott:</t>
        </r>
        <r>
          <rPr>
            <sz val="9"/>
            <color indexed="81"/>
            <rFont val="Tahoma"/>
            <family val="2"/>
          </rPr>
          <t xml:space="preserve">
mar-18</t>
        </r>
      </text>
    </comment>
    <comment ref="Q31" authorId="0">
      <text>
        <r>
          <rPr>
            <b/>
            <sz val="9"/>
            <color indexed="81"/>
            <rFont val="Tahoma"/>
            <family val="2"/>
          </rPr>
          <t>Veronica Cespedes:</t>
        </r>
        <r>
          <rPr>
            <sz val="9"/>
            <color indexed="81"/>
            <rFont val="Tahoma"/>
            <family val="2"/>
          </rPr>
          <t xml:space="preserve">
Mauri Rodriguez me dio el dato</t>
        </r>
      </text>
    </comment>
    <comment ref="Q32" authorId="0">
      <text>
        <r>
          <rPr>
            <b/>
            <sz val="9"/>
            <color indexed="81"/>
            <rFont val="Tahoma"/>
            <family val="2"/>
          </rPr>
          <t>Veronica Cespedes:</t>
        </r>
        <r>
          <rPr>
            <sz val="9"/>
            <color indexed="81"/>
            <rFont val="Tahoma"/>
            <family val="2"/>
          </rPr>
          <t xml:space="preserve">
Mauri Rodriguez me dio el dato</t>
        </r>
      </text>
    </comment>
    <comment ref="J33" authorId="2">
      <text>
        <r>
          <rPr>
            <b/>
            <sz val="9"/>
            <color indexed="81"/>
            <rFont val="Tahoma"/>
            <family val="2"/>
          </rPr>
          <t>Lucia Bellott:</t>
        </r>
        <r>
          <rPr>
            <sz val="9"/>
            <color indexed="81"/>
            <rFont val="Tahoma"/>
            <family val="2"/>
          </rPr>
          <t xml:space="preserve">
dic-17</t>
        </r>
      </text>
    </comment>
    <comment ref="J34" authorId="2">
      <text>
        <r>
          <rPr>
            <b/>
            <sz val="9"/>
            <color indexed="81"/>
            <rFont val="Tahoma"/>
            <family val="2"/>
          </rPr>
          <t>Lucia Bellott:</t>
        </r>
        <r>
          <rPr>
            <sz val="9"/>
            <color indexed="81"/>
            <rFont val="Tahoma"/>
            <family val="2"/>
          </rPr>
          <t xml:space="preserve">
mar-18</t>
        </r>
      </text>
    </comment>
    <comment ref="W36" authorId="1">
      <text>
        <r>
          <rPr>
            <b/>
            <sz val="9"/>
            <color indexed="81"/>
            <rFont val="Tahoma"/>
            <family val="2"/>
          </rPr>
          <t>Carla Arenales:</t>
        </r>
        <r>
          <rPr>
            <sz val="9"/>
            <color indexed="81"/>
            <rFont val="Tahoma"/>
            <family val="2"/>
          </rPr>
          <t xml:space="preserve">
Información proporcionada Por El Ofcial de Inversión (Carlo Peysack)
</t>
        </r>
      </text>
    </comment>
    <comment ref="X38" authorId="1">
      <text>
        <r>
          <rPr>
            <b/>
            <sz val="9"/>
            <color indexed="81"/>
            <rFont val="Tahoma"/>
            <family val="2"/>
          </rPr>
          <t xml:space="preserve">Nicole Cosulich:
</t>
        </r>
        <r>
          <rPr>
            <sz val="9"/>
            <color indexed="81"/>
            <rFont val="Tahoma"/>
            <family val="2"/>
          </rPr>
          <t>Info que nos mandaron a dic 2014.</t>
        </r>
      </text>
    </comment>
    <comment ref="I39" authorId="2">
      <text>
        <r>
          <rPr>
            <b/>
            <sz val="9"/>
            <color indexed="81"/>
            <rFont val="Tahoma"/>
            <family val="2"/>
          </rPr>
          <t>Lucia Bellott:</t>
        </r>
        <r>
          <rPr>
            <sz val="9"/>
            <color indexed="81"/>
            <rFont val="Tahoma"/>
            <family val="2"/>
          </rPr>
          <t xml:space="preserve">
mayo-18</t>
        </r>
      </text>
    </comment>
    <comment ref="J39" authorId="2">
      <text>
        <r>
          <rPr>
            <b/>
            <sz val="9"/>
            <color indexed="81"/>
            <rFont val="Tahoma"/>
            <family val="2"/>
          </rPr>
          <t>Lucia Bellott:</t>
        </r>
        <r>
          <rPr>
            <sz val="9"/>
            <color indexed="81"/>
            <rFont val="Tahoma"/>
            <family val="2"/>
          </rPr>
          <t xml:space="preserve">
mayo-18</t>
        </r>
      </text>
    </comment>
    <comment ref="Q39" authorId="1">
      <text>
        <r>
          <rPr>
            <b/>
            <sz val="9"/>
            <color indexed="81"/>
            <rFont val="Tahoma"/>
            <family val="2"/>
          </rPr>
          <t>Carla Arenales:</t>
        </r>
        <r>
          <rPr>
            <sz val="9"/>
            <color indexed="81"/>
            <rFont val="Tahoma"/>
            <family val="2"/>
          </rPr>
          <t xml:space="preserve">
La página de planet rating al 27 de abril de 2016 no funciona por lo que no se puede verificar información, se mantiene info del anterior quarterly
</t>
        </r>
      </text>
    </comment>
    <comment ref="J40" authorId="2">
      <text>
        <r>
          <rPr>
            <b/>
            <sz val="9"/>
            <color indexed="81"/>
            <rFont val="Tahoma"/>
            <family val="2"/>
          </rPr>
          <t>Lucia Bellott:</t>
        </r>
        <r>
          <rPr>
            <sz val="9"/>
            <color indexed="81"/>
            <rFont val="Tahoma"/>
            <family val="2"/>
          </rPr>
          <t xml:space="preserve">
feb-18</t>
        </r>
      </text>
    </comment>
    <comment ref="Q41" authorId="0">
      <text>
        <r>
          <rPr>
            <b/>
            <sz val="9"/>
            <color indexed="81"/>
            <rFont val="Tahoma"/>
            <family val="2"/>
          </rPr>
          <t>Veronica Cespedes:</t>
        </r>
        <r>
          <rPr>
            <sz val="9"/>
            <color indexed="81"/>
            <rFont val="Tahoma"/>
            <family val="2"/>
          </rPr>
          <t xml:space="preserve">
Carlo Peysac</t>
        </r>
      </text>
    </comment>
    <comment ref="Q42" authorId="0">
      <text>
        <r>
          <rPr>
            <b/>
            <sz val="9"/>
            <color indexed="81"/>
            <rFont val="Tahoma"/>
            <family val="2"/>
          </rPr>
          <t>Veronica Cespedes:</t>
        </r>
        <r>
          <rPr>
            <sz val="9"/>
            <color indexed="81"/>
            <rFont val="Tahoma"/>
            <family val="2"/>
          </rPr>
          <t xml:space="preserve">
Carlo Peysac</t>
        </r>
      </text>
    </comment>
    <comment ref="W44" authorId="0">
      <text>
        <r>
          <rPr>
            <b/>
            <sz val="9"/>
            <color indexed="81"/>
            <rFont val="Tahoma"/>
            <family val="2"/>
          </rPr>
          <t>Veronica Cespedes:</t>
        </r>
        <r>
          <rPr>
            <sz val="9"/>
            <color indexed="81"/>
            <rFont val="Tahoma"/>
            <family val="2"/>
          </rPr>
          <t xml:space="preserve">
reporte may 2016</t>
        </r>
      </text>
    </comment>
    <comment ref="W45" authorId="0">
      <text>
        <r>
          <rPr>
            <b/>
            <sz val="9"/>
            <color indexed="81"/>
            <rFont val="Tahoma"/>
            <family val="2"/>
          </rPr>
          <t>Veronica Cespedes:</t>
        </r>
        <r>
          <rPr>
            <sz val="9"/>
            <color indexed="81"/>
            <rFont val="Tahoma"/>
            <family val="2"/>
          </rPr>
          <t xml:space="preserve">
reporte may 2016</t>
        </r>
      </text>
    </comment>
    <comment ref="AB106" authorId="1">
      <text>
        <r>
          <rPr>
            <b/>
            <sz val="9"/>
            <color indexed="81"/>
            <rFont val="Tahoma"/>
            <family val="2"/>
          </rPr>
          <t>Carla Arenales:</t>
        </r>
        <r>
          <rPr>
            <sz val="9"/>
            <color indexed="81"/>
            <rFont val="Tahoma"/>
            <family val="2"/>
          </rPr>
          <t xml:space="preserve">
Reporte de inversión</t>
        </r>
      </text>
    </comment>
    <comment ref="AB108" authorId="1">
      <text>
        <r>
          <rPr>
            <b/>
            <sz val="9"/>
            <color indexed="81"/>
            <rFont val="Tahoma"/>
            <family val="2"/>
          </rPr>
          <t>Carla Arenales:</t>
        </r>
        <r>
          <rPr>
            <sz val="9"/>
            <color indexed="81"/>
            <rFont val="Tahoma"/>
            <family val="2"/>
          </rPr>
          <t xml:space="preserve">
Reporte de inversión 2014
</t>
        </r>
      </text>
    </comment>
    <comment ref="AB111" authorId="1">
      <text>
        <r>
          <rPr>
            <b/>
            <sz val="9"/>
            <color indexed="81"/>
            <rFont val="Tahoma"/>
            <family val="2"/>
          </rPr>
          <t>Carla Arenales:</t>
        </r>
        <r>
          <rPr>
            <sz val="9"/>
            <color indexed="81"/>
            <rFont val="Tahoma"/>
            <family val="2"/>
          </rPr>
          <t xml:space="preserve">
reporte de inversion</t>
        </r>
      </text>
    </comment>
    <comment ref="AB114" authorId="1">
      <text>
        <r>
          <rPr>
            <b/>
            <sz val="9"/>
            <color indexed="81"/>
            <rFont val="Tahoma"/>
            <family val="2"/>
          </rPr>
          <t>Carla Arenales:</t>
        </r>
        <r>
          <rPr>
            <sz val="9"/>
            <color indexed="81"/>
            <rFont val="Tahoma"/>
            <family val="2"/>
          </rPr>
          <t xml:space="preserve">
Reporte de inversión</t>
        </r>
      </text>
    </comment>
    <comment ref="AB115" authorId="1">
      <text>
        <r>
          <rPr>
            <b/>
            <sz val="9"/>
            <color indexed="81"/>
            <rFont val="Tahoma"/>
            <family val="2"/>
          </rPr>
          <t>Carla Arenales:</t>
        </r>
        <r>
          <rPr>
            <sz val="9"/>
            <color indexed="81"/>
            <rFont val="Tahoma"/>
            <family val="2"/>
          </rPr>
          <t xml:space="preserve">
Reporte de inversión</t>
        </r>
      </text>
    </comment>
  </commentList>
</comments>
</file>

<file path=xl/comments2.xml><?xml version="1.0" encoding="utf-8"?>
<comments xmlns="http://schemas.openxmlformats.org/spreadsheetml/2006/main">
  <authors>
    <author>Veronica Cespedes</author>
    <author>Carla Arenales</author>
  </authors>
  <commentList>
    <comment ref="V4" authorId="0">
      <text>
        <r>
          <rPr>
            <b/>
            <sz val="9"/>
            <color indexed="81"/>
            <rFont val="Tahoma"/>
            <family val="2"/>
          </rPr>
          <t>Veronica Cespedes:</t>
        </r>
        <r>
          <rPr>
            <sz val="9"/>
            <color indexed="81"/>
            <rFont val="Tahoma"/>
            <family val="2"/>
          </rPr>
          <t xml:space="preserve">
andrea torrez goitia</t>
        </r>
      </text>
    </comment>
    <comment ref="V5" authorId="1">
      <text>
        <r>
          <rPr>
            <b/>
            <sz val="9"/>
            <color indexed="81"/>
            <rFont val="Tahoma"/>
            <family val="2"/>
          </rPr>
          <t>Nicole Cosulich:
Reporte de inversión</t>
        </r>
        <r>
          <rPr>
            <sz val="9"/>
            <color indexed="81"/>
            <rFont val="Tahoma"/>
            <family val="2"/>
          </rPr>
          <t xml:space="preserve">
</t>
        </r>
      </text>
    </comment>
    <comment ref="M6" authorId="0">
      <text>
        <r>
          <rPr>
            <b/>
            <sz val="9"/>
            <color indexed="81"/>
            <rFont val="Tahoma"/>
            <family val="2"/>
          </rPr>
          <t>Veronica Cespedes:</t>
        </r>
        <r>
          <rPr>
            <sz val="9"/>
            <color indexed="81"/>
            <rFont val="Tahoma"/>
            <family val="2"/>
          </rPr>
          <t xml:space="preserve">
abril </t>
        </r>
      </text>
    </comment>
    <comment ref="M7" authorId="0">
      <text>
        <r>
          <rPr>
            <b/>
            <sz val="9"/>
            <color indexed="81"/>
            <rFont val="Tahoma"/>
            <family val="2"/>
          </rPr>
          <t>Veronica Cespedes:</t>
        </r>
        <r>
          <rPr>
            <sz val="9"/>
            <color indexed="81"/>
            <rFont val="Tahoma"/>
            <family val="2"/>
          </rPr>
          <t xml:space="preserve">
marzo </t>
        </r>
      </text>
    </comment>
    <comment ref="V7" authorId="1">
      <text>
        <r>
          <rPr>
            <b/>
            <sz val="9"/>
            <color indexed="81"/>
            <rFont val="Tahoma"/>
            <family val="2"/>
          </rPr>
          <t>Carla Arenales:</t>
        </r>
        <r>
          <rPr>
            <sz val="9"/>
            <color indexed="81"/>
            <rFont val="Tahoma"/>
            <family val="2"/>
          </rPr>
          <t xml:space="preserve">
Información proporcionada por la IMF a Sept 2015
</t>
        </r>
      </text>
    </comment>
    <comment ref="M9" authorId="0">
      <text>
        <r>
          <rPr>
            <b/>
            <sz val="9"/>
            <color indexed="81"/>
            <rFont val="Tahoma"/>
            <family val="2"/>
          </rPr>
          <t>Veronica Cespedes:</t>
        </r>
        <r>
          <rPr>
            <sz val="9"/>
            <color indexed="81"/>
            <rFont val="Tahoma"/>
            <family val="2"/>
          </rPr>
          <t xml:space="preserve">
enero-abril</t>
        </r>
      </text>
    </comment>
    <comment ref="V10" authorId="1">
      <text>
        <r>
          <rPr>
            <b/>
            <sz val="9"/>
            <color indexed="81"/>
            <rFont val="Tahoma"/>
            <family val="2"/>
          </rPr>
          <t xml:space="preserve">Nicole Cosulich:
</t>
        </r>
        <r>
          <rPr>
            <sz val="9"/>
            <color indexed="81"/>
            <rFont val="Tahoma"/>
            <family val="2"/>
          </rPr>
          <t>Reporte de inversión.</t>
        </r>
      </text>
    </comment>
    <comment ref="V12" authorId="1">
      <text>
        <r>
          <rPr>
            <b/>
            <sz val="9"/>
            <color indexed="81"/>
            <rFont val="Tahoma"/>
            <family val="2"/>
          </rPr>
          <t>Carla Arenales:</t>
        </r>
        <r>
          <rPr>
            <sz val="9"/>
            <color indexed="81"/>
            <rFont val="Tahoma"/>
            <family val="2"/>
          </rPr>
          <t xml:space="preserve">
Información proporcionada por la entidad en el llenado del scorecard</t>
        </r>
      </text>
    </comment>
    <comment ref="U13" authorId="0">
      <text>
        <r>
          <rPr>
            <b/>
            <sz val="9"/>
            <color indexed="81"/>
            <rFont val="Tahoma"/>
            <family val="2"/>
          </rPr>
          <t>Veronica Cespedes:</t>
        </r>
        <r>
          <rPr>
            <sz val="9"/>
            <color indexed="81"/>
            <rFont val="Tahoma"/>
            <family val="2"/>
          </rPr>
          <t xml:space="preserve">
borré el dato que había porque no fue elaborado por una calificadora sino por la red</t>
        </r>
      </text>
    </comment>
    <comment ref="V13" authorId="1">
      <text>
        <r>
          <rPr>
            <b/>
            <sz val="9"/>
            <color indexed="81"/>
            <rFont val="Tahoma"/>
            <family val="2"/>
          </rPr>
          <t>Nicole Cosulich:</t>
        </r>
        <r>
          <rPr>
            <sz val="9"/>
            <color indexed="81"/>
            <rFont val="Tahoma"/>
            <family val="2"/>
          </rPr>
          <t xml:space="preserve">
Reporte de inversión</t>
        </r>
      </text>
    </comment>
    <comment ref="V14" authorId="1">
      <text>
        <r>
          <rPr>
            <b/>
            <sz val="9"/>
            <color indexed="81"/>
            <rFont val="Tahoma"/>
            <family val="2"/>
          </rPr>
          <t xml:space="preserve">Nicole Cosulich:
</t>
        </r>
        <r>
          <rPr>
            <sz val="9"/>
            <color indexed="81"/>
            <rFont val="Tahoma"/>
            <family val="2"/>
          </rPr>
          <t>Reporte de infocred</t>
        </r>
        <r>
          <rPr>
            <b/>
            <sz val="9"/>
            <color indexed="81"/>
            <rFont val="Tahoma"/>
            <family val="2"/>
          </rPr>
          <t>.</t>
        </r>
        <r>
          <rPr>
            <sz val="9"/>
            <color indexed="81"/>
            <rFont val="Tahoma"/>
            <family val="2"/>
          </rPr>
          <t xml:space="preserve">
</t>
        </r>
      </text>
    </comment>
    <comment ref="V15" authorId="1">
      <text>
        <r>
          <rPr>
            <b/>
            <sz val="9"/>
            <color indexed="81"/>
            <rFont val="Tahoma"/>
            <family val="2"/>
          </rPr>
          <t>Nicole Cosulich:</t>
        </r>
        <r>
          <rPr>
            <sz val="9"/>
            <color indexed="81"/>
            <rFont val="Tahoma"/>
            <family val="2"/>
          </rPr>
          <t xml:space="preserve">
Reporte de inversión
</t>
        </r>
      </text>
    </comment>
    <comment ref="W19" authorId="1">
      <text>
        <r>
          <rPr>
            <b/>
            <sz val="9"/>
            <color indexed="81"/>
            <rFont val="Tahoma"/>
            <family val="2"/>
          </rPr>
          <t>Nicole Cosulich</t>
        </r>
        <r>
          <rPr>
            <sz val="9"/>
            <color indexed="81"/>
            <rFont val="Tahoma"/>
            <family val="2"/>
          </rPr>
          <t xml:space="preserve">
2.061 clientes nuevos, no podrian corroborar 100% clientes por primera vez</t>
        </r>
      </text>
    </comment>
    <comment ref="Q20" authorId="1">
      <text>
        <r>
          <rPr>
            <b/>
            <sz val="9"/>
            <color indexed="81"/>
            <rFont val="Tahoma"/>
            <family val="2"/>
          </rPr>
          <t>Carla Arenales:</t>
        </r>
        <r>
          <rPr>
            <sz val="9"/>
            <color indexed="81"/>
            <rFont val="Tahoma"/>
            <family val="2"/>
          </rPr>
          <t xml:space="preserve">
Carla Arenales:
La página de planet rating al 27 de abril de 2016 no funciona por lo que no se puede verificar información, se mantiene info del anterior quarterly</t>
        </r>
      </text>
    </comment>
    <comment ref="V30" authorId="1">
      <text>
        <r>
          <rPr>
            <b/>
            <sz val="9"/>
            <color indexed="81"/>
            <rFont val="Tahoma"/>
            <family val="2"/>
          </rPr>
          <t>Carla Arenales:</t>
        </r>
        <r>
          <rPr>
            <sz val="9"/>
            <color indexed="81"/>
            <rFont val="Tahoma"/>
            <family val="2"/>
          </rPr>
          <t xml:space="preserve">
Información proporcionada Por El Ofcial de Inversión (Carlo Peysack)
</t>
        </r>
      </text>
    </comment>
    <comment ref="W32" authorId="1">
      <text>
        <r>
          <rPr>
            <b/>
            <sz val="9"/>
            <color indexed="81"/>
            <rFont val="Tahoma"/>
            <family val="2"/>
          </rPr>
          <t xml:space="preserve">Nicole Cosulich:
</t>
        </r>
        <r>
          <rPr>
            <sz val="9"/>
            <color indexed="81"/>
            <rFont val="Tahoma"/>
            <family val="2"/>
          </rPr>
          <t>Info que nos mandaron a dic 2014.</t>
        </r>
      </text>
    </comment>
    <comment ref="Q33" authorId="1">
      <text>
        <r>
          <rPr>
            <b/>
            <sz val="9"/>
            <color indexed="81"/>
            <rFont val="Tahoma"/>
            <family val="2"/>
          </rPr>
          <t>Carla Arenales:</t>
        </r>
        <r>
          <rPr>
            <sz val="9"/>
            <color indexed="81"/>
            <rFont val="Tahoma"/>
            <family val="2"/>
          </rPr>
          <t xml:space="preserve">
La página de planet rating al 27 de abril de 2016 no funciona por lo que no se puede verificar información, se mantiene info del anterior quarterly
</t>
        </r>
      </text>
    </comment>
    <comment ref="J34" authorId="0">
      <text>
        <r>
          <rPr>
            <b/>
            <sz val="9"/>
            <color indexed="81"/>
            <rFont val="Tahoma"/>
            <family val="2"/>
          </rPr>
          <t>Veronica Cespedes:</t>
        </r>
        <r>
          <rPr>
            <sz val="9"/>
            <color indexed="81"/>
            <rFont val="Tahoma"/>
            <family val="2"/>
          </rPr>
          <t xml:space="preserve">
en el reporte de feb, la IMF indicó que era 95%
esta es la cifra correcta, antes se equivocaron</t>
        </r>
      </text>
    </comment>
    <comment ref="Q37" authorId="1">
      <text>
        <r>
          <rPr>
            <b/>
            <sz val="9"/>
            <color indexed="81"/>
            <rFont val="Tahoma"/>
            <family val="2"/>
          </rPr>
          <t>Carla Arenales:</t>
        </r>
        <r>
          <rPr>
            <sz val="9"/>
            <color indexed="81"/>
            <rFont val="Tahoma"/>
            <family val="2"/>
          </rPr>
          <t xml:space="preserve">
Carla Arenales:
La página de planet rating al 27 de abril de 2016 no funciona por lo que no se puede verificar información, se mantiene info del anterior quarterly</t>
        </r>
      </text>
    </comment>
    <comment ref="V38" authorId="0">
      <text>
        <r>
          <rPr>
            <b/>
            <sz val="9"/>
            <color indexed="81"/>
            <rFont val="Tahoma"/>
            <family val="2"/>
          </rPr>
          <t>Veronica Cespedes:</t>
        </r>
        <r>
          <rPr>
            <sz val="9"/>
            <color indexed="81"/>
            <rFont val="Tahoma"/>
            <family val="2"/>
          </rPr>
          <t xml:space="preserve">
reporte may 2016</t>
        </r>
      </text>
    </comment>
    <comment ref="V39" authorId="0">
      <text>
        <r>
          <rPr>
            <b/>
            <sz val="9"/>
            <color indexed="81"/>
            <rFont val="Tahoma"/>
            <family val="2"/>
          </rPr>
          <t>Veronica Cespedes:</t>
        </r>
        <r>
          <rPr>
            <sz val="9"/>
            <color indexed="81"/>
            <rFont val="Tahoma"/>
            <family val="2"/>
          </rPr>
          <t xml:space="preserve">
reporte may 2016</t>
        </r>
      </text>
    </comment>
    <comment ref="AA66" authorId="1">
      <text>
        <r>
          <rPr>
            <b/>
            <sz val="9"/>
            <color indexed="81"/>
            <rFont val="Tahoma"/>
            <family val="2"/>
          </rPr>
          <t>Carla Arenales:</t>
        </r>
        <r>
          <rPr>
            <sz val="9"/>
            <color indexed="81"/>
            <rFont val="Tahoma"/>
            <family val="2"/>
          </rPr>
          <t xml:space="preserve">
Reporte de inversión</t>
        </r>
      </text>
    </comment>
    <comment ref="AA67" authorId="1">
      <text>
        <r>
          <rPr>
            <b/>
            <sz val="9"/>
            <color indexed="81"/>
            <rFont val="Tahoma"/>
            <family val="2"/>
          </rPr>
          <t>Carla Arenales:</t>
        </r>
        <r>
          <rPr>
            <sz val="9"/>
            <color indexed="81"/>
            <rFont val="Tahoma"/>
            <family val="2"/>
          </rPr>
          <t xml:space="preserve">
Reporte de inversión</t>
        </r>
      </text>
    </comment>
    <comment ref="AA68" authorId="1">
      <text>
        <r>
          <rPr>
            <b/>
            <sz val="9"/>
            <color indexed="81"/>
            <rFont val="Tahoma"/>
            <family val="2"/>
          </rPr>
          <t>Carla Arenales:</t>
        </r>
        <r>
          <rPr>
            <sz val="9"/>
            <color indexed="81"/>
            <rFont val="Tahoma"/>
            <family val="2"/>
          </rPr>
          <t xml:space="preserve">
Reporte de inversión 2014
</t>
        </r>
      </text>
    </comment>
    <comment ref="AA71" authorId="1">
      <text>
        <r>
          <rPr>
            <b/>
            <sz val="9"/>
            <color indexed="81"/>
            <rFont val="Tahoma"/>
            <family val="2"/>
          </rPr>
          <t>Carla Arenales:</t>
        </r>
        <r>
          <rPr>
            <sz val="9"/>
            <color indexed="81"/>
            <rFont val="Tahoma"/>
            <family val="2"/>
          </rPr>
          <t xml:space="preserve">
reporte de inversion</t>
        </r>
      </text>
    </comment>
    <comment ref="AA73" authorId="1">
      <text>
        <r>
          <rPr>
            <b/>
            <sz val="9"/>
            <color indexed="81"/>
            <rFont val="Tahoma"/>
            <family val="2"/>
          </rPr>
          <t>Carla Arenales:</t>
        </r>
        <r>
          <rPr>
            <sz val="9"/>
            <color indexed="81"/>
            <rFont val="Tahoma"/>
            <family val="2"/>
          </rPr>
          <t xml:space="preserve">
Reporte de inversión</t>
        </r>
      </text>
    </comment>
    <comment ref="AA74" authorId="1">
      <text>
        <r>
          <rPr>
            <b/>
            <sz val="9"/>
            <color indexed="81"/>
            <rFont val="Tahoma"/>
            <family val="2"/>
          </rPr>
          <t>Carla Arenales:</t>
        </r>
        <r>
          <rPr>
            <sz val="9"/>
            <color indexed="81"/>
            <rFont val="Tahoma"/>
            <family val="2"/>
          </rPr>
          <t xml:space="preserve">
Reporte de inversión</t>
        </r>
      </text>
    </comment>
  </commentList>
</comments>
</file>

<file path=xl/comments3.xml><?xml version="1.0" encoding="utf-8"?>
<comments xmlns="http://schemas.openxmlformats.org/spreadsheetml/2006/main">
  <authors>
    <author>Veronica Cespedes</author>
    <author>Carla Arenales</author>
  </authors>
  <commentList>
    <comment ref="V4" authorId="0">
      <text>
        <r>
          <rPr>
            <b/>
            <sz val="9"/>
            <color indexed="81"/>
            <rFont val="Tahoma"/>
            <family val="2"/>
          </rPr>
          <t>Veronica Cespedes:</t>
        </r>
        <r>
          <rPr>
            <sz val="9"/>
            <color indexed="81"/>
            <rFont val="Tahoma"/>
            <family val="2"/>
          </rPr>
          <t xml:space="preserve">
andrea torrez goitia</t>
        </r>
      </text>
    </comment>
    <comment ref="V5" authorId="1">
      <text>
        <r>
          <rPr>
            <b/>
            <sz val="9"/>
            <color indexed="81"/>
            <rFont val="Tahoma"/>
            <family val="2"/>
          </rPr>
          <t>Nicole Cosulich:
Reporte de inversión</t>
        </r>
        <r>
          <rPr>
            <sz val="9"/>
            <color indexed="81"/>
            <rFont val="Tahoma"/>
            <family val="2"/>
          </rPr>
          <t xml:space="preserve">
</t>
        </r>
      </text>
    </comment>
    <comment ref="V7" authorId="1">
      <text>
        <r>
          <rPr>
            <b/>
            <sz val="9"/>
            <color indexed="81"/>
            <rFont val="Tahoma"/>
            <family val="2"/>
          </rPr>
          <t>Carla Arenales:</t>
        </r>
        <r>
          <rPr>
            <sz val="9"/>
            <color indexed="81"/>
            <rFont val="Tahoma"/>
            <family val="2"/>
          </rPr>
          <t xml:space="preserve">
Información proporcionada por la IMF a Sept 2015
</t>
        </r>
      </text>
    </comment>
    <comment ref="V11" authorId="1">
      <text>
        <r>
          <rPr>
            <b/>
            <sz val="9"/>
            <color indexed="81"/>
            <rFont val="Tahoma"/>
            <family val="2"/>
          </rPr>
          <t xml:space="preserve">Nicole Cosulich:
</t>
        </r>
        <r>
          <rPr>
            <sz val="9"/>
            <color indexed="81"/>
            <rFont val="Tahoma"/>
            <family val="2"/>
          </rPr>
          <t>Reporte de inversión.</t>
        </r>
      </text>
    </comment>
    <comment ref="V13" authorId="1">
      <text>
        <r>
          <rPr>
            <b/>
            <sz val="9"/>
            <color indexed="81"/>
            <rFont val="Tahoma"/>
            <family val="2"/>
          </rPr>
          <t>Carla Arenales:</t>
        </r>
        <r>
          <rPr>
            <sz val="9"/>
            <color indexed="81"/>
            <rFont val="Tahoma"/>
            <family val="2"/>
          </rPr>
          <t xml:space="preserve">
Información proporcionada por la entidad en el llenado del scorecard</t>
        </r>
      </text>
    </comment>
    <comment ref="U14" authorId="0">
      <text>
        <r>
          <rPr>
            <b/>
            <sz val="9"/>
            <color indexed="81"/>
            <rFont val="Tahoma"/>
            <family val="2"/>
          </rPr>
          <t>Veronica Cespedes:</t>
        </r>
        <r>
          <rPr>
            <sz val="9"/>
            <color indexed="81"/>
            <rFont val="Tahoma"/>
            <family val="2"/>
          </rPr>
          <t xml:space="preserve">
borré el dato que había porque no fue elaborado por una calificadora sino por la red</t>
        </r>
      </text>
    </comment>
    <comment ref="V14" authorId="1">
      <text>
        <r>
          <rPr>
            <b/>
            <sz val="9"/>
            <color indexed="81"/>
            <rFont val="Tahoma"/>
            <family val="2"/>
          </rPr>
          <t>Nicole Cosulich:</t>
        </r>
        <r>
          <rPr>
            <sz val="9"/>
            <color indexed="81"/>
            <rFont val="Tahoma"/>
            <family val="2"/>
          </rPr>
          <t xml:space="preserve">
Reporte de inversión</t>
        </r>
      </text>
    </comment>
    <comment ref="V15" authorId="1">
      <text>
        <r>
          <rPr>
            <b/>
            <sz val="9"/>
            <color indexed="81"/>
            <rFont val="Tahoma"/>
            <family val="2"/>
          </rPr>
          <t xml:space="preserve">Nicole Cosulich:
</t>
        </r>
        <r>
          <rPr>
            <sz val="9"/>
            <color indexed="81"/>
            <rFont val="Tahoma"/>
            <family val="2"/>
          </rPr>
          <t>Reporte de infocred</t>
        </r>
        <r>
          <rPr>
            <b/>
            <sz val="9"/>
            <color indexed="81"/>
            <rFont val="Tahoma"/>
            <family val="2"/>
          </rPr>
          <t>.</t>
        </r>
        <r>
          <rPr>
            <sz val="9"/>
            <color indexed="81"/>
            <rFont val="Tahoma"/>
            <family val="2"/>
          </rPr>
          <t xml:space="preserve">
</t>
        </r>
      </text>
    </comment>
    <comment ref="V16" authorId="1">
      <text>
        <r>
          <rPr>
            <b/>
            <sz val="9"/>
            <color indexed="81"/>
            <rFont val="Tahoma"/>
            <family val="2"/>
          </rPr>
          <t>Nicole Cosulich:</t>
        </r>
        <r>
          <rPr>
            <sz val="9"/>
            <color indexed="81"/>
            <rFont val="Tahoma"/>
            <family val="2"/>
          </rPr>
          <t xml:space="preserve">
Reporte de inversión
</t>
        </r>
      </text>
    </comment>
    <comment ref="W20" authorId="1">
      <text>
        <r>
          <rPr>
            <b/>
            <sz val="9"/>
            <color indexed="81"/>
            <rFont val="Tahoma"/>
            <family val="2"/>
          </rPr>
          <t>Nicole Cosulich</t>
        </r>
        <r>
          <rPr>
            <sz val="9"/>
            <color indexed="81"/>
            <rFont val="Tahoma"/>
            <family val="2"/>
          </rPr>
          <t xml:space="preserve">
2.061 clientes nuevos, no podrian corroborar 100% clientes por primera vez</t>
        </r>
      </text>
    </comment>
    <comment ref="Q21" authorId="1">
      <text>
        <r>
          <rPr>
            <b/>
            <sz val="9"/>
            <color indexed="81"/>
            <rFont val="Tahoma"/>
            <family val="2"/>
          </rPr>
          <t>Carla Arenales:</t>
        </r>
        <r>
          <rPr>
            <sz val="9"/>
            <color indexed="81"/>
            <rFont val="Tahoma"/>
            <family val="2"/>
          </rPr>
          <t xml:space="preserve">
Carla Arenales:
La página de planet rating al 27 de abril de 2016 no funciona por lo que no se puede verificar información, se mantiene info del anterior quarterly</t>
        </r>
      </text>
    </comment>
    <comment ref="V31" authorId="1">
      <text>
        <r>
          <rPr>
            <b/>
            <sz val="9"/>
            <color indexed="81"/>
            <rFont val="Tahoma"/>
            <family val="2"/>
          </rPr>
          <t>Carla Arenales:</t>
        </r>
        <r>
          <rPr>
            <sz val="9"/>
            <color indexed="81"/>
            <rFont val="Tahoma"/>
            <family val="2"/>
          </rPr>
          <t xml:space="preserve">
Información proporcionada Por El Ofcial de Inversión (Carlo Peysack)
</t>
        </r>
      </text>
    </comment>
    <comment ref="W33" authorId="1">
      <text>
        <r>
          <rPr>
            <b/>
            <sz val="9"/>
            <color indexed="81"/>
            <rFont val="Tahoma"/>
            <family val="2"/>
          </rPr>
          <t xml:space="preserve">Nicole Cosulich:
</t>
        </r>
        <r>
          <rPr>
            <sz val="9"/>
            <color indexed="81"/>
            <rFont val="Tahoma"/>
            <family val="2"/>
          </rPr>
          <t>Info que nos mandaron a dic 2014.</t>
        </r>
      </text>
    </comment>
    <comment ref="Q34" authorId="1">
      <text>
        <r>
          <rPr>
            <b/>
            <sz val="9"/>
            <color indexed="81"/>
            <rFont val="Tahoma"/>
            <family val="2"/>
          </rPr>
          <t>Carla Arenales:</t>
        </r>
        <r>
          <rPr>
            <sz val="9"/>
            <color indexed="81"/>
            <rFont val="Tahoma"/>
            <family val="2"/>
          </rPr>
          <t xml:space="preserve">
La página de planet rating al 27 de abril de 2016 no funciona por lo que no se puede verificar información, se mantiene info del anterior quarterly
</t>
        </r>
      </text>
    </comment>
    <comment ref="Q38" authorId="1">
      <text>
        <r>
          <rPr>
            <b/>
            <sz val="9"/>
            <color indexed="81"/>
            <rFont val="Tahoma"/>
            <family val="2"/>
          </rPr>
          <t>Carla Arenales:</t>
        </r>
        <r>
          <rPr>
            <sz val="9"/>
            <color indexed="81"/>
            <rFont val="Tahoma"/>
            <family val="2"/>
          </rPr>
          <t xml:space="preserve">
Carla Arenales:
La página de planet rating al 27 de abril de 2016 no funciona por lo que no se puede verificar información, se mantiene info del anterior quarterly</t>
        </r>
      </text>
    </comment>
    <comment ref="V39" authorId="0">
      <text>
        <r>
          <rPr>
            <b/>
            <sz val="9"/>
            <color indexed="81"/>
            <rFont val="Tahoma"/>
            <family val="2"/>
          </rPr>
          <t>Veronica Cespedes:</t>
        </r>
        <r>
          <rPr>
            <sz val="9"/>
            <color indexed="81"/>
            <rFont val="Tahoma"/>
            <family val="2"/>
          </rPr>
          <t xml:space="preserve">
reporte may 2016</t>
        </r>
      </text>
    </comment>
    <comment ref="V40" authorId="0">
      <text>
        <r>
          <rPr>
            <b/>
            <sz val="9"/>
            <color indexed="81"/>
            <rFont val="Tahoma"/>
            <family val="2"/>
          </rPr>
          <t>Veronica Cespedes:</t>
        </r>
        <r>
          <rPr>
            <sz val="9"/>
            <color indexed="81"/>
            <rFont val="Tahoma"/>
            <family val="2"/>
          </rPr>
          <t xml:space="preserve">
reporte may 2016</t>
        </r>
      </text>
    </comment>
    <comment ref="AA66" authorId="1">
      <text>
        <r>
          <rPr>
            <b/>
            <sz val="9"/>
            <color indexed="81"/>
            <rFont val="Tahoma"/>
            <family val="2"/>
          </rPr>
          <t>Carla Arenales:</t>
        </r>
        <r>
          <rPr>
            <sz val="9"/>
            <color indexed="81"/>
            <rFont val="Tahoma"/>
            <family val="2"/>
          </rPr>
          <t xml:space="preserve">
Reporte de inversión</t>
        </r>
      </text>
    </comment>
    <comment ref="AA67" authorId="1">
      <text>
        <r>
          <rPr>
            <b/>
            <sz val="9"/>
            <color indexed="81"/>
            <rFont val="Tahoma"/>
            <family val="2"/>
          </rPr>
          <t>Carla Arenales:</t>
        </r>
        <r>
          <rPr>
            <sz val="9"/>
            <color indexed="81"/>
            <rFont val="Tahoma"/>
            <family val="2"/>
          </rPr>
          <t xml:space="preserve">
Reporte de inversión</t>
        </r>
      </text>
    </comment>
    <comment ref="AA68" authorId="1">
      <text>
        <r>
          <rPr>
            <b/>
            <sz val="9"/>
            <color indexed="81"/>
            <rFont val="Tahoma"/>
            <family val="2"/>
          </rPr>
          <t>Carla Arenales:</t>
        </r>
        <r>
          <rPr>
            <sz val="9"/>
            <color indexed="81"/>
            <rFont val="Tahoma"/>
            <family val="2"/>
          </rPr>
          <t xml:space="preserve">
Reporte de inversión 2014
</t>
        </r>
      </text>
    </comment>
    <comment ref="AA71" authorId="1">
      <text>
        <r>
          <rPr>
            <b/>
            <sz val="9"/>
            <color indexed="81"/>
            <rFont val="Tahoma"/>
            <family val="2"/>
          </rPr>
          <t>Carla Arenales:</t>
        </r>
        <r>
          <rPr>
            <sz val="9"/>
            <color indexed="81"/>
            <rFont val="Tahoma"/>
            <family val="2"/>
          </rPr>
          <t xml:space="preserve">
reporte de inversion</t>
        </r>
      </text>
    </comment>
    <comment ref="AA73" authorId="1">
      <text>
        <r>
          <rPr>
            <b/>
            <sz val="9"/>
            <color indexed="81"/>
            <rFont val="Tahoma"/>
            <family val="2"/>
          </rPr>
          <t>Carla Arenales:</t>
        </r>
        <r>
          <rPr>
            <sz val="9"/>
            <color indexed="81"/>
            <rFont val="Tahoma"/>
            <family val="2"/>
          </rPr>
          <t xml:space="preserve">
Reporte de inversión</t>
        </r>
      </text>
    </comment>
    <comment ref="AA74" authorId="1">
      <text>
        <r>
          <rPr>
            <b/>
            <sz val="9"/>
            <color indexed="81"/>
            <rFont val="Tahoma"/>
            <family val="2"/>
          </rPr>
          <t>Carla Arenales:</t>
        </r>
        <r>
          <rPr>
            <sz val="9"/>
            <color indexed="81"/>
            <rFont val="Tahoma"/>
            <family val="2"/>
          </rPr>
          <t xml:space="preserve">
Reporte de inversión</t>
        </r>
      </text>
    </comment>
  </commentList>
</comments>
</file>

<file path=xl/comments4.xml><?xml version="1.0" encoding="utf-8"?>
<comments xmlns="http://schemas.openxmlformats.org/spreadsheetml/2006/main">
  <authors>
    <author>Veronica Cespedes</author>
    <author>Carla Arenales</author>
  </authors>
  <commentList>
    <comment ref="V4" authorId="0">
      <text>
        <r>
          <rPr>
            <b/>
            <sz val="9"/>
            <color indexed="81"/>
            <rFont val="Tahoma"/>
            <family val="2"/>
          </rPr>
          <t>Veronica Cespedes:</t>
        </r>
        <r>
          <rPr>
            <sz val="9"/>
            <color indexed="81"/>
            <rFont val="Tahoma"/>
            <family val="2"/>
          </rPr>
          <t xml:space="preserve">
andrea torrez goitia</t>
        </r>
      </text>
    </comment>
    <comment ref="V5" authorId="1">
      <text>
        <r>
          <rPr>
            <b/>
            <sz val="9"/>
            <color indexed="81"/>
            <rFont val="Tahoma"/>
            <family val="2"/>
          </rPr>
          <t>Nicole Cosulich:
Reporte de inversión</t>
        </r>
        <r>
          <rPr>
            <sz val="9"/>
            <color indexed="81"/>
            <rFont val="Tahoma"/>
            <family val="2"/>
          </rPr>
          <t xml:space="preserve">
</t>
        </r>
      </text>
    </comment>
    <comment ref="V7" authorId="1">
      <text>
        <r>
          <rPr>
            <b/>
            <sz val="9"/>
            <color indexed="81"/>
            <rFont val="Tahoma"/>
            <family val="2"/>
          </rPr>
          <t>Carla Arenales:</t>
        </r>
        <r>
          <rPr>
            <sz val="9"/>
            <color indexed="81"/>
            <rFont val="Tahoma"/>
            <family val="2"/>
          </rPr>
          <t xml:space="preserve">
Información proporcionada por la IMF a Sept 2015
</t>
        </r>
      </text>
    </comment>
    <comment ref="V11" authorId="1">
      <text>
        <r>
          <rPr>
            <b/>
            <sz val="9"/>
            <color indexed="81"/>
            <rFont val="Tahoma"/>
            <family val="2"/>
          </rPr>
          <t>Carla Arenales:</t>
        </r>
        <r>
          <rPr>
            <sz val="9"/>
            <color indexed="81"/>
            <rFont val="Tahoma"/>
            <family val="2"/>
          </rPr>
          <t xml:space="preserve">
Información proporcionada por la entidad en el llenado del scorecard</t>
        </r>
      </text>
    </comment>
    <comment ref="U12" authorId="0">
      <text>
        <r>
          <rPr>
            <b/>
            <sz val="9"/>
            <color indexed="81"/>
            <rFont val="Tahoma"/>
            <family val="2"/>
          </rPr>
          <t>Veronica Cespedes:</t>
        </r>
        <r>
          <rPr>
            <sz val="9"/>
            <color indexed="81"/>
            <rFont val="Tahoma"/>
            <family val="2"/>
          </rPr>
          <t xml:space="preserve">
borré el dato que había porque no fue elaborado por una calificadora sino por la red</t>
        </r>
      </text>
    </comment>
    <comment ref="V12" authorId="1">
      <text>
        <r>
          <rPr>
            <b/>
            <sz val="9"/>
            <color indexed="81"/>
            <rFont val="Tahoma"/>
            <family val="2"/>
          </rPr>
          <t>Nicole Cosulich:</t>
        </r>
        <r>
          <rPr>
            <sz val="9"/>
            <color indexed="81"/>
            <rFont val="Tahoma"/>
            <family val="2"/>
          </rPr>
          <t xml:space="preserve">
Reporte de inversión</t>
        </r>
      </text>
    </comment>
    <comment ref="V13" authorId="1">
      <text>
        <r>
          <rPr>
            <b/>
            <sz val="9"/>
            <color indexed="81"/>
            <rFont val="Tahoma"/>
            <family val="2"/>
          </rPr>
          <t xml:space="preserve">Nicole Cosulich:
</t>
        </r>
        <r>
          <rPr>
            <sz val="9"/>
            <color indexed="81"/>
            <rFont val="Tahoma"/>
            <family val="2"/>
          </rPr>
          <t>Reporte de infocred</t>
        </r>
        <r>
          <rPr>
            <b/>
            <sz val="9"/>
            <color indexed="81"/>
            <rFont val="Tahoma"/>
            <family val="2"/>
          </rPr>
          <t>.</t>
        </r>
        <r>
          <rPr>
            <sz val="9"/>
            <color indexed="81"/>
            <rFont val="Tahoma"/>
            <family val="2"/>
          </rPr>
          <t xml:space="preserve">
</t>
        </r>
      </text>
    </comment>
    <comment ref="V14" authorId="1">
      <text>
        <r>
          <rPr>
            <b/>
            <sz val="9"/>
            <color indexed="81"/>
            <rFont val="Tahoma"/>
            <family val="2"/>
          </rPr>
          <t>Nicole Cosulich:</t>
        </r>
        <r>
          <rPr>
            <sz val="9"/>
            <color indexed="81"/>
            <rFont val="Tahoma"/>
            <family val="2"/>
          </rPr>
          <t xml:space="preserve">
Reporte de inversión
</t>
        </r>
      </text>
    </comment>
    <comment ref="W20" authorId="1">
      <text>
        <r>
          <rPr>
            <b/>
            <sz val="9"/>
            <color indexed="81"/>
            <rFont val="Tahoma"/>
            <family val="2"/>
          </rPr>
          <t>Nicole Cosulich</t>
        </r>
        <r>
          <rPr>
            <sz val="9"/>
            <color indexed="81"/>
            <rFont val="Tahoma"/>
            <family val="2"/>
          </rPr>
          <t xml:space="preserve">
2.061 clientes nuevos, no podrian corroborar 100% clientes por primera vez</t>
        </r>
      </text>
    </comment>
    <comment ref="Q21" authorId="1">
      <text>
        <r>
          <rPr>
            <b/>
            <sz val="9"/>
            <color indexed="81"/>
            <rFont val="Tahoma"/>
            <family val="2"/>
          </rPr>
          <t>Carla Arenales:</t>
        </r>
        <r>
          <rPr>
            <sz val="9"/>
            <color indexed="81"/>
            <rFont val="Tahoma"/>
            <family val="2"/>
          </rPr>
          <t xml:space="preserve">
Carla Arenales:
La página de planet rating al 27 de abril de 2016 no funciona por lo que no se puede verificar información, se mantiene info del anterior quarterly</t>
        </r>
      </text>
    </comment>
    <comment ref="V33" authorId="1">
      <text>
        <r>
          <rPr>
            <b/>
            <sz val="9"/>
            <color indexed="81"/>
            <rFont val="Tahoma"/>
            <family val="2"/>
          </rPr>
          <t>Carla Arenales:</t>
        </r>
        <r>
          <rPr>
            <sz val="9"/>
            <color indexed="81"/>
            <rFont val="Tahoma"/>
            <family val="2"/>
          </rPr>
          <t xml:space="preserve">
Información proporcionada Por El Ofcial de Inversión (Carlo Peysack)
</t>
        </r>
      </text>
    </comment>
    <comment ref="W35" authorId="1">
      <text>
        <r>
          <rPr>
            <b/>
            <sz val="9"/>
            <color indexed="81"/>
            <rFont val="Tahoma"/>
            <family val="2"/>
          </rPr>
          <t xml:space="preserve">Nicole Cosulich:
</t>
        </r>
        <r>
          <rPr>
            <sz val="9"/>
            <color indexed="81"/>
            <rFont val="Tahoma"/>
            <family val="2"/>
          </rPr>
          <t>Info que nos mandaron a dic 2014.</t>
        </r>
      </text>
    </comment>
    <comment ref="Q36" authorId="1">
      <text>
        <r>
          <rPr>
            <b/>
            <sz val="9"/>
            <color indexed="81"/>
            <rFont val="Tahoma"/>
            <family val="2"/>
          </rPr>
          <t>Carla Arenales:</t>
        </r>
        <r>
          <rPr>
            <sz val="9"/>
            <color indexed="81"/>
            <rFont val="Tahoma"/>
            <family val="2"/>
          </rPr>
          <t xml:space="preserve">
La página de planet rating al 27 de abril de 2016 no funciona por lo que no se puede verificar información, se mantiene info del anterior quarterly
</t>
        </r>
      </text>
    </comment>
    <comment ref="Q40" authorId="1">
      <text>
        <r>
          <rPr>
            <b/>
            <sz val="9"/>
            <color indexed="81"/>
            <rFont val="Tahoma"/>
            <family val="2"/>
          </rPr>
          <t>Carla Arenales:</t>
        </r>
        <r>
          <rPr>
            <sz val="9"/>
            <color indexed="81"/>
            <rFont val="Tahoma"/>
            <family val="2"/>
          </rPr>
          <t xml:space="preserve">
Carla Arenales:
La página de planet rating al 27 de abril de 2016 no funciona por lo que no se puede verificar información, se mantiene info del anterior quarterly</t>
        </r>
      </text>
    </comment>
    <comment ref="V41" authorId="0">
      <text>
        <r>
          <rPr>
            <b/>
            <sz val="9"/>
            <color indexed="81"/>
            <rFont val="Tahoma"/>
            <family val="2"/>
          </rPr>
          <t>Veronica Cespedes:</t>
        </r>
        <r>
          <rPr>
            <sz val="9"/>
            <color indexed="81"/>
            <rFont val="Tahoma"/>
            <family val="2"/>
          </rPr>
          <t xml:space="preserve">
reporte may 2016</t>
        </r>
      </text>
    </comment>
    <comment ref="V42" authorId="0">
      <text>
        <r>
          <rPr>
            <b/>
            <sz val="9"/>
            <color indexed="81"/>
            <rFont val="Tahoma"/>
            <family val="2"/>
          </rPr>
          <t>Veronica Cespedes:</t>
        </r>
        <r>
          <rPr>
            <sz val="9"/>
            <color indexed="81"/>
            <rFont val="Tahoma"/>
            <family val="2"/>
          </rPr>
          <t xml:space="preserve">
reporte may 2016</t>
        </r>
      </text>
    </comment>
    <comment ref="V43" authorId="0">
      <text>
        <r>
          <rPr>
            <b/>
            <sz val="9"/>
            <color indexed="81"/>
            <rFont val="Tahoma"/>
            <family val="2"/>
          </rPr>
          <t>Veronica Cespedes:</t>
        </r>
        <r>
          <rPr>
            <sz val="9"/>
            <color indexed="81"/>
            <rFont val="Tahoma"/>
            <family val="2"/>
          </rPr>
          <t xml:space="preserve">
reporte may 2016</t>
        </r>
      </text>
    </comment>
    <comment ref="AA66" authorId="1">
      <text>
        <r>
          <rPr>
            <b/>
            <sz val="9"/>
            <color indexed="81"/>
            <rFont val="Tahoma"/>
            <family val="2"/>
          </rPr>
          <t>Carla Arenales:</t>
        </r>
        <r>
          <rPr>
            <sz val="9"/>
            <color indexed="81"/>
            <rFont val="Tahoma"/>
            <family val="2"/>
          </rPr>
          <t xml:space="preserve">
Reporte de inversión</t>
        </r>
      </text>
    </comment>
    <comment ref="AA67" authorId="1">
      <text>
        <r>
          <rPr>
            <b/>
            <sz val="9"/>
            <color indexed="81"/>
            <rFont val="Tahoma"/>
            <family val="2"/>
          </rPr>
          <t>Carla Arenales:</t>
        </r>
        <r>
          <rPr>
            <sz val="9"/>
            <color indexed="81"/>
            <rFont val="Tahoma"/>
            <family val="2"/>
          </rPr>
          <t xml:space="preserve">
Reporte de inversión</t>
        </r>
      </text>
    </comment>
    <comment ref="AA68" authorId="1">
      <text>
        <r>
          <rPr>
            <b/>
            <sz val="9"/>
            <color indexed="81"/>
            <rFont val="Tahoma"/>
            <family val="2"/>
          </rPr>
          <t>Carla Arenales:</t>
        </r>
        <r>
          <rPr>
            <sz val="9"/>
            <color indexed="81"/>
            <rFont val="Tahoma"/>
            <family val="2"/>
          </rPr>
          <t xml:space="preserve">
Reporte de inversión 2014
</t>
        </r>
      </text>
    </comment>
    <comment ref="AA71" authorId="1">
      <text>
        <r>
          <rPr>
            <b/>
            <sz val="9"/>
            <color indexed="81"/>
            <rFont val="Tahoma"/>
            <family val="2"/>
          </rPr>
          <t>Carla Arenales:</t>
        </r>
        <r>
          <rPr>
            <sz val="9"/>
            <color indexed="81"/>
            <rFont val="Tahoma"/>
            <family val="2"/>
          </rPr>
          <t xml:space="preserve">
reporte de inversion</t>
        </r>
      </text>
    </comment>
    <comment ref="AA73" authorId="1">
      <text>
        <r>
          <rPr>
            <b/>
            <sz val="9"/>
            <color indexed="81"/>
            <rFont val="Tahoma"/>
            <family val="2"/>
          </rPr>
          <t>Carla Arenales:</t>
        </r>
        <r>
          <rPr>
            <sz val="9"/>
            <color indexed="81"/>
            <rFont val="Tahoma"/>
            <family val="2"/>
          </rPr>
          <t xml:space="preserve">
Reporte de inversión</t>
        </r>
      </text>
    </comment>
    <comment ref="AA74" authorId="1">
      <text>
        <r>
          <rPr>
            <b/>
            <sz val="9"/>
            <color indexed="81"/>
            <rFont val="Tahoma"/>
            <family val="2"/>
          </rPr>
          <t>Carla Arenales:</t>
        </r>
        <r>
          <rPr>
            <sz val="9"/>
            <color indexed="81"/>
            <rFont val="Tahoma"/>
            <family val="2"/>
          </rPr>
          <t xml:space="preserve">
Reporte de inversión</t>
        </r>
      </text>
    </comment>
  </commentList>
</comments>
</file>

<file path=xl/comments5.xml><?xml version="1.0" encoding="utf-8"?>
<comments xmlns="http://schemas.openxmlformats.org/spreadsheetml/2006/main">
  <authors>
    <author>Veronica Cespedes</author>
    <author>Carla Arenales</author>
  </authors>
  <commentList>
    <comment ref="V4" authorId="0">
      <text>
        <r>
          <rPr>
            <b/>
            <sz val="9"/>
            <color indexed="81"/>
            <rFont val="Tahoma"/>
            <family val="2"/>
          </rPr>
          <t>Veronica Cespedes:</t>
        </r>
        <r>
          <rPr>
            <sz val="9"/>
            <color indexed="81"/>
            <rFont val="Tahoma"/>
            <family val="2"/>
          </rPr>
          <t xml:space="preserve">
andrea torrez goitia</t>
        </r>
      </text>
    </comment>
    <comment ref="V5" authorId="1">
      <text>
        <r>
          <rPr>
            <b/>
            <sz val="9"/>
            <color indexed="81"/>
            <rFont val="Tahoma"/>
            <family val="2"/>
          </rPr>
          <t>Nicole Cosulich:
Reporte de inversión</t>
        </r>
        <r>
          <rPr>
            <sz val="9"/>
            <color indexed="81"/>
            <rFont val="Tahoma"/>
            <family val="2"/>
          </rPr>
          <t xml:space="preserve">
</t>
        </r>
      </text>
    </comment>
    <comment ref="V7" authorId="1">
      <text>
        <r>
          <rPr>
            <b/>
            <sz val="9"/>
            <color indexed="81"/>
            <rFont val="Tahoma"/>
            <family val="2"/>
          </rPr>
          <t>Carla Arenales:</t>
        </r>
        <r>
          <rPr>
            <sz val="9"/>
            <color indexed="81"/>
            <rFont val="Tahoma"/>
            <family val="2"/>
          </rPr>
          <t xml:space="preserve">
Información proporcionada por la IMF a Sept 2015
</t>
        </r>
      </text>
    </comment>
    <comment ref="V11" authorId="1">
      <text>
        <r>
          <rPr>
            <b/>
            <sz val="9"/>
            <color indexed="81"/>
            <rFont val="Tahoma"/>
            <family val="2"/>
          </rPr>
          <t>Carla Arenales:</t>
        </r>
        <r>
          <rPr>
            <sz val="9"/>
            <color indexed="81"/>
            <rFont val="Tahoma"/>
            <family val="2"/>
          </rPr>
          <t xml:space="preserve">
Información proporcionada por la entidad en el llenado del scorecard</t>
        </r>
      </text>
    </comment>
    <comment ref="U12" authorId="0">
      <text>
        <r>
          <rPr>
            <b/>
            <sz val="9"/>
            <color indexed="81"/>
            <rFont val="Tahoma"/>
            <family val="2"/>
          </rPr>
          <t>Veronica Cespedes:</t>
        </r>
        <r>
          <rPr>
            <sz val="9"/>
            <color indexed="81"/>
            <rFont val="Tahoma"/>
            <family val="2"/>
          </rPr>
          <t xml:space="preserve">
borré el dato que había porque no fue elaborado por una calificadora sino por la red</t>
        </r>
      </text>
    </comment>
    <comment ref="V12" authorId="1">
      <text>
        <r>
          <rPr>
            <b/>
            <sz val="9"/>
            <color indexed="81"/>
            <rFont val="Tahoma"/>
            <family val="2"/>
          </rPr>
          <t>Nicole Cosulich:</t>
        </r>
        <r>
          <rPr>
            <sz val="9"/>
            <color indexed="81"/>
            <rFont val="Tahoma"/>
            <family val="2"/>
          </rPr>
          <t xml:space="preserve">
Reporte de inversión</t>
        </r>
      </text>
    </comment>
    <comment ref="V13" authorId="1">
      <text>
        <r>
          <rPr>
            <b/>
            <sz val="9"/>
            <color indexed="81"/>
            <rFont val="Tahoma"/>
            <family val="2"/>
          </rPr>
          <t xml:space="preserve">Nicole Cosulich:
</t>
        </r>
        <r>
          <rPr>
            <sz val="9"/>
            <color indexed="81"/>
            <rFont val="Tahoma"/>
            <family val="2"/>
          </rPr>
          <t>Reporte de infocred</t>
        </r>
        <r>
          <rPr>
            <b/>
            <sz val="9"/>
            <color indexed="81"/>
            <rFont val="Tahoma"/>
            <family val="2"/>
          </rPr>
          <t>.</t>
        </r>
        <r>
          <rPr>
            <sz val="9"/>
            <color indexed="81"/>
            <rFont val="Tahoma"/>
            <family val="2"/>
          </rPr>
          <t xml:space="preserve">
</t>
        </r>
      </text>
    </comment>
    <comment ref="V14" authorId="1">
      <text>
        <r>
          <rPr>
            <b/>
            <sz val="9"/>
            <color indexed="81"/>
            <rFont val="Tahoma"/>
            <family val="2"/>
          </rPr>
          <t>Nicole Cosulich:</t>
        </r>
        <r>
          <rPr>
            <sz val="9"/>
            <color indexed="81"/>
            <rFont val="Tahoma"/>
            <family val="2"/>
          </rPr>
          <t xml:space="preserve">
Reporte de inversión
</t>
        </r>
      </text>
    </comment>
    <comment ref="Q17" authorId="0">
      <text>
        <r>
          <rPr>
            <b/>
            <sz val="9"/>
            <color indexed="81"/>
            <rFont val="Tahoma"/>
            <family val="2"/>
          </rPr>
          <t>Veronica Cespedes:</t>
        </r>
        <r>
          <rPr>
            <sz val="9"/>
            <color indexed="81"/>
            <rFont val="Tahoma"/>
            <family val="2"/>
          </rPr>
          <t xml:space="preserve">
Mauricio Rodriguez</t>
        </r>
      </text>
    </comment>
    <comment ref="Q21" authorId="1">
      <text>
        <r>
          <rPr>
            <b/>
            <sz val="9"/>
            <color indexed="81"/>
            <rFont val="Tahoma"/>
            <family val="2"/>
          </rPr>
          <t>Carla Arenales:</t>
        </r>
        <r>
          <rPr>
            <sz val="9"/>
            <color indexed="81"/>
            <rFont val="Tahoma"/>
            <family val="2"/>
          </rPr>
          <t xml:space="preserve">
Carla Arenales:
La página de planet rating al 27 de abril de 2016 no funciona por lo que no se puede verificar información, se mantiene info del anterior quarterly</t>
        </r>
      </text>
    </comment>
    <comment ref="W21" authorId="1">
      <text>
        <r>
          <rPr>
            <b/>
            <sz val="9"/>
            <color indexed="81"/>
            <rFont val="Tahoma"/>
            <family val="2"/>
          </rPr>
          <t>Nicole Cosulich</t>
        </r>
        <r>
          <rPr>
            <sz val="9"/>
            <color indexed="81"/>
            <rFont val="Tahoma"/>
            <family val="2"/>
          </rPr>
          <t xml:space="preserve">
2.061 clientes nuevos, no podrian corroborar 100% clientes por primera vez</t>
        </r>
      </text>
    </comment>
    <comment ref="Q22" authorId="1">
      <text>
        <r>
          <rPr>
            <b/>
            <sz val="9"/>
            <color indexed="81"/>
            <rFont val="Tahoma"/>
            <family val="2"/>
          </rPr>
          <t>Carla Arenales:</t>
        </r>
        <r>
          <rPr>
            <sz val="9"/>
            <color indexed="81"/>
            <rFont val="Tahoma"/>
            <family val="2"/>
          </rPr>
          <t xml:space="preserve">
Carla Arenales:
La página de planet rating al 27 de abril de 2016 no funciona por lo que no se puede verificar información, se mantiene info del anterior quarterly</t>
        </r>
      </text>
    </comment>
    <comment ref="Q23" authorId="0">
      <text>
        <r>
          <rPr>
            <b/>
            <sz val="9"/>
            <color indexed="81"/>
            <rFont val="Tahoma"/>
            <family val="2"/>
          </rPr>
          <t>Veronica Cespedes:</t>
        </r>
        <r>
          <rPr>
            <sz val="9"/>
            <color indexed="81"/>
            <rFont val="Tahoma"/>
            <family val="2"/>
          </rPr>
          <t xml:space="preserve">
Carlo Peysac </t>
        </r>
      </text>
    </comment>
    <comment ref="Q24" authorId="1">
      <text>
        <r>
          <rPr>
            <b/>
            <sz val="9"/>
            <color indexed="81"/>
            <rFont val="Tahoma"/>
            <family val="2"/>
          </rPr>
          <t>Carla Arenales:</t>
        </r>
        <r>
          <rPr>
            <sz val="9"/>
            <color indexed="81"/>
            <rFont val="Tahoma"/>
            <family val="2"/>
          </rPr>
          <t xml:space="preserve">
Carla Arenales:
La página de planet rating al 27 de abril de 2016 no funciona por lo que no se puede verificar información, se mantiene info del anterior quarterly</t>
        </r>
      </text>
    </comment>
    <comment ref="Q26" authorId="0">
      <text>
        <r>
          <rPr>
            <b/>
            <sz val="9"/>
            <color indexed="81"/>
            <rFont val="Tahoma"/>
            <family val="2"/>
          </rPr>
          <t>Veronica Cespedes:</t>
        </r>
        <r>
          <rPr>
            <sz val="9"/>
            <color indexed="81"/>
            <rFont val="Tahoma"/>
            <family val="2"/>
          </rPr>
          <t xml:space="preserve">
Mauricio Rodriguez</t>
        </r>
      </text>
    </comment>
    <comment ref="Q30" authorId="0">
      <text>
        <r>
          <rPr>
            <b/>
            <sz val="9"/>
            <color indexed="81"/>
            <rFont val="Tahoma"/>
            <family val="2"/>
          </rPr>
          <t>Veronica Cespedes:</t>
        </r>
        <r>
          <rPr>
            <sz val="9"/>
            <color indexed="81"/>
            <rFont val="Tahoma"/>
            <family val="2"/>
          </rPr>
          <t xml:space="preserve">
Mauri Rodriguez me dio el dato</t>
        </r>
      </text>
    </comment>
    <comment ref="Q31" authorId="0">
      <text>
        <r>
          <rPr>
            <b/>
            <sz val="9"/>
            <color indexed="81"/>
            <rFont val="Tahoma"/>
            <family val="2"/>
          </rPr>
          <t>Veronica Cespedes:</t>
        </r>
        <r>
          <rPr>
            <sz val="9"/>
            <color indexed="81"/>
            <rFont val="Tahoma"/>
            <family val="2"/>
          </rPr>
          <t xml:space="preserve">
Mauri Rodriguez me dio el dato</t>
        </r>
      </text>
    </comment>
    <comment ref="V35" authorId="1">
      <text>
        <r>
          <rPr>
            <b/>
            <sz val="9"/>
            <color indexed="81"/>
            <rFont val="Tahoma"/>
            <family val="2"/>
          </rPr>
          <t>Carla Arenales:</t>
        </r>
        <r>
          <rPr>
            <sz val="9"/>
            <color indexed="81"/>
            <rFont val="Tahoma"/>
            <family val="2"/>
          </rPr>
          <t xml:space="preserve">
Información proporcionada Por El Ofcial de Inversión (Carlo Peysack)
</t>
        </r>
      </text>
    </comment>
    <comment ref="W37" authorId="1">
      <text>
        <r>
          <rPr>
            <b/>
            <sz val="9"/>
            <color indexed="81"/>
            <rFont val="Tahoma"/>
            <family val="2"/>
          </rPr>
          <t xml:space="preserve">Nicole Cosulich:
</t>
        </r>
        <r>
          <rPr>
            <sz val="9"/>
            <color indexed="81"/>
            <rFont val="Tahoma"/>
            <family val="2"/>
          </rPr>
          <t>Info que nos mandaron a dic 2014.</t>
        </r>
      </text>
    </comment>
    <comment ref="Q38" authorId="1">
      <text>
        <r>
          <rPr>
            <b/>
            <sz val="9"/>
            <color indexed="81"/>
            <rFont val="Tahoma"/>
            <family val="2"/>
          </rPr>
          <t>Carla Arenales:</t>
        </r>
        <r>
          <rPr>
            <sz val="9"/>
            <color indexed="81"/>
            <rFont val="Tahoma"/>
            <family val="2"/>
          </rPr>
          <t xml:space="preserve">
La página de planet rating al 27 de abril de 2016 no funciona por lo que no se puede verificar información, se mantiene info del anterior quarterly
</t>
        </r>
      </text>
    </comment>
    <comment ref="Q40" authorId="0">
      <text>
        <r>
          <rPr>
            <b/>
            <sz val="9"/>
            <color indexed="81"/>
            <rFont val="Tahoma"/>
            <family val="2"/>
          </rPr>
          <t>Veronica Cespedes:</t>
        </r>
        <r>
          <rPr>
            <sz val="9"/>
            <color indexed="81"/>
            <rFont val="Tahoma"/>
            <family val="2"/>
          </rPr>
          <t xml:space="preserve">
Carlo Peysac</t>
        </r>
      </text>
    </comment>
    <comment ref="Q41" authorId="0">
      <text>
        <r>
          <rPr>
            <b/>
            <sz val="9"/>
            <color indexed="81"/>
            <rFont val="Tahoma"/>
            <family val="2"/>
          </rPr>
          <t>Veronica Cespedes:</t>
        </r>
        <r>
          <rPr>
            <sz val="9"/>
            <color indexed="81"/>
            <rFont val="Tahoma"/>
            <family val="2"/>
          </rPr>
          <t xml:space="preserve">
Carlo Peysac</t>
        </r>
      </text>
    </comment>
    <comment ref="Q42" authorId="1">
      <text>
        <r>
          <rPr>
            <b/>
            <sz val="9"/>
            <color indexed="81"/>
            <rFont val="Tahoma"/>
            <family val="2"/>
          </rPr>
          <t>Carla Arenales:</t>
        </r>
        <r>
          <rPr>
            <sz val="9"/>
            <color indexed="81"/>
            <rFont val="Tahoma"/>
            <family val="2"/>
          </rPr>
          <t xml:space="preserve">
Carla Arenales:
La página de planet rating al 27 de abril de 2016 no funciona por lo que no se puede verificar información, se mantiene info del anterior quarterly</t>
        </r>
      </text>
    </comment>
    <comment ref="V43" authorId="0">
      <text>
        <r>
          <rPr>
            <b/>
            <sz val="9"/>
            <color indexed="81"/>
            <rFont val="Tahoma"/>
            <family val="2"/>
          </rPr>
          <t>Veronica Cespedes:</t>
        </r>
        <r>
          <rPr>
            <sz val="9"/>
            <color indexed="81"/>
            <rFont val="Tahoma"/>
            <family val="2"/>
          </rPr>
          <t xml:space="preserve">
reporte may 2016</t>
        </r>
      </text>
    </comment>
    <comment ref="V44" authorId="0">
      <text>
        <r>
          <rPr>
            <b/>
            <sz val="9"/>
            <color indexed="81"/>
            <rFont val="Tahoma"/>
            <family val="2"/>
          </rPr>
          <t>Veronica Cespedes:</t>
        </r>
        <r>
          <rPr>
            <sz val="9"/>
            <color indexed="81"/>
            <rFont val="Tahoma"/>
            <family val="2"/>
          </rPr>
          <t xml:space="preserve">
reporte may 2016</t>
        </r>
      </text>
    </comment>
    <comment ref="V45" authorId="0">
      <text>
        <r>
          <rPr>
            <b/>
            <sz val="9"/>
            <color indexed="81"/>
            <rFont val="Tahoma"/>
            <family val="2"/>
          </rPr>
          <t>Veronica Cespedes:</t>
        </r>
        <r>
          <rPr>
            <sz val="9"/>
            <color indexed="81"/>
            <rFont val="Tahoma"/>
            <family val="2"/>
          </rPr>
          <t xml:space="preserve">
reporte may 2016</t>
        </r>
      </text>
    </comment>
    <comment ref="AA75" authorId="1">
      <text>
        <r>
          <rPr>
            <b/>
            <sz val="9"/>
            <color indexed="81"/>
            <rFont val="Tahoma"/>
            <family val="2"/>
          </rPr>
          <t>Carla Arenales:</t>
        </r>
        <r>
          <rPr>
            <sz val="9"/>
            <color indexed="81"/>
            <rFont val="Tahoma"/>
            <family val="2"/>
          </rPr>
          <t xml:space="preserve">
Reporte de inversión</t>
        </r>
      </text>
    </comment>
    <comment ref="AA77" authorId="1">
      <text>
        <r>
          <rPr>
            <b/>
            <sz val="9"/>
            <color indexed="81"/>
            <rFont val="Tahoma"/>
            <family val="2"/>
          </rPr>
          <t>Carla Arenales:</t>
        </r>
        <r>
          <rPr>
            <sz val="9"/>
            <color indexed="81"/>
            <rFont val="Tahoma"/>
            <family val="2"/>
          </rPr>
          <t xml:space="preserve">
Reporte de inversión 2014
</t>
        </r>
      </text>
    </comment>
    <comment ref="AA80" authorId="1">
      <text>
        <r>
          <rPr>
            <b/>
            <sz val="9"/>
            <color indexed="81"/>
            <rFont val="Tahoma"/>
            <family val="2"/>
          </rPr>
          <t>Carla Arenales:</t>
        </r>
        <r>
          <rPr>
            <sz val="9"/>
            <color indexed="81"/>
            <rFont val="Tahoma"/>
            <family val="2"/>
          </rPr>
          <t xml:space="preserve">
reporte de inversion</t>
        </r>
      </text>
    </comment>
    <comment ref="AA82" authorId="1">
      <text>
        <r>
          <rPr>
            <b/>
            <sz val="9"/>
            <color indexed="81"/>
            <rFont val="Tahoma"/>
            <family val="2"/>
          </rPr>
          <t>Carla Arenales:</t>
        </r>
        <r>
          <rPr>
            <sz val="9"/>
            <color indexed="81"/>
            <rFont val="Tahoma"/>
            <family val="2"/>
          </rPr>
          <t xml:space="preserve">
Reporte de inversión</t>
        </r>
      </text>
    </comment>
    <comment ref="AA83" authorId="1">
      <text>
        <r>
          <rPr>
            <b/>
            <sz val="9"/>
            <color indexed="81"/>
            <rFont val="Tahoma"/>
            <family val="2"/>
          </rPr>
          <t>Carla Arenales:</t>
        </r>
        <r>
          <rPr>
            <sz val="9"/>
            <color indexed="81"/>
            <rFont val="Tahoma"/>
            <family val="2"/>
          </rPr>
          <t xml:space="preserve">
Reporte de inversión</t>
        </r>
      </text>
    </comment>
  </commentList>
</comments>
</file>

<file path=xl/comments6.xml><?xml version="1.0" encoding="utf-8"?>
<comments xmlns="http://schemas.openxmlformats.org/spreadsheetml/2006/main">
  <authors>
    <author>Manuel Pantoja</author>
    <author>Veronica Cespedes</author>
    <author>Carla Arenales</author>
  </authors>
  <commentList>
    <comment ref="J4" authorId="0">
      <text>
        <r>
          <rPr>
            <b/>
            <sz val="9"/>
            <color indexed="81"/>
            <rFont val="Tahoma"/>
            <family val="2"/>
          </rPr>
          <t>Manuel Pantoja:</t>
        </r>
        <r>
          <rPr>
            <sz val="9"/>
            <color indexed="81"/>
            <rFont val="Tahoma"/>
            <family val="2"/>
          </rPr>
          <t xml:space="preserve">
No está en el reporte ni en la información mensual.</t>
        </r>
      </text>
    </comment>
    <comment ref="W4" authorId="1">
      <text>
        <r>
          <rPr>
            <b/>
            <sz val="9"/>
            <color indexed="81"/>
            <rFont val="Tahoma"/>
            <family val="2"/>
          </rPr>
          <t>Veronica Cespedes:</t>
        </r>
        <r>
          <rPr>
            <sz val="9"/>
            <color indexed="81"/>
            <rFont val="Tahoma"/>
            <family val="2"/>
          </rPr>
          <t xml:space="preserve">
andrea torrez goitia</t>
        </r>
      </text>
    </comment>
    <comment ref="W6" authorId="2">
      <text>
        <r>
          <rPr>
            <b/>
            <sz val="9"/>
            <color indexed="81"/>
            <rFont val="Tahoma"/>
            <family val="2"/>
          </rPr>
          <t>Nicole Cosulich:
Reporte de inversión</t>
        </r>
        <r>
          <rPr>
            <sz val="9"/>
            <color indexed="81"/>
            <rFont val="Tahoma"/>
            <family val="2"/>
          </rPr>
          <t xml:space="preserve">
</t>
        </r>
      </text>
    </comment>
    <comment ref="W8" authorId="2">
      <text>
        <r>
          <rPr>
            <b/>
            <sz val="9"/>
            <color indexed="81"/>
            <rFont val="Tahoma"/>
            <family val="2"/>
          </rPr>
          <t>Carla Arenales:</t>
        </r>
        <r>
          <rPr>
            <sz val="9"/>
            <color indexed="81"/>
            <rFont val="Tahoma"/>
            <family val="2"/>
          </rPr>
          <t xml:space="preserve">
Información proporcionada por la IMF a Sept 2015
</t>
        </r>
      </text>
    </comment>
    <comment ref="W13" authorId="2">
      <text>
        <r>
          <rPr>
            <b/>
            <sz val="9"/>
            <color indexed="81"/>
            <rFont val="Tahoma"/>
            <family val="2"/>
          </rPr>
          <t>Carla Arenales:</t>
        </r>
        <r>
          <rPr>
            <sz val="9"/>
            <color indexed="81"/>
            <rFont val="Tahoma"/>
            <family val="2"/>
          </rPr>
          <t xml:space="preserve">
Información proporcionada por la entidad en el llenado del scorecard</t>
        </r>
      </text>
    </comment>
    <comment ref="W14" authorId="2">
      <text>
        <r>
          <rPr>
            <b/>
            <sz val="9"/>
            <color indexed="81"/>
            <rFont val="Tahoma"/>
            <family val="2"/>
          </rPr>
          <t>Nicole Cosulich:</t>
        </r>
        <r>
          <rPr>
            <sz val="9"/>
            <color indexed="81"/>
            <rFont val="Tahoma"/>
            <family val="2"/>
          </rPr>
          <t xml:space="preserve">
Reporte de inversión</t>
        </r>
      </text>
    </comment>
    <comment ref="W15" authorId="2">
      <text>
        <r>
          <rPr>
            <b/>
            <sz val="9"/>
            <color indexed="81"/>
            <rFont val="Tahoma"/>
            <family val="2"/>
          </rPr>
          <t xml:space="preserve">Nicole Cosulich:
</t>
        </r>
        <r>
          <rPr>
            <sz val="9"/>
            <color indexed="81"/>
            <rFont val="Tahoma"/>
            <family val="2"/>
          </rPr>
          <t>Reporte de infocred</t>
        </r>
        <r>
          <rPr>
            <b/>
            <sz val="9"/>
            <color indexed="81"/>
            <rFont val="Tahoma"/>
            <family val="2"/>
          </rPr>
          <t>.</t>
        </r>
        <r>
          <rPr>
            <sz val="9"/>
            <color indexed="81"/>
            <rFont val="Tahoma"/>
            <family val="2"/>
          </rPr>
          <t xml:space="preserve">
</t>
        </r>
      </text>
    </comment>
    <comment ref="W16" authorId="2">
      <text>
        <r>
          <rPr>
            <b/>
            <sz val="9"/>
            <color indexed="81"/>
            <rFont val="Tahoma"/>
            <family val="2"/>
          </rPr>
          <t>Nicole Cosulich:</t>
        </r>
        <r>
          <rPr>
            <sz val="9"/>
            <color indexed="81"/>
            <rFont val="Tahoma"/>
            <family val="2"/>
          </rPr>
          <t xml:space="preserve">
Reporte de inversión
</t>
        </r>
      </text>
    </comment>
    <comment ref="Q19" authorId="1">
      <text>
        <r>
          <rPr>
            <b/>
            <sz val="9"/>
            <color indexed="81"/>
            <rFont val="Tahoma"/>
            <family val="2"/>
          </rPr>
          <t>Veronica Cespedes:</t>
        </r>
        <r>
          <rPr>
            <sz val="9"/>
            <color indexed="81"/>
            <rFont val="Tahoma"/>
            <family val="2"/>
          </rPr>
          <t xml:space="preserve">
Mauricio Rodriguez</t>
        </r>
      </text>
    </comment>
    <comment ref="Q23" authorId="2">
      <text>
        <r>
          <rPr>
            <b/>
            <sz val="9"/>
            <color indexed="81"/>
            <rFont val="Tahoma"/>
            <family val="2"/>
          </rPr>
          <t>Carla Arenales:</t>
        </r>
        <r>
          <rPr>
            <sz val="9"/>
            <color indexed="81"/>
            <rFont val="Tahoma"/>
            <family val="2"/>
          </rPr>
          <t xml:space="preserve">
Carla Arenales:
La página de planet rating al 27 de abril de 2016 no funciona por lo que no se puede verificar información, se mantiene info del anterior quarterly</t>
        </r>
      </text>
    </comment>
    <comment ref="X23" authorId="2">
      <text>
        <r>
          <rPr>
            <b/>
            <sz val="9"/>
            <color indexed="81"/>
            <rFont val="Tahoma"/>
            <family val="2"/>
          </rPr>
          <t>Nicole Cosulich</t>
        </r>
        <r>
          <rPr>
            <sz val="9"/>
            <color indexed="81"/>
            <rFont val="Tahoma"/>
            <family val="2"/>
          </rPr>
          <t xml:space="preserve">
2.061 clientes nuevos, no podrian corroborar 100% clientes por primera vez</t>
        </r>
      </text>
    </comment>
    <comment ref="Q24" authorId="2">
      <text>
        <r>
          <rPr>
            <b/>
            <sz val="9"/>
            <color indexed="81"/>
            <rFont val="Tahoma"/>
            <family val="2"/>
          </rPr>
          <t>Carla Arenales:</t>
        </r>
        <r>
          <rPr>
            <sz val="9"/>
            <color indexed="81"/>
            <rFont val="Tahoma"/>
            <family val="2"/>
          </rPr>
          <t xml:space="preserve">
Carla Arenales:
La página de planet rating al 27 de abril de 2016 no funciona por lo que no se puede verificar información, se mantiene info del anterior quarterly</t>
        </r>
      </text>
    </comment>
    <comment ref="Q25" authorId="1">
      <text>
        <r>
          <rPr>
            <b/>
            <sz val="9"/>
            <color indexed="81"/>
            <rFont val="Tahoma"/>
            <family val="2"/>
          </rPr>
          <t>Veronica Cespedes:</t>
        </r>
        <r>
          <rPr>
            <sz val="9"/>
            <color indexed="81"/>
            <rFont val="Tahoma"/>
            <family val="2"/>
          </rPr>
          <t xml:space="preserve">
Carlo Peysac </t>
        </r>
      </text>
    </comment>
    <comment ref="Q26" authorId="2">
      <text>
        <r>
          <rPr>
            <b/>
            <sz val="9"/>
            <color indexed="81"/>
            <rFont val="Tahoma"/>
            <family val="2"/>
          </rPr>
          <t>Carla Arenales:</t>
        </r>
        <r>
          <rPr>
            <sz val="9"/>
            <color indexed="81"/>
            <rFont val="Tahoma"/>
            <family val="2"/>
          </rPr>
          <t xml:space="preserve">
Carla Arenales:
La página de planet rating al 27 de abril de 2016 no funciona por lo que no se puede verificar información, se mantiene info del anterior quarterly</t>
        </r>
      </text>
    </comment>
    <comment ref="Q28" authorId="1">
      <text>
        <r>
          <rPr>
            <b/>
            <sz val="9"/>
            <color indexed="81"/>
            <rFont val="Tahoma"/>
            <family val="2"/>
          </rPr>
          <t>Veronica Cespedes:</t>
        </r>
        <r>
          <rPr>
            <sz val="9"/>
            <color indexed="81"/>
            <rFont val="Tahoma"/>
            <family val="2"/>
          </rPr>
          <t xml:space="preserve">
Mauricio Rodriguez</t>
        </r>
      </text>
    </comment>
    <comment ref="Q31" authorId="1">
      <text>
        <r>
          <rPr>
            <b/>
            <sz val="9"/>
            <color indexed="81"/>
            <rFont val="Tahoma"/>
            <family val="2"/>
          </rPr>
          <t>Veronica Cespedes:</t>
        </r>
        <r>
          <rPr>
            <sz val="9"/>
            <color indexed="81"/>
            <rFont val="Tahoma"/>
            <family val="2"/>
          </rPr>
          <t xml:space="preserve">
Mauri Rodriguez me dio el dato</t>
        </r>
      </text>
    </comment>
    <comment ref="Q32" authorId="1">
      <text>
        <r>
          <rPr>
            <b/>
            <sz val="9"/>
            <color indexed="81"/>
            <rFont val="Tahoma"/>
            <family val="2"/>
          </rPr>
          <t>Veronica Cespedes:</t>
        </r>
        <r>
          <rPr>
            <sz val="9"/>
            <color indexed="81"/>
            <rFont val="Tahoma"/>
            <family val="2"/>
          </rPr>
          <t xml:space="preserve">
Mauri Rodriguez me dio el dato</t>
        </r>
      </text>
    </comment>
    <comment ref="W36" authorId="2">
      <text>
        <r>
          <rPr>
            <b/>
            <sz val="9"/>
            <color indexed="81"/>
            <rFont val="Tahoma"/>
            <family val="2"/>
          </rPr>
          <t>Carla Arenales:</t>
        </r>
        <r>
          <rPr>
            <sz val="9"/>
            <color indexed="81"/>
            <rFont val="Tahoma"/>
            <family val="2"/>
          </rPr>
          <t xml:space="preserve">
Información proporcionada Por El Ofcial de Inversión (Carlo Peysack)
</t>
        </r>
      </text>
    </comment>
    <comment ref="X38" authorId="2">
      <text>
        <r>
          <rPr>
            <b/>
            <sz val="9"/>
            <color indexed="81"/>
            <rFont val="Tahoma"/>
            <family val="2"/>
          </rPr>
          <t xml:space="preserve">Nicole Cosulich:
</t>
        </r>
        <r>
          <rPr>
            <sz val="9"/>
            <color indexed="81"/>
            <rFont val="Tahoma"/>
            <family val="2"/>
          </rPr>
          <t>Info que nos mandaron a dic 2014.</t>
        </r>
      </text>
    </comment>
    <comment ref="Q39" authorId="2">
      <text>
        <r>
          <rPr>
            <b/>
            <sz val="9"/>
            <color indexed="81"/>
            <rFont val="Tahoma"/>
            <family val="2"/>
          </rPr>
          <t>Carla Arenales:</t>
        </r>
        <r>
          <rPr>
            <sz val="9"/>
            <color indexed="81"/>
            <rFont val="Tahoma"/>
            <family val="2"/>
          </rPr>
          <t xml:space="preserve">
La página de planet rating al 27 de abril de 2016 no funciona por lo que no se puede verificar información, se mantiene info del anterior quarterly
</t>
        </r>
      </text>
    </comment>
    <comment ref="Q41" authorId="1">
      <text>
        <r>
          <rPr>
            <b/>
            <sz val="9"/>
            <color indexed="81"/>
            <rFont val="Tahoma"/>
            <family val="2"/>
          </rPr>
          <t>Veronica Cespedes:</t>
        </r>
        <r>
          <rPr>
            <sz val="9"/>
            <color indexed="81"/>
            <rFont val="Tahoma"/>
            <family val="2"/>
          </rPr>
          <t xml:space="preserve">
Carlo Peysac</t>
        </r>
      </text>
    </comment>
    <comment ref="Q42" authorId="1">
      <text>
        <r>
          <rPr>
            <b/>
            <sz val="9"/>
            <color indexed="81"/>
            <rFont val="Tahoma"/>
            <family val="2"/>
          </rPr>
          <t>Veronica Cespedes:</t>
        </r>
        <r>
          <rPr>
            <sz val="9"/>
            <color indexed="81"/>
            <rFont val="Tahoma"/>
            <family val="2"/>
          </rPr>
          <t xml:space="preserve">
Carlo Peysac</t>
        </r>
      </text>
    </comment>
    <comment ref="W44" authorId="1">
      <text>
        <r>
          <rPr>
            <b/>
            <sz val="9"/>
            <color indexed="81"/>
            <rFont val="Tahoma"/>
            <family val="2"/>
          </rPr>
          <t>Veronica Cespedes:</t>
        </r>
        <r>
          <rPr>
            <sz val="9"/>
            <color indexed="81"/>
            <rFont val="Tahoma"/>
            <family val="2"/>
          </rPr>
          <t xml:space="preserve">
reporte may 2016</t>
        </r>
      </text>
    </comment>
    <comment ref="W45" authorId="1">
      <text>
        <r>
          <rPr>
            <b/>
            <sz val="9"/>
            <color indexed="81"/>
            <rFont val="Tahoma"/>
            <family val="2"/>
          </rPr>
          <t>Veronica Cespedes:</t>
        </r>
        <r>
          <rPr>
            <sz val="9"/>
            <color indexed="81"/>
            <rFont val="Tahoma"/>
            <family val="2"/>
          </rPr>
          <t xml:space="preserve">
reporte may 2016</t>
        </r>
      </text>
    </comment>
    <comment ref="AB94" authorId="2">
      <text>
        <r>
          <rPr>
            <b/>
            <sz val="9"/>
            <color indexed="81"/>
            <rFont val="Tahoma"/>
            <family val="2"/>
          </rPr>
          <t>Carla Arenales:</t>
        </r>
        <r>
          <rPr>
            <sz val="9"/>
            <color indexed="81"/>
            <rFont val="Tahoma"/>
            <family val="2"/>
          </rPr>
          <t xml:space="preserve">
Reporte de inversión</t>
        </r>
      </text>
    </comment>
    <comment ref="AB96" authorId="2">
      <text>
        <r>
          <rPr>
            <b/>
            <sz val="9"/>
            <color indexed="81"/>
            <rFont val="Tahoma"/>
            <family val="2"/>
          </rPr>
          <t>Carla Arenales:</t>
        </r>
        <r>
          <rPr>
            <sz val="9"/>
            <color indexed="81"/>
            <rFont val="Tahoma"/>
            <family val="2"/>
          </rPr>
          <t xml:space="preserve">
Reporte de inversión 2014
</t>
        </r>
      </text>
    </comment>
    <comment ref="AB99" authorId="2">
      <text>
        <r>
          <rPr>
            <b/>
            <sz val="9"/>
            <color indexed="81"/>
            <rFont val="Tahoma"/>
            <family val="2"/>
          </rPr>
          <t>Carla Arenales:</t>
        </r>
        <r>
          <rPr>
            <sz val="9"/>
            <color indexed="81"/>
            <rFont val="Tahoma"/>
            <family val="2"/>
          </rPr>
          <t xml:space="preserve">
reporte de inversion</t>
        </r>
      </text>
    </comment>
    <comment ref="AB101" authorId="2">
      <text>
        <r>
          <rPr>
            <b/>
            <sz val="9"/>
            <color indexed="81"/>
            <rFont val="Tahoma"/>
            <family val="2"/>
          </rPr>
          <t>Carla Arenales:</t>
        </r>
        <r>
          <rPr>
            <sz val="9"/>
            <color indexed="81"/>
            <rFont val="Tahoma"/>
            <family val="2"/>
          </rPr>
          <t xml:space="preserve">
Reporte de inversión</t>
        </r>
      </text>
    </comment>
    <comment ref="AB102" authorId="2">
      <text>
        <r>
          <rPr>
            <b/>
            <sz val="9"/>
            <color indexed="81"/>
            <rFont val="Tahoma"/>
            <family val="2"/>
          </rPr>
          <t>Carla Arenales:</t>
        </r>
        <r>
          <rPr>
            <sz val="9"/>
            <color indexed="81"/>
            <rFont val="Tahoma"/>
            <family val="2"/>
          </rPr>
          <t xml:space="preserve">
Reporte de inversión</t>
        </r>
      </text>
    </comment>
  </commentList>
</comments>
</file>

<file path=xl/comments7.xml><?xml version="1.0" encoding="utf-8"?>
<comments xmlns="http://schemas.openxmlformats.org/spreadsheetml/2006/main">
  <authors>
    <author>Veronica Cespedes</author>
    <author>Carla Arenales</author>
    <author>Lucia Bellott</author>
  </authors>
  <commentList>
    <comment ref="W4" authorId="0">
      <text>
        <r>
          <rPr>
            <b/>
            <sz val="9"/>
            <color indexed="81"/>
            <rFont val="Tahoma"/>
            <family val="2"/>
          </rPr>
          <t>Veronica Cespedes:</t>
        </r>
        <r>
          <rPr>
            <sz val="9"/>
            <color indexed="81"/>
            <rFont val="Tahoma"/>
            <family val="2"/>
          </rPr>
          <t xml:space="preserve">
andrea torrez goitia</t>
        </r>
      </text>
    </comment>
    <comment ref="W6" authorId="1">
      <text>
        <r>
          <rPr>
            <b/>
            <sz val="9"/>
            <color indexed="81"/>
            <rFont val="Tahoma"/>
            <family val="2"/>
          </rPr>
          <t>Nicole Cosulich:
Reporte de inversión</t>
        </r>
        <r>
          <rPr>
            <sz val="9"/>
            <color indexed="81"/>
            <rFont val="Tahoma"/>
            <family val="2"/>
          </rPr>
          <t xml:space="preserve">
</t>
        </r>
      </text>
    </comment>
    <comment ref="W8" authorId="1">
      <text>
        <r>
          <rPr>
            <b/>
            <sz val="9"/>
            <color indexed="81"/>
            <rFont val="Tahoma"/>
            <family val="2"/>
          </rPr>
          <t>Carla Arenales:</t>
        </r>
        <r>
          <rPr>
            <sz val="9"/>
            <color indexed="81"/>
            <rFont val="Tahoma"/>
            <family val="2"/>
          </rPr>
          <t xml:space="preserve">
Información proporcionada por la IMF a Sept 2015
</t>
        </r>
      </text>
    </comment>
    <comment ref="W13" authorId="1">
      <text>
        <r>
          <rPr>
            <b/>
            <sz val="9"/>
            <color indexed="81"/>
            <rFont val="Tahoma"/>
            <family val="2"/>
          </rPr>
          <t>Carla Arenales:</t>
        </r>
        <r>
          <rPr>
            <sz val="9"/>
            <color indexed="81"/>
            <rFont val="Tahoma"/>
            <family val="2"/>
          </rPr>
          <t xml:space="preserve">
Información proporcionada por la entidad en el llenado del scorecard</t>
        </r>
      </text>
    </comment>
    <comment ref="W14" authorId="1">
      <text>
        <r>
          <rPr>
            <b/>
            <sz val="9"/>
            <color indexed="81"/>
            <rFont val="Tahoma"/>
            <family val="2"/>
          </rPr>
          <t>Nicole Cosulich:</t>
        </r>
        <r>
          <rPr>
            <sz val="9"/>
            <color indexed="81"/>
            <rFont val="Tahoma"/>
            <family val="2"/>
          </rPr>
          <t xml:space="preserve">
Reporte de inversión</t>
        </r>
      </text>
    </comment>
    <comment ref="W15" authorId="1">
      <text>
        <r>
          <rPr>
            <b/>
            <sz val="9"/>
            <color indexed="81"/>
            <rFont val="Tahoma"/>
            <family val="2"/>
          </rPr>
          <t xml:space="preserve">Nicole Cosulich:
</t>
        </r>
        <r>
          <rPr>
            <sz val="9"/>
            <color indexed="81"/>
            <rFont val="Tahoma"/>
            <family val="2"/>
          </rPr>
          <t>Reporte de infocred</t>
        </r>
        <r>
          <rPr>
            <b/>
            <sz val="9"/>
            <color indexed="81"/>
            <rFont val="Tahoma"/>
            <family val="2"/>
          </rPr>
          <t>.</t>
        </r>
        <r>
          <rPr>
            <sz val="9"/>
            <color indexed="81"/>
            <rFont val="Tahoma"/>
            <family val="2"/>
          </rPr>
          <t xml:space="preserve">
</t>
        </r>
      </text>
    </comment>
    <comment ref="W16" authorId="1">
      <text>
        <r>
          <rPr>
            <b/>
            <sz val="9"/>
            <color indexed="81"/>
            <rFont val="Tahoma"/>
            <family val="2"/>
          </rPr>
          <t>Nicole Cosulich:</t>
        </r>
        <r>
          <rPr>
            <sz val="9"/>
            <color indexed="81"/>
            <rFont val="Tahoma"/>
            <family val="2"/>
          </rPr>
          <t xml:space="preserve">
Reporte de inversión
</t>
        </r>
      </text>
    </comment>
    <comment ref="Q19" authorId="0">
      <text>
        <r>
          <rPr>
            <b/>
            <sz val="9"/>
            <color indexed="81"/>
            <rFont val="Tahoma"/>
            <family val="2"/>
          </rPr>
          <t>Veronica Cespedes:</t>
        </r>
        <r>
          <rPr>
            <sz val="9"/>
            <color indexed="81"/>
            <rFont val="Tahoma"/>
            <family val="2"/>
          </rPr>
          <t xml:space="preserve">
Mauricio Rodriguez</t>
        </r>
      </text>
    </comment>
    <comment ref="J20" authorId="2">
      <text>
        <r>
          <rPr>
            <b/>
            <sz val="9"/>
            <color indexed="81"/>
            <rFont val="Tahoma"/>
            <family val="2"/>
          </rPr>
          <t>Lucia Bellott:</t>
        </r>
        <r>
          <rPr>
            <sz val="9"/>
            <color indexed="81"/>
            <rFont val="Tahoma"/>
            <family val="2"/>
          </rPr>
          <t xml:space="preserve">
Dic-17
</t>
        </r>
      </text>
    </comment>
    <comment ref="Q23" authorId="1">
      <text>
        <r>
          <rPr>
            <b/>
            <sz val="9"/>
            <color indexed="81"/>
            <rFont val="Tahoma"/>
            <family val="2"/>
          </rPr>
          <t>Carla Arenales:</t>
        </r>
        <r>
          <rPr>
            <sz val="9"/>
            <color indexed="81"/>
            <rFont val="Tahoma"/>
            <family val="2"/>
          </rPr>
          <t xml:space="preserve">
Carla Arenales:
La página de planet rating al 27 de abril de 2016 no funciona por lo que no se puede verificar información, se mantiene info del anterior quarterly</t>
        </r>
      </text>
    </comment>
    <comment ref="X23" authorId="1">
      <text>
        <r>
          <rPr>
            <b/>
            <sz val="9"/>
            <color indexed="81"/>
            <rFont val="Tahoma"/>
            <family val="2"/>
          </rPr>
          <t>Nicole Cosulich</t>
        </r>
        <r>
          <rPr>
            <sz val="9"/>
            <color indexed="81"/>
            <rFont val="Tahoma"/>
            <family val="2"/>
          </rPr>
          <t xml:space="preserve">
2.061 clientes nuevos, no podrian corroborar 100% clientes por primera vez</t>
        </r>
      </text>
    </comment>
    <comment ref="Q24" authorId="1">
      <text>
        <r>
          <rPr>
            <b/>
            <sz val="9"/>
            <color indexed="81"/>
            <rFont val="Tahoma"/>
            <family val="2"/>
          </rPr>
          <t>Carla Arenales:</t>
        </r>
        <r>
          <rPr>
            <sz val="9"/>
            <color indexed="81"/>
            <rFont val="Tahoma"/>
            <family val="2"/>
          </rPr>
          <t xml:space="preserve">
Carla Arenales:
La página de planet rating al 27 de abril de 2016 no funciona por lo que no se puede verificar información, se mantiene info del anterior quarterly</t>
        </r>
      </text>
    </comment>
    <comment ref="Q25" authorId="0">
      <text>
        <r>
          <rPr>
            <b/>
            <sz val="9"/>
            <color indexed="81"/>
            <rFont val="Tahoma"/>
            <family val="2"/>
          </rPr>
          <t>Veronica Cespedes:</t>
        </r>
        <r>
          <rPr>
            <sz val="9"/>
            <color indexed="81"/>
            <rFont val="Tahoma"/>
            <family val="2"/>
          </rPr>
          <t xml:space="preserve">
Carlo Peysac </t>
        </r>
      </text>
    </comment>
    <comment ref="Q26" authorId="1">
      <text>
        <r>
          <rPr>
            <b/>
            <sz val="9"/>
            <color indexed="81"/>
            <rFont val="Tahoma"/>
            <family val="2"/>
          </rPr>
          <t>Carla Arenales:</t>
        </r>
        <r>
          <rPr>
            <sz val="9"/>
            <color indexed="81"/>
            <rFont val="Tahoma"/>
            <family val="2"/>
          </rPr>
          <t xml:space="preserve">
Carla Arenales:
La página de planet rating al 27 de abril de 2016 no funciona por lo que no se puede verificar información, se mantiene info del anterior quarterly</t>
        </r>
      </text>
    </comment>
    <comment ref="I28" authorId="2">
      <text>
        <r>
          <rPr>
            <b/>
            <sz val="9"/>
            <color indexed="81"/>
            <rFont val="Tahoma"/>
            <family val="2"/>
          </rPr>
          <t>Lucia Bellott:</t>
        </r>
        <r>
          <rPr>
            <sz val="9"/>
            <color indexed="81"/>
            <rFont val="Tahoma"/>
            <family val="2"/>
          </rPr>
          <t xml:space="preserve">
mar-18</t>
        </r>
      </text>
    </comment>
    <comment ref="Q28" authorId="0">
      <text>
        <r>
          <rPr>
            <b/>
            <sz val="9"/>
            <color indexed="81"/>
            <rFont val="Tahoma"/>
            <family val="2"/>
          </rPr>
          <t>Veronica Cespedes:</t>
        </r>
        <r>
          <rPr>
            <sz val="9"/>
            <color indexed="81"/>
            <rFont val="Tahoma"/>
            <family val="2"/>
          </rPr>
          <t xml:space="preserve">
Mauricio Rodriguez</t>
        </r>
      </text>
    </comment>
    <comment ref="J31" authorId="2">
      <text>
        <r>
          <rPr>
            <b/>
            <sz val="9"/>
            <color indexed="81"/>
            <rFont val="Tahoma"/>
            <family val="2"/>
          </rPr>
          <t>Lucia Bellott:</t>
        </r>
        <r>
          <rPr>
            <sz val="9"/>
            <color indexed="81"/>
            <rFont val="Tahoma"/>
            <family val="2"/>
          </rPr>
          <t xml:space="preserve">
mar-18</t>
        </r>
      </text>
    </comment>
    <comment ref="Q31" authorId="0">
      <text>
        <r>
          <rPr>
            <b/>
            <sz val="9"/>
            <color indexed="81"/>
            <rFont val="Tahoma"/>
            <family val="2"/>
          </rPr>
          <t>Veronica Cespedes:</t>
        </r>
        <r>
          <rPr>
            <sz val="9"/>
            <color indexed="81"/>
            <rFont val="Tahoma"/>
            <family val="2"/>
          </rPr>
          <t xml:space="preserve">
Mauri Rodriguez me dio el dato</t>
        </r>
      </text>
    </comment>
    <comment ref="Q32" authorId="0">
      <text>
        <r>
          <rPr>
            <b/>
            <sz val="9"/>
            <color indexed="81"/>
            <rFont val="Tahoma"/>
            <family val="2"/>
          </rPr>
          <t>Veronica Cespedes:</t>
        </r>
        <r>
          <rPr>
            <sz val="9"/>
            <color indexed="81"/>
            <rFont val="Tahoma"/>
            <family val="2"/>
          </rPr>
          <t xml:space="preserve">
Mauri Rodriguez me dio el dato</t>
        </r>
      </text>
    </comment>
    <comment ref="J33" authorId="2">
      <text>
        <r>
          <rPr>
            <b/>
            <sz val="9"/>
            <color indexed="81"/>
            <rFont val="Tahoma"/>
            <family val="2"/>
          </rPr>
          <t>Lucia Bellott:</t>
        </r>
        <r>
          <rPr>
            <sz val="9"/>
            <color indexed="81"/>
            <rFont val="Tahoma"/>
            <family val="2"/>
          </rPr>
          <t xml:space="preserve">
dic-17</t>
        </r>
      </text>
    </comment>
    <comment ref="J34" authorId="2">
      <text>
        <r>
          <rPr>
            <b/>
            <sz val="9"/>
            <color indexed="81"/>
            <rFont val="Tahoma"/>
            <family val="2"/>
          </rPr>
          <t>Lucia Bellott:</t>
        </r>
        <r>
          <rPr>
            <sz val="9"/>
            <color indexed="81"/>
            <rFont val="Tahoma"/>
            <family val="2"/>
          </rPr>
          <t xml:space="preserve">
mar-18</t>
        </r>
      </text>
    </comment>
    <comment ref="W36" authorId="1">
      <text>
        <r>
          <rPr>
            <b/>
            <sz val="9"/>
            <color indexed="81"/>
            <rFont val="Tahoma"/>
            <family val="2"/>
          </rPr>
          <t>Carla Arenales:</t>
        </r>
        <r>
          <rPr>
            <sz val="9"/>
            <color indexed="81"/>
            <rFont val="Tahoma"/>
            <family val="2"/>
          </rPr>
          <t xml:space="preserve">
Información proporcionada Por El Ofcial de Inversión (Carlo Peysack)
</t>
        </r>
      </text>
    </comment>
    <comment ref="X38" authorId="1">
      <text>
        <r>
          <rPr>
            <b/>
            <sz val="9"/>
            <color indexed="81"/>
            <rFont val="Tahoma"/>
            <family val="2"/>
          </rPr>
          <t xml:space="preserve">Nicole Cosulich:
</t>
        </r>
        <r>
          <rPr>
            <sz val="9"/>
            <color indexed="81"/>
            <rFont val="Tahoma"/>
            <family val="2"/>
          </rPr>
          <t>Info que nos mandaron a dic 2014.</t>
        </r>
      </text>
    </comment>
    <comment ref="I39" authorId="2">
      <text>
        <r>
          <rPr>
            <b/>
            <sz val="9"/>
            <color indexed="81"/>
            <rFont val="Tahoma"/>
            <family val="2"/>
          </rPr>
          <t>Lucia Bellott:</t>
        </r>
        <r>
          <rPr>
            <sz val="9"/>
            <color indexed="81"/>
            <rFont val="Tahoma"/>
            <family val="2"/>
          </rPr>
          <t xml:space="preserve">
mayo-18</t>
        </r>
      </text>
    </comment>
    <comment ref="J39" authorId="2">
      <text>
        <r>
          <rPr>
            <b/>
            <sz val="9"/>
            <color indexed="81"/>
            <rFont val="Tahoma"/>
            <family val="2"/>
          </rPr>
          <t>Lucia Bellott:</t>
        </r>
        <r>
          <rPr>
            <sz val="9"/>
            <color indexed="81"/>
            <rFont val="Tahoma"/>
            <family val="2"/>
          </rPr>
          <t xml:space="preserve">
mayo-18</t>
        </r>
      </text>
    </comment>
    <comment ref="Q39" authorId="1">
      <text>
        <r>
          <rPr>
            <b/>
            <sz val="9"/>
            <color indexed="81"/>
            <rFont val="Tahoma"/>
            <family val="2"/>
          </rPr>
          <t>Carla Arenales:</t>
        </r>
        <r>
          <rPr>
            <sz val="9"/>
            <color indexed="81"/>
            <rFont val="Tahoma"/>
            <family val="2"/>
          </rPr>
          <t xml:space="preserve">
La página de planet rating al 27 de abril de 2016 no funciona por lo que no se puede verificar información, se mantiene info del anterior quarterly
</t>
        </r>
      </text>
    </comment>
    <comment ref="J40" authorId="2">
      <text>
        <r>
          <rPr>
            <b/>
            <sz val="9"/>
            <color indexed="81"/>
            <rFont val="Tahoma"/>
            <family val="2"/>
          </rPr>
          <t>Lucia Bellott:</t>
        </r>
        <r>
          <rPr>
            <sz val="9"/>
            <color indexed="81"/>
            <rFont val="Tahoma"/>
            <family val="2"/>
          </rPr>
          <t xml:space="preserve">
feb-18</t>
        </r>
      </text>
    </comment>
    <comment ref="Q41" authorId="0">
      <text>
        <r>
          <rPr>
            <b/>
            <sz val="9"/>
            <color indexed="81"/>
            <rFont val="Tahoma"/>
            <family val="2"/>
          </rPr>
          <t>Veronica Cespedes:</t>
        </r>
        <r>
          <rPr>
            <sz val="9"/>
            <color indexed="81"/>
            <rFont val="Tahoma"/>
            <family val="2"/>
          </rPr>
          <t xml:space="preserve">
Carlo Peysac</t>
        </r>
      </text>
    </comment>
    <comment ref="Q42" authorId="0">
      <text>
        <r>
          <rPr>
            <b/>
            <sz val="9"/>
            <color indexed="81"/>
            <rFont val="Tahoma"/>
            <family val="2"/>
          </rPr>
          <t>Veronica Cespedes:</t>
        </r>
        <r>
          <rPr>
            <sz val="9"/>
            <color indexed="81"/>
            <rFont val="Tahoma"/>
            <family val="2"/>
          </rPr>
          <t xml:space="preserve">
Carlo Peysac</t>
        </r>
      </text>
    </comment>
    <comment ref="W44" authorId="0">
      <text>
        <r>
          <rPr>
            <b/>
            <sz val="9"/>
            <color indexed="81"/>
            <rFont val="Tahoma"/>
            <family val="2"/>
          </rPr>
          <t>Veronica Cespedes:</t>
        </r>
        <r>
          <rPr>
            <sz val="9"/>
            <color indexed="81"/>
            <rFont val="Tahoma"/>
            <family val="2"/>
          </rPr>
          <t xml:space="preserve">
reporte may 2016</t>
        </r>
      </text>
    </comment>
    <comment ref="W45" authorId="0">
      <text>
        <r>
          <rPr>
            <b/>
            <sz val="9"/>
            <color indexed="81"/>
            <rFont val="Tahoma"/>
            <family val="2"/>
          </rPr>
          <t>Veronica Cespedes:</t>
        </r>
        <r>
          <rPr>
            <sz val="9"/>
            <color indexed="81"/>
            <rFont val="Tahoma"/>
            <family val="2"/>
          </rPr>
          <t xml:space="preserve">
reporte may 2016</t>
        </r>
      </text>
    </comment>
    <comment ref="AB106" authorId="1">
      <text>
        <r>
          <rPr>
            <b/>
            <sz val="9"/>
            <color indexed="81"/>
            <rFont val="Tahoma"/>
            <family val="2"/>
          </rPr>
          <t>Carla Arenales:</t>
        </r>
        <r>
          <rPr>
            <sz val="9"/>
            <color indexed="81"/>
            <rFont val="Tahoma"/>
            <family val="2"/>
          </rPr>
          <t xml:space="preserve">
Reporte de inversión</t>
        </r>
      </text>
    </comment>
    <comment ref="AB108" authorId="1">
      <text>
        <r>
          <rPr>
            <b/>
            <sz val="9"/>
            <color indexed="81"/>
            <rFont val="Tahoma"/>
            <family val="2"/>
          </rPr>
          <t>Carla Arenales:</t>
        </r>
        <r>
          <rPr>
            <sz val="9"/>
            <color indexed="81"/>
            <rFont val="Tahoma"/>
            <family val="2"/>
          </rPr>
          <t xml:space="preserve">
Reporte de inversión 2014
</t>
        </r>
      </text>
    </comment>
    <comment ref="AB111" authorId="1">
      <text>
        <r>
          <rPr>
            <b/>
            <sz val="9"/>
            <color indexed="81"/>
            <rFont val="Tahoma"/>
            <family val="2"/>
          </rPr>
          <t>Carla Arenales:</t>
        </r>
        <r>
          <rPr>
            <sz val="9"/>
            <color indexed="81"/>
            <rFont val="Tahoma"/>
            <family val="2"/>
          </rPr>
          <t xml:space="preserve">
reporte de inversion</t>
        </r>
      </text>
    </comment>
    <comment ref="AB114" authorId="1">
      <text>
        <r>
          <rPr>
            <b/>
            <sz val="9"/>
            <color indexed="81"/>
            <rFont val="Tahoma"/>
            <family val="2"/>
          </rPr>
          <t>Carla Arenales:</t>
        </r>
        <r>
          <rPr>
            <sz val="9"/>
            <color indexed="81"/>
            <rFont val="Tahoma"/>
            <family val="2"/>
          </rPr>
          <t xml:space="preserve">
Reporte de inversión</t>
        </r>
      </text>
    </comment>
    <comment ref="AB115" authorId="1">
      <text>
        <r>
          <rPr>
            <b/>
            <sz val="9"/>
            <color indexed="81"/>
            <rFont val="Tahoma"/>
            <family val="2"/>
          </rPr>
          <t>Carla Arenales:</t>
        </r>
        <r>
          <rPr>
            <sz val="9"/>
            <color indexed="81"/>
            <rFont val="Tahoma"/>
            <family val="2"/>
          </rPr>
          <t xml:space="preserve">
Reporte de inversión</t>
        </r>
      </text>
    </comment>
  </commentList>
</comments>
</file>

<file path=xl/comments8.xml><?xml version="1.0" encoding="utf-8"?>
<comments xmlns="http://schemas.openxmlformats.org/spreadsheetml/2006/main">
  <authors>
    <author>Veronica Cespedes</author>
    <author>Carla Arenales</author>
    <author>Lucia Bellott</author>
  </authors>
  <commentList>
    <comment ref="W4" authorId="0">
      <text>
        <r>
          <rPr>
            <b/>
            <sz val="9"/>
            <color indexed="81"/>
            <rFont val="Tahoma"/>
            <family val="2"/>
          </rPr>
          <t>Veronica Cespedes:</t>
        </r>
        <r>
          <rPr>
            <sz val="9"/>
            <color indexed="81"/>
            <rFont val="Tahoma"/>
            <family val="2"/>
          </rPr>
          <t xml:space="preserve">
andrea torrez goitia</t>
        </r>
      </text>
    </comment>
    <comment ref="W7" authorId="1">
      <text>
        <r>
          <rPr>
            <b/>
            <sz val="9"/>
            <color indexed="81"/>
            <rFont val="Tahoma"/>
            <family val="2"/>
          </rPr>
          <t>Carla Arenales:</t>
        </r>
        <r>
          <rPr>
            <sz val="9"/>
            <color indexed="81"/>
            <rFont val="Tahoma"/>
            <family val="2"/>
          </rPr>
          <t xml:space="preserve">
Información proporcionada por la IMF a Sept 2015
</t>
        </r>
      </text>
    </comment>
    <comment ref="I11" authorId="2">
      <text>
        <r>
          <rPr>
            <b/>
            <sz val="9"/>
            <color indexed="81"/>
            <rFont val="Tahoma"/>
            <charset val="1"/>
          </rPr>
          <t>Lucia Bellott:</t>
        </r>
        <r>
          <rPr>
            <sz val="9"/>
            <color indexed="81"/>
            <rFont val="Tahoma"/>
            <charset val="1"/>
          </rPr>
          <t xml:space="preserve">
jul-2018
</t>
        </r>
      </text>
    </comment>
    <comment ref="J11" authorId="2">
      <text>
        <r>
          <rPr>
            <b/>
            <sz val="9"/>
            <color indexed="81"/>
            <rFont val="Tahoma"/>
            <charset val="1"/>
          </rPr>
          <t>Lucia Bellott:</t>
        </r>
        <r>
          <rPr>
            <sz val="9"/>
            <color indexed="81"/>
            <rFont val="Tahoma"/>
            <charset val="1"/>
          </rPr>
          <t xml:space="preserve">
jul-2018
</t>
        </r>
      </text>
    </comment>
    <comment ref="W13" authorId="1">
      <text>
        <r>
          <rPr>
            <b/>
            <sz val="9"/>
            <color indexed="81"/>
            <rFont val="Tahoma"/>
            <family val="2"/>
          </rPr>
          <t>Carla Arenales:</t>
        </r>
        <r>
          <rPr>
            <sz val="9"/>
            <color indexed="81"/>
            <rFont val="Tahoma"/>
            <family val="2"/>
          </rPr>
          <t xml:space="preserve">
Información proporcionada por la entidad en el llenado del scorecard</t>
        </r>
      </text>
    </comment>
    <comment ref="W14" authorId="1">
      <text>
        <r>
          <rPr>
            <b/>
            <sz val="9"/>
            <color indexed="81"/>
            <rFont val="Tahoma"/>
            <family val="2"/>
          </rPr>
          <t>Nicole Cosulich:</t>
        </r>
        <r>
          <rPr>
            <sz val="9"/>
            <color indexed="81"/>
            <rFont val="Tahoma"/>
            <family val="2"/>
          </rPr>
          <t xml:space="preserve">
Reporte de inversión</t>
        </r>
      </text>
    </comment>
    <comment ref="W15" authorId="1">
      <text>
        <r>
          <rPr>
            <b/>
            <sz val="9"/>
            <color indexed="81"/>
            <rFont val="Tahoma"/>
            <family val="2"/>
          </rPr>
          <t xml:space="preserve">Nicole Cosulich:
</t>
        </r>
        <r>
          <rPr>
            <sz val="9"/>
            <color indexed="81"/>
            <rFont val="Tahoma"/>
            <family val="2"/>
          </rPr>
          <t>Reporte de infocred</t>
        </r>
        <r>
          <rPr>
            <b/>
            <sz val="9"/>
            <color indexed="81"/>
            <rFont val="Tahoma"/>
            <family val="2"/>
          </rPr>
          <t>.</t>
        </r>
        <r>
          <rPr>
            <sz val="9"/>
            <color indexed="81"/>
            <rFont val="Tahoma"/>
            <family val="2"/>
          </rPr>
          <t xml:space="preserve">
</t>
        </r>
      </text>
    </comment>
    <comment ref="W16" authorId="1">
      <text>
        <r>
          <rPr>
            <b/>
            <sz val="9"/>
            <color indexed="81"/>
            <rFont val="Tahoma"/>
            <family val="2"/>
          </rPr>
          <t>Nicole Cosulich:</t>
        </r>
        <r>
          <rPr>
            <sz val="9"/>
            <color indexed="81"/>
            <rFont val="Tahoma"/>
            <family val="2"/>
          </rPr>
          <t xml:space="preserve">
Reporte de inversión
</t>
        </r>
      </text>
    </comment>
    <comment ref="Q19" authorId="0">
      <text>
        <r>
          <rPr>
            <b/>
            <sz val="9"/>
            <color indexed="81"/>
            <rFont val="Tahoma"/>
            <family val="2"/>
          </rPr>
          <t>Veronica Cespedes:</t>
        </r>
        <r>
          <rPr>
            <sz val="9"/>
            <color indexed="81"/>
            <rFont val="Tahoma"/>
            <family val="2"/>
          </rPr>
          <t xml:space="preserve">
Mauricio Rodriguez</t>
        </r>
      </text>
    </comment>
    <comment ref="Q24" authorId="1">
      <text>
        <r>
          <rPr>
            <b/>
            <sz val="9"/>
            <color indexed="81"/>
            <rFont val="Tahoma"/>
            <family val="2"/>
          </rPr>
          <t>Carla Arenales:</t>
        </r>
        <r>
          <rPr>
            <sz val="9"/>
            <color indexed="81"/>
            <rFont val="Tahoma"/>
            <family val="2"/>
          </rPr>
          <t xml:space="preserve">
Carla Arenales:
La página de planet rating al 27 de abril de 2016 no funciona por lo que no se puede verificar información, se mantiene info del anterior quarterly</t>
        </r>
      </text>
    </comment>
    <comment ref="X24" authorId="1">
      <text>
        <r>
          <rPr>
            <b/>
            <sz val="9"/>
            <color indexed="81"/>
            <rFont val="Tahoma"/>
            <family val="2"/>
          </rPr>
          <t>Nicole Cosulich</t>
        </r>
        <r>
          <rPr>
            <sz val="9"/>
            <color indexed="81"/>
            <rFont val="Tahoma"/>
            <family val="2"/>
          </rPr>
          <t xml:space="preserve">
2.061 clientes nuevos, no podrian corroborar 100% clientes por primera vez</t>
        </r>
      </text>
    </comment>
    <comment ref="Q25" authorId="1">
      <text>
        <r>
          <rPr>
            <b/>
            <sz val="9"/>
            <color indexed="81"/>
            <rFont val="Tahoma"/>
            <family val="2"/>
          </rPr>
          <t>Carla Arenales:</t>
        </r>
        <r>
          <rPr>
            <sz val="9"/>
            <color indexed="81"/>
            <rFont val="Tahoma"/>
            <family val="2"/>
          </rPr>
          <t xml:space="preserve">
Carla Arenales:
La página de planet rating al 27 de abril de 2016 no funciona por lo que no se puede verificar información, se mantiene info del anterior quarterly</t>
        </r>
      </text>
    </comment>
    <comment ref="Q26" authorId="0">
      <text>
        <r>
          <rPr>
            <b/>
            <sz val="9"/>
            <color indexed="81"/>
            <rFont val="Tahoma"/>
            <family val="2"/>
          </rPr>
          <t>Veronica Cespedes:</t>
        </r>
        <r>
          <rPr>
            <sz val="9"/>
            <color indexed="81"/>
            <rFont val="Tahoma"/>
            <family val="2"/>
          </rPr>
          <t xml:space="preserve">
Carlo Peysac </t>
        </r>
      </text>
    </comment>
    <comment ref="Q27" authorId="1">
      <text>
        <r>
          <rPr>
            <b/>
            <sz val="9"/>
            <color indexed="81"/>
            <rFont val="Tahoma"/>
            <family val="2"/>
          </rPr>
          <t>Carla Arenales:</t>
        </r>
        <r>
          <rPr>
            <sz val="9"/>
            <color indexed="81"/>
            <rFont val="Tahoma"/>
            <family val="2"/>
          </rPr>
          <t xml:space="preserve">
Carla Arenales:
La página de planet rating al 27 de abril de 2016 no funciona por lo que no se puede verificar información, se mantiene info del anterior quarterly</t>
        </r>
      </text>
    </comment>
    <comment ref="I29" authorId="2">
      <text>
        <r>
          <rPr>
            <b/>
            <sz val="9"/>
            <color indexed="81"/>
            <rFont val="Tahoma"/>
            <charset val="1"/>
          </rPr>
          <t>Lucia Bellott:</t>
        </r>
        <r>
          <rPr>
            <sz val="9"/>
            <color indexed="81"/>
            <rFont val="Tahoma"/>
            <charset val="1"/>
          </rPr>
          <t xml:space="preserve">
mar-2018
</t>
        </r>
      </text>
    </comment>
    <comment ref="J29" authorId="2">
      <text>
        <r>
          <rPr>
            <b/>
            <sz val="9"/>
            <color indexed="81"/>
            <rFont val="Tahoma"/>
            <charset val="1"/>
          </rPr>
          <t>Lucia Bellott:</t>
        </r>
        <r>
          <rPr>
            <sz val="9"/>
            <color indexed="81"/>
            <rFont val="Tahoma"/>
            <charset val="1"/>
          </rPr>
          <t xml:space="preserve">
jun-2018
</t>
        </r>
      </text>
    </comment>
    <comment ref="Q29" authorId="0">
      <text>
        <r>
          <rPr>
            <b/>
            <sz val="9"/>
            <color indexed="81"/>
            <rFont val="Tahoma"/>
            <family val="2"/>
          </rPr>
          <t>Veronica Cespedes:</t>
        </r>
        <r>
          <rPr>
            <sz val="9"/>
            <color indexed="81"/>
            <rFont val="Tahoma"/>
            <family val="2"/>
          </rPr>
          <t xml:space="preserve">
Mauricio Rodriguez</t>
        </r>
      </text>
    </comment>
    <comment ref="Q32" authorId="0">
      <text>
        <r>
          <rPr>
            <b/>
            <sz val="9"/>
            <color indexed="81"/>
            <rFont val="Tahoma"/>
            <family val="2"/>
          </rPr>
          <t>Veronica Cespedes:</t>
        </r>
        <r>
          <rPr>
            <sz val="9"/>
            <color indexed="81"/>
            <rFont val="Tahoma"/>
            <family val="2"/>
          </rPr>
          <t xml:space="preserve">
Mauri Rodriguez me dio el dato</t>
        </r>
      </text>
    </comment>
    <comment ref="Q33" authorId="0">
      <text>
        <r>
          <rPr>
            <b/>
            <sz val="9"/>
            <color indexed="81"/>
            <rFont val="Tahoma"/>
            <family val="2"/>
          </rPr>
          <t>Veronica Cespedes:</t>
        </r>
        <r>
          <rPr>
            <sz val="9"/>
            <color indexed="81"/>
            <rFont val="Tahoma"/>
            <family val="2"/>
          </rPr>
          <t xml:space="preserve">
Mauri Rodriguez me dio el dato</t>
        </r>
      </text>
    </comment>
    <comment ref="J34" authorId="2">
      <text>
        <r>
          <rPr>
            <b/>
            <sz val="9"/>
            <color indexed="81"/>
            <rFont val="Tahoma"/>
            <family val="2"/>
          </rPr>
          <t>Lucia Bellott:</t>
        </r>
        <r>
          <rPr>
            <sz val="9"/>
            <color indexed="81"/>
            <rFont val="Tahoma"/>
            <family val="2"/>
          </rPr>
          <t xml:space="preserve">
dic-17</t>
        </r>
      </text>
    </comment>
    <comment ref="J35" authorId="2">
      <text>
        <r>
          <rPr>
            <b/>
            <sz val="9"/>
            <color indexed="81"/>
            <rFont val="Tahoma"/>
            <family val="2"/>
          </rPr>
          <t>Lucia Bellott:</t>
        </r>
        <r>
          <rPr>
            <sz val="9"/>
            <color indexed="81"/>
            <rFont val="Tahoma"/>
            <family val="2"/>
          </rPr>
          <t xml:space="preserve">
mar-18</t>
        </r>
      </text>
    </comment>
    <comment ref="W38" authorId="1">
      <text>
        <r>
          <rPr>
            <b/>
            <sz val="9"/>
            <color indexed="81"/>
            <rFont val="Tahoma"/>
            <family val="2"/>
          </rPr>
          <t>Carla Arenales:</t>
        </r>
        <r>
          <rPr>
            <sz val="9"/>
            <color indexed="81"/>
            <rFont val="Tahoma"/>
            <family val="2"/>
          </rPr>
          <t xml:space="preserve">
Información proporcionada Por El Ofcial de Inversión (Carlo Peysack)
</t>
        </r>
      </text>
    </comment>
    <comment ref="X40" authorId="1">
      <text>
        <r>
          <rPr>
            <b/>
            <sz val="9"/>
            <color indexed="81"/>
            <rFont val="Tahoma"/>
            <family val="2"/>
          </rPr>
          <t xml:space="preserve">Nicole Cosulich:
</t>
        </r>
        <r>
          <rPr>
            <sz val="9"/>
            <color indexed="81"/>
            <rFont val="Tahoma"/>
            <family val="2"/>
          </rPr>
          <t>Info que nos mandaron a dic 2014.</t>
        </r>
      </text>
    </comment>
    <comment ref="Q41" authorId="1">
      <text>
        <r>
          <rPr>
            <b/>
            <sz val="9"/>
            <color indexed="81"/>
            <rFont val="Tahoma"/>
            <family val="2"/>
          </rPr>
          <t>Carla Arenales:</t>
        </r>
        <r>
          <rPr>
            <sz val="9"/>
            <color indexed="81"/>
            <rFont val="Tahoma"/>
            <family val="2"/>
          </rPr>
          <t xml:space="preserve">
La página de planet rating al 27 de abril de 2016 no funciona por lo que no se puede verificar información, se mantiene info del anterior quarterly
</t>
        </r>
      </text>
    </comment>
    <comment ref="J42" authorId="2">
      <text>
        <r>
          <rPr>
            <b/>
            <sz val="9"/>
            <color indexed="81"/>
            <rFont val="Tahoma"/>
            <family val="2"/>
          </rPr>
          <t>Lucia Bellott:</t>
        </r>
        <r>
          <rPr>
            <sz val="9"/>
            <color indexed="81"/>
            <rFont val="Tahoma"/>
            <family val="2"/>
          </rPr>
          <t xml:space="preserve">
feb-2018</t>
        </r>
      </text>
    </comment>
    <comment ref="Q43" authorId="0">
      <text>
        <r>
          <rPr>
            <b/>
            <sz val="9"/>
            <color indexed="81"/>
            <rFont val="Tahoma"/>
            <family val="2"/>
          </rPr>
          <t>Veronica Cespedes:</t>
        </r>
        <r>
          <rPr>
            <sz val="9"/>
            <color indexed="81"/>
            <rFont val="Tahoma"/>
            <family val="2"/>
          </rPr>
          <t xml:space="preserve">
Carlo Peysac</t>
        </r>
      </text>
    </comment>
    <comment ref="Q44" authorId="0">
      <text>
        <r>
          <rPr>
            <b/>
            <sz val="9"/>
            <color indexed="81"/>
            <rFont val="Tahoma"/>
            <family val="2"/>
          </rPr>
          <t>Veronica Cespedes:</t>
        </r>
        <r>
          <rPr>
            <sz val="9"/>
            <color indexed="81"/>
            <rFont val="Tahoma"/>
            <family val="2"/>
          </rPr>
          <t xml:space="preserve">
Carlo Peysac</t>
        </r>
      </text>
    </comment>
    <comment ref="W46" authorId="0">
      <text>
        <r>
          <rPr>
            <b/>
            <sz val="9"/>
            <color indexed="81"/>
            <rFont val="Tahoma"/>
            <family val="2"/>
          </rPr>
          <t>Veronica Cespedes:</t>
        </r>
        <r>
          <rPr>
            <sz val="9"/>
            <color indexed="81"/>
            <rFont val="Tahoma"/>
            <family val="2"/>
          </rPr>
          <t xml:space="preserve">
reporte may 2016</t>
        </r>
      </text>
    </comment>
    <comment ref="W47" authorId="0">
      <text>
        <r>
          <rPr>
            <b/>
            <sz val="9"/>
            <color indexed="81"/>
            <rFont val="Tahoma"/>
            <family val="2"/>
          </rPr>
          <t>Veronica Cespedes:</t>
        </r>
        <r>
          <rPr>
            <sz val="9"/>
            <color indexed="81"/>
            <rFont val="Tahoma"/>
            <family val="2"/>
          </rPr>
          <t xml:space="preserve">
reporte may 2016</t>
        </r>
      </text>
    </comment>
    <comment ref="AB110" authorId="1">
      <text>
        <r>
          <rPr>
            <b/>
            <sz val="9"/>
            <color indexed="81"/>
            <rFont val="Tahoma"/>
            <family val="2"/>
          </rPr>
          <t>Carla Arenales:</t>
        </r>
        <r>
          <rPr>
            <sz val="9"/>
            <color indexed="81"/>
            <rFont val="Tahoma"/>
            <family val="2"/>
          </rPr>
          <t xml:space="preserve">
Reporte de inversión</t>
        </r>
      </text>
    </comment>
    <comment ref="AB112" authorId="1">
      <text>
        <r>
          <rPr>
            <b/>
            <sz val="9"/>
            <color indexed="81"/>
            <rFont val="Tahoma"/>
            <family val="2"/>
          </rPr>
          <t>Carla Arenales:</t>
        </r>
        <r>
          <rPr>
            <sz val="9"/>
            <color indexed="81"/>
            <rFont val="Tahoma"/>
            <family val="2"/>
          </rPr>
          <t xml:space="preserve">
Reporte de inversión 2014
</t>
        </r>
      </text>
    </comment>
    <comment ref="AB115" authorId="1">
      <text>
        <r>
          <rPr>
            <b/>
            <sz val="9"/>
            <color indexed="81"/>
            <rFont val="Tahoma"/>
            <family val="2"/>
          </rPr>
          <t>Carla Arenales:</t>
        </r>
        <r>
          <rPr>
            <sz val="9"/>
            <color indexed="81"/>
            <rFont val="Tahoma"/>
            <family val="2"/>
          </rPr>
          <t xml:space="preserve">
reporte de inversion</t>
        </r>
      </text>
    </comment>
    <comment ref="AB118" authorId="1">
      <text>
        <r>
          <rPr>
            <b/>
            <sz val="9"/>
            <color indexed="81"/>
            <rFont val="Tahoma"/>
            <family val="2"/>
          </rPr>
          <t>Carla Arenales:</t>
        </r>
        <r>
          <rPr>
            <sz val="9"/>
            <color indexed="81"/>
            <rFont val="Tahoma"/>
            <family val="2"/>
          </rPr>
          <t xml:space="preserve">
Reporte de inversión</t>
        </r>
      </text>
    </comment>
    <comment ref="AB119" authorId="1">
      <text>
        <r>
          <rPr>
            <b/>
            <sz val="9"/>
            <color indexed="81"/>
            <rFont val="Tahoma"/>
            <family val="2"/>
          </rPr>
          <t>Carla Arenales:</t>
        </r>
        <r>
          <rPr>
            <sz val="9"/>
            <color indexed="81"/>
            <rFont val="Tahoma"/>
            <family val="2"/>
          </rPr>
          <t xml:space="preserve">
Reporte de inversión</t>
        </r>
      </text>
    </comment>
  </commentList>
</comments>
</file>

<file path=xl/sharedStrings.xml><?xml version="1.0" encoding="utf-8"?>
<sst xmlns="http://schemas.openxmlformats.org/spreadsheetml/2006/main" count="5046" uniqueCount="461">
  <si>
    <t>MFI</t>
  </si>
  <si>
    <t>Country</t>
  </si>
  <si>
    <t>Data as of</t>
  </si>
  <si>
    <t>Loan Portfolio (USD MM)</t>
  </si>
  <si>
    <t>Number of clients</t>
  </si>
  <si>
    <t>Female clients (%)</t>
  </si>
  <si>
    <t>Rural clients 
(%)</t>
  </si>
  <si>
    <t>Average loan (USD)</t>
  </si>
  <si>
    <t>Average loan/GDP per Capita</t>
  </si>
  <si>
    <t xml:space="preserve">Write-offs (%) </t>
  </si>
  <si>
    <t xml:space="preserve">Social Performance review-MIX Market </t>
  </si>
  <si>
    <t>Endorsed to the Smart Campaign</t>
  </si>
  <si>
    <t>PPI Users (e)</t>
  </si>
  <si>
    <t>Social Rating</t>
  </si>
  <si>
    <t>Microrate</t>
  </si>
  <si>
    <t>MicrofinanzaRating</t>
  </si>
  <si>
    <t>Planet</t>
  </si>
  <si>
    <t>Social Rating  Report Year</t>
  </si>
  <si>
    <t>Unique Clients</t>
  </si>
  <si>
    <t>Banked or First Clients</t>
  </si>
  <si>
    <t>Locfund's disbursed amount</t>
  </si>
  <si>
    <t>Average loan as of the date of disbursement (Investment report)</t>
  </si>
  <si>
    <t>Disbursement/Average loan</t>
  </si>
  <si>
    <t>CLIENTS</t>
  </si>
  <si>
    <t>Current</t>
  </si>
  <si>
    <t>Goal</t>
  </si>
  <si>
    <t>Deadline</t>
  </si>
  <si>
    <t>Compliance</t>
  </si>
  <si>
    <t>Fie GP</t>
  </si>
  <si>
    <t>Argentina</t>
  </si>
  <si>
    <t>Feb-16</t>
  </si>
  <si>
    <t>N/A</t>
  </si>
  <si>
    <t>Yes</t>
  </si>
  <si>
    <t>No</t>
  </si>
  <si>
    <t>Fubode I</t>
  </si>
  <si>
    <t>Total number of clients</t>
  </si>
  <si>
    <t>Not Applicable</t>
  </si>
  <si>
    <t>Pro-Mujer</t>
  </si>
  <si>
    <t>Mar-16</t>
  </si>
  <si>
    <t>Fubode II</t>
  </si>
  <si>
    <t>Female clients</t>
  </si>
  <si>
    <t>≥ 50%</t>
  </si>
  <si>
    <t>Year 6</t>
  </si>
  <si>
    <t>Compliant</t>
  </si>
  <si>
    <t xml:space="preserve">Fubode </t>
  </si>
  <si>
    <t>Bolivia</t>
  </si>
  <si>
    <t>May-16</t>
  </si>
  <si>
    <t>Diaconía</t>
  </si>
  <si>
    <t>Rural clients</t>
  </si>
  <si>
    <t>≥ 35%</t>
  </si>
  <si>
    <t>Pro-Mujer (a)</t>
  </si>
  <si>
    <t>Diaconía II</t>
  </si>
  <si>
    <t>Average loan size (f)</t>
  </si>
  <si>
    <t>≤ 1,200</t>
  </si>
  <si>
    <t>Year 4</t>
  </si>
  <si>
    <t>Diaconía (b)</t>
  </si>
  <si>
    <t>Fama</t>
  </si>
  <si>
    <t>Total clients reached by LOCFUND II financing</t>
  </si>
  <si>
    <t>≥ 85,000</t>
  </si>
  <si>
    <t>Year 8</t>
  </si>
  <si>
    <t xml:space="preserve">In process </t>
  </si>
  <si>
    <t>Emprender</t>
  </si>
  <si>
    <t>Fama II</t>
  </si>
  <si>
    <t>Avg. loan size/GDP per capita (g)</t>
  </si>
  <si>
    <t>Contactar (c)</t>
  </si>
  <si>
    <t>Colombia</t>
  </si>
  <si>
    <t>En el quarterly Junio a 2014</t>
  </si>
  <si>
    <t>Contactar</t>
  </si>
  <si>
    <t>Write-offs</t>
  </si>
  <si>
    <t>≤ 3%</t>
  </si>
  <si>
    <t>FDD</t>
  </si>
  <si>
    <t>Dominican Rep</t>
  </si>
  <si>
    <t>Contactar II</t>
  </si>
  <si>
    <t xml:space="preserve">Coop-Aspire </t>
  </si>
  <si>
    <t>Ap-16</t>
  </si>
  <si>
    <t>Insotec I</t>
  </si>
  <si>
    <t>Insotec</t>
  </si>
  <si>
    <t>Ecuador</t>
  </si>
  <si>
    <t>Insotec II</t>
  </si>
  <si>
    <t>Faces</t>
  </si>
  <si>
    <t>Insotec III</t>
  </si>
  <si>
    <t>Espoir</t>
  </si>
  <si>
    <t>Jun-16</t>
  </si>
  <si>
    <t>Insotec IV</t>
  </si>
  <si>
    <t>Banco D-Miro</t>
  </si>
  <si>
    <t>Adisa</t>
  </si>
  <si>
    <t>Guatemala</t>
  </si>
  <si>
    <t>Apr-15</t>
  </si>
  <si>
    <t>-</t>
  </si>
  <si>
    <t>Faces II</t>
  </si>
  <si>
    <t>Apoyo Integral</t>
  </si>
  <si>
    <t xml:space="preserve">El Salvador </t>
  </si>
  <si>
    <t>Quarterly Junio</t>
  </si>
  <si>
    <t>LOCFUND II COUNTRY EXPOSURE</t>
  </si>
  <si>
    <t>LOCFUND II PORTFOLIO (h)</t>
  </si>
  <si>
    <t>GDP USD (i)</t>
  </si>
  <si>
    <t>HDI (j)</t>
  </si>
  <si>
    <t>% NPL (k)</t>
  </si>
  <si>
    <t xml:space="preserve">AMC </t>
  </si>
  <si>
    <t xml:space="preserve">ASEI </t>
  </si>
  <si>
    <t>Banco D-Miro II</t>
  </si>
  <si>
    <t>PadecomsmCrédito</t>
  </si>
  <si>
    <t>Credicampo</t>
  </si>
  <si>
    <t>Apoyo Integral II</t>
  </si>
  <si>
    <t>Dominican Rep.</t>
  </si>
  <si>
    <t xml:space="preserve">Comixmul </t>
  </si>
  <si>
    <t>Honduras</t>
  </si>
  <si>
    <t>AMC- El Salvador I</t>
  </si>
  <si>
    <t xml:space="preserve">Fama OPDF </t>
  </si>
  <si>
    <t>AMC- El Salvador II</t>
  </si>
  <si>
    <t>El Salvador</t>
  </si>
  <si>
    <t xml:space="preserve">ODEF </t>
  </si>
  <si>
    <t>AMC- El Salvador III</t>
  </si>
  <si>
    <t>AMC-Honduras</t>
  </si>
  <si>
    <t>AMC IV- El Salvador I</t>
  </si>
  <si>
    <t>Credisol</t>
  </si>
  <si>
    <t xml:space="preserve">AMC V- El Salvador </t>
  </si>
  <si>
    <t>Mexico</t>
  </si>
  <si>
    <t>IDH</t>
  </si>
  <si>
    <t xml:space="preserve">AMC VI- El Salvador </t>
  </si>
  <si>
    <t>Nicaragua</t>
  </si>
  <si>
    <t xml:space="preserve">MasKapital </t>
  </si>
  <si>
    <t>Panamá</t>
  </si>
  <si>
    <t>Pro-Mujer (d)</t>
  </si>
  <si>
    <t>ProCaja</t>
  </si>
  <si>
    <t>Paraguay</t>
  </si>
  <si>
    <t>Comixmul</t>
  </si>
  <si>
    <t>Peru</t>
  </si>
  <si>
    <t>Finca</t>
  </si>
  <si>
    <t>ASEI</t>
  </si>
  <si>
    <t xml:space="preserve">MiCrédito </t>
  </si>
  <si>
    <t>ASEI II</t>
  </si>
  <si>
    <t>FDL</t>
  </si>
  <si>
    <t>ASEI III</t>
  </si>
  <si>
    <t xml:space="preserve">Pro-Mujer </t>
  </si>
  <si>
    <t>Fama OPDF</t>
  </si>
  <si>
    <t>OTHER COUNTRIES</t>
  </si>
  <si>
    <t>Microserfín</t>
  </si>
  <si>
    <t>2.14%</t>
  </si>
  <si>
    <t>Fama OPDF II</t>
  </si>
  <si>
    <t>Barbados</t>
  </si>
  <si>
    <t>n/a</t>
  </si>
  <si>
    <t>Dic-15</t>
  </si>
  <si>
    <t>46.48%</t>
  </si>
  <si>
    <t>Fama OPDF III</t>
  </si>
  <si>
    <t>Belize</t>
  </si>
  <si>
    <t>Fund. Paraguaya</t>
  </si>
  <si>
    <t>ODEF</t>
  </si>
  <si>
    <t>Brazil</t>
  </si>
  <si>
    <t xml:space="preserve">Proempresa </t>
  </si>
  <si>
    <t>MasKapital</t>
  </si>
  <si>
    <t>Costa Rica</t>
  </si>
  <si>
    <t>Acceso Crediticio</t>
  </si>
  <si>
    <t>MasKapital II</t>
  </si>
  <si>
    <t>Chile</t>
  </si>
  <si>
    <t>(a) Write-offs as of April 2016.</t>
  </si>
  <si>
    <t>MiCrédito</t>
  </si>
  <si>
    <t>(b) Write-offs as of March 2016.</t>
  </si>
  <si>
    <t>MiCrédito II</t>
  </si>
  <si>
    <t>Haiti</t>
  </si>
  <si>
    <t>(c) Number of Clients, percentage of female clients and rural clients as of April 2016.</t>
  </si>
  <si>
    <t>MiCrédito III</t>
  </si>
  <si>
    <t>Jamaica</t>
  </si>
  <si>
    <t>(d) Percentage of rural clients as of Dec 2015.</t>
  </si>
  <si>
    <t>Suriname</t>
  </si>
  <si>
    <t xml:space="preserve">(e) PPI: Progress out of Poverty Index. As reported by the MFI to the PPI (http://www.progressoutofpoverty.org/ppi-users).       </t>
  </si>
  <si>
    <t>FDL II</t>
  </si>
  <si>
    <t>Trinidad &amp; Tob.</t>
  </si>
  <si>
    <t xml:space="preserve">(f) In accordance to the document elaborated by MIF/IDB in Nov 2014 named "Financial Inclusion Latin America and the Caribbean", the microfinance average of loan in the region is USD 1.800.        </t>
  </si>
  <si>
    <t>Uruguay</t>
  </si>
  <si>
    <t xml:space="preserve">(g)  At Least 50% of Locfund II's clients will have an average loan size to final clients of less than 40% of GDP per capita.      </t>
  </si>
  <si>
    <t>Finca II</t>
  </si>
  <si>
    <t>Cuba</t>
  </si>
  <si>
    <t xml:space="preserve">(h) Principal + Interest as of June 2016.             </t>
  </si>
  <si>
    <t>Finca III</t>
  </si>
  <si>
    <t>Venezuela</t>
  </si>
  <si>
    <t xml:space="preserve">(i) GDP: Gross domestic product per capita based on purchasing-power-parity (PPP), estimated for 2016. Source: International Monetary Fund, World Economic Outlook April 2016 Database.                </t>
  </si>
  <si>
    <t>Finca IV</t>
  </si>
  <si>
    <t xml:space="preserve">(j) HDI (Human Development Index). Source: 2015 Report, data compiled form official web site http://hdr.undp.org/en/data.               </t>
  </si>
  <si>
    <t xml:space="preserve">(k) Population below national poverty line (NPL). Source: World Bank: http://databank.worldbank.org/data/reports.aspx?source=poverty-and-equity-database. Argentina data: Universidad Catolica de Argentina-April 2016.               </t>
  </si>
  <si>
    <t>Fund. Paraguaya II</t>
  </si>
  <si>
    <t>N/A Not Available.</t>
  </si>
  <si>
    <t>Proempresa</t>
  </si>
  <si>
    <t>Proempresa II</t>
  </si>
  <si>
    <t>Acceso Crediticio II</t>
  </si>
  <si>
    <t>Acceso Crediticio III</t>
  </si>
  <si>
    <t xml:space="preserve">PADECOMSM </t>
  </si>
  <si>
    <t>PADECOMSM II</t>
  </si>
  <si>
    <t>PADECOMSM III</t>
  </si>
  <si>
    <t>Fama Capital Markets</t>
  </si>
  <si>
    <t>Microserfin</t>
  </si>
  <si>
    <t>Credicampo II</t>
  </si>
  <si>
    <t>Pro Mujer Mexico</t>
  </si>
  <si>
    <t>Pro Mujer Mexico II</t>
  </si>
  <si>
    <t>ADISA</t>
  </si>
  <si>
    <t>Pro-Mujer Bolivia</t>
  </si>
  <si>
    <t>Pro-Mujer Bolivia II</t>
  </si>
  <si>
    <t>Pro-Mujer Bolivia III</t>
  </si>
  <si>
    <t>Pro-Mujer Nicaragua</t>
  </si>
  <si>
    <t>Pro-Mujer Nicaragua II</t>
  </si>
  <si>
    <t>Coop-Aspire</t>
  </si>
  <si>
    <t>Coop-Aspire II</t>
  </si>
  <si>
    <t>Coop-Aspire III</t>
  </si>
  <si>
    <t>IDH Honduras</t>
  </si>
  <si>
    <t>Credisol Honduras</t>
  </si>
  <si>
    <t>ProMujer Argentina</t>
  </si>
  <si>
    <t>MIX continuously strives to provide the microfinance industry with the most reliable data possible. MIX has created a quality-check system to help our users differentiate between self-reported social performance data and desk-reviewed data, and to improve the level of confidence in our data for analysis and investment decisions. This desk review system aims to ensure the quality of the social performance (SP) indicators reported to MIX and establishes minimum criteria for data quality and completeness in each area of social performance on which MIX asks MFIs to report. The current methodology aims to assess the quality of the current suite of indicators developed by MIX and the Social Performance Task Force (SPTF) but will be updated should these develop new indicators in the future. The heart of the quality-check process is a desk review that corroborates the existence of policies, strategies, procedures, products and services that an MFI reports having in place. However, this review cannot ensure that the existence of a certain policy on paper translates to its application in practice.</t>
  </si>
  <si>
    <t>Sartawi</t>
  </si>
  <si>
    <t>aug-16</t>
  </si>
  <si>
    <t>jul-16</t>
  </si>
  <si>
    <t>jun-16</t>
  </si>
  <si>
    <t xml:space="preserve">Diaconía </t>
  </si>
  <si>
    <t>Coop-Aspire (a)</t>
  </si>
  <si>
    <t>Credisol (b)</t>
  </si>
  <si>
    <t>Microserfín (d)</t>
  </si>
  <si>
    <t>(a) Female and Rural clients as of April-16.</t>
  </si>
  <si>
    <t>(b) Female and Rural clients as of Feb-16.</t>
  </si>
  <si>
    <t>Pro-Mujer (c )</t>
  </si>
  <si>
    <t>(c) Rural clients as of May-16.</t>
  </si>
  <si>
    <t>(d) Female and Rural clients as of May-16.</t>
  </si>
  <si>
    <t xml:space="preserve">(h) Principal + Interest as of September 2016.             </t>
  </si>
  <si>
    <t xml:space="preserve"> ASEI IV</t>
  </si>
  <si>
    <t xml:space="preserve"> INSOTEC V</t>
  </si>
  <si>
    <t xml:space="preserve"> ODEF II</t>
  </si>
  <si>
    <t xml:space="preserve"> PROMUJER Nicaragua III</t>
  </si>
  <si>
    <t xml:space="preserve"> Sartawi</t>
  </si>
  <si>
    <t>CREDISOL HONDURAS II</t>
  </si>
  <si>
    <t>FAMA II CAPITAL MARKETS Nic</t>
  </si>
  <si>
    <t>Optima</t>
  </si>
  <si>
    <t>Arariwa</t>
  </si>
  <si>
    <t>Ahsetfin</t>
  </si>
  <si>
    <t>Share</t>
  </si>
  <si>
    <t>Fafidess</t>
  </si>
  <si>
    <t>FIE GP</t>
  </si>
  <si>
    <t>Pro Mujer ARG</t>
  </si>
  <si>
    <t>Fubode</t>
  </si>
  <si>
    <t>Pro Mujer BOL</t>
  </si>
  <si>
    <t>Aspire</t>
  </si>
  <si>
    <t>Óptima</t>
  </si>
  <si>
    <t>AHSETFIN</t>
  </si>
  <si>
    <t>Pro Mujer MEX</t>
  </si>
  <si>
    <t>Cartera</t>
  </si>
  <si>
    <t>Clientes</t>
  </si>
  <si>
    <t>Mujeres</t>
  </si>
  <si>
    <t>Fecha</t>
  </si>
  <si>
    <t>Dec-2016</t>
  </si>
  <si>
    <t>Aug-2016</t>
  </si>
  <si>
    <t>Oct-2016</t>
  </si>
  <si>
    <t>Nov-2016</t>
  </si>
  <si>
    <t>*Número de clientes, clientes mujeres y rurales a Oct-2016</t>
  </si>
  <si>
    <t>*Clientes mujeres y rurales a Abr-2016</t>
  </si>
  <si>
    <t>Write-offs 
(%)</t>
  </si>
  <si>
    <t>*Nro de cliente, Clientes mujeres y rurales a Nov-2016</t>
  </si>
  <si>
    <t>Padecomsmcrédito</t>
  </si>
  <si>
    <t>Adicla</t>
  </si>
  <si>
    <t>VisionF</t>
  </si>
  <si>
    <t>Sembrar Sartawi</t>
  </si>
  <si>
    <t>AMC 
SLV</t>
  </si>
  <si>
    <t>AMC 
HON</t>
  </si>
  <si>
    <t>Pro Mujer 
NIC</t>
  </si>
  <si>
    <t>ProEmpresa</t>
  </si>
  <si>
    <t>ARGENTINA</t>
  </si>
  <si>
    <t>BOLIVIA</t>
  </si>
  <si>
    <t>COLOMBIA</t>
  </si>
  <si>
    <t>DOMINICAN REP.</t>
  </si>
  <si>
    <t>ECUADOR</t>
  </si>
  <si>
    <t>EL SALVADOR</t>
  </si>
  <si>
    <t>GUATEMALA</t>
  </si>
  <si>
    <t>HONDURAS</t>
  </si>
  <si>
    <t>MEXICO</t>
  </si>
  <si>
    <t>NICARAGUA</t>
  </si>
  <si>
    <t>PANAMA</t>
  </si>
  <si>
    <t>PARAGUAY</t>
  </si>
  <si>
    <t>PERU</t>
  </si>
  <si>
    <t>Castigos</t>
  </si>
  <si>
    <t>Rurales</t>
  </si>
  <si>
    <t>Institución</t>
  </si>
  <si>
    <t>País</t>
  </si>
  <si>
    <t>A Marzo 2017</t>
  </si>
  <si>
    <t>Panama</t>
  </si>
  <si>
    <t xml:space="preserve">(h) Principal + Interest as of March 2017.             </t>
  </si>
  <si>
    <t xml:space="preserve">(i) GDP: Gross domestic product per capita based on purchasing-power-parity (PPP), estimated for 2017. Source: International Monetary Fund, World Economic Outlook 2016 Database.                </t>
  </si>
  <si>
    <t>MASKAPITAL III</t>
  </si>
  <si>
    <t>CREDICAMPO III</t>
  </si>
  <si>
    <t>OPTIMA</t>
  </si>
  <si>
    <t>ARARIWA</t>
  </si>
  <si>
    <t>SHARE</t>
  </si>
  <si>
    <t>FACES III</t>
  </si>
  <si>
    <t>FAFIDESS</t>
  </si>
  <si>
    <t>OPTIMA II</t>
  </si>
  <si>
    <t>SHARE II</t>
  </si>
  <si>
    <t>Finca Capital Markets</t>
  </si>
  <si>
    <t>AMC-Honduras II</t>
  </si>
  <si>
    <t xml:space="preserve"> ASEI V</t>
  </si>
  <si>
    <t>FAFIDESS II</t>
  </si>
  <si>
    <t>Finca V</t>
  </si>
  <si>
    <t>ADISA II</t>
  </si>
  <si>
    <t>Pro Mujer Mexico III</t>
  </si>
  <si>
    <t>Espoir II</t>
  </si>
  <si>
    <t>Vision Fund</t>
  </si>
  <si>
    <t xml:space="preserve"> Sartawi II</t>
  </si>
  <si>
    <t>FDL III</t>
  </si>
  <si>
    <t>Completed</t>
  </si>
  <si>
    <t>SPI4 audit (l)</t>
  </si>
  <si>
    <t>(l)It is a social audit tool that enables MFIs to analyze their current GDS practices to fit their budget and preferences (Data Base as of April/17 http://www.cerise-spi4.org/#/benchmarking/)</t>
  </si>
  <si>
    <t xml:space="preserve">(j) HDI (Human Development Index). Source: 2016 Report, data compiled form official web site http://hdr.undp.org/en/data.               </t>
  </si>
  <si>
    <t xml:space="preserve">No </t>
  </si>
  <si>
    <t>OMLA</t>
  </si>
  <si>
    <t>Fondesurco</t>
  </si>
  <si>
    <t>*</t>
  </si>
  <si>
    <t xml:space="preserve">Credisol </t>
  </si>
  <si>
    <t>VisionF (b)</t>
  </si>
  <si>
    <t>(b) Female and Rural clients as of December-16</t>
  </si>
  <si>
    <t>PADECOMSM IV</t>
  </si>
  <si>
    <t>PADECOMSM V</t>
  </si>
  <si>
    <t>Insotec VI</t>
  </si>
  <si>
    <t xml:space="preserve">AMC VII- El Salvador </t>
  </si>
  <si>
    <t>Contactar III</t>
  </si>
  <si>
    <t>Contactar IV</t>
  </si>
  <si>
    <t>Fama OPDF IV</t>
  </si>
  <si>
    <t>In process</t>
  </si>
  <si>
    <t>Contactar V</t>
  </si>
  <si>
    <t>Contactar VI</t>
  </si>
  <si>
    <t>Espoir III</t>
  </si>
  <si>
    <t>FDL IV</t>
  </si>
  <si>
    <t>IDH Honduras II</t>
  </si>
  <si>
    <t xml:space="preserve"> ASEI VI</t>
  </si>
  <si>
    <t>FAFIDESS III</t>
  </si>
  <si>
    <t>Contactar VII</t>
  </si>
  <si>
    <t>ProCaja II</t>
  </si>
  <si>
    <t>Espoir IV</t>
  </si>
  <si>
    <t>Moody's</t>
  </si>
  <si>
    <t>Faces V</t>
  </si>
  <si>
    <t>Espoir V</t>
  </si>
  <si>
    <t>Apoyo Integral III</t>
  </si>
  <si>
    <t>Fama OPDF V</t>
  </si>
  <si>
    <t>Microserfin II</t>
  </si>
  <si>
    <t>ADISA III</t>
  </si>
  <si>
    <t>Pro-Mujer Nicaragua IV</t>
  </si>
  <si>
    <t>Fie GP II</t>
  </si>
  <si>
    <t xml:space="preserve"> Sartawi III</t>
  </si>
  <si>
    <t>OPTIMA III</t>
  </si>
  <si>
    <t>FAFIDESS IV</t>
  </si>
  <si>
    <t>IMPRO</t>
  </si>
  <si>
    <t>Contactar VIII</t>
  </si>
  <si>
    <t>IDH Honduras III</t>
  </si>
  <si>
    <t>CREDISOL HONDURAS III</t>
  </si>
  <si>
    <t>MiCrédito IV</t>
  </si>
  <si>
    <t>Banco Popular</t>
  </si>
  <si>
    <t>MASKAPITAL IV</t>
  </si>
  <si>
    <t>Insotec VII</t>
  </si>
  <si>
    <t>Espoir VI</t>
  </si>
  <si>
    <t>(d) It is a social audit tool that enables MFIs to analyze their current GDS practices to fit their budget and preferences (Data Base as of November/17 http://www.cerise-spi4.org/#/benchmarking/)</t>
  </si>
  <si>
    <t xml:space="preserve">(h) Principal + Interest as of March 2018.             </t>
  </si>
  <si>
    <t>(i) GDP: Gross domestic product per capita, current prices Purchasing power parity Database as of Oct17); international dollars. Estimated for 2018. Source: International Monetary Fund, World Economic Outlook 2016 Database. http://www.imf.org/external/ns/cs.aspx?id=28</t>
  </si>
  <si>
    <t xml:space="preserve">(k) Population below national poverty line (NPL). Source: http://hdr.undp.org/sites/default/files/2016_human_development_report.pdf. For El Salvador, Guatemala, Panama, Paraguay, Costa Rica, Chile and Uruguay from: https://data.worldbank.org/indicator/SI.POV.NAHC?page=2               </t>
  </si>
  <si>
    <t>feb.18</t>
  </si>
  <si>
    <t>SPI4 audit (d)</t>
  </si>
  <si>
    <t>(l) Measure of the deviation of the distribution of income among individuals or households within a country from a perfectly equal distribution. A value of 0 represents absolute equality, a value of 100 absolute inequality. Source: http://hdr.undp.org/sites/default/files/2016_human_development_report.pdf. For Belize and Jamaica from: https://data.worldbank.org/indicator/SI.POV.GINI?locations=AR&amp;view=chart</t>
  </si>
  <si>
    <t>Gini Coefficient (l)</t>
  </si>
  <si>
    <t>ADISA IV</t>
  </si>
  <si>
    <t>Vision Fund II</t>
  </si>
  <si>
    <t>Diaconía III</t>
  </si>
  <si>
    <t>Coop-Aspire IV</t>
  </si>
  <si>
    <t>ARARIWA II</t>
  </si>
  <si>
    <t xml:space="preserve"> ASEI VII</t>
  </si>
  <si>
    <t xml:space="preserve"> ASEI VIII</t>
  </si>
  <si>
    <t>Banco Popular (g)</t>
  </si>
  <si>
    <t>(d) Rural clients as of December-17.</t>
  </si>
  <si>
    <t>(g) Rural clients as of December-17.</t>
  </si>
  <si>
    <t xml:space="preserve">VisionF </t>
  </si>
  <si>
    <t>Edpyme Alternativa</t>
  </si>
  <si>
    <t>aug-18</t>
  </si>
  <si>
    <t>Banco Popular II</t>
  </si>
  <si>
    <t>Coop-Aspire V</t>
  </si>
  <si>
    <t xml:space="preserve"> Sartawi IV</t>
  </si>
  <si>
    <t>Insotec VIII</t>
  </si>
  <si>
    <t>Insotec IX</t>
  </si>
  <si>
    <t xml:space="preserve"> ASEI IX</t>
  </si>
  <si>
    <t>FAFIDESS V</t>
  </si>
  <si>
    <t>Apoyo Integral IV</t>
  </si>
  <si>
    <t>Edpyme Alternativa II</t>
  </si>
  <si>
    <t>IDH Honduras IV</t>
  </si>
  <si>
    <t xml:space="preserve">Fie GP </t>
  </si>
  <si>
    <t>Adisa (b)</t>
  </si>
  <si>
    <t xml:space="preserve">Adicla (c)  </t>
  </si>
  <si>
    <t>Apoyo Integral (d)</t>
  </si>
  <si>
    <t>Fama OPDF  (e)</t>
  </si>
  <si>
    <t>IDH (f)</t>
  </si>
  <si>
    <t>MasKapital (h)</t>
  </si>
  <si>
    <t>FDL (i)</t>
  </si>
  <si>
    <t>Pro-Mujer (j)</t>
  </si>
  <si>
    <t>(a) Female clientes as of December-17 and Rural clients as of April-16.</t>
  </si>
  <si>
    <t>(b) Rural clients as of December-17.</t>
  </si>
  <si>
    <t>(c) Rural clients as of December-17.</t>
  </si>
  <si>
    <t>(e) Female clients as of March-18.</t>
  </si>
  <si>
    <t>(f) Rural clients as of March-18.</t>
  </si>
  <si>
    <t>(h)Rural clients as of March-18</t>
  </si>
  <si>
    <t>(i) Female clients and rural clients as of May-18</t>
  </si>
  <si>
    <t>(j) Rural clients as of February-18</t>
  </si>
  <si>
    <t>SPI4 audit (k)</t>
  </si>
  <si>
    <t xml:space="preserve">(l) PPI: Progress out of Poverty Index. As reported by the MFI to the PPI (http://www.progressoutofpoverty.org/ppi-users).       </t>
  </si>
  <si>
    <t>PPI Users (l)</t>
  </si>
  <si>
    <t xml:space="preserve">(m) In accordance to the document elaborated by MIF/IDB in Nov 2014 named "Financial Inclusion Latin America and the Caribbean", the microfinance average of loan in the region is USD 1.800.        </t>
  </si>
  <si>
    <t>Average loan size (m)</t>
  </si>
  <si>
    <t>Avg. loan size/GDP per capita (n)</t>
  </si>
  <si>
    <t xml:space="preserve">(n)  At Least 50% of Locfund II's clients will have an average loan size to final clients of less than 40% of GDP per capita.      </t>
  </si>
  <si>
    <t xml:space="preserve">(o) Principal + Interest as of September 2018.             </t>
  </si>
  <si>
    <t>LOCFUND II PORTFOLIO (o)</t>
  </si>
  <si>
    <t>(p) GDP: Gross domestic product per capita, current prices Purchasing power parity Database as of Oct17); international dollars. Estimated for 2018. Source: International Monetary Fund, World Economic Outlook 2016 Database. http://www.imf.org/external/ns/cs.aspx?id=28</t>
  </si>
  <si>
    <t>GDP USD (p)</t>
  </si>
  <si>
    <t xml:space="preserve">(q) HDI (Human Development Index). Source: 2016 Report, data compiled form official web site http://hdr.undp.org/en/data.               </t>
  </si>
  <si>
    <t>HDI (q)</t>
  </si>
  <si>
    <t xml:space="preserve">(r) Population below national poverty line (NPL). Source: http://hdr.undp.org/sites/default/files/2016_human_development_report.pdf. For El Salvador, Guatemala, Panama, Paraguay, Costa Rica, Chile and Uruguay from: https://data.worldbank.org/indicator/SI.POV.NAHC?page=2               </t>
  </si>
  <si>
    <t>% NPL (r)</t>
  </si>
  <si>
    <t>(s) Measure of the deviation of the distribution of income among individuals or households within a country from a perfectly equal distribution. A value of 0 represents absolute equality, a value of 100 absolute inequality. Source: http://hdr.undp.org/sites/default/files/2016_human_development_report.pdf. For Belize and Jamaica from: https://data.worldbank.org/indicator/SI.POV.GINI?locations=AR&amp;view=chart</t>
  </si>
  <si>
    <t>Gini Coefficient (s)</t>
  </si>
  <si>
    <t>(k) It is a social audit tool that enables MFIs to analyze their current GDS practices to fit their budget and preferences (Data Base as of September 2018 http://www.cerise-spi4.org/#/benchmarking/)</t>
  </si>
  <si>
    <t xml:space="preserve">n/a </t>
  </si>
  <si>
    <t>Sofipa</t>
  </si>
  <si>
    <t>www.progressoutofpoverty.org/ppi-users</t>
  </si>
  <si>
    <t>Pro-Mujer Nicaragua V</t>
  </si>
  <si>
    <t>Apoyo Integral V</t>
  </si>
  <si>
    <t>CREDICAMPO IV</t>
  </si>
  <si>
    <t>Banco D-Miro III</t>
  </si>
  <si>
    <t>Contactar IX</t>
  </si>
  <si>
    <t>FDD II</t>
  </si>
  <si>
    <t>Génesis</t>
  </si>
  <si>
    <t>Genesis</t>
  </si>
  <si>
    <t>dic-18</t>
  </si>
  <si>
    <t xml:space="preserve">Adicla  </t>
  </si>
  <si>
    <t xml:space="preserve">Apoyo Integral </t>
  </si>
  <si>
    <t xml:space="preserve">IDH </t>
  </si>
  <si>
    <t xml:space="preserve">FDL </t>
  </si>
  <si>
    <t xml:space="preserve">Adisa </t>
  </si>
  <si>
    <t>Fama OPDF (b)</t>
  </si>
  <si>
    <t>Banco Popular (c)</t>
  </si>
  <si>
    <t>MasKapital (d)</t>
  </si>
  <si>
    <t>Pro-Mujer (e)</t>
  </si>
  <si>
    <t>(a) Female clientes and Rural clients as of July-18.</t>
  </si>
  <si>
    <t>(b) Female clientes as of March-18 and Rural clients as of June-18.</t>
  </si>
  <si>
    <t>(d) Rural clients as of March-18.</t>
  </si>
  <si>
    <t>(e) Rural clients as of February-18.</t>
  </si>
  <si>
    <t>SPI4 audit (f)</t>
  </si>
  <si>
    <t>PPI Users (g)</t>
  </si>
  <si>
    <t>Average loan size (h)</t>
  </si>
  <si>
    <t>Avg. loan size/GDP per capita (i)</t>
  </si>
  <si>
    <t>LOCFUND II PORTFOLIO (j)</t>
  </si>
  <si>
    <t>GDP USD (k)</t>
  </si>
  <si>
    <t>HDI (l)</t>
  </si>
  <si>
    <t>% NPL (m)</t>
  </si>
  <si>
    <t>Gini Coefficient (n)</t>
  </si>
  <si>
    <t>(f) It is a social audit tool that enables MFIs to analyze their current GDS practices to fit their budget and preferences (Data Base as of November 2018 http://www.cerise-spi4.org/#/benchmarking/)</t>
  </si>
  <si>
    <t xml:space="preserve">(g) PPI: Progress out of Poverty Index. As reported by the MFI to the PPI (http://www.progressoutofpoverty.org/ppi-users).       </t>
  </si>
  <si>
    <t xml:space="preserve">(h) In accordance to the document elaborated by MIF/IDB in Nov 2014 named "Financial Inclusion Latin America and the Caribbean", the microfinance average of loan in the region is USD 1.800.        </t>
  </si>
  <si>
    <t xml:space="preserve">(i)  At Least 50% of Locfund II's clients will have an average loan size to final clients of less than 40% of GDP per capita.      </t>
  </si>
  <si>
    <t xml:space="preserve">(j) Principal + Interest as of December 2018.             </t>
  </si>
  <si>
    <t>(k) GDP: Gross domestic product per capita, current prices Purchasing power parity Database as of Oct18); international dollars. Source: International Monetary Fund, World Economic Outlook 2016 Database. http://www.imf.org/external/ns/cs.aspx?id=28</t>
  </si>
  <si>
    <t xml:space="preserve">(l) HDI (Human Development Index). Source: 2018 Report, data compiled form official web site http://hdr.undp.org/en/data.               </t>
  </si>
  <si>
    <t xml:space="preserve">(m) Population below national poverty line (NPL). Source: https://www.cia.gov/library/publications/the-world-factbook/fields/2046.html               </t>
  </si>
  <si>
    <t>(n) Gini Coefficient: Measure of the deviation of the distribution of income among individuals or households within a country from a perfectly equal distribution. A value of 0 represents absolute equality, a value of 100 absolute inequality. Source: World Bank (2018a). World Development Indicators database. Washington, DC. http://data.worldbank.org. Accessed 6 July 2018. http://hdr.undp.org/en/indicators/67106</t>
  </si>
</sst>
</file>

<file path=xl/styles.xml><?xml version="1.0" encoding="utf-8"?>
<styleSheet xmlns="http://schemas.openxmlformats.org/spreadsheetml/2006/main" xmlns:mc="http://schemas.openxmlformats.org/markup-compatibility/2006" xmlns:x14ac="http://schemas.microsoft.com/office/spreadsheetml/2009/9/ac" mc:Ignorable="x14ac">
  <numFmts count="160">
    <numFmt numFmtId="41" formatCode="_(* #,##0_);_(* \(#,##0\);_(* &quot;-&quot;_);_(@_)"/>
    <numFmt numFmtId="44" formatCode="_(&quot;$b&quot;\ * #,##0.00_);_(&quot;$b&quot;\ * \(#,##0.00\);_(&quot;$b&quot;\ * &quot;-&quot;??_);_(@_)"/>
    <numFmt numFmtId="43" formatCode="_(* #,##0.00_);_(* \(#,##0.00\);_(* &quot;-&quot;??_);_(@_)"/>
    <numFmt numFmtId="164" formatCode="&quot;$&quot;#,##0.00;[Red]\-&quot;$&quot;#,##0.00"/>
    <numFmt numFmtId="165" formatCode="_-* #,##0_-;\-* #,##0_-;_-* &quot;-&quot;_-;_-@_-"/>
    <numFmt numFmtId="166" formatCode="_-&quot;$&quot;* #,##0.00_-;\-&quot;$&quot;* #,##0.00_-;_-&quot;$&quot;* &quot;-&quot;??_-;_-@_-"/>
    <numFmt numFmtId="167" formatCode="_-* #,##0.00_-;\-* #,##0.00_-;_-* &quot;-&quot;??_-;_-@_-"/>
    <numFmt numFmtId="168" formatCode="#,##0\ &quot;€&quot;;\-#,##0\ &quot;€&quot;"/>
    <numFmt numFmtId="169" formatCode="_-* #,##0.00\ &quot;€&quot;_-;\-* #,##0.00\ &quot;€&quot;_-;_-* &quot;-&quot;??\ &quot;€&quot;_-;_-@_-"/>
    <numFmt numFmtId="170" formatCode="_-* #,##0.00\ _€_-;\-* #,##0.00\ _€_-;_-* &quot;-&quot;??\ _€_-;_-@_-"/>
    <numFmt numFmtId="171" formatCode="_ * #,##0_ ;_ * \-#,##0_ ;_ * &quot;-&quot;_ ;_ @_ "/>
    <numFmt numFmtId="172" formatCode="_ * #,##0.00_ ;_ * \-#,##0.00_ ;_ * &quot;-&quot;??_ ;_ @_ "/>
    <numFmt numFmtId="173" formatCode="0.0%"/>
    <numFmt numFmtId="174" formatCode="#,##0.000"/>
    <numFmt numFmtId="175" formatCode="#,##0.0"/>
    <numFmt numFmtId="176" formatCode="#,##0.00000"/>
    <numFmt numFmtId="177" formatCode="#,##0.0000"/>
    <numFmt numFmtId="178" formatCode="#,##0.000_ ;\-#,##0.000\ "/>
    <numFmt numFmtId="179" formatCode="&quot;$&quot;#,##0_);\(&quot;$&quot;#,##0\)"/>
    <numFmt numFmtId="180" formatCode="&quot;$&quot;#,##0.00_);[Red]\(&quot;$&quot;#,##0.00\)"/>
    <numFmt numFmtId="181" formatCode="0.00%;\(0.00\)%"/>
    <numFmt numFmtId="182" formatCode="&quot;$&quot;#,##0.00000_);[Red]\(&quot;$&quot;#,##0.00000\)"/>
    <numFmt numFmtId="183" formatCode="0.0_)\%;\(0.0\)\%;0.0_)\%;@_)_%"/>
    <numFmt numFmtId="184" formatCode="#,##0.0_)_%;\(#,##0.0\)_%;0.0_)_%;@_)_%"/>
    <numFmt numFmtId="185" formatCode="#,##0.0_);\(#,##0.0\);#,##0.0_);@_)"/>
    <numFmt numFmtId="186" formatCode="&quot;$&quot;_(#,##0.00_);&quot;$&quot;\(#,##0.00\);&quot;$&quot;_(0.00_);@_)"/>
    <numFmt numFmtId="187" formatCode="#,##0.00_);\(#,##0.00\);0.00_);@_)"/>
    <numFmt numFmtId="188" formatCode="\€_(#,##0.00_);\€\(#,##0.00\);\€_(0.00_);@_)"/>
    <numFmt numFmtId="189" formatCode="#,##0_)\x;\(#,##0\)\x;0_)\x;@_)_x"/>
    <numFmt numFmtId="190" formatCode="#,##0_)_x;\(#,##0\)_x;0_)_x;@_)_x"/>
    <numFmt numFmtId="191" formatCode="0.0\ \x"/>
    <numFmt numFmtId="192" formatCode="[$-409]mmm\-yy;@"/>
    <numFmt numFmtId="193" formatCode="General_)"/>
    <numFmt numFmtId="194" formatCode="[&lt;1]0%;[&gt;=1]0\ ;General"/>
    <numFmt numFmtId="195" formatCode="#,##0.00\ &quot;$&quot;_);\(#,##0.00\ &quot;$&quot;\)"/>
    <numFmt numFmtId="196" formatCode="&quot;$&quot;#,##0.0000_);\(&quot;$&quot;#,##0.0000\)"/>
    <numFmt numFmtId="197" formatCode="_-[$€-2]* #,##0.0000_-;\-[$€-2]* #,##0.0000_-;_-[$€-2]* &quot;-&quot;??_-"/>
    <numFmt numFmtId="198" formatCode="#,##0.0_);[Red]\(#,##0.0\)"/>
    <numFmt numFmtId="199" formatCode="0.00_)"/>
    <numFmt numFmtId="200" formatCode="_(* #,##0_);[Red]_(* \(#,##0\);_(* &quot;-&quot;_);_(@_)"/>
    <numFmt numFmtId="201" formatCode="0.000_)"/>
    <numFmt numFmtId="202" formatCode=".000"/>
    <numFmt numFmtId="203" formatCode="_-* #,##0\ _P_t_s_-;\-* #,##0\ _P_t_s_-;_-* &quot;-&quot;\ _P_t_s_-;_-@_-"/>
    <numFmt numFmtId="204" formatCode="#,##0.000_);[Red]\(#,##0.000\)"/>
    <numFmt numFmtId="205" formatCode="#,##0_%_);\(#,##0\)_%;#,##0_%_);@_%_)"/>
    <numFmt numFmtId="206" formatCode="_(&quot;$&quot;#,##0_);_(&quot;$&quot;\(#,##0\);_(&quot;$&quot;&quot;-&quot;??_);_(@_)"/>
    <numFmt numFmtId="207" formatCode="&quot;Yes&quot;;&quot;Yes&quot;;&quot;No&quot;"/>
    <numFmt numFmtId="208" formatCode="&quot;C$&quot;\ #,##0;[Red]&quot;C$&quot;\ \-#,##0"/>
    <numFmt numFmtId="209" formatCode="_-* #,##0_р_._-;\-* #,##0_р_._-;_-* &quot;-&quot;??_р_._-;_-@_-"/>
    <numFmt numFmtId="210" formatCode="_-* #,##0.00\ _P_t_s_-;\-* #,##0.00\ _P_t_s_-;_-* &quot;-&quot;??\ _P_t_s_-;_-@_-"/>
    <numFmt numFmtId="211" formatCode="_(* #,##0_);_(* \(#,##0\);_(* &quot;-&quot;??_);_(@_)"/>
    <numFmt numFmtId="212" formatCode="_-* #,##0.00_р_._-;\-* #,##0.00_р_._-;_-* &quot;-&quot;??_р_._-;_-@_-"/>
    <numFmt numFmtId="213" formatCode="#,##0.000_%_);\(#,##0.000\)_%;**;@_%_)"/>
    <numFmt numFmtId="214" formatCode="0.00_ ;[Red]\-0.00\ "/>
    <numFmt numFmtId="215" formatCode="&quot;On&quot;;&quot;On&quot;;&quot;Off&quot;"/>
    <numFmt numFmtId="216" formatCode="* \(#,##0\);* #,##0_);&quot;-&quot;??_);@"/>
    <numFmt numFmtId="217" formatCode="#."/>
    <numFmt numFmtId="218" formatCode="#,##0.0;\(#,##0.0\)"/>
    <numFmt numFmtId="219" formatCode="&quot;$&quot;#,##0.0_);[Red]\(&quot;$&quot;#,##0.0\)"/>
    <numFmt numFmtId="220" formatCode="&quot;$&quot;#,##0.000_);[Red]\(&quot;$&quot;#,##0.000\)"/>
    <numFmt numFmtId="221" formatCode="_(&quot;$&quot;* #,##0.00_);_(&quot;$&quot;* \(#,##0.00\);_(&quot;$&quot;* &quot;-&quot;??_);_(@_)"/>
    <numFmt numFmtId="222" formatCode="_-* #,##0_-;\-* #,##0_-;_-* &quot;-&quot;??_-;_-@_-"/>
    <numFmt numFmtId="223" formatCode="_-* #,##0.00&quot;р.&quot;_-;\-* #,##0.00&quot;р.&quot;_-;_-* &quot;-&quot;??&quot;р.&quot;_-;_-@_-"/>
    <numFmt numFmtId="224" formatCode="&quot;$&quot;#,##0.000_%_);\(&quot;$&quot;#,##0.000\)_%;**;@_%_)"/>
    <numFmt numFmtId="225" formatCode="&quot;$&quot;#,##0.00_%_);\(&quot;$&quot;#,##0.00\)_%;&quot;$&quot;###0.00_%_);@_%_)"/>
    <numFmt numFmtId="226" formatCode="&quot;$&quot;#,##0"/>
    <numFmt numFmtId="227" formatCode="&quot;$&quot;#,##0\ ;\(&quot;$&quot;#,##0\)"/>
    <numFmt numFmtId="228" formatCode="_(&quot;$&quot;\ #,##0.0_);_(&quot;$&quot;\ \(#,##0.0\);_(* &quot;-&quot;??_);_(@_)"/>
    <numFmt numFmtId="229" formatCode="&quot;$&quot;#,##0.0_);\(&quot;$&quot;#,##0.0\)"/>
    <numFmt numFmtId="230" formatCode="_(&quot;$&quot;\ #,##0.00_);_(&quot;$&quot;\ \(#,##0.00\);_(* &quot;-&quot;??_);_(@_)"/>
    <numFmt numFmtId="231" formatCode="&quot;$&quot;#,##0.00_);\(&quot;$&quot;#,##0.00\)"/>
    <numFmt numFmtId="232" formatCode="0000"/>
    <numFmt numFmtId="233" formatCode="#,##0.00_);\(#,##0.00\);#,##0.00_);@_)"/>
    <numFmt numFmtId="234" formatCode="m/d/yy_%_)"/>
    <numFmt numFmtId="235" formatCode="&quot;$&quot;#,##0_);[Red]\(&quot;$&quot;#,##0\)"/>
    <numFmt numFmtId="236" formatCode="m/d/yy\ h:mm"/>
    <numFmt numFmtId="237" formatCode="_(&quot;$&quot;* #,##0_);_(&quot;$&quot;* \(#,##0\);_(&quot;$&quot;* &quot;-&quot;_);_(@_)"/>
    <numFmt numFmtId="238" formatCode="_(* #,###.0_);_(* \(#,###.0\);_(* &quot;-&quot;?_);_(@_)"/>
    <numFmt numFmtId="239" formatCode="* #,##0_);* \(#,##0\);&quot;-&quot;??_);@"/>
    <numFmt numFmtId="240" formatCode="0.000\x"/>
    <numFmt numFmtId="241" formatCode="_-[$€-2]* #,##0.00_-;\-[$€-2]* #,##0.00_-;_-[$€-2]* &quot;-&quot;??_-"/>
    <numFmt numFmtId="242" formatCode="_([$€]* #,##0.00_);_([$€]* \(#,##0.00\);_([$€]* &quot;-&quot;??_);_(@_)"/>
    <numFmt numFmtId="243" formatCode="_([$€-2]\ * #,##0.00_);_([$€-2]\ * \(#,##0.00\);_([$€-2]\ * &quot;-&quot;??_)"/>
    <numFmt numFmtId="244" formatCode="_ [$€-2]\ * #,##0.00_ ;_ [$€-2]\ * \-#,##0.00_ ;_ [$€-2]\ * &quot;-&quot;??_ "/>
    <numFmt numFmtId="245" formatCode="_ [$€]* #,##0.00_ ;_ [$€]* \-#,##0.00_ ;_ [$€]* &quot;-&quot;??_ ;_ @_ "/>
    <numFmt numFmtId="246" formatCode="_([$€-2]* #,##0.00_);_([$€-2]* \(#,##0.00\);_([$€-2]* &quot;-&quot;??_)"/>
    <numFmt numFmtId="247" formatCode="_-[$€]* #,##0.00_-;\-[$€]* #,##0.00_-;_-[$€]* &quot;-&quot;??_-;_-@_-"/>
    <numFmt numFmtId="248" formatCode="_-* #,##0.00\ [$€]_-;\-* #,##0.00\ [$€]_-;_-* &quot;-&quot;??\ [$€]_-;_-@_-"/>
    <numFmt numFmtId="249" formatCode="_ * #,##0.00_ ;_ * \-#,##0.00_ ;_ * \-??_ ;_ @_ "/>
    <numFmt numFmtId="250" formatCode="&quot; $&quot;#,##0.00\ ;&quot;-$&quot;#,##0.00\ ;&quot; $-&quot;#\ ;@\ "/>
    <numFmt numFmtId="251" formatCode="#,##0.000_);\(#,##0.000\)"/>
    <numFmt numFmtId="252" formatCode="\ #,##0\ \ \ ;\(#,##0\)\ \ ;\—\ \ \ \ "/>
    <numFmt numFmtId="253" formatCode=";;;"/>
    <numFmt numFmtId="254" formatCode="#,##0.0_);\(#,##0.0\)"/>
    <numFmt numFmtId="255" formatCode="#,##0.000000_);\(#,##0.000000\)"/>
    <numFmt numFmtId="256" formatCode="_ * #,##0.00_)_P_t_s_ ;_ * \(#,##0.00\)_P_t_s_ ;_ * &quot;-&quot;??_)_P_t_s_ ;_ @_ "/>
    <numFmt numFmtId="257" formatCode="_-* #,##0.00\ _F_-;\-* #,##0.00\ _F_-;_-* &quot;-&quot;??\ _F_-;_-@_-"/>
    <numFmt numFmtId="258" formatCode="_-* #,##0.00\ _$_-;\-* #,##0.00\ _$_-;_-* &quot;-&quot;??\ _$_-;_-@_-"/>
    <numFmt numFmtId="259" formatCode="_-* #,##0.00\ _P_t_a_-;\-* #,##0.00\ _P_t_a_-;_-* &quot;-&quot;??\ _P_t_a_-;_-@_-"/>
    <numFmt numFmtId="260" formatCode="_-* #,##0.00\ _S_/_-;\-* #,##0.00\ _S_/_-;_-* &quot;-&quot;??\ _S_/_-;_-@_-"/>
    <numFmt numFmtId="261" formatCode="&quot;£&quot;#,##0;\-&quot;£&quot;#,##0"/>
    <numFmt numFmtId="262" formatCode="_-* #,##0.00\ _p_t_a_-;\-* #,##0.00\ _p_t_a_-;_-* &quot;-&quot;??\ _p_t_a_-;_-@_-"/>
    <numFmt numFmtId="263" formatCode="d/mm/yy;@"/>
    <numFmt numFmtId="264" formatCode="[$-409]dd\-mmm\-yy;@"/>
    <numFmt numFmtId="265" formatCode="_-* #,##0.00\ _D_M_-;\-* #,##0.00\ _D_M_-;_-* &quot;-&quot;??\ _D_M_-;_-@_-"/>
    <numFmt numFmtId="266" formatCode="#,##0.00\ ;\-#,##0.00\ ;&quot; -&quot;#\ ;@\ "/>
    <numFmt numFmtId="267" formatCode="&quot;S/.&quot;\ #,##0.00_);\(&quot;S/.&quot;\ #,##0.00\)"/>
    <numFmt numFmtId="268" formatCode="_-* #,##0.00_-;_-* #,##0.00\-;_-* &quot;-&quot;??_-;_-@_-"/>
    <numFmt numFmtId="269" formatCode="_-* #,##0.00\ _€_-;\-* #,##0.00\ _€_-;_-* \-??\ _€_-;_-@_-"/>
    <numFmt numFmtId="270" formatCode="#,##0.00\ ;&quot; -&quot;#,##0.00\ ;&quot; -&quot;00\ ;@\ "/>
    <numFmt numFmtId="271" formatCode="_ * #,##0.00_ ;_ * \-#,##0.00_ ;_ * &quot;-&quot;_ ;_ @_ "/>
    <numFmt numFmtId="272" formatCode="#,##0\ &quot;$&quot;;[Red]\-#,##0\ &quot;$&quot;"/>
    <numFmt numFmtId="273" formatCode="&quot;Activado&quot;;&quot;Activado&quot;;&quot;Desactivado&quot;"/>
    <numFmt numFmtId="274" formatCode="_-* #,##0_-;_-* \(#,##0\)_-;_-* &quot;-&quot;??_-;_-@_-"/>
    <numFmt numFmtId="275" formatCode="&quot;Q&quot;#,##0_);\(&quot;Q&quot;#,##0\)"/>
    <numFmt numFmtId="276" formatCode="_-* #,##0\ _F_-;\-* #,##0\ _F_-;_-* &quot;-&quot;\ _F_-;_-@_-"/>
    <numFmt numFmtId="277" formatCode="#,##0\x_);\(#,##0\x\)"/>
    <numFmt numFmtId="278" formatCode="_(&quot;RD$&quot;* #,##0.00_);_(&quot;RD$&quot;* \(#,##0.00\);_(&quot;RD$&quot;* &quot;-&quot;??_);_(@_)"/>
    <numFmt numFmtId="279" formatCode="_-&quot;¢&quot;* #,##0.00_-;\-&quot;¢&quot;* #,##0.00_-;_-&quot;¢&quot;* &quot;-&quot;??_-;_-@_-"/>
    <numFmt numFmtId="280" formatCode="_-* #,##0.00\ &quot;$&quot;_-;\-* #,##0.00\ &quot;$&quot;_-;_-* &quot;-&quot;??\ &quot;$&quot;_-;_-@_-"/>
    <numFmt numFmtId="281" formatCode="_(&quot;S/.&quot;\ * #,##0.00_);_(&quot;S/.&quot;\ * \(#,##0.00\);_(&quot;S/.&quot;\ * &quot;-&quot;??_);_(@_)"/>
    <numFmt numFmtId="282" formatCode="_-* #,##0.00\ &quot;F&quot;_-;\-* #,##0.00\ &quot;F&quot;_-;_-* &quot;-&quot;??\ &quot;F&quot;_-;_-@_-"/>
    <numFmt numFmtId="283" formatCode="_(* #,##0.0_);_(* \(#,##0.0\);_(* &quot;-&quot;??_);_(@_)"/>
    <numFmt numFmtId="284" formatCode="_ &quot;C$&quot;\ * #,##0.00_ ;_ &quot;C$&quot;\ * \-#,##0.00_ ;_ &quot;C$&quot;\ * &quot;-&quot;??_ ;_ @_ "/>
    <numFmt numFmtId="285" formatCode="0.0000"/>
    <numFmt numFmtId="286" formatCode="_(&quot; &quot;* #,##0.00_);_(&quot; &quot;* \(#,##0.00\);_(&quot; &quot;* &quot;-&quot;??_);_(@_)"/>
    <numFmt numFmtId="287" formatCode="_(&quot;$&quot;\ * #,##0.00_);_(&quot;$&quot;\ * \(#,##0.00\);_(&quot;$&quot;\ * &quot;-&quot;??_);_(@_)"/>
    <numFmt numFmtId="288" formatCode="_(&quot;C$&quot;\ * #,##0.00_);_(&quot;C$&quot;\ * \(#,##0.00\);_(&quot;C$&quot;\ * &quot;-&quot;??_);_(@_)"/>
    <numFmt numFmtId="289" formatCode="_ &quot;$b&quot;\ * #,##0.00_ ;_ &quot;$b&quot;\ * \-#,##0.00_ ;_ &quot;$b&quot;\ * &quot;-&quot;??_ ;_ @_ "/>
    <numFmt numFmtId="290" formatCode="_-* #,##0\ &quot;F&quot;_-;\-* #,##0\ &quot;F&quot;_-;_-* &quot;-&quot;\ &quot;F&quot;_-;_-@_-"/>
    <numFmt numFmtId="291" formatCode="0.0_ &quot;  &quot;"/>
    <numFmt numFmtId="292" formatCode="#,##0.0\x_);\(#,##0.0\x\);#,##0.0\x_);@_)"/>
    <numFmt numFmtId="293" formatCode="[$-C0A]mmm\-yy;@"/>
    <numFmt numFmtId="294" formatCode="[$-C0A]d\-mmm\-yy;@"/>
    <numFmt numFmtId="295" formatCode="dd/mm/yyyy;@"/>
    <numFmt numFmtId="296" formatCode="0.0"/>
    <numFmt numFmtId="297" formatCode="\(#,##0.0\)"/>
    <numFmt numFmtId="298" formatCode="#,##0\ &quot;?.&quot;;\-#,##0\ &quot;?.&quot;"/>
    <numFmt numFmtId="299" formatCode="0.0%_%;\(0.0%\)_%"/>
    <numFmt numFmtId="300" formatCode="&quot;$&quot;#,##0.0;\(&quot;$&quot;#,##0\)"/>
    <numFmt numFmtId="301" formatCode="0%_);\(0%\)"/>
    <numFmt numFmtId="302" formatCode="0.000%"/>
    <numFmt numFmtId="303" formatCode="#,##0.0\%_);\(#,##0.0\%\);#,##0.0\%_);@_%_)"/>
    <numFmt numFmtId="304" formatCode="#,##0.0000000_);[Red]\(#,##0.0000000\)"/>
    <numFmt numFmtId="305" formatCode="[&gt;=1]0;[&lt;-1]\-0;0.0%"/>
    <numFmt numFmtId="306" formatCode="&quot;$&quot;#,##0.00;\(&quot;$&quot;#,##0.00\)"/>
    <numFmt numFmtId="307" formatCode="#,##0.000%_);\(#,##0.000%\);#,##0.000%_);@_%_)"/>
    <numFmt numFmtId="308" formatCode="mm/dd/yy"/>
    <numFmt numFmtId="309" formatCode="_(#,##0;_(\(#,##0\);_-&quot;-&quot;_-"/>
    <numFmt numFmtId="310" formatCode="#,##0.000_%_);\(#,##0.000\)_%;#,##0.000_%_);@_%_)"/>
    <numFmt numFmtId="311" formatCode="m/yy"/>
    <numFmt numFmtId="312" formatCode="_(&quot;Quarterly:&quot;* 0.000%"/>
    <numFmt numFmtId="313" formatCode="&quot;$&quot;#,##0.0;\(&quot;$&quot;#,##0.0\)"/>
    <numFmt numFmtId="314" formatCode="_(* #,##0\ &quot;pta&quot;_);_(* \(#,##0\ &quot;pta&quot;\);_(* &quot;-&quot;??\ &quot;pta&quot;_);_(@_)"/>
    <numFmt numFmtId="315" formatCode="0.0_ &quot;     &quot;"/>
    <numFmt numFmtId="316" formatCode="&quot;Yes&quot;_%_);&quot;Error&quot;_%_);&quot;No&quot;_%_);&quot;--&quot;_%_)"/>
    <numFmt numFmtId="317" formatCode="_-* #,##0.0_р_._-;\-* #,##0.0_р_._-;_-* &quot;-&quot;??_р_._-;_-@_-"/>
    <numFmt numFmtId="318" formatCode="_-* #,##0_р_._-;\-* #,##0_р_._-;_-* &quot;-&quot;_р_._-;_-@_-"/>
    <numFmt numFmtId="319" formatCode="#,##0.00_ ;[Red]\-#,##0.00\ "/>
    <numFmt numFmtId="320" formatCode="_ * #,##0_ ;_ * \-#,##0_ ;_ * &quot;-&quot;??_ ;_ @_ "/>
  </numFmts>
  <fonts count="304">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color theme="1" tint="0.249977111117893"/>
      <name val="Arial Narrow"/>
      <family val="2"/>
    </font>
    <font>
      <b/>
      <sz val="8"/>
      <color rgb="FFFF6600"/>
      <name val="Arial Narrow"/>
      <family val="2"/>
    </font>
    <font>
      <sz val="11"/>
      <color theme="3"/>
      <name val="Calibri"/>
      <family val="2"/>
      <scheme val="minor"/>
    </font>
    <font>
      <sz val="10"/>
      <name val="Arial"/>
      <family val="2"/>
    </font>
    <font>
      <sz val="8"/>
      <name val="Arial Narrow"/>
      <family val="2"/>
    </font>
    <font>
      <sz val="10"/>
      <color theme="0"/>
      <name val="Tahoma"/>
      <family val="2"/>
    </font>
    <font>
      <sz val="9"/>
      <name val="Calibri"/>
      <family val="2"/>
      <scheme val="minor"/>
    </font>
    <font>
      <sz val="9"/>
      <color theme="1"/>
      <name val="Calibri"/>
      <family val="2"/>
      <scheme val="minor"/>
    </font>
    <font>
      <sz val="11"/>
      <color theme="1"/>
      <name val="Arial"/>
      <family val="2"/>
    </font>
    <font>
      <sz val="11"/>
      <name val="Calibri"/>
      <family val="2"/>
      <scheme val="minor"/>
    </font>
    <font>
      <b/>
      <sz val="11"/>
      <name val="Calibri"/>
      <family val="2"/>
      <scheme val="minor"/>
    </font>
    <font>
      <b/>
      <sz val="9"/>
      <color indexed="81"/>
      <name val="Tahoma"/>
      <family val="2"/>
    </font>
    <font>
      <sz val="9"/>
      <color indexed="81"/>
      <name val="Tahoma"/>
      <family val="2"/>
    </font>
    <font>
      <sz val="10"/>
      <name val="Geneva"/>
      <family val="2"/>
    </font>
    <font>
      <sz val="10"/>
      <name val="Times New Roman"/>
      <family val="1"/>
    </font>
    <font>
      <sz val="12"/>
      <name val="???"/>
      <family val="1"/>
      <charset val="129"/>
    </font>
    <font>
      <sz val="10"/>
      <color indexed="8"/>
      <name val="MS Sans Serif"/>
      <family val="2"/>
    </font>
    <font>
      <b/>
      <sz val="22"/>
      <color indexed="18"/>
      <name val="Arial"/>
      <family val="2"/>
    </font>
    <font>
      <sz val="12"/>
      <name val="Palatino"/>
      <family val="1"/>
    </font>
    <font>
      <sz val="12"/>
      <name val="Times New Roman"/>
      <family val="1"/>
    </font>
    <font>
      <b/>
      <sz val="14"/>
      <color indexed="18"/>
      <name val="Arial"/>
      <family val="2"/>
    </font>
    <font>
      <sz val="9"/>
      <color indexed="8"/>
      <name val="Arial"/>
      <family val="2"/>
    </font>
    <font>
      <b/>
      <sz val="10"/>
      <color indexed="18"/>
      <name val="Arial"/>
      <family val="2"/>
    </font>
    <font>
      <b/>
      <u val="singleAccounting"/>
      <sz val="10"/>
      <color indexed="18"/>
      <name val="Arial"/>
      <family val="2"/>
    </font>
    <font>
      <sz val="10"/>
      <name val="MS Sans Serif"/>
      <family val="2"/>
    </font>
    <font>
      <sz val="10"/>
      <color indexed="8"/>
      <name val="Palatino"/>
      <family val="1"/>
    </font>
    <font>
      <sz val="11"/>
      <color indexed="8"/>
      <name val="Calibri"/>
      <family val="2"/>
    </font>
    <font>
      <sz val="9"/>
      <color theme="1"/>
      <name val="Arial"/>
      <family val="2"/>
    </font>
    <font>
      <sz val="11"/>
      <color indexed="8"/>
      <name val="Arial Narrow"/>
      <family val="2"/>
    </font>
    <font>
      <sz val="11"/>
      <color indexed="8"/>
      <name val="Calibri"/>
      <family val="2"/>
      <charset val="204"/>
    </font>
    <font>
      <sz val="10"/>
      <color indexed="8"/>
      <name val="Arial Cyr"/>
      <family val="2"/>
      <charset val="204"/>
    </font>
    <font>
      <sz val="11"/>
      <color indexed="9"/>
      <name val="Calibri"/>
      <family val="2"/>
    </font>
    <font>
      <sz val="9"/>
      <color theme="0"/>
      <name val="Arial"/>
      <family val="2"/>
    </font>
    <font>
      <sz val="11"/>
      <color indexed="9"/>
      <name val="Arial Narrow"/>
      <family val="2"/>
    </font>
    <font>
      <sz val="11"/>
      <color indexed="9"/>
      <name val="Calibri"/>
      <family val="2"/>
      <charset val="204"/>
    </font>
    <font>
      <sz val="10"/>
      <color indexed="9"/>
      <name val="Arial Cyr"/>
      <family val="2"/>
      <charset val="204"/>
    </font>
    <font>
      <sz val="9"/>
      <name val="Arial"/>
      <family val="2"/>
    </font>
    <font>
      <sz val="8"/>
      <name val="Arial"/>
      <family val="2"/>
    </font>
    <font>
      <sz val="1"/>
      <color indexed="8"/>
      <name val="Courier"/>
      <family val="3"/>
    </font>
    <font>
      <sz val="8"/>
      <name val="Times New Roman"/>
      <family val="1"/>
    </font>
    <font>
      <sz val="12"/>
      <name val="Arial"/>
      <family val="2"/>
    </font>
    <font>
      <sz val="11"/>
      <name val="Times New Roman"/>
      <family val="1"/>
    </font>
    <font>
      <sz val="11"/>
      <color indexed="10"/>
      <name val="Calibri"/>
      <family val="2"/>
    </font>
    <font>
      <sz val="11"/>
      <color indexed="20"/>
      <name val="Calibri"/>
      <family val="2"/>
    </font>
    <font>
      <sz val="10"/>
      <color indexed="8"/>
      <name val="Tms Rmn"/>
    </font>
    <font>
      <strike/>
      <sz val="8"/>
      <name val="Arial"/>
      <family val="2"/>
    </font>
    <font>
      <sz val="8"/>
      <color indexed="8"/>
      <name val="Arial"/>
      <family val="2"/>
    </font>
    <font>
      <sz val="8"/>
      <color indexed="12"/>
      <name val="Tms Rmn"/>
    </font>
    <font>
      <b/>
      <sz val="8"/>
      <name val="Times New Roman"/>
      <family val="1"/>
    </font>
    <font>
      <b/>
      <sz val="12"/>
      <name val="Palatino"/>
      <family val="1"/>
    </font>
    <font>
      <b/>
      <sz val="8"/>
      <color indexed="8"/>
      <name val="Arial"/>
      <family val="2"/>
    </font>
    <font>
      <b/>
      <sz val="9"/>
      <name val="Arial"/>
      <family val="2"/>
    </font>
    <font>
      <u val="singleAccounting"/>
      <sz val="10"/>
      <name val="Arial"/>
      <family val="2"/>
    </font>
    <font>
      <sz val="11"/>
      <color indexed="17"/>
      <name val="Calibri"/>
      <family val="2"/>
    </font>
    <font>
      <sz val="9"/>
      <color rgb="FF006100"/>
      <name val="Arial"/>
      <family val="2"/>
    </font>
    <font>
      <sz val="11"/>
      <color indexed="17"/>
      <name val="Arial Narrow"/>
      <family val="2"/>
    </font>
    <font>
      <b/>
      <sz val="11"/>
      <color indexed="10"/>
      <name val="Calibri"/>
      <family val="2"/>
    </font>
    <font>
      <b/>
      <sz val="11"/>
      <color indexed="52"/>
      <name val="Calibri"/>
      <family val="2"/>
    </font>
    <font>
      <b/>
      <sz val="9"/>
      <color rgb="FFFA7D00"/>
      <name val="Arial"/>
      <family val="2"/>
    </font>
    <font>
      <b/>
      <sz val="11"/>
      <color indexed="52"/>
      <name val="Arial Narrow"/>
      <family val="2"/>
    </font>
    <font>
      <sz val="9"/>
      <color indexed="10"/>
      <name val="Geneva"/>
      <family val="2"/>
    </font>
    <font>
      <sz val="9"/>
      <color indexed="10"/>
      <name val="Geneva"/>
    </font>
    <font>
      <sz val="10"/>
      <color indexed="8"/>
      <name val="Arial1"/>
    </font>
    <font>
      <b/>
      <sz val="11"/>
      <color indexed="9"/>
      <name val="Calibri"/>
      <family val="2"/>
    </font>
    <font>
      <b/>
      <sz val="9"/>
      <color theme="0"/>
      <name val="Arial"/>
      <family val="2"/>
    </font>
    <font>
      <b/>
      <sz val="11"/>
      <color indexed="9"/>
      <name val="Arial Narrow"/>
      <family val="2"/>
    </font>
    <font>
      <sz val="11"/>
      <color indexed="52"/>
      <name val="Calibri"/>
      <family val="2"/>
    </font>
    <font>
      <sz val="9"/>
      <color rgb="FFFA7D00"/>
      <name val="Arial"/>
      <family val="2"/>
    </font>
    <font>
      <sz val="11"/>
      <color indexed="52"/>
      <name val="Arial Narrow"/>
      <family val="2"/>
    </font>
    <font>
      <sz val="8"/>
      <color indexed="17"/>
      <name val="Times New Roman"/>
      <family val="1"/>
    </font>
    <font>
      <b/>
      <sz val="8"/>
      <name val="Arial"/>
      <family val="2"/>
    </font>
    <font>
      <sz val="11"/>
      <name val="Tms Rmn"/>
      <family val="1"/>
    </font>
    <font>
      <sz val="12"/>
      <name val="Book Antiqua"/>
      <family val="1"/>
    </font>
    <font>
      <b/>
      <sz val="10"/>
      <name val="Arial"/>
      <family val="2"/>
    </font>
    <font>
      <sz val="8"/>
      <name val="Palatino"/>
      <family val="1"/>
    </font>
    <font>
      <sz val="10"/>
      <name val="Verdana"/>
      <family val="2"/>
    </font>
    <font>
      <sz val="10"/>
      <name val="Arial Narrow"/>
      <family val="2"/>
    </font>
    <font>
      <sz val="10"/>
      <name val="Arial"/>
      <family val="2"/>
      <charset val="204"/>
    </font>
    <font>
      <sz val="10"/>
      <name val="BERNHARD"/>
    </font>
    <font>
      <sz val="10"/>
      <name val="Helv"/>
    </font>
    <font>
      <sz val="10"/>
      <color indexed="24"/>
      <name val="Arial"/>
      <family val="2"/>
    </font>
    <font>
      <sz val="9"/>
      <color indexed="9"/>
      <name val="Arial"/>
      <family val="2"/>
    </font>
    <font>
      <sz val="10"/>
      <name val="MS Serif"/>
      <family val="1"/>
    </font>
    <font>
      <sz val="10"/>
      <name val="Courier"/>
      <family val="3"/>
    </font>
    <font>
      <sz val="1"/>
      <color indexed="16"/>
      <name val="Courier"/>
      <family val="3"/>
    </font>
    <font>
      <sz val="8"/>
      <color indexed="16"/>
      <name val="Palatino"/>
      <family val="1"/>
    </font>
    <font>
      <sz val="8"/>
      <name val="Univers"/>
      <family val="2"/>
    </font>
    <font>
      <sz val="8"/>
      <color indexed="12"/>
      <name val="Times New Roman"/>
      <family val="1"/>
    </font>
    <font>
      <sz val="8"/>
      <name val="Univers 47 CondensedLight"/>
      <family val="2"/>
    </font>
    <font>
      <sz val="8"/>
      <name val="Helv"/>
    </font>
    <font>
      <sz val="8"/>
      <color indexed="18"/>
      <name val="Times New Roman"/>
      <family val="1"/>
    </font>
    <font>
      <sz val="11"/>
      <name val="??"/>
      <family val="3"/>
      <charset val="129"/>
    </font>
    <font>
      <u/>
      <sz val="8"/>
      <color indexed="12"/>
      <name val="Times New Roman"/>
      <family val="1"/>
    </font>
    <font>
      <u val="doubleAccounting"/>
      <sz val="10"/>
      <name val="Times New Roman"/>
      <family val="1"/>
    </font>
    <font>
      <b/>
      <sz val="9"/>
      <color indexed="52"/>
      <name val="Arial"/>
      <family val="2"/>
    </font>
    <font>
      <u val="doubleAccounting"/>
      <sz val="10"/>
      <name val="Arial"/>
      <family val="2"/>
    </font>
    <font>
      <b/>
      <sz val="1"/>
      <color indexed="8"/>
      <name val="Courier"/>
      <family val="3"/>
    </font>
    <font>
      <b/>
      <sz val="11"/>
      <color indexed="56"/>
      <name val="Calibri"/>
      <family val="2"/>
    </font>
    <font>
      <b/>
      <sz val="11"/>
      <color theme="3"/>
      <name val="Arial"/>
      <family val="2"/>
    </font>
    <font>
      <b/>
      <sz val="11"/>
      <color indexed="56"/>
      <name val="Arial Narrow"/>
      <family val="2"/>
    </font>
    <font>
      <b/>
      <sz val="11"/>
      <color indexed="62"/>
      <name val="Calibri"/>
      <family val="2"/>
    </font>
    <font>
      <b/>
      <sz val="11"/>
      <color indexed="8"/>
      <name val="Calibri"/>
      <family val="2"/>
    </font>
    <font>
      <sz val="10"/>
      <color indexed="16"/>
      <name val="MS Serif"/>
      <family val="1"/>
    </font>
    <font>
      <sz val="11"/>
      <color indexed="62"/>
      <name val="Calibri"/>
      <family val="2"/>
    </font>
    <font>
      <sz val="9"/>
      <color rgb="FF3F3F76"/>
      <name val="Arial"/>
      <family val="2"/>
    </font>
    <font>
      <sz val="11"/>
      <color indexed="62"/>
      <name val="Arial Narrow"/>
      <family val="2"/>
    </font>
    <font>
      <sz val="10"/>
      <name val="Helv"/>
      <charset val="204"/>
    </font>
    <font>
      <sz val="8"/>
      <name val="Times"/>
      <family val="1"/>
    </font>
    <font>
      <u/>
      <sz val="10"/>
      <color indexed="12"/>
      <name val="Arial"/>
      <family val="2"/>
    </font>
    <font>
      <i/>
      <sz val="11"/>
      <color indexed="23"/>
      <name val="Calibri"/>
      <family val="2"/>
    </font>
    <font>
      <i/>
      <sz val="1"/>
      <color indexed="8"/>
      <name val="Courier"/>
      <family val="3"/>
    </font>
    <font>
      <b/>
      <sz val="7"/>
      <color indexed="12"/>
      <name val="Arial"/>
      <family val="2"/>
    </font>
    <font>
      <u/>
      <sz val="7.5"/>
      <color indexed="36"/>
      <name val="Arial"/>
      <family val="2"/>
    </font>
    <font>
      <sz val="7"/>
      <name val="Palatino"/>
      <family val="1"/>
    </font>
    <font>
      <sz val="11"/>
      <color indexed="58"/>
      <name val="Calibri"/>
      <family val="2"/>
    </font>
    <font>
      <sz val="10"/>
      <color indexed="17"/>
      <name val="Times New Roman"/>
      <family val="1"/>
    </font>
    <font>
      <sz val="6"/>
      <color indexed="16"/>
      <name val="Palatino"/>
      <family val="1"/>
    </font>
    <font>
      <b/>
      <sz val="12"/>
      <name val="Arial"/>
      <family val="2"/>
    </font>
    <font>
      <b/>
      <sz val="14"/>
      <name val="Tms Rmn"/>
    </font>
    <font>
      <b/>
      <sz val="15"/>
      <color indexed="56"/>
      <name val="Calibri"/>
      <family val="2"/>
    </font>
    <font>
      <b/>
      <sz val="18"/>
      <name val="Arial"/>
      <family val="2"/>
    </font>
    <font>
      <b/>
      <sz val="15"/>
      <color indexed="57"/>
      <name val="Calibri"/>
      <family val="2"/>
    </font>
    <font>
      <b/>
      <sz val="8"/>
      <name val="Palatino"/>
      <family val="1"/>
    </font>
    <font>
      <b/>
      <sz val="13"/>
      <color indexed="56"/>
      <name val="Calibri"/>
      <family val="2"/>
    </font>
    <font>
      <b/>
      <sz val="13"/>
      <color indexed="57"/>
      <name val="Calibri"/>
      <family val="2"/>
    </font>
    <font>
      <b/>
      <sz val="11"/>
      <color indexed="57"/>
      <name val="Calibri"/>
      <family val="2"/>
    </font>
    <font>
      <b/>
      <sz val="16"/>
      <name val="Times New Roman"/>
      <family val="1"/>
    </font>
    <font>
      <b/>
      <sz val="1"/>
      <color indexed="16"/>
      <name val="Courier"/>
      <family val="3"/>
    </font>
    <font>
      <b/>
      <i/>
      <sz val="10"/>
      <name val="Times New Roman"/>
      <family val="1"/>
    </font>
    <font>
      <b/>
      <sz val="12"/>
      <name val="Times New Roman"/>
      <family val="1"/>
    </font>
    <font>
      <b/>
      <sz val="6"/>
      <name val="Palatino"/>
      <family val="1"/>
    </font>
    <font>
      <sz val="7"/>
      <color indexed="12"/>
      <name val="Helv"/>
    </font>
    <font>
      <sz val="10"/>
      <color indexed="12"/>
      <name val="Arial"/>
      <family val="2"/>
    </font>
    <font>
      <u/>
      <sz val="13"/>
      <color indexed="12"/>
      <name val="Times New Roman"/>
      <family val="1"/>
    </font>
    <font>
      <u/>
      <sz val="8"/>
      <color indexed="12"/>
      <name val="Arial"/>
      <family val="2"/>
    </font>
    <font>
      <u/>
      <sz val="11"/>
      <color theme="10"/>
      <name val="Calibri"/>
      <family val="2"/>
      <scheme val="minor"/>
    </font>
    <font>
      <u/>
      <sz val="7.7"/>
      <color theme="10"/>
      <name val="Calibri"/>
      <family val="2"/>
    </font>
    <font>
      <u/>
      <sz val="11"/>
      <color theme="10"/>
      <name val="Calibri"/>
      <family val="2"/>
    </font>
    <font>
      <u/>
      <sz val="7.1"/>
      <color theme="10"/>
      <name val="Arial"/>
      <family val="2"/>
    </font>
    <font>
      <u/>
      <sz val="11"/>
      <color theme="11"/>
      <name val="Calibri"/>
      <family val="2"/>
      <scheme val="minor"/>
    </font>
    <font>
      <u/>
      <sz val="11"/>
      <color indexed="12"/>
      <name val="Calibri"/>
      <family val="2"/>
    </font>
    <font>
      <u/>
      <sz val="10"/>
      <color theme="10"/>
      <name val="Arial"/>
      <family val="2"/>
    </font>
    <font>
      <u/>
      <sz val="7.5"/>
      <color indexed="12"/>
      <name val="Arial"/>
      <family val="2"/>
    </font>
    <font>
      <sz val="10"/>
      <name val="Arial Cyr"/>
      <charset val="204"/>
    </font>
    <font>
      <sz val="9"/>
      <color rgb="FF9C0006"/>
      <name val="Arial"/>
      <family val="2"/>
    </font>
    <font>
      <sz val="11"/>
      <color indexed="20"/>
      <name val="Arial Narrow"/>
      <family val="2"/>
    </font>
    <font>
      <sz val="12"/>
      <name val="Helv"/>
    </font>
    <font>
      <sz val="10"/>
      <color indexed="8"/>
      <name val="Helv"/>
    </font>
    <font>
      <b/>
      <sz val="9"/>
      <color indexed="9"/>
      <name val="Arial"/>
      <family val="2"/>
    </font>
    <font>
      <b/>
      <i/>
      <sz val="8"/>
      <name val="Times New Roman"/>
      <family val="1"/>
    </font>
    <font>
      <i/>
      <sz val="9"/>
      <name val="Arial"/>
      <family val="2"/>
    </font>
    <font>
      <sz val="8"/>
      <color indexed="10"/>
      <name val="Helv"/>
    </font>
    <font>
      <b/>
      <sz val="22"/>
      <color indexed="16"/>
      <name val="Arial"/>
      <family val="2"/>
    </font>
    <font>
      <sz val="11"/>
      <name val="Arial"/>
      <family val="2"/>
    </font>
    <font>
      <sz val="10"/>
      <color indexed="16"/>
      <name val="MS Sans Serif"/>
      <family val="2"/>
    </font>
    <font>
      <sz val="12"/>
      <color indexed="9"/>
      <name val="Helv"/>
    </font>
    <font>
      <b/>
      <sz val="36"/>
      <name val="Times New Roman"/>
      <family val="1"/>
    </font>
    <font>
      <b/>
      <sz val="16"/>
      <name val="Arial"/>
      <family val="2"/>
    </font>
    <font>
      <sz val="10"/>
      <color theme="1"/>
      <name val="Arial"/>
      <family val="2"/>
    </font>
    <font>
      <sz val="10"/>
      <color indexed="8"/>
      <name val="Arial"/>
      <family val="2"/>
    </font>
    <font>
      <b/>
      <sz val="12"/>
      <color indexed="8"/>
      <name val="Arial"/>
      <family val="2"/>
    </font>
    <font>
      <sz val="8"/>
      <color indexed="8"/>
      <name val="Arial Narrow"/>
      <family val="2"/>
    </font>
    <font>
      <sz val="10"/>
      <name val="Tahoma"/>
      <family val="2"/>
    </font>
    <font>
      <sz val="8"/>
      <color theme="1"/>
      <name val="Arial Narrow"/>
      <family val="2"/>
    </font>
    <font>
      <b/>
      <sz val="18"/>
      <color indexed="8"/>
      <name val="Times New Roman"/>
      <family val="1"/>
    </font>
    <font>
      <sz val="10"/>
      <name val="Geneva"/>
    </font>
    <font>
      <sz val="9.85"/>
      <color indexed="8"/>
      <name val="Times New Roman"/>
      <family val="1"/>
    </font>
    <font>
      <sz val="8"/>
      <name val="Tms Rmn"/>
    </font>
    <font>
      <sz val="11"/>
      <color indexed="60"/>
      <name val="Calibri"/>
      <family val="2"/>
    </font>
    <font>
      <sz val="9"/>
      <color rgb="FF9C6500"/>
      <name val="Arial"/>
      <family val="2"/>
    </font>
    <font>
      <sz val="11"/>
      <color indexed="60"/>
      <name val="Arial Narrow"/>
      <family val="2"/>
    </font>
    <font>
      <sz val="7"/>
      <name val="Small Fonts"/>
      <family val="2"/>
    </font>
    <font>
      <sz val="14"/>
      <name val="Helv"/>
    </font>
    <font>
      <b/>
      <i/>
      <sz val="16"/>
      <name val="Helv"/>
    </font>
    <font>
      <sz val="12"/>
      <name val="Arial Narrow"/>
      <family val="2"/>
    </font>
    <font>
      <sz val="12"/>
      <name val="Courier"/>
      <family val="3"/>
    </font>
    <font>
      <sz val="11"/>
      <color rgb="FF000000"/>
      <name val="Calibri"/>
      <family val="2"/>
    </font>
    <font>
      <sz val="11"/>
      <name val="Calibri"/>
      <family val="2"/>
    </font>
    <font>
      <sz val="12"/>
      <color theme="1"/>
      <name val="Calibri"/>
      <family val="2"/>
      <scheme val="minor"/>
    </font>
    <font>
      <sz val="11"/>
      <name val="Arial Narrow"/>
      <family val="2"/>
    </font>
    <font>
      <sz val="10"/>
      <color indexed="72"/>
      <name val="Arial"/>
      <family val="2"/>
    </font>
    <font>
      <sz val="12"/>
      <color indexed="12"/>
      <name val="Times New Roman"/>
      <family val="1"/>
    </font>
    <font>
      <sz val="10"/>
      <name val="Palatino"/>
      <family val="1"/>
    </font>
    <font>
      <sz val="8"/>
      <name val="Helvetica"/>
      <family val="2"/>
    </font>
    <font>
      <sz val="7"/>
      <color indexed="12"/>
      <name val="Arial"/>
      <family val="2"/>
    </font>
    <font>
      <sz val="10"/>
      <name val="Comic Sans MS"/>
      <family val="4"/>
    </font>
    <font>
      <sz val="8"/>
      <color indexed="12"/>
      <name val="Arial"/>
      <family val="2"/>
    </font>
    <font>
      <sz val="8"/>
      <color indexed="8"/>
      <name val="Times New Roman"/>
      <family val="1"/>
    </font>
    <font>
      <sz val="8"/>
      <color indexed="10"/>
      <name val="Arial"/>
      <family val="2"/>
    </font>
    <font>
      <sz val="11"/>
      <name val="‚l‚r –¾’©"/>
      <charset val="128"/>
    </font>
    <font>
      <b/>
      <sz val="11"/>
      <color indexed="63"/>
      <name val="Calibri"/>
      <family val="2"/>
    </font>
    <font>
      <b/>
      <sz val="26"/>
      <name val="Times New Roman"/>
      <family val="1"/>
    </font>
    <font>
      <b/>
      <sz val="18"/>
      <name val="Times New Roman"/>
      <family val="1"/>
    </font>
    <font>
      <sz val="10"/>
      <color indexed="16"/>
      <name val="Helvetica-Black"/>
    </font>
    <font>
      <b/>
      <sz val="10"/>
      <color indexed="9"/>
      <name val="Arial"/>
      <family val="2"/>
    </font>
    <font>
      <sz val="8"/>
      <color indexed="16"/>
      <name val="Times New Roman"/>
      <family val="1"/>
    </font>
    <font>
      <i/>
      <sz val="8"/>
      <name val="Times New Roman"/>
      <family val="1"/>
    </font>
    <font>
      <sz val="11"/>
      <color indexed="8"/>
      <name val="Eras Medium ITC"/>
      <family val="2"/>
    </font>
    <font>
      <b/>
      <u/>
      <sz val="10"/>
      <name val="Arial"/>
      <family val="2"/>
    </font>
    <font>
      <sz val="10"/>
      <name val="Tms Rmn"/>
    </font>
    <font>
      <b/>
      <sz val="14"/>
      <color indexed="10"/>
      <name val="Arial"/>
      <family val="2"/>
    </font>
    <font>
      <b/>
      <sz val="10"/>
      <name val="MS Sans Serif"/>
      <family val="2"/>
    </font>
    <font>
      <sz val="10"/>
      <color indexed="8"/>
      <name val="Times New Roman"/>
      <family val="1"/>
    </font>
    <font>
      <b/>
      <sz val="9"/>
      <color rgb="FF3F3F3F"/>
      <name val="Arial"/>
      <family val="2"/>
    </font>
    <font>
      <b/>
      <sz val="11"/>
      <color indexed="63"/>
      <name val="Arial Narrow"/>
      <family val="2"/>
    </font>
    <font>
      <sz val="9.5"/>
      <color indexed="23"/>
      <name val="Helvetica-Black"/>
    </font>
    <font>
      <u val="singleAccounting"/>
      <sz val="10"/>
      <name val="Times New Roman"/>
      <family val="1"/>
    </font>
    <font>
      <b/>
      <sz val="16"/>
      <color indexed="16"/>
      <name val="Arial"/>
      <family val="2"/>
    </font>
    <font>
      <b/>
      <sz val="11"/>
      <color indexed="12"/>
      <name val="Arial"/>
      <family val="2"/>
    </font>
    <font>
      <b/>
      <sz val="11"/>
      <color indexed="10"/>
      <name val="Arial"/>
      <family val="2"/>
    </font>
    <font>
      <sz val="8"/>
      <name val="Verdana"/>
      <family val="2"/>
    </font>
    <font>
      <b/>
      <sz val="8"/>
      <name val="Verdana"/>
      <family val="2"/>
    </font>
    <font>
      <b/>
      <sz val="12"/>
      <name val="Verdana"/>
      <family val="2"/>
    </font>
    <font>
      <b/>
      <sz val="10"/>
      <color indexed="8"/>
      <name val="Arial"/>
      <family val="2"/>
    </font>
    <font>
      <b/>
      <sz val="8"/>
      <color indexed="8"/>
      <name val="Helv"/>
    </font>
    <font>
      <b/>
      <u/>
      <sz val="8.5"/>
      <name val="Arial"/>
      <family val="2"/>
    </font>
    <font>
      <b/>
      <sz val="9"/>
      <name val="Palatino"/>
      <family val="1"/>
    </font>
    <font>
      <sz val="9"/>
      <color indexed="21"/>
      <name val="Helvetica-Black"/>
    </font>
    <font>
      <b/>
      <sz val="10"/>
      <name val="Palatino"/>
      <family val="1"/>
    </font>
    <font>
      <b/>
      <sz val="10"/>
      <color indexed="16"/>
      <name val="Arial"/>
      <family val="2"/>
    </font>
    <font>
      <sz val="9"/>
      <name val="Helvetica-Black"/>
    </font>
    <font>
      <i/>
      <sz val="8"/>
      <name val="Arial"/>
      <family val="2"/>
    </font>
    <font>
      <b/>
      <sz val="10"/>
      <name val="Times New Roman"/>
      <family val="1"/>
    </font>
    <font>
      <sz val="8"/>
      <name val="Helvetica-Narrow"/>
      <family val="2"/>
    </font>
    <font>
      <b/>
      <sz val="7"/>
      <name val="Helvetica-Narrow"/>
      <family val="2"/>
    </font>
    <font>
      <sz val="12"/>
      <color indexed="8"/>
      <name val="Palatino"/>
      <family val="1"/>
    </font>
    <font>
      <sz val="11"/>
      <color indexed="8"/>
      <name val="Helvetica-Black"/>
    </font>
    <font>
      <sz val="9"/>
      <color rgb="FFFF0000"/>
      <name val="Arial"/>
      <family val="2"/>
    </font>
    <font>
      <sz val="11"/>
      <color indexed="10"/>
      <name val="Arial Narrow"/>
      <family val="2"/>
    </font>
    <font>
      <i/>
      <sz val="9"/>
      <color rgb="FF7F7F7F"/>
      <name val="Arial"/>
      <family val="2"/>
    </font>
    <font>
      <i/>
      <sz val="11"/>
      <color indexed="23"/>
      <name val="Arial Narrow"/>
      <family val="2"/>
    </font>
    <font>
      <b/>
      <sz val="10"/>
      <color indexed="10"/>
      <name val="Arial"/>
      <family val="2"/>
    </font>
    <font>
      <b/>
      <sz val="14"/>
      <color indexed="9"/>
      <name val="Arial"/>
      <family val="2"/>
    </font>
    <font>
      <b/>
      <sz val="18"/>
      <color indexed="56"/>
      <name val="Cambria"/>
      <family val="2"/>
    </font>
    <font>
      <b/>
      <sz val="8"/>
      <name val="Helv"/>
    </font>
    <font>
      <b/>
      <sz val="15"/>
      <color theme="3"/>
      <name val="Arial"/>
      <family val="2"/>
    </font>
    <font>
      <b/>
      <sz val="15"/>
      <color indexed="56"/>
      <name val="Arial Narrow"/>
      <family val="2"/>
    </font>
    <font>
      <b/>
      <sz val="15"/>
      <color indexed="62"/>
      <name val="Calibri"/>
      <family val="2"/>
    </font>
    <font>
      <sz val="18"/>
      <color theme="3"/>
      <name val="Cambria"/>
      <family val="2"/>
      <scheme val="major"/>
    </font>
    <font>
      <b/>
      <sz val="13"/>
      <color theme="3"/>
      <name val="Arial"/>
      <family val="2"/>
    </font>
    <font>
      <b/>
      <sz val="13"/>
      <color indexed="56"/>
      <name val="Arial Narrow"/>
      <family val="2"/>
    </font>
    <font>
      <b/>
      <sz val="13"/>
      <color indexed="62"/>
      <name val="Calibri"/>
      <family val="2"/>
    </font>
    <font>
      <b/>
      <sz val="18"/>
      <color indexed="62"/>
      <name val="Cambria"/>
      <family val="2"/>
    </font>
    <font>
      <b/>
      <i/>
      <sz val="24"/>
      <name val="Arial"/>
      <family val="2"/>
    </font>
    <font>
      <b/>
      <sz val="11"/>
      <color indexed="8"/>
      <name val="Arial Narrow"/>
      <family val="2"/>
    </font>
    <font>
      <u/>
      <sz val="8"/>
      <color indexed="8"/>
      <name val="Arial"/>
      <family val="2"/>
    </font>
    <font>
      <sz val="10"/>
      <color indexed="9"/>
      <name val="Tms Rmn"/>
    </font>
    <font>
      <sz val="8"/>
      <color indexed="9"/>
      <name val="Arial"/>
      <family val="2"/>
    </font>
    <font>
      <b/>
      <i/>
      <sz val="8"/>
      <name val="Helv"/>
    </font>
    <font>
      <sz val="11"/>
      <color indexed="62"/>
      <name val="Calibri"/>
      <family val="2"/>
      <charset val="204"/>
    </font>
    <font>
      <sz val="10"/>
      <color indexed="62"/>
      <name val="Arial Cyr"/>
      <family val="2"/>
      <charset val="204"/>
    </font>
    <font>
      <b/>
      <sz val="11"/>
      <color indexed="63"/>
      <name val="Calibri"/>
      <family val="2"/>
      <charset val="204"/>
    </font>
    <font>
      <b/>
      <sz val="10"/>
      <color indexed="63"/>
      <name val="Arial Cyr"/>
      <family val="2"/>
      <charset val="204"/>
    </font>
    <font>
      <b/>
      <sz val="11"/>
      <color indexed="52"/>
      <name val="Calibri"/>
      <family val="2"/>
      <charset val="204"/>
    </font>
    <font>
      <b/>
      <sz val="10"/>
      <color indexed="52"/>
      <name val="Arial Cyr"/>
      <family val="2"/>
      <charset val="204"/>
    </font>
    <font>
      <b/>
      <sz val="15"/>
      <color indexed="56"/>
      <name val="Calibri"/>
      <family val="2"/>
      <charset val="204"/>
    </font>
    <font>
      <b/>
      <sz val="15"/>
      <color indexed="56"/>
      <name val="Arial Cyr"/>
      <family val="2"/>
      <charset val="204"/>
    </font>
    <font>
      <b/>
      <sz val="13"/>
      <color indexed="56"/>
      <name val="Calibri"/>
      <family val="2"/>
      <charset val="204"/>
    </font>
    <font>
      <b/>
      <sz val="13"/>
      <color indexed="56"/>
      <name val="Arial Cyr"/>
      <family val="2"/>
      <charset val="204"/>
    </font>
    <font>
      <b/>
      <sz val="11"/>
      <color indexed="56"/>
      <name val="Calibri"/>
      <family val="2"/>
      <charset val="204"/>
    </font>
    <font>
      <b/>
      <sz val="11"/>
      <color indexed="56"/>
      <name val="Arial Cyr"/>
      <family val="2"/>
      <charset val="204"/>
    </font>
    <font>
      <b/>
      <sz val="11"/>
      <color indexed="8"/>
      <name val="Calibri"/>
      <family val="2"/>
      <charset val="204"/>
    </font>
    <font>
      <b/>
      <sz val="10"/>
      <color indexed="8"/>
      <name val="Arial Cyr"/>
      <family val="2"/>
      <charset val="204"/>
    </font>
    <font>
      <b/>
      <sz val="11"/>
      <color indexed="9"/>
      <name val="Calibri"/>
      <family val="2"/>
      <charset val="204"/>
    </font>
    <font>
      <b/>
      <sz val="10"/>
      <color indexed="9"/>
      <name val="Arial Cyr"/>
      <family val="2"/>
      <charset val="204"/>
    </font>
    <font>
      <b/>
      <sz val="18"/>
      <color indexed="56"/>
      <name val="Cambria"/>
      <family val="2"/>
      <charset val="204"/>
    </font>
    <font>
      <sz val="11"/>
      <color indexed="60"/>
      <name val="Calibri"/>
      <family val="2"/>
      <charset val="204"/>
    </font>
    <font>
      <sz val="10"/>
      <color indexed="60"/>
      <name val="Arial Cyr"/>
      <family val="2"/>
      <charset val="204"/>
    </font>
    <font>
      <sz val="8"/>
      <name val="Arial"/>
      <family val="2"/>
      <charset val="204"/>
    </font>
    <font>
      <sz val="11"/>
      <color indexed="20"/>
      <name val="Calibri"/>
      <family val="2"/>
      <charset val="204"/>
    </font>
    <font>
      <sz val="10"/>
      <color indexed="20"/>
      <name val="Arial Cyr"/>
      <family val="2"/>
      <charset val="204"/>
    </font>
    <font>
      <i/>
      <sz val="11"/>
      <color indexed="23"/>
      <name val="Calibri"/>
      <family val="2"/>
      <charset val="204"/>
    </font>
    <font>
      <i/>
      <sz val="10"/>
      <color indexed="23"/>
      <name val="Arial Cyr"/>
      <family val="2"/>
      <charset val="204"/>
    </font>
    <font>
      <sz val="11"/>
      <color indexed="52"/>
      <name val="Calibri"/>
      <family val="2"/>
      <charset val="204"/>
    </font>
    <font>
      <sz val="10"/>
      <color indexed="52"/>
      <name val="Arial Cyr"/>
      <family val="2"/>
      <charset val="204"/>
    </font>
    <font>
      <sz val="10"/>
      <name val="Times New Roman"/>
      <family val="1"/>
      <charset val="204"/>
    </font>
    <font>
      <sz val="10"/>
      <name val="Arial Cyr"/>
      <family val="2"/>
      <charset val="204"/>
    </font>
    <font>
      <sz val="11"/>
      <color indexed="10"/>
      <name val="Calibri"/>
      <family val="2"/>
      <charset val="204"/>
    </font>
    <font>
      <sz val="10"/>
      <color indexed="10"/>
      <name val="Arial Cyr"/>
      <family val="2"/>
      <charset val="204"/>
    </font>
    <font>
      <sz val="11"/>
      <color indexed="17"/>
      <name val="Calibri"/>
      <family val="2"/>
      <charset val="204"/>
    </font>
    <font>
      <sz val="10"/>
      <color indexed="17"/>
      <name val="Arial Cyr"/>
      <family val="2"/>
      <charset val="204"/>
    </font>
    <font>
      <b/>
      <sz val="8"/>
      <color theme="0"/>
      <name val="Arial Narrow"/>
      <family val="2"/>
    </font>
    <font>
      <b/>
      <sz val="8"/>
      <color theme="1" tint="0.249977111117893"/>
      <name val="Arial Narrow"/>
      <family val="2"/>
    </font>
    <font>
      <sz val="6"/>
      <color theme="1"/>
      <name val="Arial"/>
      <family val="2"/>
    </font>
    <font>
      <sz val="9"/>
      <color indexed="81"/>
      <name val="Tahoma"/>
      <charset val="1"/>
    </font>
    <font>
      <b/>
      <sz val="9"/>
      <color indexed="81"/>
      <name val="Tahoma"/>
      <charset val="1"/>
    </font>
  </fonts>
  <fills count="12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9" tint="0.79998168889431442"/>
        <bgColor indexed="64"/>
      </patternFill>
    </fill>
    <fill>
      <patternFill patternType="solid">
        <fgColor rgb="FF92D050"/>
        <bgColor indexed="64"/>
      </patternFill>
    </fill>
    <fill>
      <patternFill patternType="solid">
        <fgColor indexed="43"/>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indexed="22"/>
      </patternFill>
    </fill>
    <fill>
      <patternFill patternType="solid">
        <fgColor indexed="11"/>
      </patternFill>
    </fill>
    <fill>
      <patternFill patternType="solid">
        <fgColor indexed="51"/>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theme="4"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4"/>
        <bgColor indexed="64"/>
      </patternFill>
    </fill>
    <fill>
      <patternFill patternType="solid">
        <fgColor indexed="40"/>
        <bgColor indexed="64"/>
      </patternFill>
    </fill>
    <fill>
      <patternFill patternType="solid">
        <fgColor indexed="9"/>
        <bgColor indexed="64"/>
      </patternFill>
    </fill>
    <fill>
      <patternFill patternType="solid">
        <fgColor rgb="FFC6EFCE"/>
        <bgColor indexed="64"/>
      </patternFill>
    </fill>
    <fill>
      <patternFill patternType="solid">
        <fgColor indexed="9"/>
      </patternFill>
    </fill>
    <fill>
      <patternFill patternType="solid">
        <fgColor rgb="FFF2F2F2"/>
        <bgColor indexed="64"/>
      </patternFill>
    </fill>
    <fill>
      <patternFill patternType="lightGray">
        <fgColor indexed="15"/>
      </patternFill>
    </fill>
    <fill>
      <patternFill patternType="solid">
        <fgColor indexed="55"/>
      </patternFill>
    </fill>
    <fill>
      <patternFill patternType="solid">
        <fgColor rgb="FFA5A5A5"/>
        <bgColor indexed="64"/>
      </patternFill>
    </fill>
    <fill>
      <patternFill patternType="solid">
        <fgColor indexed="61"/>
        <bgColor indexed="64"/>
      </patternFill>
    </fill>
    <fill>
      <patternFill patternType="solid">
        <fgColor indexed="22"/>
        <bgColor indexed="64"/>
      </patternFill>
    </fill>
    <fill>
      <patternFill patternType="solid">
        <fgColor indexed="42"/>
        <bgColor indexed="64"/>
      </patternFill>
    </fill>
    <fill>
      <patternFill patternType="lightUp">
        <fgColor indexed="9"/>
        <bgColor indexed="55"/>
      </patternFill>
    </fill>
    <fill>
      <patternFill patternType="lightUp">
        <fgColor indexed="9"/>
        <bgColor indexed="29"/>
      </patternFill>
    </fill>
    <fill>
      <patternFill patternType="lightUp">
        <fgColor indexed="9"/>
        <bgColor indexed="22"/>
      </patternFill>
    </fill>
    <fill>
      <patternFill patternType="solid">
        <fgColor indexed="31"/>
        <bgColor indexed="31"/>
      </patternFill>
    </fill>
    <fill>
      <patternFill patternType="solid">
        <fgColor indexed="44"/>
        <bgColor indexed="44"/>
      </patternFill>
    </fill>
    <fill>
      <patternFill patternType="solid">
        <fgColor theme="4"/>
        <bgColor indexed="64"/>
      </patternFill>
    </fill>
    <fill>
      <patternFill patternType="solid">
        <fgColor indexed="26"/>
        <bgColor indexed="26"/>
      </patternFill>
    </fill>
    <fill>
      <patternFill patternType="solid">
        <fgColor indexed="22"/>
        <bgColor indexed="22"/>
      </patternFill>
    </fill>
    <fill>
      <patternFill patternType="solid">
        <fgColor indexed="55"/>
        <bgColor indexed="55"/>
      </patternFill>
    </fill>
    <fill>
      <patternFill patternType="solid">
        <fgColor theme="5"/>
        <bgColor indexed="64"/>
      </patternFill>
    </fill>
    <fill>
      <patternFill patternType="solid">
        <fgColor indexed="42"/>
        <bgColor indexed="42"/>
      </patternFill>
    </fill>
    <fill>
      <patternFill patternType="solid">
        <fgColor theme="6"/>
        <bgColor indexed="64"/>
      </patternFill>
    </fill>
    <fill>
      <patternFill patternType="solid">
        <fgColor theme="7"/>
        <bgColor indexed="64"/>
      </patternFill>
    </fill>
    <fill>
      <patternFill patternType="solid">
        <fgColor indexed="27"/>
        <bgColor indexed="27"/>
      </patternFill>
    </fill>
    <fill>
      <patternFill patternType="solid">
        <fgColor theme="8"/>
        <bgColor indexed="64"/>
      </patternFill>
    </fill>
    <fill>
      <patternFill patternType="solid">
        <fgColor indexed="47"/>
        <bgColor indexed="47"/>
      </patternFill>
    </fill>
    <fill>
      <patternFill patternType="solid">
        <fgColor theme="9"/>
        <bgColor indexed="64"/>
      </patternFill>
    </fill>
    <fill>
      <patternFill patternType="solid">
        <fgColor rgb="FFFFCC99"/>
        <bgColor indexed="64"/>
      </patternFill>
    </fill>
    <fill>
      <patternFill patternType="solid">
        <fgColor indexed="57"/>
        <bgColor indexed="21"/>
      </patternFill>
    </fill>
    <fill>
      <patternFill patternType="solid">
        <fgColor indexed="13"/>
        <bgColor indexed="64"/>
      </patternFill>
    </fill>
    <fill>
      <patternFill patternType="solid">
        <fgColor rgb="FFFFC7CE"/>
        <bgColor indexed="64"/>
      </patternFill>
    </fill>
    <fill>
      <patternFill patternType="solid">
        <fgColor indexed="26"/>
        <bgColor indexed="64"/>
      </patternFill>
    </fill>
    <fill>
      <patternFill patternType="solid">
        <fgColor indexed="15"/>
      </patternFill>
    </fill>
    <fill>
      <patternFill patternType="gray125">
        <fgColor indexed="8"/>
      </patternFill>
    </fill>
    <fill>
      <patternFill patternType="solid">
        <fgColor indexed="40"/>
        <bgColor indexed="41"/>
      </patternFill>
    </fill>
    <fill>
      <patternFill patternType="solid">
        <fgColor indexed="12"/>
      </patternFill>
    </fill>
    <fill>
      <patternFill patternType="solid">
        <fgColor rgb="FFFFFFCC"/>
        <bgColor indexed="64"/>
      </patternFill>
    </fill>
    <fill>
      <patternFill patternType="solid">
        <fgColor indexed="12"/>
        <bgColor indexed="64"/>
      </patternFill>
    </fill>
    <fill>
      <patternFill patternType="solid">
        <fgColor indexed="22"/>
        <bgColor indexed="41"/>
      </patternFill>
    </fill>
    <fill>
      <patternFill patternType="solid">
        <fgColor indexed="43"/>
        <bgColor indexed="64"/>
      </patternFill>
    </fill>
    <fill>
      <patternFill patternType="mediumGray">
        <fgColor indexed="22"/>
      </patternFill>
    </fill>
    <fill>
      <patternFill patternType="solid">
        <fgColor theme="0" tint="-0.14999847407452621"/>
        <bgColor indexed="64"/>
      </patternFill>
    </fill>
    <fill>
      <patternFill patternType="solid">
        <fgColor indexed="29"/>
        <bgColor indexed="64"/>
      </patternFill>
    </fill>
    <fill>
      <patternFill patternType="solid">
        <fgColor indexed="63"/>
        <bgColor indexed="64"/>
      </patternFill>
    </fill>
    <fill>
      <patternFill patternType="solid">
        <fgColor indexed="41"/>
        <bgColor indexed="64"/>
      </patternFill>
    </fill>
    <fill>
      <patternFill patternType="solid">
        <fgColor indexed="16"/>
        <bgColor indexed="64"/>
      </patternFill>
    </fill>
    <fill>
      <patternFill patternType="solid">
        <fgColor indexed="8"/>
        <bgColor indexed="64"/>
      </patternFill>
    </fill>
    <fill>
      <patternFill patternType="solid">
        <fgColor indexed="63"/>
        <bgColor indexed="63"/>
      </patternFill>
    </fill>
    <fill>
      <patternFill patternType="solid">
        <fgColor rgb="FFFF0000"/>
        <bgColor indexed="64"/>
      </patternFill>
    </fill>
    <fill>
      <patternFill patternType="solid">
        <fgColor rgb="FFFFFF00"/>
        <bgColor indexed="64"/>
      </patternFill>
    </fill>
    <fill>
      <patternFill patternType="solid">
        <fgColor theme="4" tint="0.79998168889431442"/>
        <bgColor rgb="FF000000"/>
      </patternFill>
    </fill>
  </fills>
  <borders count="6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0" tint="-0.14996795556505021"/>
      </bottom>
      <diagonal/>
    </border>
    <border>
      <left/>
      <right/>
      <top style="thin">
        <color theme="0" tint="-0.14996795556505021"/>
      </top>
      <bottom style="thin">
        <color theme="0" tint="-0.14993743705557422"/>
      </bottom>
      <diagonal/>
    </border>
    <border>
      <left/>
      <right/>
      <top style="hair">
        <color indexed="64"/>
      </top>
      <bottom style="hair">
        <color indexed="64"/>
      </bottom>
      <diagonal/>
    </border>
    <border>
      <left/>
      <right/>
      <top style="hair">
        <color indexed="8"/>
      </top>
      <bottom style="hair">
        <color indexed="8"/>
      </bottom>
      <diagonal/>
    </border>
    <border>
      <left/>
      <right/>
      <top/>
      <bottom style="medium">
        <color indexed="18"/>
      </bottom>
      <diagonal/>
    </border>
    <border>
      <left/>
      <right style="medium">
        <color indexed="0"/>
      </right>
      <top/>
      <bottom/>
      <diagonal/>
    </border>
    <border>
      <left style="thin">
        <color indexed="64"/>
      </left>
      <right style="thin">
        <color indexed="64"/>
      </right>
      <top style="thin">
        <color indexed="64"/>
      </top>
      <bottom style="thin">
        <color indexed="64"/>
      </bottom>
      <diagonal/>
    </border>
    <border>
      <left style="double">
        <color indexed="64"/>
      </left>
      <right/>
      <top/>
      <bottom style="hair">
        <color indexed="64"/>
      </bottom>
      <diagonal/>
    </border>
    <border>
      <left style="thin">
        <color indexed="9"/>
      </left>
      <right style="thin">
        <color indexed="9"/>
      </right>
      <top style="thin">
        <color indexed="9"/>
      </top>
      <bottom style="thin">
        <color indexed="9"/>
      </bottom>
      <diagonal/>
    </border>
    <border>
      <left/>
      <right style="thin">
        <color indexed="64"/>
      </right>
      <top/>
      <bottom/>
      <diagonal/>
    </border>
    <border>
      <left/>
      <right/>
      <top style="thin">
        <color auto="1"/>
      </top>
      <bottom style="thin">
        <color auto="1"/>
      </bottom>
      <diagonal/>
    </border>
    <border>
      <left/>
      <right/>
      <top/>
      <bottom style="medium">
        <color auto="1"/>
      </bottom>
      <diagonal/>
    </border>
    <border>
      <left/>
      <right/>
      <top/>
      <bottom style="thin">
        <color indexed="44"/>
      </bottom>
      <diagonal/>
    </border>
    <border>
      <left/>
      <right/>
      <top/>
      <bottom style="thin">
        <color indexed="64"/>
      </bottom>
      <diagonal/>
    </border>
    <border>
      <left style="thin">
        <color indexed="64"/>
      </left>
      <right/>
      <top/>
      <bottom/>
      <diagonal/>
    </border>
    <border>
      <left/>
      <right/>
      <top style="thin">
        <color auto="1"/>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double">
        <color indexed="10"/>
      </bottom>
      <diagonal/>
    </border>
    <border>
      <left/>
      <right/>
      <top/>
      <bottom style="double">
        <color indexed="64"/>
      </bottom>
      <diagonal/>
    </border>
    <border>
      <left style="thin">
        <color indexed="64"/>
      </left>
      <right style="thin">
        <color indexed="64"/>
      </right>
      <top style="thin">
        <color indexed="64"/>
      </top>
      <bottom/>
      <diagonal/>
    </border>
    <border>
      <left style="thin">
        <color indexed="22"/>
      </left>
      <right style="thin">
        <color indexed="22"/>
      </right>
      <top style="thin">
        <color indexed="22"/>
      </top>
      <bottom style="thin">
        <color indexed="22"/>
      </bottom>
      <diagonal/>
    </border>
    <border>
      <left/>
      <right/>
      <top style="thin">
        <color indexed="64"/>
      </top>
      <bottom style="double">
        <color indexed="64"/>
      </bottom>
      <diagonal/>
    </border>
    <border>
      <left style="hair">
        <color auto="1"/>
      </left>
      <right/>
      <top/>
      <bottom/>
      <diagonal/>
    </border>
    <border>
      <left style="medium">
        <color auto="1"/>
      </left>
      <right/>
      <top/>
      <bottom/>
      <diagonal/>
    </border>
    <border>
      <left/>
      <right/>
      <top/>
      <bottom style="dotted">
        <color indexed="64"/>
      </bottom>
      <diagonal/>
    </border>
    <border>
      <left style="thin">
        <color indexed="15"/>
      </left>
      <right style="thin">
        <color indexed="15"/>
      </right>
      <top style="thin">
        <color indexed="15"/>
      </top>
      <bottom style="thin">
        <color indexed="15"/>
      </bottom>
      <diagonal/>
    </border>
    <border>
      <left/>
      <right/>
      <top style="medium">
        <color auto="1"/>
      </top>
      <bottom style="medium">
        <color auto="1"/>
      </bottom>
      <diagonal/>
    </border>
    <border>
      <left/>
      <right/>
      <top/>
      <bottom style="thick">
        <color indexed="62"/>
      </bottom>
      <diagonal/>
    </border>
    <border>
      <left/>
      <right/>
      <top/>
      <bottom style="thick">
        <color indexed="49"/>
      </bottom>
      <diagonal/>
    </border>
    <border>
      <left/>
      <right/>
      <top/>
      <bottom style="thick">
        <color indexed="22"/>
      </bottom>
      <diagonal/>
    </border>
    <border>
      <left/>
      <right/>
      <top/>
      <bottom style="thick">
        <color indexed="27"/>
      </bottom>
      <diagonal/>
    </border>
    <border>
      <left/>
      <right/>
      <top/>
      <bottom style="medium">
        <color indexed="30"/>
      </bottom>
      <diagonal/>
    </border>
    <border>
      <left/>
      <right/>
      <top/>
      <bottom style="medium">
        <color indexed="27"/>
      </bottom>
      <diagonal/>
    </border>
    <border>
      <left style="double">
        <color indexed="64"/>
      </left>
      <right style="double">
        <color indexed="64"/>
      </right>
      <top style="double">
        <color indexed="64"/>
      </top>
      <bottom style="double">
        <color indexed="64"/>
      </bottom>
      <diagonal/>
    </border>
    <border>
      <left style="thin">
        <color indexed="8"/>
      </left>
      <right style="thin">
        <color indexed="8"/>
      </right>
      <top style="thin">
        <color indexed="8"/>
      </top>
      <bottom style="thin">
        <color indexed="8"/>
      </bottom>
      <diagonal/>
    </border>
    <border>
      <left style="medium">
        <color auto="1"/>
      </left>
      <right style="medium">
        <color auto="1"/>
      </right>
      <top style="medium">
        <color auto="1"/>
      </top>
      <bottom style="medium">
        <color auto="1"/>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medium">
        <color indexed="64"/>
      </top>
      <bottom style="medium">
        <color indexed="64"/>
      </bottom>
      <diagonal/>
    </border>
    <border>
      <left style="double">
        <color indexed="8"/>
      </left>
      <right/>
      <top/>
      <bottom style="double">
        <color indexed="8"/>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auto="1"/>
      </left>
      <right/>
      <top style="medium">
        <color auto="1"/>
      </top>
      <bottom style="medium">
        <color auto="1"/>
      </bottom>
      <diagonal/>
    </border>
    <border>
      <left/>
      <right/>
      <top/>
      <bottom style="hair">
        <color indexed="64"/>
      </bottom>
      <diagonal/>
    </border>
    <border>
      <left/>
      <right/>
      <top style="medium">
        <color indexed="23"/>
      </top>
      <bottom style="medium">
        <color indexed="23"/>
      </bottom>
      <diagonal/>
    </border>
    <border>
      <left/>
      <right/>
      <top style="medium">
        <color indexed="64"/>
      </top>
      <bottom style="thin">
        <color indexed="64"/>
      </bottom>
      <diagonal/>
    </border>
    <border>
      <left/>
      <right/>
      <top/>
      <bottom style="thick">
        <color indexed="64"/>
      </bottom>
      <diagonal/>
    </border>
    <border>
      <left/>
      <right/>
      <top style="thick">
        <color indexed="64"/>
      </top>
      <bottom style="thin">
        <color indexed="64"/>
      </bottom>
      <diagonal/>
    </border>
    <border>
      <left style="medium">
        <color auto="1"/>
      </left>
      <right style="medium">
        <color auto="1"/>
      </right>
      <top style="medium">
        <color auto="1"/>
      </top>
      <bottom style="medium">
        <color auto="1"/>
      </bottom>
      <diagonal/>
    </border>
    <border>
      <left style="thin">
        <color indexed="8"/>
      </left>
      <right/>
      <top style="thin">
        <color indexed="8"/>
      </top>
      <bottom/>
      <diagonal/>
    </border>
    <border>
      <left/>
      <right/>
      <top/>
      <bottom style="medium">
        <color indexed="49"/>
      </bottom>
      <diagonal/>
    </border>
    <border>
      <left/>
      <right/>
      <top style="thin">
        <color indexed="62"/>
      </top>
      <bottom style="double">
        <color indexed="62"/>
      </bottom>
      <diagonal/>
    </border>
    <border>
      <left/>
      <right/>
      <top style="thin">
        <color indexed="49"/>
      </top>
      <bottom style="double">
        <color indexed="49"/>
      </bottom>
      <diagonal/>
    </border>
    <border>
      <left/>
      <right/>
      <top/>
      <bottom style="thin">
        <color rgb="FFD9D9D9"/>
      </bottom>
      <diagonal/>
    </border>
  </borders>
  <cellStyleXfs count="50386">
    <xf numFmtId="0" fontId="0" fillId="0" borderId="0"/>
    <xf numFmtId="9" fontId="1" fillId="0" borderId="0" applyFont="0" applyFill="0" applyBorder="0" applyAlignment="0" applyProtection="0"/>
    <xf numFmtId="0" fontId="1" fillId="0" borderId="0"/>
    <xf numFmtId="170" fontId="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0" fontId="21" fillId="0" borderId="0"/>
    <xf numFmtId="0" fontId="21" fillId="0" borderId="0"/>
    <xf numFmtId="179" fontId="31" fillId="0" borderId="0" applyFont="0" applyFill="0" applyBorder="0" applyAlignment="0" applyProtection="0"/>
    <xf numFmtId="180" fontId="31" fillId="0" borderId="0" applyFont="0" applyFill="0" applyBorder="0" applyAlignment="0" applyProtection="0"/>
    <xf numFmtId="9" fontId="31" fillId="0" borderId="0" applyFont="0" applyFill="0" applyBorder="0" applyAlignment="0" applyProtection="0"/>
    <xf numFmtId="181" fontId="21" fillId="0" borderId="0" applyFont="0" applyFill="0" applyBorder="0" applyAlignment="0" applyProtection="0"/>
    <xf numFmtId="10" fontId="31" fillId="0" borderId="0" applyFont="0" applyFill="0" applyBorder="0" applyAlignment="0" applyProtection="0"/>
    <xf numFmtId="182" fontId="32" fillId="0" borderId="0" applyFont="0" applyFill="0" applyBorder="0" applyAlignment="0" applyProtection="0"/>
    <xf numFmtId="0" fontId="33" fillId="0" borderId="0"/>
    <xf numFmtId="183" fontId="21" fillId="0" borderId="0" applyFont="0" applyFill="0" applyBorder="0" applyAlignment="0" applyProtection="0"/>
    <xf numFmtId="184" fontId="21" fillId="0" borderId="0" applyFon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185" fontId="21" fillId="0" borderId="0" applyFont="0" applyFill="0" applyBorder="0" applyAlignment="0" applyProtection="0"/>
    <xf numFmtId="186" fontId="21" fillId="0" borderId="0" applyFont="0" applyFill="0" applyBorder="0" applyAlignment="0" applyProtection="0"/>
    <xf numFmtId="187" fontId="21" fillId="0" borderId="0" applyFont="0" applyFill="0" applyBorder="0" applyAlignment="0" applyProtection="0"/>
    <xf numFmtId="188" fontId="21" fillId="0" borderId="0" applyFont="0" applyFill="0" applyBorder="0" applyAlignment="0" applyProtection="0"/>
    <xf numFmtId="0" fontId="35" fillId="0" borderId="0" applyNumberFormat="0" applyFill="0" applyBorder="0" applyAlignment="0" applyProtection="0"/>
    <xf numFmtId="0" fontId="21" fillId="36" borderId="0" applyNumberFormat="0" applyFont="0" applyAlignment="0" applyProtection="0"/>
    <xf numFmtId="0" fontId="36" fillId="0" borderId="0" applyNumberFormat="0" applyAlignment="0" applyProtection="0"/>
    <xf numFmtId="0" fontId="36" fillId="0" borderId="0" applyNumberFormat="0" applyAlignment="0" applyProtection="0"/>
    <xf numFmtId="0" fontId="36" fillId="0" borderId="0" applyNumberFormat="0" applyAlignment="0" applyProtection="0"/>
    <xf numFmtId="0" fontId="36" fillId="0" borderId="0" applyNumberFormat="0" applyAlignment="0" applyProtection="0"/>
    <xf numFmtId="0" fontId="36" fillId="0" borderId="0" applyNumberFormat="0" applyAlignment="0" applyProtection="0"/>
    <xf numFmtId="0" fontId="36" fillId="0" borderId="0" applyNumberFormat="0" applyAlignment="0" applyProtection="0"/>
    <xf numFmtId="0" fontId="36" fillId="0" borderId="0" applyNumberFormat="0" applyAlignment="0" applyProtection="0"/>
    <xf numFmtId="0" fontId="36" fillId="0" borderId="0" applyNumberFormat="0" applyAlignment="0" applyProtection="0"/>
    <xf numFmtId="0" fontId="36" fillId="0" borderId="0" applyNumberFormat="0" applyAlignment="0" applyProtection="0"/>
    <xf numFmtId="0" fontId="36" fillId="0" borderId="0" applyNumberFormat="0" applyAlignment="0" applyProtection="0"/>
    <xf numFmtId="0" fontId="36" fillId="0" borderId="0" applyNumberFormat="0" applyAlignment="0" applyProtection="0"/>
    <xf numFmtId="0" fontId="36" fillId="0" borderId="0" applyNumberFormat="0" applyAlignment="0" applyProtection="0"/>
    <xf numFmtId="0" fontId="36" fillId="0" borderId="0" applyNumberFormat="0" applyAlignment="0" applyProtection="0"/>
    <xf numFmtId="0" fontId="36" fillId="0" borderId="0" applyNumberFormat="0" applyAlignment="0" applyProtection="0"/>
    <xf numFmtId="0" fontId="36" fillId="0" borderId="0" applyNumberFormat="0" applyAlignment="0" applyProtection="0"/>
    <xf numFmtId="0" fontId="36" fillId="0" borderId="0" applyNumberFormat="0" applyAlignment="0" applyProtection="0"/>
    <xf numFmtId="0" fontId="36" fillId="0" borderId="0" applyNumberFormat="0" applyAlignment="0" applyProtection="0"/>
    <xf numFmtId="0" fontId="36" fillId="0" borderId="0" applyNumberFormat="0" applyAlignment="0" applyProtection="0"/>
    <xf numFmtId="189" fontId="21" fillId="0" borderId="0" applyFont="0" applyFill="0" applyBorder="0" applyAlignment="0" applyProtection="0"/>
    <xf numFmtId="190" fontId="21" fillId="0" borderId="0" applyFont="0" applyFill="0" applyBorder="0" applyProtection="0">
      <alignment horizontal="right"/>
    </xf>
    <xf numFmtId="0" fontId="21" fillId="0" borderId="0">
      <alignment horizontal="left" wrapText="1"/>
    </xf>
    <xf numFmtId="0" fontId="21" fillId="0" borderId="0">
      <alignment horizontal="left" wrapText="1"/>
    </xf>
    <xf numFmtId="0" fontId="37" fillId="0" borderId="0"/>
    <xf numFmtId="0" fontId="36" fillId="0" borderId="0" applyNumberFormat="0" applyAlignment="0" applyProtection="0"/>
    <xf numFmtId="0" fontId="36" fillId="0" borderId="0" applyNumberFormat="0" applyAlignment="0" applyProtection="0"/>
    <xf numFmtId="0" fontId="36" fillId="0" borderId="0" applyNumberFormat="0" applyAlignment="0" applyProtection="0"/>
    <xf numFmtId="0" fontId="36" fillId="0" borderId="0" applyNumberFormat="0" applyAlignment="0" applyProtection="0"/>
    <xf numFmtId="0" fontId="36" fillId="0" borderId="0" applyNumberFormat="0" applyAlignment="0" applyProtection="0"/>
    <xf numFmtId="0" fontId="36" fillId="0" borderId="0" applyNumberFormat="0" applyAlignment="0" applyProtection="0"/>
    <xf numFmtId="0" fontId="36" fillId="0" borderId="0" applyNumberFormat="0" applyAlignment="0" applyProtection="0"/>
    <xf numFmtId="0" fontId="36" fillId="0" borderId="0" applyNumberFormat="0" applyAlignment="0" applyProtection="0"/>
    <xf numFmtId="0" fontId="36" fillId="0" borderId="0" applyNumberFormat="0" applyAlignment="0" applyProtection="0"/>
    <xf numFmtId="0" fontId="36" fillId="0" borderId="0" applyNumberFormat="0" applyAlignment="0" applyProtection="0"/>
    <xf numFmtId="0" fontId="36" fillId="0" borderId="0" applyNumberFormat="0" applyAlignment="0" applyProtection="0"/>
    <xf numFmtId="0" fontId="36" fillId="0" borderId="0" applyNumberFormat="0" applyAlignment="0" applyProtection="0"/>
    <xf numFmtId="0" fontId="36" fillId="0" borderId="0" applyNumberFormat="0" applyAlignment="0" applyProtection="0"/>
    <xf numFmtId="0" fontId="36" fillId="0" borderId="0" applyNumberFormat="0" applyAlignment="0" applyProtection="0"/>
    <xf numFmtId="0" fontId="36" fillId="0" borderId="0" applyNumberFormat="0" applyAlignment="0" applyProtection="0"/>
    <xf numFmtId="0" fontId="36" fillId="0" borderId="0" applyNumberFormat="0" applyAlignment="0" applyProtection="0"/>
    <xf numFmtId="0" fontId="36" fillId="0" borderId="0" applyNumberFormat="0" applyAlignment="0" applyProtection="0"/>
    <xf numFmtId="0" fontId="36" fillId="0" borderId="0" applyNumberFormat="0" applyAlignment="0" applyProtection="0"/>
    <xf numFmtId="0" fontId="38" fillId="0" borderId="0" applyNumberFormat="0" applyFill="0" applyBorder="0" applyProtection="0">
      <alignment vertical="top"/>
    </xf>
    <xf numFmtId="0" fontId="39" fillId="0" borderId="13" applyNumberFormat="0" applyFill="0" applyAlignment="0" applyProtection="0"/>
    <xf numFmtId="0" fontId="39" fillId="0" borderId="13" applyNumberFormat="0" applyFill="0" applyAlignment="0" applyProtection="0"/>
    <xf numFmtId="0" fontId="39" fillId="0" borderId="13" applyNumberFormat="0" applyFill="0" applyAlignment="0" applyProtection="0"/>
    <xf numFmtId="0" fontId="39" fillId="0" borderId="13" applyNumberFormat="0" applyFill="0" applyAlignment="0" applyProtection="0"/>
    <xf numFmtId="0" fontId="39" fillId="0" borderId="13" applyNumberFormat="0" applyFill="0" applyAlignment="0" applyProtection="0"/>
    <xf numFmtId="0" fontId="39" fillId="0" borderId="13" applyNumberFormat="0" applyFill="0" applyAlignment="0" applyProtection="0"/>
    <xf numFmtId="0" fontId="39" fillId="0" borderId="13" applyNumberFormat="0" applyFill="0" applyAlignment="0" applyProtection="0"/>
    <xf numFmtId="0" fontId="40" fillId="0" borderId="14" applyNumberFormat="0" applyFill="0" applyProtection="0">
      <alignment horizontal="center"/>
    </xf>
    <xf numFmtId="0" fontId="40" fillId="0" borderId="14" applyNumberFormat="0" applyFill="0" applyProtection="0">
      <alignment horizontal="center"/>
    </xf>
    <xf numFmtId="0" fontId="40" fillId="0" borderId="14" applyNumberFormat="0" applyFill="0" applyProtection="0">
      <alignment horizontal="center"/>
    </xf>
    <xf numFmtId="0" fontId="40" fillId="0" borderId="14" applyNumberFormat="0" applyFill="0" applyProtection="0">
      <alignment horizontal="center"/>
    </xf>
    <xf numFmtId="0" fontId="40" fillId="0" borderId="14" applyNumberFormat="0" applyFill="0" applyProtection="0">
      <alignment horizontal="center"/>
    </xf>
    <xf numFmtId="0" fontId="40" fillId="0" borderId="14" applyNumberFormat="0" applyFill="0" applyProtection="0">
      <alignment horizontal="center"/>
    </xf>
    <xf numFmtId="0" fontId="40" fillId="0" borderId="14" applyNumberFormat="0" applyFill="0" applyProtection="0">
      <alignment horizontal="center"/>
    </xf>
    <xf numFmtId="0" fontId="40" fillId="0" borderId="0" applyNumberFormat="0" applyFill="0" applyBorder="0" applyProtection="0">
      <alignment horizontal="left"/>
    </xf>
    <xf numFmtId="0" fontId="41" fillId="0" borderId="0" applyNumberFormat="0" applyFill="0" applyBorder="0" applyProtection="0">
      <alignment horizontal="centerContinuous"/>
    </xf>
    <xf numFmtId="0" fontId="21" fillId="0" borderId="0"/>
    <xf numFmtId="1" fontId="42" fillId="0" borderId="0"/>
    <xf numFmtId="191" fontId="43" fillId="0" borderId="0">
      <alignment horizontal="left"/>
      <protection locked="0"/>
    </xf>
    <xf numFmtId="1" fontId="42" fillId="0" borderId="0"/>
    <xf numFmtId="1" fontId="42" fillId="0" borderId="0"/>
    <xf numFmtId="1" fontId="42" fillId="0" borderId="0"/>
    <xf numFmtId="1" fontId="42" fillId="0" borderId="0"/>
    <xf numFmtId="1" fontId="42" fillId="0" borderId="0"/>
    <xf numFmtId="1" fontId="42" fillId="0" borderId="0"/>
    <xf numFmtId="1" fontId="42" fillId="0" borderId="0"/>
    <xf numFmtId="1" fontId="42" fillId="0" borderId="0"/>
    <xf numFmtId="1" fontId="42" fillId="0" borderId="0"/>
    <xf numFmtId="1" fontId="42" fillId="0" borderId="0"/>
    <xf numFmtId="1" fontId="42" fillId="0" borderId="0"/>
    <xf numFmtId="1" fontId="42" fillId="0" borderId="0"/>
    <xf numFmtId="1" fontId="42" fillId="0" borderId="0"/>
    <xf numFmtId="1" fontId="42" fillId="0" borderId="0"/>
    <xf numFmtId="1" fontId="42" fillId="0" borderId="0"/>
    <xf numFmtId="1" fontId="42" fillId="0" borderId="0"/>
    <xf numFmtId="1" fontId="42" fillId="0" borderId="0"/>
    <xf numFmtId="1" fontId="42" fillId="0" borderId="0"/>
    <xf numFmtId="1" fontId="42" fillId="0" borderId="0"/>
    <xf numFmtId="1" fontId="42" fillId="0" borderId="0"/>
    <xf numFmtId="1" fontId="42" fillId="0" borderId="0"/>
    <xf numFmtId="1" fontId="42" fillId="0" borderId="0"/>
    <xf numFmtId="1" fontId="42" fillId="0" borderId="0"/>
    <xf numFmtId="1" fontId="42" fillId="0" borderId="0"/>
    <xf numFmtId="1" fontId="42" fillId="0" borderId="0"/>
    <xf numFmtId="1" fontId="42" fillId="0" borderId="0"/>
    <xf numFmtId="1" fontId="42" fillId="0" borderId="0"/>
    <xf numFmtId="0" fontId="21" fillId="0" borderId="15"/>
    <xf numFmtId="0" fontId="44" fillId="37" borderId="0" applyNumberFormat="0" applyBorder="0" applyAlignment="0" applyProtection="0"/>
    <xf numFmtId="0" fontId="44" fillId="37" borderId="0" applyNumberFormat="0" applyBorder="0" applyAlignment="0" applyProtection="0"/>
    <xf numFmtId="0" fontId="44" fillId="38" borderId="0" applyNumberFormat="0" applyBorder="0" applyAlignment="0" applyProtection="0"/>
    <xf numFmtId="0" fontId="44" fillId="38" borderId="0" applyNumberFormat="0" applyBorder="0" applyAlignment="0" applyProtection="0"/>
    <xf numFmtId="0" fontId="44" fillId="39" borderId="0" applyNumberFormat="0" applyBorder="0" applyAlignment="0" applyProtection="0"/>
    <xf numFmtId="0" fontId="44" fillId="39" borderId="0" applyNumberFormat="0" applyBorder="0" applyAlignment="0" applyProtection="0"/>
    <xf numFmtId="0" fontId="44" fillId="40" borderId="0" applyNumberFormat="0" applyBorder="0" applyAlignment="0" applyProtection="0"/>
    <xf numFmtId="0" fontId="44" fillId="40" borderId="0" applyNumberFormat="0" applyBorder="0" applyAlignment="0" applyProtection="0"/>
    <xf numFmtId="0" fontId="44" fillId="41" borderId="0" applyNumberFormat="0" applyBorder="0" applyAlignment="0" applyProtection="0"/>
    <xf numFmtId="0" fontId="44" fillId="41" borderId="0" applyNumberFormat="0" applyBorder="0" applyAlignment="0" applyProtection="0"/>
    <xf numFmtId="0" fontId="44" fillId="39" borderId="0" applyNumberFormat="0" applyBorder="0" applyAlignment="0" applyProtection="0"/>
    <xf numFmtId="0" fontId="44" fillId="39" borderId="0" applyNumberFormat="0" applyBorder="0" applyAlignment="0" applyProtection="0"/>
    <xf numFmtId="0" fontId="44" fillId="42" borderId="0" applyNumberFormat="0" applyBorder="0" applyAlignment="0" applyProtection="0"/>
    <xf numFmtId="0" fontId="44" fillId="42" borderId="0" applyNumberFormat="0" applyBorder="0" applyAlignment="0" applyProtection="0"/>
    <xf numFmtId="0" fontId="44" fillId="42" borderId="0" applyNumberFormat="0" applyBorder="0" applyAlignment="0" applyProtection="0"/>
    <xf numFmtId="0" fontId="1" fillId="10" borderId="0" applyNumberFormat="0" applyBorder="0" applyAlignment="0" applyProtection="0"/>
    <xf numFmtId="0" fontId="44" fillId="42"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44" fillId="37" borderId="0" applyNumberFormat="0" applyBorder="0" applyAlignment="0" applyProtection="0"/>
    <xf numFmtId="0" fontId="44" fillId="43" borderId="0" applyNumberFormat="0" applyBorder="0" applyAlignment="0" applyProtection="0"/>
    <xf numFmtId="0" fontId="44" fillId="43" borderId="0" applyNumberFormat="0" applyBorder="0" applyAlignment="0" applyProtection="0"/>
    <xf numFmtId="0" fontId="44" fillId="43" borderId="0" applyNumberFormat="0" applyBorder="0" applyAlignment="0" applyProtection="0"/>
    <xf numFmtId="0" fontId="1" fillId="14" borderId="0" applyNumberFormat="0" applyBorder="0" applyAlignment="0" applyProtection="0"/>
    <xf numFmtId="0" fontId="44" fillId="43"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44" fillId="38" borderId="0" applyNumberFormat="0" applyBorder="0" applyAlignment="0" applyProtection="0"/>
    <xf numFmtId="0" fontId="44" fillId="44" borderId="0" applyNumberFormat="0" applyBorder="0" applyAlignment="0" applyProtection="0"/>
    <xf numFmtId="0" fontId="44" fillId="44" borderId="0" applyNumberFormat="0" applyBorder="0" applyAlignment="0" applyProtection="0"/>
    <xf numFmtId="0" fontId="44" fillId="44" borderId="0" applyNumberFormat="0" applyBorder="0" applyAlignment="0" applyProtection="0"/>
    <xf numFmtId="0" fontId="1" fillId="18" borderId="0" applyNumberFormat="0" applyBorder="0" applyAlignment="0" applyProtection="0"/>
    <xf numFmtId="0" fontId="44" fillId="4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44" fillId="39"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1" fillId="22" borderId="0" applyNumberFormat="0" applyBorder="0" applyAlignment="0" applyProtection="0"/>
    <xf numFmtId="0" fontId="44" fillId="45"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44" fillId="40" borderId="0" applyNumberFormat="0" applyBorder="0" applyAlignment="0" applyProtection="0"/>
    <xf numFmtId="0" fontId="44" fillId="41" borderId="0" applyNumberFormat="0" applyBorder="0" applyAlignment="0" applyProtection="0"/>
    <xf numFmtId="0" fontId="44" fillId="41" borderId="0" applyNumberFormat="0" applyBorder="0" applyAlignment="0" applyProtection="0"/>
    <xf numFmtId="0" fontId="44" fillId="41" borderId="0" applyNumberFormat="0" applyBorder="0" applyAlignment="0" applyProtection="0"/>
    <xf numFmtId="0" fontId="1" fillId="26" borderId="0" applyNumberFormat="0" applyBorder="0" applyAlignment="0" applyProtection="0"/>
    <xf numFmtId="0" fontId="44" fillId="41"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44" fillId="40" borderId="0" applyNumberFormat="0" applyBorder="0" applyAlignment="0" applyProtection="0"/>
    <xf numFmtId="0" fontId="44" fillId="40" borderId="0" applyNumberFormat="0" applyBorder="0" applyAlignment="0" applyProtection="0"/>
    <xf numFmtId="0" fontId="44" fillId="40" borderId="0" applyNumberFormat="0" applyBorder="0" applyAlignment="0" applyProtection="0"/>
    <xf numFmtId="0" fontId="1" fillId="30" borderId="0" applyNumberFormat="0" applyBorder="0" applyAlignment="0" applyProtection="0"/>
    <xf numFmtId="0" fontId="44" fillId="4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44" fillId="3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44" fillId="40" borderId="0" applyNumberFormat="0" applyBorder="0" applyAlignment="0" applyProtection="0"/>
    <xf numFmtId="0" fontId="1" fillId="46" borderId="0" applyNumberFormat="0" applyBorder="0" applyAlignment="0" applyProtection="0"/>
    <xf numFmtId="0" fontId="44" fillId="42" borderId="0" applyNumberFormat="0" applyBorder="0" applyAlignment="0" applyProtection="0"/>
    <xf numFmtId="0" fontId="1" fillId="10" borderId="0" applyNumberFormat="0" applyBorder="0" applyAlignment="0" applyProtection="0"/>
    <xf numFmtId="0" fontId="44" fillId="42"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45"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44" fillId="42"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44" fillId="42"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44" fillId="42"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44" fillId="42"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44" fillId="42"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44" fillId="42"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44" fillId="42"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44" fillId="42"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44" fillId="42"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44" fillId="42"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44" fillId="42" borderId="0" applyNumberFormat="0" applyBorder="0" applyAlignment="0" applyProtection="0"/>
    <xf numFmtId="0" fontId="1" fillId="10" borderId="0" applyNumberFormat="0" applyBorder="0" applyAlignment="0" applyProtection="0"/>
    <xf numFmtId="0" fontId="44" fillId="42"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44" fillId="42"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44" fillId="42"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44" fillId="42" borderId="0" applyNumberFormat="0" applyBorder="0" applyAlignment="0" applyProtection="0"/>
    <xf numFmtId="0" fontId="1" fillId="10" borderId="0" applyNumberFormat="0" applyBorder="0" applyAlignment="0" applyProtection="0"/>
    <xf numFmtId="0" fontId="44" fillId="42"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44" fillId="42" borderId="0" applyNumberFormat="0" applyBorder="0" applyAlignment="0" applyProtection="0"/>
    <xf numFmtId="0" fontId="44" fillId="42" borderId="0" applyNumberFormat="0" applyBorder="0" applyAlignment="0" applyProtection="0"/>
    <xf numFmtId="0" fontId="44" fillId="42" borderId="0" applyNumberFormat="0" applyBorder="0" applyAlignment="0" applyProtection="0"/>
    <xf numFmtId="0" fontId="44" fillId="42"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44" fillId="42"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44" fillId="42" borderId="0" applyNumberFormat="0" applyBorder="0" applyAlignment="0" applyProtection="0"/>
    <xf numFmtId="0" fontId="1" fillId="10" borderId="0" applyNumberFormat="0" applyBorder="0" applyAlignment="0" applyProtection="0"/>
    <xf numFmtId="0" fontId="44" fillId="42" borderId="0" applyNumberFormat="0" applyBorder="0" applyAlignment="0" applyProtection="0"/>
    <xf numFmtId="0" fontId="44" fillId="42"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44" fillId="42" borderId="0" applyNumberFormat="0" applyBorder="0" applyAlignment="0" applyProtection="0"/>
    <xf numFmtId="0" fontId="44" fillId="42" borderId="0" applyNumberFormat="0" applyBorder="0" applyAlignment="0" applyProtection="0"/>
    <xf numFmtId="0" fontId="44" fillId="42" borderId="0" applyNumberFormat="0" applyBorder="0" applyAlignment="0" applyProtection="0"/>
    <xf numFmtId="0" fontId="44" fillId="42" borderId="0" applyNumberFormat="0" applyBorder="0" applyAlignment="0" applyProtection="0"/>
    <xf numFmtId="0" fontId="44" fillId="42" borderId="0" applyNumberFormat="0" applyBorder="0" applyAlignment="0" applyProtection="0"/>
    <xf numFmtId="0" fontId="44" fillId="42" borderId="0" applyNumberFormat="0" applyBorder="0" applyAlignment="0" applyProtection="0"/>
    <xf numFmtId="0" fontId="44" fillId="42" borderId="0" applyNumberFormat="0" applyBorder="0" applyAlignment="0" applyProtection="0"/>
    <xf numFmtId="0" fontId="44" fillId="42"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44" fillId="42" borderId="0" applyNumberFormat="0" applyBorder="0" applyAlignment="0" applyProtection="0"/>
    <xf numFmtId="0" fontId="44" fillId="42" borderId="0" applyNumberFormat="0" applyBorder="0" applyAlignment="0" applyProtection="0"/>
    <xf numFmtId="0" fontId="44" fillId="42" borderId="0" applyNumberFormat="0" applyBorder="0" applyAlignment="0" applyProtection="0"/>
    <xf numFmtId="0" fontId="44" fillId="42" borderId="0" applyNumberFormat="0" applyBorder="0" applyAlignment="0" applyProtection="0"/>
    <xf numFmtId="0" fontId="44" fillId="42" borderId="0" applyNumberFormat="0" applyBorder="0" applyAlignment="0" applyProtection="0"/>
    <xf numFmtId="0" fontId="44" fillId="42" borderId="0" applyNumberFormat="0" applyBorder="0" applyAlignment="0" applyProtection="0"/>
    <xf numFmtId="0" fontId="44" fillId="42" borderId="0" applyNumberFormat="0" applyBorder="0" applyAlignment="0" applyProtection="0"/>
    <xf numFmtId="0" fontId="44" fillId="42"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44" fillId="42" borderId="0" applyNumberFormat="0" applyBorder="0" applyAlignment="0" applyProtection="0"/>
    <xf numFmtId="0" fontId="44" fillId="42" borderId="0" applyNumberFormat="0" applyBorder="0" applyAlignment="0" applyProtection="0"/>
    <xf numFmtId="0" fontId="44" fillId="42" borderId="0" applyNumberFormat="0" applyBorder="0" applyAlignment="0" applyProtection="0"/>
    <xf numFmtId="0" fontId="44" fillId="42"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44" fillId="42" borderId="0" applyNumberFormat="0" applyBorder="0" applyAlignment="0" applyProtection="0"/>
    <xf numFmtId="0" fontId="1" fillId="10" borderId="0" applyNumberFormat="0" applyBorder="0" applyAlignment="0" applyProtection="0"/>
    <xf numFmtId="0" fontId="44" fillId="42" borderId="0" applyNumberFormat="0" applyBorder="0" applyAlignment="0" applyProtection="0"/>
    <xf numFmtId="0" fontId="46" fillId="42" borderId="0" applyNumberFormat="0" applyBorder="0" applyAlignment="0" applyProtection="0"/>
    <xf numFmtId="0" fontId="1" fillId="10" borderId="0" applyNumberFormat="0" applyBorder="0" applyAlignment="0" applyProtection="0"/>
    <xf numFmtId="0" fontId="44" fillId="42" borderId="0" applyNumberFormat="0" applyBorder="0" applyAlignment="0" applyProtection="0"/>
    <xf numFmtId="0" fontId="1" fillId="10" borderId="0" applyNumberFormat="0" applyBorder="0" applyAlignment="0" applyProtection="0"/>
    <xf numFmtId="0" fontId="45" fillId="10" borderId="0" applyNumberFormat="0" applyBorder="0" applyAlignment="0" applyProtection="0"/>
    <xf numFmtId="0" fontId="44" fillId="42"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44" fillId="42"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44" fillId="42"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44" fillId="42" borderId="0" applyNumberFormat="0" applyBorder="0" applyAlignment="0" applyProtection="0"/>
    <xf numFmtId="0" fontId="1" fillId="10" borderId="0" applyNumberFormat="0" applyBorder="0" applyAlignment="0" applyProtection="0"/>
    <xf numFmtId="0" fontId="44" fillId="42"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44" fillId="42"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44" fillId="42"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44" fillId="42" borderId="0" applyNumberFormat="0" applyBorder="0" applyAlignment="0" applyProtection="0"/>
    <xf numFmtId="0" fontId="1" fillId="10" borderId="0" applyNumberFormat="0" applyBorder="0" applyAlignment="0" applyProtection="0"/>
    <xf numFmtId="0" fontId="44" fillId="42"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44" fillId="42" borderId="0" applyNumberFormat="0" applyBorder="0" applyAlignment="0" applyProtection="0"/>
    <xf numFmtId="0" fontId="44" fillId="42" borderId="0" applyNumberFormat="0" applyBorder="0" applyAlignment="0" applyProtection="0"/>
    <xf numFmtId="0" fontId="44" fillId="42" borderId="0" applyNumberFormat="0" applyBorder="0" applyAlignment="0" applyProtection="0"/>
    <xf numFmtId="0" fontId="44" fillId="42"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44" fillId="42"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44" fillId="42" borderId="0" applyNumberFormat="0" applyBorder="0" applyAlignment="0" applyProtection="0"/>
    <xf numFmtId="0" fontId="1" fillId="10" borderId="0" applyNumberFormat="0" applyBorder="0" applyAlignment="0" applyProtection="0"/>
    <xf numFmtId="0" fontId="44" fillId="42" borderId="0" applyNumberFormat="0" applyBorder="0" applyAlignment="0" applyProtection="0"/>
    <xf numFmtId="0" fontId="44" fillId="42"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44" fillId="42" borderId="0" applyNumberFormat="0" applyBorder="0" applyAlignment="0" applyProtection="0"/>
    <xf numFmtId="0" fontId="44" fillId="42" borderId="0" applyNumberFormat="0" applyBorder="0" applyAlignment="0" applyProtection="0"/>
    <xf numFmtId="0" fontId="44" fillId="42" borderId="0" applyNumberFormat="0" applyBorder="0" applyAlignment="0" applyProtection="0"/>
    <xf numFmtId="0" fontId="44" fillId="42" borderId="0" applyNumberFormat="0" applyBorder="0" applyAlignment="0" applyProtection="0"/>
    <xf numFmtId="0" fontId="44" fillId="42" borderId="0" applyNumberFormat="0" applyBorder="0" applyAlignment="0" applyProtection="0"/>
    <xf numFmtId="0" fontId="44" fillId="42" borderId="0" applyNumberFormat="0" applyBorder="0" applyAlignment="0" applyProtection="0"/>
    <xf numFmtId="0" fontId="44" fillId="42" borderId="0" applyNumberFormat="0" applyBorder="0" applyAlignment="0" applyProtection="0"/>
    <xf numFmtId="0" fontId="44" fillId="42"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44" fillId="42" borderId="0" applyNumberFormat="0" applyBorder="0" applyAlignment="0" applyProtection="0"/>
    <xf numFmtId="0" fontId="44" fillId="42" borderId="0" applyNumberFormat="0" applyBorder="0" applyAlignment="0" applyProtection="0"/>
    <xf numFmtId="0" fontId="44" fillId="42" borderId="0" applyNumberFormat="0" applyBorder="0" applyAlignment="0" applyProtection="0"/>
    <xf numFmtId="0" fontId="44" fillId="42" borderId="0" applyNumberFormat="0" applyBorder="0" applyAlignment="0" applyProtection="0"/>
    <xf numFmtId="0" fontId="44" fillId="42" borderId="0" applyNumberFormat="0" applyBorder="0" applyAlignment="0" applyProtection="0"/>
    <xf numFmtId="0" fontId="44" fillId="42" borderId="0" applyNumberFormat="0" applyBorder="0" applyAlignment="0" applyProtection="0"/>
    <xf numFmtId="0" fontId="44" fillId="42" borderId="0" applyNumberFormat="0" applyBorder="0" applyAlignment="0" applyProtection="0"/>
    <xf numFmtId="0" fontId="44" fillId="42"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44" fillId="42" borderId="0" applyNumberFormat="0" applyBorder="0" applyAlignment="0" applyProtection="0"/>
    <xf numFmtId="0" fontId="44" fillId="42" borderId="0" applyNumberFormat="0" applyBorder="0" applyAlignment="0" applyProtection="0"/>
    <xf numFmtId="0" fontId="44" fillId="42" borderId="0" applyNumberFormat="0" applyBorder="0" applyAlignment="0" applyProtection="0"/>
    <xf numFmtId="0" fontId="44" fillId="42" borderId="0" applyNumberFormat="0" applyBorder="0" applyAlignment="0" applyProtection="0"/>
    <xf numFmtId="0" fontId="44" fillId="42" borderId="0" applyNumberFormat="0" applyBorder="0" applyAlignment="0" applyProtection="0"/>
    <xf numFmtId="0" fontId="44" fillId="42" borderId="0" applyNumberFormat="0" applyBorder="0" applyAlignment="0" applyProtection="0"/>
    <xf numFmtId="0" fontId="44" fillId="42" borderId="0" applyNumberFormat="0" applyBorder="0" applyAlignment="0" applyProtection="0"/>
    <xf numFmtId="0" fontId="44" fillId="42"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44" fillId="42" borderId="0" applyNumberFormat="0" applyBorder="0" applyAlignment="0" applyProtection="0"/>
    <xf numFmtId="0" fontId="44" fillId="42" borderId="0" applyNumberFormat="0" applyBorder="0" applyAlignment="0" applyProtection="0"/>
    <xf numFmtId="0" fontId="44" fillId="42" borderId="0" applyNumberFormat="0" applyBorder="0" applyAlignment="0" applyProtection="0"/>
    <xf numFmtId="0" fontId="44" fillId="42"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44" fillId="42" borderId="0" applyNumberFormat="0" applyBorder="0" applyAlignment="0" applyProtection="0"/>
    <xf numFmtId="0" fontId="1" fillId="10" borderId="0" applyNumberFormat="0" applyBorder="0" applyAlignment="0" applyProtection="0"/>
    <xf numFmtId="0" fontId="44" fillId="42"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44" fillId="42"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44" fillId="38" borderId="0" applyNumberFormat="0" applyBorder="0" applyAlignment="0" applyProtection="0"/>
    <xf numFmtId="0" fontId="1" fillId="47" borderId="0" applyNumberFormat="0" applyBorder="0" applyAlignment="0" applyProtection="0"/>
    <xf numFmtId="0" fontId="44" fillId="43" borderId="0" applyNumberFormat="0" applyBorder="0" applyAlignment="0" applyProtection="0"/>
    <xf numFmtId="0" fontId="1" fillId="14" borderId="0" applyNumberFormat="0" applyBorder="0" applyAlignment="0" applyProtection="0"/>
    <xf numFmtId="0" fontId="44" fillId="43"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45"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44" fillId="43"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44" fillId="43"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44" fillId="43"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44" fillId="43"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44" fillId="43"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44" fillId="43"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44" fillId="43"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44" fillId="43"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44" fillId="43"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44" fillId="43"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44" fillId="43" borderId="0" applyNumberFormat="0" applyBorder="0" applyAlignment="0" applyProtection="0"/>
    <xf numFmtId="0" fontId="1" fillId="14" borderId="0" applyNumberFormat="0" applyBorder="0" applyAlignment="0" applyProtection="0"/>
    <xf numFmtId="0" fontId="44" fillId="43"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44" fillId="43"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44" fillId="43"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44" fillId="43" borderId="0" applyNumberFormat="0" applyBorder="0" applyAlignment="0" applyProtection="0"/>
    <xf numFmtId="0" fontId="1" fillId="14" borderId="0" applyNumberFormat="0" applyBorder="0" applyAlignment="0" applyProtection="0"/>
    <xf numFmtId="0" fontId="44" fillId="43"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44" fillId="43" borderId="0" applyNumberFormat="0" applyBorder="0" applyAlignment="0" applyProtection="0"/>
    <xf numFmtId="0" fontId="44" fillId="43" borderId="0" applyNumberFormat="0" applyBorder="0" applyAlignment="0" applyProtection="0"/>
    <xf numFmtId="0" fontId="44" fillId="43" borderId="0" applyNumberFormat="0" applyBorder="0" applyAlignment="0" applyProtection="0"/>
    <xf numFmtId="0" fontId="44" fillId="43"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44" fillId="43"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44" fillId="43" borderId="0" applyNumberFormat="0" applyBorder="0" applyAlignment="0" applyProtection="0"/>
    <xf numFmtId="0" fontId="1" fillId="14" borderId="0" applyNumberFormat="0" applyBorder="0" applyAlignment="0" applyProtection="0"/>
    <xf numFmtId="0" fontId="44" fillId="43" borderId="0" applyNumberFormat="0" applyBorder="0" applyAlignment="0" applyProtection="0"/>
    <xf numFmtId="0" fontId="44" fillId="43"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44" fillId="43" borderId="0" applyNumberFormat="0" applyBorder="0" applyAlignment="0" applyProtection="0"/>
    <xf numFmtId="0" fontId="44" fillId="43" borderId="0" applyNumberFormat="0" applyBorder="0" applyAlignment="0" applyProtection="0"/>
    <xf numFmtId="0" fontId="44" fillId="43" borderId="0" applyNumberFormat="0" applyBorder="0" applyAlignment="0" applyProtection="0"/>
    <xf numFmtId="0" fontId="44" fillId="43" borderId="0" applyNumberFormat="0" applyBorder="0" applyAlignment="0" applyProtection="0"/>
    <xf numFmtId="0" fontId="44" fillId="43" borderId="0" applyNumberFormat="0" applyBorder="0" applyAlignment="0" applyProtection="0"/>
    <xf numFmtId="0" fontId="44" fillId="43" borderId="0" applyNumberFormat="0" applyBorder="0" applyAlignment="0" applyProtection="0"/>
    <xf numFmtId="0" fontId="44" fillId="43" borderId="0" applyNumberFormat="0" applyBorder="0" applyAlignment="0" applyProtection="0"/>
    <xf numFmtId="0" fontId="44" fillId="43"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44" fillId="43" borderId="0" applyNumberFormat="0" applyBorder="0" applyAlignment="0" applyProtection="0"/>
    <xf numFmtId="0" fontId="44" fillId="43" borderId="0" applyNumberFormat="0" applyBorder="0" applyAlignment="0" applyProtection="0"/>
    <xf numFmtId="0" fontId="44" fillId="43" borderId="0" applyNumberFormat="0" applyBorder="0" applyAlignment="0" applyProtection="0"/>
    <xf numFmtId="0" fontId="44" fillId="43" borderId="0" applyNumberFormat="0" applyBorder="0" applyAlignment="0" applyProtection="0"/>
    <xf numFmtId="0" fontId="44" fillId="43" borderId="0" applyNumberFormat="0" applyBorder="0" applyAlignment="0" applyProtection="0"/>
    <xf numFmtId="0" fontId="44" fillId="43" borderId="0" applyNumberFormat="0" applyBorder="0" applyAlignment="0" applyProtection="0"/>
    <xf numFmtId="0" fontId="44" fillId="43" borderId="0" applyNumberFormat="0" applyBorder="0" applyAlignment="0" applyProtection="0"/>
    <xf numFmtId="0" fontId="44" fillId="43"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44" fillId="43" borderId="0" applyNumberFormat="0" applyBorder="0" applyAlignment="0" applyProtection="0"/>
    <xf numFmtId="0" fontId="44" fillId="43" borderId="0" applyNumberFormat="0" applyBorder="0" applyAlignment="0" applyProtection="0"/>
    <xf numFmtId="0" fontId="44" fillId="43" borderId="0" applyNumberFormat="0" applyBorder="0" applyAlignment="0" applyProtection="0"/>
    <xf numFmtId="0" fontId="44" fillId="43"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44" fillId="43" borderId="0" applyNumberFormat="0" applyBorder="0" applyAlignment="0" applyProtection="0"/>
    <xf numFmtId="0" fontId="1" fillId="14" borderId="0" applyNumberFormat="0" applyBorder="0" applyAlignment="0" applyProtection="0"/>
    <xf numFmtId="0" fontId="44" fillId="43" borderId="0" applyNumberFormat="0" applyBorder="0" applyAlignment="0" applyProtection="0"/>
    <xf numFmtId="0" fontId="46" fillId="43" borderId="0" applyNumberFormat="0" applyBorder="0" applyAlignment="0" applyProtection="0"/>
    <xf numFmtId="0" fontId="1" fillId="14" borderId="0" applyNumberFormat="0" applyBorder="0" applyAlignment="0" applyProtection="0"/>
    <xf numFmtId="0" fontId="44" fillId="43" borderId="0" applyNumberFormat="0" applyBorder="0" applyAlignment="0" applyProtection="0"/>
    <xf numFmtId="0" fontId="1" fillId="14" borderId="0" applyNumberFormat="0" applyBorder="0" applyAlignment="0" applyProtection="0"/>
    <xf numFmtId="0" fontId="45" fillId="14" borderId="0" applyNumberFormat="0" applyBorder="0" applyAlignment="0" applyProtection="0"/>
    <xf numFmtId="0" fontId="44" fillId="43"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44" fillId="43"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44" fillId="43"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44" fillId="43" borderId="0" applyNumberFormat="0" applyBorder="0" applyAlignment="0" applyProtection="0"/>
    <xf numFmtId="0" fontId="1" fillId="14" borderId="0" applyNumberFormat="0" applyBorder="0" applyAlignment="0" applyProtection="0"/>
    <xf numFmtId="0" fontId="44" fillId="43"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44" fillId="43"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44" fillId="43"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44" fillId="43" borderId="0" applyNumberFormat="0" applyBorder="0" applyAlignment="0" applyProtection="0"/>
    <xf numFmtId="0" fontId="1" fillId="14" borderId="0" applyNumberFormat="0" applyBorder="0" applyAlignment="0" applyProtection="0"/>
    <xf numFmtId="0" fontId="44" fillId="43"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44" fillId="43" borderId="0" applyNumberFormat="0" applyBorder="0" applyAlignment="0" applyProtection="0"/>
    <xf numFmtId="0" fontId="44" fillId="43" borderId="0" applyNumberFormat="0" applyBorder="0" applyAlignment="0" applyProtection="0"/>
    <xf numFmtId="0" fontId="44" fillId="43" borderId="0" applyNumberFormat="0" applyBorder="0" applyAlignment="0" applyProtection="0"/>
    <xf numFmtId="0" fontId="44" fillId="43"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44" fillId="43"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44" fillId="43" borderId="0" applyNumberFormat="0" applyBorder="0" applyAlignment="0" applyProtection="0"/>
    <xf numFmtId="0" fontId="1" fillId="14" borderId="0" applyNumberFormat="0" applyBorder="0" applyAlignment="0" applyProtection="0"/>
    <xf numFmtId="0" fontId="44" fillId="43" borderId="0" applyNumberFormat="0" applyBorder="0" applyAlignment="0" applyProtection="0"/>
    <xf numFmtId="0" fontId="44" fillId="43"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44" fillId="43" borderId="0" applyNumberFormat="0" applyBorder="0" applyAlignment="0" applyProtection="0"/>
    <xf numFmtId="0" fontId="44" fillId="43" borderId="0" applyNumberFormat="0" applyBorder="0" applyAlignment="0" applyProtection="0"/>
    <xf numFmtId="0" fontId="44" fillId="43" borderId="0" applyNumberFormat="0" applyBorder="0" applyAlignment="0" applyProtection="0"/>
    <xf numFmtId="0" fontId="44" fillId="43" borderId="0" applyNumberFormat="0" applyBorder="0" applyAlignment="0" applyProtection="0"/>
    <xf numFmtId="0" fontId="44" fillId="43" borderId="0" applyNumberFormat="0" applyBorder="0" applyAlignment="0" applyProtection="0"/>
    <xf numFmtId="0" fontId="44" fillId="43" borderId="0" applyNumberFormat="0" applyBorder="0" applyAlignment="0" applyProtection="0"/>
    <xf numFmtId="0" fontId="44" fillId="43" borderId="0" applyNumberFormat="0" applyBorder="0" applyAlignment="0" applyProtection="0"/>
    <xf numFmtId="0" fontId="44" fillId="43"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44" fillId="43" borderId="0" applyNumberFormat="0" applyBorder="0" applyAlignment="0" applyProtection="0"/>
    <xf numFmtId="0" fontId="44" fillId="43" borderId="0" applyNumberFormat="0" applyBorder="0" applyAlignment="0" applyProtection="0"/>
    <xf numFmtId="0" fontId="44" fillId="43" borderId="0" applyNumberFormat="0" applyBorder="0" applyAlignment="0" applyProtection="0"/>
    <xf numFmtId="0" fontId="44" fillId="43" borderId="0" applyNumberFormat="0" applyBorder="0" applyAlignment="0" applyProtection="0"/>
    <xf numFmtId="0" fontId="44" fillId="43" borderId="0" applyNumberFormat="0" applyBorder="0" applyAlignment="0" applyProtection="0"/>
    <xf numFmtId="0" fontId="44" fillId="43" borderId="0" applyNumberFormat="0" applyBorder="0" applyAlignment="0" applyProtection="0"/>
    <xf numFmtId="0" fontId="44" fillId="43" borderId="0" applyNumberFormat="0" applyBorder="0" applyAlignment="0" applyProtection="0"/>
    <xf numFmtId="0" fontId="44" fillId="43"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44" fillId="43" borderId="0" applyNumberFormat="0" applyBorder="0" applyAlignment="0" applyProtection="0"/>
    <xf numFmtId="0" fontId="44" fillId="43" borderId="0" applyNumberFormat="0" applyBorder="0" applyAlignment="0" applyProtection="0"/>
    <xf numFmtId="0" fontId="44" fillId="43" borderId="0" applyNumberFormat="0" applyBorder="0" applyAlignment="0" applyProtection="0"/>
    <xf numFmtId="0" fontId="44" fillId="43" borderId="0" applyNumberFormat="0" applyBorder="0" applyAlignment="0" applyProtection="0"/>
    <xf numFmtId="0" fontId="44" fillId="43" borderId="0" applyNumberFormat="0" applyBorder="0" applyAlignment="0" applyProtection="0"/>
    <xf numFmtId="0" fontId="44" fillId="43" borderId="0" applyNumberFormat="0" applyBorder="0" applyAlignment="0" applyProtection="0"/>
    <xf numFmtId="0" fontId="44" fillId="43" borderId="0" applyNumberFormat="0" applyBorder="0" applyAlignment="0" applyProtection="0"/>
    <xf numFmtId="0" fontId="44" fillId="43"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44" fillId="43" borderId="0" applyNumberFormat="0" applyBorder="0" applyAlignment="0" applyProtection="0"/>
    <xf numFmtId="0" fontId="44" fillId="43" borderId="0" applyNumberFormat="0" applyBorder="0" applyAlignment="0" applyProtection="0"/>
    <xf numFmtId="0" fontId="44" fillId="43" borderId="0" applyNumberFormat="0" applyBorder="0" applyAlignment="0" applyProtection="0"/>
    <xf numFmtId="0" fontId="44" fillId="43"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44" fillId="43" borderId="0" applyNumberFormat="0" applyBorder="0" applyAlignment="0" applyProtection="0"/>
    <xf numFmtId="0" fontId="1" fillId="14" borderId="0" applyNumberFormat="0" applyBorder="0" applyAlignment="0" applyProtection="0"/>
    <xf numFmtId="0" fontId="44" fillId="43"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44" fillId="43"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44" fillId="39" borderId="0" applyNumberFormat="0" applyBorder="0" applyAlignment="0" applyProtection="0"/>
    <xf numFmtId="0" fontId="1" fillId="48" borderId="0" applyNumberFormat="0" applyBorder="0" applyAlignment="0" applyProtection="0"/>
    <xf numFmtId="0" fontId="44" fillId="44" borderId="0" applyNumberFormat="0" applyBorder="0" applyAlignment="0" applyProtection="0"/>
    <xf numFmtId="0" fontId="1" fillId="18" borderId="0" applyNumberFormat="0" applyBorder="0" applyAlignment="0" applyProtection="0"/>
    <xf numFmtId="0" fontId="44" fillId="4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45"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44" fillId="4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44" fillId="4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44" fillId="4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44" fillId="4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44" fillId="4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44" fillId="4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44" fillId="4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44" fillId="4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44" fillId="4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44" fillId="4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44" fillId="44" borderId="0" applyNumberFormat="0" applyBorder="0" applyAlignment="0" applyProtection="0"/>
    <xf numFmtId="0" fontId="1" fillId="18" borderId="0" applyNumberFormat="0" applyBorder="0" applyAlignment="0" applyProtection="0"/>
    <xf numFmtId="0" fontId="44" fillId="4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44" fillId="4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44" fillId="4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44" fillId="44" borderId="0" applyNumberFormat="0" applyBorder="0" applyAlignment="0" applyProtection="0"/>
    <xf numFmtId="0" fontId="1" fillId="18" borderId="0" applyNumberFormat="0" applyBorder="0" applyAlignment="0" applyProtection="0"/>
    <xf numFmtId="0" fontId="44" fillId="4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44" fillId="44" borderId="0" applyNumberFormat="0" applyBorder="0" applyAlignment="0" applyProtection="0"/>
    <xf numFmtId="0" fontId="44" fillId="44" borderId="0" applyNumberFormat="0" applyBorder="0" applyAlignment="0" applyProtection="0"/>
    <xf numFmtId="0" fontId="44" fillId="44" borderId="0" applyNumberFormat="0" applyBorder="0" applyAlignment="0" applyProtection="0"/>
    <xf numFmtId="0" fontId="44" fillId="4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44" fillId="4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44" fillId="44" borderId="0" applyNumberFormat="0" applyBorder="0" applyAlignment="0" applyProtection="0"/>
    <xf numFmtId="0" fontId="1" fillId="18" borderId="0" applyNumberFormat="0" applyBorder="0" applyAlignment="0" applyProtection="0"/>
    <xf numFmtId="0" fontId="44" fillId="44" borderId="0" applyNumberFormat="0" applyBorder="0" applyAlignment="0" applyProtection="0"/>
    <xf numFmtId="0" fontId="44" fillId="4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44" fillId="44" borderId="0" applyNumberFormat="0" applyBorder="0" applyAlignment="0" applyProtection="0"/>
    <xf numFmtId="0" fontId="44" fillId="44" borderId="0" applyNumberFormat="0" applyBorder="0" applyAlignment="0" applyProtection="0"/>
    <xf numFmtId="0" fontId="44" fillId="44" borderId="0" applyNumberFormat="0" applyBorder="0" applyAlignment="0" applyProtection="0"/>
    <xf numFmtId="0" fontId="44" fillId="44" borderId="0" applyNumberFormat="0" applyBorder="0" applyAlignment="0" applyProtection="0"/>
    <xf numFmtId="0" fontId="44" fillId="44" borderId="0" applyNumberFormat="0" applyBorder="0" applyAlignment="0" applyProtection="0"/>
    <xf numFmtId="0" fontId="44" fillId="44" borderId="0" applyNumberFormat="0" applyBorder="0" applyAlignment="0" applyProtection="0"/>
    <xf numFmtId="0" fontId="44" fillId="44" borderId="0" applyNumberFormat="0" applyBorder="0" applyAlignment="0" applyProtection="0"/>
    <xf numFmtId="0" fontId="44" fillId="4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44" fillId="44" borderId="0" applyNumberFormat="0" applyBorder="0" applyAlignment="0" applyProtection="0"/>
    <xf numFmtId="0" fontId="44" fillId="44" borderId="0" applyNumberFormat="0" applyBorder="0" applyAlignment="0" applyProtection="0"/>
    <xf numFmtId="0" fontId="44" fillId="44" borderId="0" applyNumberFormat="0" applyBorder="0" applyAlignment="0" applyProtection="0"/>
    <xf numFmtId="0" fontId="44" fillId="44" borderId="0" applyNumberFormat="0" applyBorder="0" applyAlignment="0" applyProtection="0"/>
    <xf numFmtId="0" fontId="44" fillId="44" borderId="0" applyNumberFormat="0" applyBorder="0" applyAlignment="0" applyProtection="0"/>
    <xf numFmtId="0" fontId="44" fillId="44" borderId="0" applyNumberFormat="0" applyBorder="0" applyAlignment="0" applyProtection="0"/>
    <xf numFmtId="0" fontId="44" fillId="44" borderId="0" applyNumberFormat="0" applyBorder="0" applyAlignment="0" applyProtection="0"/>
    <xf numFmtId="0" fontId="44" fillId="4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44" fillId="44" borderId="0" applyNumberFormat="0" applyBorder="0" applyAlignment="0" applyProtection="0"/>
    <xf numFmtId="0" fontId="44" fillId="44" borderId="0" applyNumberFormat="0" applyBorder="0" applyAlignment="0" applyProtection="0"/>
    <xf numFmtId="0" fontId="44" fillId="44" borderId="0" applyNumberFormat="0" applyBorder="0" applyAlignment="0" applyProtection="0"/>
    <xf numFmtId="0" fontId="44" fillId="4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44" fillId="44" borderId="0" applyNumberFormat="0" applyBorder="0" applyAlignment="0" applyProtection="0"/>
    <xf numFmtId="0" fontId="1" fillId="18" borderId="0" applyNumberFormat="0" applyBorder="0" applyAlignment="0" applyProtection="0"/>
    <xf numFmtId="0" fontId="44" fillId="44" borderId="0" applyNumberFormat="0" applyBorder="0" applyAlignment="0" applyProtection="0"/>
    <xf numFmtId="0" fontId="46" fillId="44" borderId="0" applyNumberFormat="0" applyBorder="0" applyAlignment="0" applyProtection="0"/>
    <xf numFmtId="0" fontId="1" fillId="18" borderId="0" applyNumberFormat="0" applyBorder="0" applyAlignment="0" applyProtection="0"/>
    <xf numFmtId="0" fontId="44" fillId="44" borderId="0" applyNumberFormat="0" applyBorder="0" applyAlignment="0" applyProtection="0"/>
    <xf numFmtId="0" fontId="1" fillId="18" borderId="0" applyNumberFormat="0" applyBorder="0" applyAlignment="0" applyProtection="0"/>
    <xf numFmtId="0" fontId="45" fillId="18" borderId="0" applyNumberFormat="0" applyBorder="0" applyAlignment="0" applyProtection="0"/>
    <xf numFmtId="0" fontId="44" fillId="4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44" fillId="4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44" fillId="4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44" fillId="44" borderId="0" applyNumberFormat="0" applyBorder="0" applyAlignment="0" applyProtection="0"/>
    <xf numFmtId="0" fontId="1" fillId="18" borderId="0" applyNumberFormat="0" applyBorder="0" applyAlignment="0" applyProtection="0"/>
    <xf numFmtId="0" fontId="44" fillId="4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44" fillId="4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44" fillId="4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44" fillId="44" borderId="0" applyNumberFormat="0" applyBorder="0" applyAlignment="0" applyProtection="0"/>
    <xf numFmtId="0" fontId="1" fillId="18" borderId="0" applyNumberFormat="0" applyBorder="0" applyAlignment="0" applyProtection="0"/>
    <xf numFmtId="0" fontId="44" fillId="4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44" fillId="44" borderId="0" applyNumberFormat="0" applyBorder="0" applyAlignment="0" applyProtection="0"/>
    <xf numFmtId="0" fontId="44" fillId="44" borderId="0" applyNumberFormat="0" applyBorder="0" applyAlignment="0" applyProtection="0"/>
    <xf numFmtId="0" fontId="44" fillId="44" borderId="0" applyNumberFormat="0" applyBorder="0" applyAlignment="0" applyProtection="0"/>
    <xf numFmtId="0" fontId="44" fillId="4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44" fillId="4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44" fillId="44" borderId="0" applyNumberFormat="0" applyBorder="0" applyAlignment="0" applyProtection="0"/>
    <xf numFmtId="0" fontId="1" fillId="18" borderId="0" applyNumberFormat="0" applyBorder="0" applyAlignment="0" applyProtection="0"/>
    <xf numFmtId="0" fontId="44" fillId="44" borderId="0" applyNumberFormat="0" applyBorder="0" applyAlignment="0" applyProtection="0"/>
    <xf numFmtId="0" fontId="44" fillId="4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44" fillId="44" borderId="0" applyNumberFormat="0" applyBorder="0" applyAlignment="0" applyProtection="0"/>
    <xf numFmtId="0" fontId="44" fillId="44" borderId="0" applyNumberFormat="0" applyBorder="0" applyAlignment="0" applyProtection="0"/>
    <xf numFmtId="0" fontId="44" fillId="44" borderId="0" applyNumberFormat="0" applyBorder="0" applyAlignment="0" applyProtection="0"/>
    <xf numFmtId="0" fontId="44" fillId="44" borderId="0" applyNumberFormat="0" applyBorder="0" applyAlignment="0" applyProtection="0"/>
    <xf numFmtId="0" fontId="44" fillId="44" borderId="0" applyNumberFormat="0" applyBorder="0" applyAlignment="0" applyProtection="0"/>
    <xf numFmtId="0" fontId="44" fillId="44" borderId="0" applyNumberFormat="0" applyBorder="0" applyAlignment="0" applyProtection="0"/>
    <xf numFmtId="0" fontId="44" fillId="44" borderId="0" applyNumberFormat="0" applyBorder="0" applyAlignment="0" applyProtection="0"/>
    <xf numFmtId="0" fontId="44" fillId="4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44" fillId="44" borderId="0" applyNumberFormat="0" applyBorder="0" applyAlignment="0" applyProtection="0"/>
    <xf numFmtId="0" fontId="44" fillId="44" borderId="0" applyNumberFormat="0" applyBorder="0" applyAlignment="0" applyProtection="0"/>
    <xf numFmtId="0" fontId="44" fillId="44" borderId="0" applyNumberFormat="0" applyBorder="0" applyAlignment="0" applyProtection="0"/>
    <xf numFmtId="0" fontId="44" fillId="44" borderId="0" applyNumberFormat="0" applyBorder="0" applyAlignment="0" applyProtection="0"/>
    <xf numFmtId="0" fontId="44" fillId="44" borderId="0" applyNumberFormat="0" applyBorder="0" applyAlignment="0" applyProtection="0"/>
    <xf numFmtId="0" fontId="44" fillId="44" borderId="0" applyNumberFormat="0" applyBorder="0" applyAlignment="0" applyProtection="0"/>
    <xf numFmtId="0" fontId="44" fillId="44" borderId="0" applyNumberFormat="0" applyBorder="0" applyAlignment="0" applyProtection="0"/>
    <xf numFmtId="0" fontId="44" fillId="4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44" fillId="44" borderId="0" applyNumberFormat="0" applyBorder="0" applyAlignment="0" applyProtection="0"/>
    <xf numFmtId="0" fontId="44" fillId="44" borderId="0" applyNumberFormat="0" applyBorder="0" applyAlignment="0" applyProtection="0"/>
    <xf numFmtId="0" fontId="44" fillId="44" borderId="0" applyNumberFormat="0" applyBorder="0" applyAlignment="0" applyProtection="0"/>
    <xf numFmtId="0" fontId="44" fillId="44" borderId="0" applyNumberFormat="0" applyBorder="0" applyAlignment="0" applyProtection="0"/>
    <xf numFmtId="0" fontId="44" fillId="44" borderId="0" applyNumberFormat="0" applyBorder="0" applyAlignment="0" applyProtection="0"/>
    <xf numFmtId="0" fontId="44" fillId="44" borderId="0" applyNumberFormat="0" applyBorder="0" applyAlignment="0" applyProtection="0"/>
    <xf numFmtId="0" fontId="44" fillId="44" borderId="0" applyNumberFormat="0" applyBorder="0" applyAlignment="0" applyProtection="0"/>
    <xf numFmtId="0" fontId="44" fillId="4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44" fillId="44" borderId="0" applyNumberFormat="0" applyBorder="0" applyAlignment="0" applyProtection="0"/>
    <xf numFmtId="0" fontId="44" fillId="44" borderId="0" applyNumberFormat="0" applyBorder="0" applyAlignment="0" applyProtection="0"/>
    <xf numFmtId="0" fontId="44" fillId="44" borderId="0" applyNumberFormat="0" applyBorder="0" applyAlignment="0" applyProtection="0"/>
    <xf numFmtId="0" fontId="44" fillId="4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44" fillId="44" borderId="0" applyNumberFormat="0" applyBorder="0" applyAlignment="0" applyProtection="0"/>
    <xf numFmtId="0" fontId="1" fillId="18" borderId="0" applyNumberFormat="0" applyBorder="0" applyAlignment="0" applyProtection="0"/>
    <xf numFmtId="0" fontId="44" fillId="4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44" fillId="4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44" fillId="40" borderId="0" applyNumberFormat="0" applyBorder="0" applyAlignment="0" applyProtection="0"/>
    <xf numFmtId="0" fontId="1" fillId="49" borderId="0" applyNumberFormat="0" applyBorder="0" applyAlignment="0" applyProtection="0"/>
    <xf numFmtId="0" fontId="44" fillId="45" borderId="0" applyNumberFormat="0" applyBorder="0" applyAlignment="0" applyProtection="0"/>
    <xf numFmtId="0" fontId="1" fillId="22" borderId="0" applyNumberFormat="0" applyBorder="0" applyAlignment="0" applyProtection="0"/>
    <xf numFmtId="0" fontId="44" fillId="45"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45"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44" fillId="45"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44" fillId="45"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44" fillId="45"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44" fillId="45"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44" fillId="45"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44" fillId="45"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44" fillId="45"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44" fillId="45"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44" fillId="45"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44" fillId="45"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44" fillId="45" borderId="0" applyNumberFormat="0" applyBorder="0" applyAlignment="0" applyProtection="0"/>
    <xf numFmtId="0" fontId="1" fillId="22" borderId="0" applyNumberFormat="0" applyBorder="0" applyAlignment="0" applyProtection="0"/>
    <xf numFmtId="0" fontId="44" fillId="45"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44" fillId="45"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44" fillId="45"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44" fillId="45" borderId="0" applyNumberFormat="0" applyBorder="0" applyAlignment="0" applyProtection="0"/>
    <xf numFmtId="0" fontId="1" fillId="22" borderId="0" applyNumberFormat="0" applyBorder="0" applyAlignment="0" applyProtection="0"/>
    <xf numFmtId="0" fontId="44" fillId="45"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44" fillId="45"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44" fillId="45" borderId="0" applyNumberFormat="0" applyBorder="0" applyAlignment="0" applyProtection="0"/>
    <xf numFmtId="0" fontId="1" fillId="22"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44" fillId="45" borderId="0" applyNumberFormat="0" applyBorder="0" applyAlignment="0" applyProtection="0"/>
    <xf numFmtId="0" fontId="1" fillId="22" borderId="0" applyNumberFormat="0" applyBorder="0" applyAlignment="0" applyProtection="0"/>
    <xf numFmtId="0" fontId="44" fillId="45" borderId="0" applyNumberFormat="0" applyBorder="0" applyAlignment="0" applyProtection="0"/>
    <xf numFmtId="0" fontId="46" fillId="45" borderId="0" applyNumberFormat="0" applyBorder="0" applyAlignment="0" applyProtection="0"/>
    <xf numFmtId="0" fontId="1" fillId="22" borderId="0" applyNumberFormat="0" applyBorder="0" applyAlignment="0" applyProtection="0"/>
    <xf numFmtId="0" fontId="44" fillId="45" borderId="0" applyNumberFormat="0" applyBorder="0" applyAlignment="0" applyProtection="0"/>
    <xf numFmtId="0" fontId="1" fillId="22" borderId="0" applyNumberFormat="0" applyBorder="0" applyAlignment="0" applyProtection="0"/>
    <xf numFmtId="0" fontId="45" fillId="22" borderId="0" applyNumberFormat="0" applyBorder="0" applyAlignment="0" applyProtection="0"/>
    <xf numFmtId="0" fontId="44" fillId="45"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44" fillId="45"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44" fillId="45"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44" fillId="45" borderId="0" applyNumberFormat="0" applyBorder="0" applyAlignment="0" applyProtection="0"/>
    <xf numFmtId="0" fontId="1" fillId="22" borderId="0" applyNumberFormat="0" applyBorder="0" applyAlignment="0" applyProtection="0"/>
    <xf numFmtId="0" fontId="44" fillId="45"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44" fillId="45"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44" fillId="45"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44" fillId="45" borderId="0" applyNumberFormat="0" applyBorder="0" applyAlignment="0" applyProtection="0"/>
    <xf numFmtId="0" fontId="1" fillId="22" borderId="0" applyNumberFormat="0" applyBorder="0" applyAlignment="0" applyProtection="0"/>
    <xf numFmtId="0" fontId="44" fillId="45"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44" fillId="45"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44" fillId="45" borderId="0" applyNumberFormat="0" applyBorder="0" applyAlignment="0" applyProtection="0"/>
    <xf numFmtId="0" fontId="1" fillId="22"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44" fillId="45" borderId="0" applyNumberFormat="0" applyBorder="0" applyAlignment="0" applyProtection="0"/>
    <xf numFmtId="0" fontId="1" fillId="22" borderId="0" applyNumberFormat="0" applyBorder="0" applyAlignment="0" applyProtection="0"/>
    <xf numFmtId="0" fontId="44" fillId="45"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44" fillId="45"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50" borderId="0" applyNumberFormat="0" applyBorder="0" applyAlignment="0" applyProtection="0"/>
    <xf numFmtId="0" fontId="44" fillId="41" borderId="0" applyNumberFormat="0" applyBorder="0" applyAlignment="0" applyProtection="0"/>
    <xf numFmtId="0" fontId="1" fillId="26" borderId="0" applyNumberFormat="0" applyBorder="0" applyAlignment="0" applyProtection="0"/>
    <xf numFmtId="0" fontId="44" fillId="41"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45"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44" fillId="41"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44" fillId="41"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44" fillId="41"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44" fillId="41"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44" fillId="41"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44" fillId="41"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44" fillId="41"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44" fillId="41"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44" fillId="41"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44" fillId="41"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44" fillId="41" borderId="0" applyNumberFormat="0" applyBorder="0" applyAlignment="0" applyProtection="0"/>
    <xf numFmtId="0" fontId="1" fillId="26" borderId="0" applyNumberFormat="0" applyBorder="0" applyAlignment="0" applyProtection="0"/>
    <xf numFmtId="0" fontId="44" fillId="41"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44" fillId="41"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44" fillId="41"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44" fillId="41" borderId="0" applyNumberFormat="0" applyBorder="0" applyAlignment="0" applyProtection="0"/>
    <xf numFmtId="0" fontId="1" fillId="26" borderId="0" applyNumberFormat="0" applyBorder="0" applyAlignment="0" applyProtection="0"/>
    <xf numFmtId="0" fontId="44" fillId="41"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44" fillId="41" borderId="0" applyNumberFormat="0" applyBorder="0" applyAlignment="0" applyProtection="0"/>
    <xf numFmtId="0" fontId="44" fillId="41" borderId="0" applyNumberFormat="0" applyBorder="0" applyAlignment="0" applyProtection="0"/>
    <xf numFmtId="0" fontId="44" fillId="41" borderId="0" applyNumberFormat="0" applyBorder="0" applyAlignment="0" applyProtection="0"/>
    <xf numFmtId="0" fontId="44" fillId="41"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44" fillId="41"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44" fillId="41" borderId="0" applyNumberFormat="0" applyBorder="0" applyAlignment="0" applyProtection="0"/>
    <xf numFmtId="0" fontId="1" fillId="26" borderId="0" applyNumberFormat="0" applyBorder="0" applyAlignment="0" applyProtection="0"/>
    <xf numFmtId="0" fontId="44" fillId="41" borderId="0" applyNumberFormat="0" applyBorder="0" applyAlignment="0" applyProtection="0"/>
    <xf numFmtId="0" fontId="44" fillId="41"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44" fillId="41" borderId="0" applyNumberFormat="0" applyBorder="0" applyAlignment="0" applyProtection="0"/>
    <xf numFmtId="0" fontId="44" fillId="41" borderId="0" applyNumberFormat="0" applyBorder="0" applyAlignment="0" applyProtection="0"/>
    <xf numFmtId="0" fontId="44" fillId="41" borderId="0" applyNumberFormat="0" applyBorder="0" applyAlignment="0" applyProtection="0"/>
    <xf numFmtId="0" fontId="44" fillId="41" borderId="0" applyNumberFormat="0" applyBorder="0" applyAlignment="0" applyProtection="0"/>
    <xf numFmtId="0" fontId="44" fillId="41" borderId="0" applyNumberFormat="0" applyBorder="0" applyAlignment="0" applyProtection="0"/>
    <xf numFmtId="0" fontId="44" fillId="41" borderId="0" applyNumberFormat="0" applyBorder="0" applyAlignment="0" applyProtection="0"/>
    <xf numFmtId="0" fontId="44" fillId="41" borderId="0" applyNumberFormat="0" applyBorder="0" applyAlignment="0" applyProtection="0"/>
    <xf numFmtId="0" fontId="44" fillId="41"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44" fillId="41" borderId="0" applyNumberFormat="0" applyBorder="0" applyAlignment="0" applyProtection="0"/>
    <xf numFmtId="0" fontId="44" fillId="41" borderId="0" applyNumberFormat="0" applyBorder="0" applyAlignment="0" applyProtection="0"/>
    <xf numFmtId="0" fontId="44" fillId="41" borderId="0" applyNumberFormat="0" applyBorder="0" applyAlignment="0" applyProtection="0"/>
    <xf numFmtId="0" fontId="44" fillId="41" borderId="0" applyNumberFormat="0" applyBorder="0" applyAlignment="0" applyProtection="0"/>
    <xf numFmtId="0" fontId="44" fillId="41" borderId="0" applyNumberFormat="0" applyBorder="0" applyAlignment="0" applyProtection="0"/>
    <xf numFmtId="0" fontId="44" fillId="41" borderId="0" applyNumberFormat="0" applyBorder="0" applyAlignment="0" applyProtection="0"/>
    <xf numFmtId="0" fontId="44" fillId="41" borderId="0" applyNumberFormat="0" applyBorder="0" applyAlignment="0" applyProtection="0"/>
    <xf numFmtId="0" fontId="44" fillId="41"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44" fillId="41" borderId="0" applyNumberFormat="0" applyBorder="0" applyAlignment="0" applyProtection="0"/>
    <xf numFmtId="0" fontId="44" fillId="41" borderId="0" applyNumberFormat="0" applyBorder="0" applyAlignment="0" applyProtection="0"/>
    <xf numFmtId="0" fontId="44" fillId="41" borderId="0" applyNumberFormat="0" applyBorder="0" applyAlignment="0" applyProtection="0"/>
    <xf numFmtId="0" fontId="44" fillId="41"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44" fillId="41" borderId="0" applyNumberFormat="0" applyBorder="0" applyAlignment="0" applyProtection="0"/>
    <xf numFmtId="0" fontId="1" fillId="26" borderId="0" applyNumberFormat="0" applyBorder="0" applyAlignment="0" applyProtection="0"/>
    <xf numFmtId="0" fontId="44" fillId="41" borderId="0" applyNumberFormat="0" applyBorder="0" applyAlignment="0" applyProtection="0"/>
    <xf numFmtId="0" fontId="46" fillId="41" borderId="0" applyNumberFormat="0" applyBorder="0" applyAlignment="0" applyProtection="0"/>
    <xf numFmtId="0" fontId="1" fillId="26" borderId="0" applyNumberFormat="0" applyBorder="0" applyAlignment="0" applyProtection="0"/>
    <xf numFmtId="0" fontId="44" fillId="41" borderId="0" applyNumberFormat="0" applyBorder="0" applyAlignment="0" applyProtection="0"/>
    <xf numFmtId="0" fontId="1" fillId="26" borderId="0" applyNumberFormat="0" applyBorder="0" applyAlignment="0" applyProtection="0"/>
    <xf numFmtId="0" fontId="45" fillId="26" borderId="0" applyNumberFormat="0" applyBorder="0" applyAlignment="0" applyProtection="0"/>
    <xf numFmtId="0" fontId="44" fillId="41"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44" fillId="41"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44" fillId="41"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44" fillId="41" borderId="0" applyNumberFormat="0" applyBorder="0" applyAlignment="0" applyProtection="0"/>
    <xf numFmtId="0" fontId="1" fillId="26" borderId="0" applyNumberFormat="0" applyBorder="0" applyAlignment="0" applyProtection="0"/>
    <xf numFmtId="0" fontId="44" fillId="41"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44" fillId="41"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44" fillId="41"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44" fillId="41" borderId="0" applyNumberFormat="0" applyBorder="0" applyAlignment="0" applyProtection="0"/>
    <xf numFmtId="0" fontId="1" fillId="26" borderId="0" applyNumberFormat="0" applyBorder="0" applyAlignment="0" applyProtection="0"/>
    <xf numFmtId="0" fontId="44" fillId="41"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44" fillId="41" borderId="0" applyNumberFormat="0" applyBorder="0" applyAlignment="0" applyProtection="0"/>
    <xf numFmtId="0" fontId="44" fillId="41" borderId="0" applyNumberFormat="0" applyBorder="0" applyAlignment="0" applyProtection="0"/>
    <xf numFmtId="0" fontId="44" fillId="41" borderId="0" applyNumberFormat="0" applyBorder="0" applyAlignment="0" applyProtection="0"/>
    <xf numFmtId="0" fontId="44" fillId="41"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44" fillId="41"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44" fillId="41" borderId="0" applyNumberFormat="0" applyBorder="0" applyAlignment="0" applyProtection="0"/>
    <xf numFmtId="0" fontId="1" fillId="26" borderId="0" applyNumberFormat="0" applyBorder="0" applyAlignment="0" applyProtection="0"/>
    <xf numFmtId="0" fontId="44" fillId="41" borderId="0" applyNumberFormat="0" applyBorder="0" applyAlignment="0" applyProtection="0"/>
    <xf numFmtId="0" fontId="44" fillId="41"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44" fillId="41" borderId="0" applyNumberFormat="0" applyBorder="0" applyAlignment="0" applyProtection="0"/>
    <xf numFmtId="0" fontId="44" fillId="41" borderId="0" applyNumberFormat="0" applyBorder="0" applyAlignment="0" applyProtection="0"/>
    <xf numFmtId="0" fontId="44" fillId="41" borderId="0" applyNumberFormat="0" applyBorder="0" applyAlignment="0" applyProtection="0"/>
    <xf numFmtId="0" fontId="44" fillId="41" borderId="0" applyNumberFormat="0" applyBorder="0" applyAlignment="0" applyProtection="0"/>
    <xf numFmtId="0" fontId="44" fillId="41" borderId="0" applyNumberFormat="0" applyBorder="0" applyAlignment="0" applyProtection="0"/>
    <xf numFmtId="0" fontId="44" fillId="41" borderId="0" applyNumberFormat="0" applyBorder="0" applyAlignment="0" applyProtection="0"/>
    <xf numFmtId="0" fontId="44" fillId="41" borderId="0" applyNumberFormat="0" applyBorder="0" applyAlignment="0" applyProtection="0"/>
    <xf numFmtId="0" fontId="44" fillId="41"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44" fillId="41" borderId="0" applyNumberFormat="0" applyBorder="0" applyAlignment="0" applyProtection="0"/>
    <xf numFmtId="0" fontId="44" fillId="41" borderId="0" applyNumberFormat="0" applyBorder="0" applyAlignment="0" applyProtection="0"/>
    <xf numFmtId="0" fontId="44" fillId="41" borderId="0" applyNumberFormat="0" applyBorder="0" applyAlignment="0" applyProtection="0"/>
    <xf numFmtId="0" fontId="44" fillId="41" borderId="0" applyNumberFormat="0" applyBorder="0" applyAlignment="0" applyProtection="0"/>
    <xf numFmtId="0" fontId="44" fillId="41" borderId="0" applyNumberFormat="0" applyBorder="0" applyAlignment="0" applyProtection="0"/>
    <xf numFmtId="0" fontId="44" fillId="41" borderId="0" applyNumberFormat="0" applyBorder="0" applyAlignment="0" applyProtection="0"/>
    <xf numFmtId="0" fontId="44" fillId="41" borderId="0" applyNumberFormat="0" applyBorder="0" applyAlignment="0" applyProtection="0"/>
    <xf numFmtId="0" fontId="44" fillId="41"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44" fillId="41" borderId="0" applyNumberFormat="0" applyBorder="0" applyAlignment="0" applyProtection="0"/>
    <xf numFmtId="0" fontId="44" fillId="41" borderId="0" applyNumberFormat="0" applyBorder="0" applyAlignment="0" applyProtection="0"/>
    <xf numFmtId="0" fontId="44" fillId="41" borderId="0" applyNumberFormat="0" applyBorder="0" applyAlignment="0" applyProtection="0"/>
    <xf numFmtId="0" fontId="44" fillId="41" borderId="0" applyNumberFormat="0" applyBorder="0" applyAlignment="0" applyProtection="0"/>
    <xf numFmtId="0" fontId="44" fillId="41" borderId="0" applyNumberFormat="0" applyBorder="0" applyAlignment="0" applyProtection="0"/>
    <xf numFmtId="0" fontId="44" fillId="41" borderId="0" applyNumberFormat="0" applyBorder="0" applyAlignment="0" applyProtection="0"/>
    <xf numFmtId="0" fontId="44" fillId="41" borderId="0" applyNumberFormat="0" applyBorder="0" applyAlignment="0" applyProtection="0"/>
    <xf numFmtId="0" fontId="44" fillId="41"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44" fillId="41" borderId="0" applyNumberFormat="0" applyBorder="0" applyAlignment="0" applyProtection="0"/>
    <xf numFmtId="0" fontId="44" fillId="41" borderId="0" applyNumberFormat="0" applyBorder="0" applyAlignment="0" applyProtection="0"/>
    <xf numFmtId="0" fontId="44" fillId="41" borderId="0" applyNumberFormat="0" applyBorder="0" applyAlignment="0" applyProtection="0"/>
    <xf numFmtId="0" fontId="44" fillId="41"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44" fillId="41" borderId="0" applyNumberFormat="0" applyBorder="0" applyAlignment="0" applyProtection="0"/>
    <xf numFmtId="0" fontId="1" fillId="26" borderId="0" applyNumberFormat="0" applyBorder="0" applyAlignment="0" applyProtection="0"/>
    <xf numFmtId="0" fontId="44" fillId="41"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44" fillId="41"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44" fillId="39" borderId="0" applyNumberFormat="0" applyBorder="0" applyAlignment="0" applyProtection="0"/>
    <xf numFmtId="0" fontId="1" fillId="34" borderId="0" applyNumberFormat="0" applyBorder="0" applyAlignment="0" applyProtection="0"/>
    <xf numFmtId="0" fontId="44" fillId="40" borderId="0" applyNumberFormat="0" applyBorder="0" applyAlignment="0" applyProtection="0"/>
    <xf numFmtId="0" fontId="1" fillId="30" borderId="0" applyNumberFormat="0" applyBorder="0" applyAlignment="0" applyProtection="0"/>
    <xf numFmtId="0" fontId="44" fillId="4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45"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44" fillId="4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44" fillId="4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44" fillId="4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44" fillId="4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44" fillId="4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44" fillId="4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44" fillId="4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44" fillId="4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44" fillId="4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44" fillId="4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44" fillId="40" borderId="0" applyNumberFormat="0" applyBorder="0" applyAlignment="0" applyProtection="0"/>
    <xf numFmtId="0" fontId="1" fillId="30" borderId="0" applyNumberFormat="0" applyBorder="0" applyAlignment="0" applyProtection="0"/>
    <xf numFmtId="0" fontId="44" fillId="4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44" fillId="4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44" fillId="4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44" fillId="40" borderId="0" applyNumberFormat="0" applyBorder="0" applyAlignment="0" applyProtection="0"/>
    <xf numFmtId="0" fontId="1" fillId="30" borderId="0" applyNumberFormat="0" applyBorder="0" applyAlignment="0" applyProtection="0"/>
    <xf numFmtId="0" fontId="44" fillId="4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44" fillId="40" borderId="0" applyNumberFormat="0" applyBorder="0" applyAlignment="0" applyProtection="0"/>
    <xf numFmtId="0" fontId="44" fillId="40" borderId="0" applyNumberFormat="0" applyBorder="0" applyAlignment="0" applyProtection="0"/>
    <xf numFmtId="0" fontId="44" fillId="40" borderId="0" applyNumberFormat="0" applyBorder="0" applyAlignment="0" applyProtection="0"/>
    <xf numFmtId="0" fontId="44" fillId="4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44" fillId="4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44" fillId="40" borderId="0" applyNumberFormat="0" applyBorder="0" applyAlignment="0" applyProtection="0"/>
    <xf numFmtId="0" fontId="1" fillId="30" borderId="0" applyNumberFormat="0" applyBorder="0" applyAlignment="0" applyProtection="0"/>
    <xf numFmtId="0" fontId="44" fillId="40" borderId="0" applyNumberFormat="0" applyBorder="0" applyAlignment="0" applyProtection="0"/>
    <xf numFmtId="0" fontId="44" fillId="4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44" fillId="40" borderId="0" applyNumberFormat="0" applyBorder="0" applyAlignment="0" applyProtection="0"/>
    <xf numFmtId="0" fontId="44" fillId="40" borderId="0" applyNumberFormat="0" applyBorder="0" applyAlignment="0" applyProtection="0"/>
    <xf numFmtId="0" fontId="44" fillId="40" borderId="0" applyNumberFormat="0" applyBorder="0" applyAlignment="0" applyProtection="0"/>
    <xf numFmtId="0" fontId="44" fillId="40" borderId="0" applyNumberFormat="0" applyBorder="0" applyAlignment="0" applyProtection="0"/>
    <xf numFmtId="0" fontId="44" fillId="40" borderId="0" applyNumberFormat="0" applyBorder="0" applyAlignment="0" applyProtection="0"/>
    <xf numFmtId="0" fontId="44" fillId="40" borderId="0" applyNumberFormat="0" applyBorder="0" applyAlignment="0" applyProtection="0"/>
    <xf numFmtId="0" fontId="44" fillId="40" borderId="0" applyNumberFormat="0" applyBorder="0" applyAlignment="0" applyProtection="0"/>
    <xf numFmtId="0" fontId="44" fillId="4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44" fillId="40" borderId="0" applyNumberFormat="0" applyBorder="0" applyAlignment="0" applyProtection="0"/>
    <xf numFmtId="0" fontId="44" fillId="40" borderId="0" applyNumberFormat="0" applyBorder="0" applyAlignment="0" applyProtection="0"/>
    <xf numFmtId="0" fontId="44" fillId="40" borderId="0" applyNumberFormat="0" applyBorder="0" applyAlignment="0" applyProtection="0"/>
    <xf numFmtId="0" fontId="44" fillId="40" borderId="0" applyNumberFormat="0" applyBorder="0" applyAlignment="0" applyProtection="0"/>
    <xf numFmtId="0" fontId="44" fillId="40" borderId="0" applyNumberFormat="0" applyBorder="0" applyAlignment="0" applyProtection="0"/>
    <xf numFmtId="0" fontId="44" fillId="40" borderId="0" applyNumberFormat="0" applyBorder="0" applyAlignment="0" applyProtection="0"/>
    <xf numFmtId="0" fontId="44" fillId="40" borderId="0" applyNumberFormat="0" applyBorder="0" applyAlignment="0" applyProtection="0"/>
    <xf numFmtId="0" fontId="44" fillId="4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44" fillId="40" borderId="0" applyNumberFormat="0" applyBorder="0" applyAlignment="0" applyProtection="0"/>
    <xf numFmtId="0" fontId="44" fillId="40" borderId="0" applyNumberFormat="0" applyBorder="0" applyAlignment="0" applyProtection="0"/>
    <xf numFmtId="0" fontId="44" fillId="40" borderId="0" applyNumberFormat="0" applyBorder="0" applyAlignment="0" applyProtection="0"/>
    <xf numFmtId="0" fontId="44" fillId="4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44" fillId="40" borderId="0" applyNumberFormat="0" applyBorder="0" applyAlignment="0" applyProtection="0"/>
    <xf numFmtId="0" fontId="1" fillId="30" borderId="0" applyNumberFormat="0" applyBorder="0" applyAlignment="0" applyProtection="0"/>
    <xf numFmtId="0" fontId="44" fillId="40" borderId="0" applyNumberFormat="0" applyBorder="0" applyAlignment="0" applyProtection="0"/>
    <xf numFmtId="0" fontId="46" fillId="40" borderId="0" applyNumberFormat="0" applyBorder="0" applyAlignment="0" applyProtection="0"/>
    <xf numFmtId="0" fontId="1" fillId="30" borderId="0" applyNumberFormat="0" applyBorder="0" applyAlignment="0" applyProtection="0"/>
    <xf numFmtId="0" fontId="44" fillId="40" borderId="0" applyNumberFormat="0" applyBorder="0" applyAlignment="0" applyProtection="0"/>
    <xf numFmtId="0" fontId="1" fillId="30" borderId="0" applyNumberFormat="0" applyBorder="0" applyAlignment="0" applyProtection="0"/>
    <xf numFmtId="0" fontId="45" fillId="30" borderId="0" applyNumberFormat="0" applyBorder="0" applyAlignment="0" applyProtection="0"/>
    <xf numFmtId="0" fontId="44" fillId="4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44" fillId="4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44" fillId="4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44" fillId="40" borderId="0" applyNumberFormat="0" applyBorder="0" applyAlignment="0" applyProtection="0"/>
    <xf numFmtId="0" fontId="1" fillId="30" borderId="0" applyNumberFormat="0" applyBorder="0" applyAlignment="0" applyProtection="0"/>
    <xf numFmtId="0" fontId="44" fillId="4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44" fillId="4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44" fillId="4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44" fillId="40" borderId="0" applyNumberFormat="0" applyBorder="0" applyAlignment="0" applyProtection="0"/>
    <xf numFmtId="0" fontId="1" fillId="30" borderId="0" applyNumberFormat="0" applyBorder="0" applyAlignment="0" applyProtection="0"/>
    <xf numFmtId="0" fontId="44" fillId="4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44" fillId="40" borderId="0" applyNumberFormat="0" applyBorder="0" applyAlignment="0" applyProtection="0"/>
    <xf numFmtId="0" fontId="44" fillId="40" borderId="0" applyNumberFormat="0" applyBorder="0" applyAlignment="0" applyProtection="0"/>
    <xf numFmtId="0" fontId="44" fillId="40" borderId="0" applyNumberFormat="0" applyBorder="0" applyAlignment="0" applyProtection="0"/>
    <xf numFmtId="0" fontId="44" fillId="4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44" fillId="4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44" fillId="40" borderId="0" applyNumberFormat="0" applyBorder="0" applyAlignment="0" applyProtection="0"/>
    <xf numFmtId="0" fontId="1" fillId="30" borderId="0" applyNumberFormat="0" applyBorder="0" applyAlignment="0" applyProtection="0"/>
    <xf numFmtId="0" fontId="44" fillId="40" borderId="0" applyNumberFormat="0" applyBorder="0" applyAlignment="0" applyProtection="0"/>
    <xf numFmtId="0" fontId="44" fillId="4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44" fillId="40" borderId="0" applyNumberFormat="0" applyBorder="0" applyAlignment="0" applyProtection="0"/>
    <xf numFmtId="0" fontId="44" fillId="40" borderId="0" applyNumberFormat="0" applyBorder="0" applyAlignment="0" applyProtection="0"/>
    <xf numFmtId="0" fontId="44" fillId="40" borderId="0" applyNumberFormat="0" applyBorder="0" applyAlignment="0" applyProtection="0"/>
    <xf numFmtId="0" fontId="44" fillId="40" borderId="0" applyNumberFormat="0" applyBorder="0" applyAlignment="0" applyProtection="0"/>
    <xf numFmtId="0" fontId="44" fillId="40" borderId="0" applyNumberFormat="0" applyBorder="0" applyAlignment="0" applyProtection="0"/>
    <xf numFmtId="0" fontId="44" fillId="40" borderId="0" applyNumberFormat="0" applyBorder="0" applyAlignment="0" applyProtection="0"/>
    <xf numFmtId="0" fontId="44" fillId="40" borderId="0" applyNumberFormat="0" applyBorder="0" applyAlignment="0" applyProtection="0"/>
    <xf numFmtId="0" fontId="44" fillId="4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44" fillId="40" borderId="0" applyNumberFormat="0" applyBorder="0" applyAlignment="0" applyProtection="0"/>
    <xf numFmtId="0" fontId="44" fillId="40" borderId="0" applyNumberFormat="0" applyBorder="0" applyAlignment="0" applyProtection="0"/>
    <xf numFmtId="0" fontId="44" fillId="40" borderId="0" applyNumberFormat="0" applyBorder="0" applyAlignment="0" applyProtection="0"/>
    <xf numFmtId="0" fontId="44" fillId="40" borderId="0" applyNumberFormat="0" applyBorder="0" applyAlignment="0" applyProtection="0"/>
    <xf numFmtId="0" fontId="44" fillId="40" borderId="0" applyNumberFormat="0" applyBorder="0" applyAlignment="0" applyProtection="0"/>
    <xf numFmtId="0" fontId="44" fillId="40" borderId="0" applyNumberFormat="0" applyBorder="0" applyAlignment="0" applyProtection="0"/>
    <xf numFmtId="0" fontId="44" fillId="40" borderId="0" applyNumberFormat="0" applyBorder="0" applyAlignment="0" applyProtection="0"/>
    <xf numFmtId="0" fontId="44" fillId="4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44" fillId="40" borderId="0" applyNumberFormat="0" applyBorder="0" applyAlignment="0" applyProtection="0"/>
    <xf numFmtId="0" fontId="44" fillId="40" borderId="0" applyNumberFormat="0" applyBorder="0" applyAlignment="0" applyProtection="0"/>
    <xf numFmtId="0" fontId="44" fillId="40" borderId="0" applyNumberFormat="0" applyBorder="0" applyAlignment="0" applyProtection="0"/>
    <xf numFmtId="0" fontId="44" fillId="40" borderId="0" applyNumberFormat="0" applyBorder="0" applyAlignment="0" applyProtection="0"/>
    <xf numFmtId="0" fontId="44" fillId="40" borderId="0" applyNumberFormat="0" applyBorder="0" applyAlignment="0" applyProtection="0"/>
    <xf numFmtId="0" fontId="44" fillId="40" borderId="0" applyNumberFormat="0" applyBorder="0" applyAlignment="0" applyProtection="0"/>
    <xf numFmtId="0" fontId="44" fillId="40" borderId="0" applyNumberFormat="0" applyBorder="0" applyAlignment="0" applyProtection="0"/>
    <xf numFmtId="0" fontId="44" fillId="4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44" fillId="40" borderId="0" applyNumberFormat="0" applyBorder="0" applyAlignment="0" applyProtection="0"/>
    <xf numFmtId="0" fontId="44" fillId="40" borderId="0" applyNumberFormat="0" applyBorder="0" applyAlignment="0" applyProtection="0"/>
    <xf numFmtId="0" fontId="44" fillId="40" borderId="0" applyNumberFormat="0" applyBorder="0" applyAlignment="0" applyProtection="0"/>
    <xf numFmtId="0" fontId="44" fillId="4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44" fillId="40" borderId="0" applyNumberFormat="0" applyBorder="0" applyAlignment="0" applyProtection="0"/>
    <xf numFmtId="0" fontId="1" fillId="30" borderId="0" applyNumberFormat="0" applyBorder="0" applyAlignment="0" applyProtection="0"/>
    <xf numFmtId="0" fontId="44" fillId="4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44" fillId="4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47" fillId="42" borderId="0" applyNumberFormat="0" applyBorder="0" applyAlignment="0" applyProtection="0"/>
    <xf numFmtId="0" fontId="48" fillId="42" borderId="0" applyNumberFormat="0" applyBorder="0" applyAlignment="0" applyProtection="0"/>
    <xf numFmtId="0" fontId="47" fillId="43" borderId="0" applyNumberFormat="0" applyBorder="0" applyAlignment="0" applyProtection="0"/>
    <xf numFmtId="0" fontId="48" fillId="43" borderId="0" applyNumberFormat="0" applyBorder="0" applyAlignment="0" applyProtection="0"/>
    <xf numFmtId="0" fontId="47" fillId="44" borderId="0" applyNumberFormat="0" applyBorder="0" applyAlignment="0" applyProtection="0"/>
    <xf numFmtId="0" fontId="48" fillId="44" borderId="0" applyNumberFormat="0" applyBorder="0" applyAlignment="0" applyProtection="0"/>
    <xf numFmtId="0" fontId="47" fillId="45" borderId="0" applyNumberFormat="0" applyBorder="0" applyAlignment="0" applyProtection="0"/>
    <xf numFmtId="0" fontId="48" fillId="45" borderId="0" applyNumberFormat="0" applyBorder="0" applyAlignment="0" applyProtection="0"/>
    <xf numFmtId="0" fontId="47" fillId="41" borderId="0" applyNumberFormat="0" applyBorder="0" applyAlignment="0" applyProtection="0"/>
    <xf numFmtId="0" fontId="48" fillId="41" borderId="0" applyNumberFormat="0" applyBorder="0" applyAlignment="0" applyProtection="0"/>
    <xf numFmtId="0" fontId="48" fillId="40" borderId="0" applyNumberFormat="0" applyBorder="0" applyAlignment="0" applyProtection="0"/>
    <xf numFmtId="192" fontId="48" fillId="40" borderId="0" applyNumberFormat="0" applyBorder="0" applyAlignment="0" applyProtection="0"/>
    <xf numFmtId="192" fontId="47" fillId="40" borderId="0" applyNumberFormat="0" applyBorder="0" applyAlignment="0" applyProtection="0"/>
    <xf numFmtId="192" fontId="48" fillId="40" borderId="0" applyNumberFormat="0" applyBorder="0" applyAlignment="0" applyProtection="0"/>
    <xf numFmtId="192" fontId="48" fillId="40" borderId="0" applyNumberFormat="0" applyBorder="0" applyAlignment="0" applyProtection="0"/>
    <xf numFmtId="192" fontId="48" fillId="40" borderId="0" applyNumberFormat="0" applyBorder="0" applyAlignment="0" applyProtection="0"/>
    <xf numFmtId="192" fontId="47" fillId="40" borderId="0" applyNumberFormat="0" applyBorder="0" applyAlignment="0" applyProtection="0"/>
    <xf numFmtId="192" fontId="48" fillId="40" borderId="0" applyNumberFormat="0" applyBorder="0" applyAlignment="0" applyProtection="0"/>
    <xf numFmtId="192" fontId="47" fillId="40" borderId="0" applyNumberFormat="0" applyBorder="0" applyAlignment="0" applyProtection="0"/>
    <xf numFmtId="192" fontId="47" fillId="40" borderId="0" applyNumberFormat="0" applyBorder="0" applyAlignment="0" applyProtection="0"/>
    <xf numFmtId="192" fontId="48" fillId="40" borderId="0" applyNumberFormat="0" applyBorder="0" applyAlignment="0" applyProtection="0"/>
    <xf numFmtId="0" fontId="21" fillId="0" borderId="0" applyProtection="0"/>
    <xf numFmtId="0" fontId="44" fillId="41" borderId="0" applyNumberFormat="0" applyBorder="0" applyAlignment="0" applyProtection="0"/>
    <xf numFmtId="0" fontId="44" fillId="41" borderId="0" applyNumberFormat="0" applyBorder="0" applyAlignment="0" applyProtection="0"/>
    <xf numFmtId="0" fontId="44" fillId="38" borderId="0" applyNumberFormat="0" applyBorder="0" applyAlignment="0" applyProtection="0"/>
    <xf numFmtId="0" fontId="44" fillId="38" borderId="0" applyNumberFormat="0" applyBorder="0" applyAlignment="0" applyProtection="0"/>
    <xf numFmtId="0" fontId="44" fillId="39" borderId="0" applyNumberFormat="0" applyBorder="0" applyAlignment="0" applyProtection="0"/>
    <xf numFmtId="0" fontId="44" fillId="39" borderId="0" applyNumberFormat="0" applyBorder="0" applyAlignment="0" applyProtection="0"/>
    <xf numFmtId="0" fontId="44" fillId="51" borderId="0" applyNumberFormat="0" applyBorder="0" applyAlignment="0" applyProtection="0"/>
    <xf numFmtId="0" fontId="44" fillId="51" borderId="0" applyNumberFormat="0" applyBorder="0" applyAlignment="0" applyProtection="0"/>
    <xf numFmtId="0" fontId="44" fillId="41" borderId="0" applyNumberFormat="0" applyBorder="0" applyAlignment="0" applyProtection="0"/>
    <xf numFmtId="0" fontId="44" fillId="41" borderId="0" applyNumberFormat="0" applyBorder="0" applyAlignment="0" applyProtection="0"/>
    <xf numFmtId="0" fontId="44" fillId="39" borderId="0" applyNumberFormat="0" applyBorder="0" applyAlignment="0" applyProtection="0"/>
    <xf numFmtId="0" fontId="44" fillId="39"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1" fillId="11" borderId="0" applyNumberFormat="0" applyBorder="0" applyAlignment="0" applyProtection="0"/>
    <xf numFmtId="0" fontId="44" fillId="37"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44" fillId="41" borderId="0" applyNumberFormat="0" applyBorder="0" applyAlignment="0" applyProtection="0"/>
    <xf numFmtId="0" fontId="44" fillId="38" borderId="0" applyNumberFormat="0" applyBorder="0" applyAlignment="0" applyProtection="0"/>
    <xf numFmtId="0" fontId="44" fillId="38" borderId="0" applyNumberFormat="0" applyBorder="0" applyAlignment="0" applyProtection="0"/>
    <xf numFmtId="0" fontId="44" fillId="38" borderId="0" applyNumberFormat="0" applyBorder="0" applyAlignment="0" applyProtection="0"/>
    <xf numFmtId="0" fontId="1" fillId="15" borderId="0" applyNumberFormat="0" applyBorder="0" applyAlignment="0" applyProtection="0"/>
    <xf numFmtId="0" fontId="44" fillId="38"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44" fillId="52" borderId="0" applyNumberFormat="0" applyBorder="0" applyAlignment="0" applyProtection="0"/>
    <xf numFmtId="0" fontId="44" fillId="52" borderId="0" applyNumberFormat="0" applyBorder="0" applyAlignment="0" applyProtection="0"/>
    <xf numFmtId="0" fontId="44" fillId="52" borderId="0" applyNumberFormat="0" applyBorder="0" applyAlignment="0" applyProtection="0"/>
    <xf numFmtId="0" fontId="1" fillId="19" borderId="0" applyNumberFormat="0" applyBorder="0" applyAlignment="0" applyProtection="0"/>
    <xf numFmtId="0" fontId="44" fillId="52"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44" fillId="39"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1" fillId="23" borderId="0" applyNumberFormat="0" applyBorder="0" applyAlignment="0" applyProtection="0"/>
    <xf numFmtId="0" fontId="44" fillId="45"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44" fillId="51"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1" fillId="27" borderId="0" applyNumberFormat="0" applyBorder="0" applyAlignment="0" applyProtection="0"/>
    <xf numFmtId="0" fontId="44" fillId="3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44" fillId="41" borderId="0" applyNumberFormat="0" applyBorder="0" applyAlignment="0" applyProtection="0"/>
    <xf numFmtId="0" fontId="44" fillId="53" borderId="0" applyNumberFormat="0" applyBorder="0" applyAlignment="0" applyProtection="0"/>
    <xf numFmtId="0" fontId="44" fillId="53" borderId="0" applyNumberFormat="0" applyBorder="0" applyAlignment="0" applyProtection="0"/>
    <xf numFmtId="0" fontId="44" fillId="53" borderId="0" applyNumberFormat="0" applyBorder="0" applyAlignment="0" applyProtection="0"/>
    <xf numFmtId="0" fontId="1" fillId="31" borderId="0" applyNumberFormat="0" applyBorder="0" applyAlignment="0" applyProtection="0"/>
    <xf numFmtId="0" fontId="44" fillId="53"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44" fillId="3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44" fillId="51" borderId="0" applyNumberFormat="0" applyBorder="0" applyAlignment="0" applyProtection="0"/>
    <xf numFmtId="0" fontId="1" fillId="54" borderId="0" applyNumberFormat="0" applyBorder="0" applyAlignment="0" applyProtection="0"/>
    <xf numFmtId="0" fontId="44" fillId="37" borderId="0" applyNumberFormat="0" applyBorder="0" applyAlignment="0" applyProtection="0"/>
    <xf numFmtId="0" fontId="1" fillId="11" borderId="0" applyNumberFormat="0" applyBorder="0" applyAlignment="0" applyProtection="0"/>
    <xf numFmtId="0" fontId="44" fillId="37"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45"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44" fillId="37"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44" fillId="37"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44" fillId="37"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44" fillId="37"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44" fillId="37"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44" fillId="37"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44" fillId="37"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44" fillId="37"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44" fillId="37"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44" fillId="37"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44" fillId="37" borderId="0" applyNumberFormat="0" applyBorder="0" applyAlignment="0" applyProtection="0"/>
    <xf numFmtId="0" fontId="1" fillId="11" borderId="0" applyNumberFormat="0" applyBorder="0" applyAlignment="0" applyProtection="0"/>
    <xf numFmtId="0" fontId="44" fillId="37"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44" fillId="37"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44" fillId="37"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44" fillId="37" borderId="0" applyNumberFormat="0" applyBorder="0" applyAlignment="0" applyProtection="0"/>
    <xf numFmtId="0" fontId="1" fillId="11" borderId="0" applyNumberFormat="0" applyBorder="0" applyAlignment="0" applyProtection="0"/>
    <xf numFmtId="0" fontId="44" fillId="37"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44" fillId="37"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44" fillId="37" borderId="0" applyNumberFormat="0" applyBorder="0" applyAlignment="0" applyProtection="0"/>
    <xf numFmtId="0" fontId="1" fillId="11"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44" fillId="37" borderId="0" applyNumberFormat="0" applyBorder="0" applyAlignment="0" applyProtection="0"/>
    <xf numFmtId="0" fontId="1" fillId="11" borderId="0" applyNumberFormat="0" applyBorder="0" applyAlignment="0" applyProtection="0"/>
    <xf numFmtId="0" fontId="44" fillId="37" borderId="0" applyNumberFormat="0" applyBorder="0" applyAlignment="0" applyProtection="0"/>
    <xf numFmtId="0" fontId="46" fillId="37" borderId="0" applyNumberFormat="0" applyBorder="0" applyAlignment="0" applyProtection="0"/>
    <xf numFmtId="0" fontId="1" fillId="11" borderId="0" applyNumberFormat="0" applyBorder="0" applyAlignment="0" applyProtection="0"/>
    <xf numFmtId="0" fontId="44" fillId="37" borderId="0" applyNumberFormat="0" applyBorder="0" applyAlignment="0" applyProtection="0"/>
    <xf numFmtId="0" fontId="1" fillId="11" borderId="0" applyNumberFormat="0" applyBorder="0" applyAlignment="0" applyProtection="0"/>
    <xf numFmtId="0" fontId="45" fillId="11" borderId="0" applyNumberFormat="0" applyBorder="0" applyAlignment="0" applyProtection="0"/>
    <xf numFmtId="0" fontId="44" fillId="37"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44" fillId="37"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44" fillId="37"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44" fillId="37" borderId="0" applyNumberFormat="0" applyBorder="0" applyAlignment="0" applyProtection="0"/>
    <xf numFmtId="0" fontId="1" fillId="11" borderId="0" applyNumberFormat="0" applyBorder="0" applyAlignment="0" applyProtection="0"/>
    <xf numFmtId="0" fontId="44" fillId="37"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44" fillId="37"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44" fillId="37"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44" fillId="37" borderId="0" applyNumberFormat="0" applyBorder="0" applyAlignment="0" applyProtection="0"/>
    <xf numFmtId="0" fontId="1" fillId="11" borderId="0" applyNumberFormat="0" applyBorder="0" applyAlignment="0" applyProtection="0"/>
    <xf numFmtId="0" fontId="44" fillId="37"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44" fillId="37"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44" fillId="37" borderId="0" applyNumberFormat="0" applyBorder="0" applyAlignment="0" applyProtection="0"/>
    <xf numFmtId="0" fontId="1" fillId="11"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44" fillId="37" borderId="0" applyNumberFormat="0" applyBorder="0" applyAlignment="0" applyProtection="0"/>
    <xf numFmtId="0" fontId="1" fillId="11" borderId="0" applyNumberFormat="0" applyBorder="0" applyAlignment="0" applyProtection="0"/>
    <xf numFmtId="0" fontId="44" fillId="37"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44" fillId="37"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55" borderId="0" applyNumberFormat="0" applyBorder="0" applyAlignment="0" applyProtection="0"/>
    <xf numFmtId="0" fontId="44" fillId="38" borderId="0" applyNumberFormat="0" applyBorder="0" applyAlignment="0" applyProtection="0"/>
    <xf numFmtId="0" fontId="1" fillId="15" borderId="0" applyNumberFormat="0" applyBorder="0" applyAlignment="0" applyProtection="0"/>
    <xf numFmtId="0" fontId="44" fillId="38"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45"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44" fillId="38"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44" fillId="38"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44" fillId="38"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44" fillId="38"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44" fillId="38"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44" fillId="38"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44" fillId="38"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44" fillId="38"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44" fillId="38"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44" fillId="38"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44" fillId="38" borderId="0" applyNumberFormat="0" applyBorder="0" applyAlignment="0" applyProtection="0"/>
    <xf numFmtId="0" fontId="1" fillId="15" borderId="0" applyNumberFormat="0" applyBorder="0" applyAlignment="0" applyProtection="0"/>
    <xf numFmtId="0" fontId="44" fillId="38"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44" fillId="38"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44" fillId="38"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44" fillId="38" borderId="0" applyNumberFormat="0" applyBorder="0" applyAlignment="0" applyProtection="0"/>
    <xf numFmtId="0" fontId="1" fillId="15" borderId="0" applyNumberFormat="0" applyBorder="0" applyAlignment="0" applyProtection="0"/>
    <xf numFmtId="0" fontId="44" fillId="38"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44" fillId="38" borderId="0" applyNumberFormat="0" applyBorder="0" applyAlignment="0" applyProtection="0"/>
    <xf numFmtId="0" fontId="44" fillId="38" borderId="0" applyNumberFormat="0" applyBorder="0" applyAlignment="0" applyProtection="0"/>
    <xf numFmtId="0" fontId="44" fillId="38" borderId="0" applyNumberFormat="0" applyBorder="0" applyAlignment="0" applyProtection="0"/>
    <xf numFmtId="0" fontId="44" fillId="38"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44" fillId="38"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44" fillId="38" borderId="0" applyNumberFormat="0" applyBorder="0" applyAlignment="0" applyProtection="0"/>
    <xf numFmtId="0" fontId="1" fillId="15" borderId="0" applyNumberFormat="0" applyBorder="0" applyAlignment="0" applyProtection="0"/>
    <xf numFmtId="0" fontId="44" fillId="38" borderId="0" applyNumberFormat="0" applyBorder="0" applyAlignment="0" applyProtection="0"/>
    <xf numFmtId="0" fontId="44" fillId="38"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44" fillId="38" borderId="0" applyNumberFormat="0" applyBorder="0" applyAlignment="0" applyProtection="0"/>
    <xf numFmtId="0" fontId="44" fillId="38" borderId="0" applyNumberFormat="0" applyBorder="0" applyAlignment="0" applyProtection="0"/>
    <xf numFmtId="0" fontId="44" fillId="38" borderId="0" applyNumberFormat="0" applyBorder="0" applyAlignment="0" applyProtection="0"/>
    <xf numFmtId="0" fontId="44" fillId="38" borderId="0" applyNumberFormat="0" applyBorder="0" applyAlignment="0" applyProtection="0"/>
    <xf numFmtId="0" fontId="44" fillId="38" borderId="0" applyNumberFormat="0" applyBorder="0" applyAlignment="0" applyProtection="0"/>
    <xf numFmtId="0" fontId="44" fillId="38" borderId="0" applyNumberFormat="0" applyBorder="0" applyAlignment="0" applyProtection="0"/>
    <xf numFmtId="0" fontId="44" fillId="38" borderId="0" applyNumberFormat="0" applyBorder="0" applyAlignment="0" applyProtection="0"/>
    <xf numFmtId="0" fontId="44" fillId="38"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44" fillId="38" borderId="0" applyNumberFormat="0" applyBorder="0" applyAlignment="0" applyProtection="0"/>
    <xf numFmtId="0" fontId="44" fillId="38" borderId="0" applyNumberFormat="0" applyBorder="0" applyAlignment="0" applyProtection="0"/>
    <xf numFmtId="0" fontId="44" fillId="38" borderId="0" applyNumberFormat="0" applyBorder="0" applyAlignment="0" applyProtection="0"/>
    <xf numFmtId="0" fontId="44" fillId="38" borderId="0" applyNumberFormat="0" applyBorder="0" applyAlignment="0" applyProtection="0"/>
    <xf numFmtId="0" fontId="44" fillId="38" borderId="0" applyNumberFormat="0" applyBorder="0" applyAlignment="0" applyProtection="0"/>
    <xf numFmtId="0" fontId="44" fillId="38" borderId="0" applyNumberFormat="0" applyBorder="0" applyAlignment="0" applyProtection="0"/>
    <xf numFmtId="0" fontId="44" fillId="38" borderId="0" applyNumberFormat="0" applyBorder="0" applyAlignment="0" applyProtection="0"/>
    <xf numFmtId="0" fontId="44" fillId="38"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44" fillId="38" borderId="0" applyNumberFormat="0" applyBorder="0" applyAlignment="0" applyProtection="0"/>
    <xf numFmtId="0" fontId="44" fillId="38" borderId="0" applyNumberFormat="0" applyBorder="0" applyAlignment="0" applyProtection="0"/>
    <xf numFmtId="0" fontId="44" fillId="38" borderId="0" applyNumberFormat="0" applyBorder="0" applyAlignment="0" applyProtection="0"/>
    <xf numFmtId="0" fontId="44" fillId="38"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44" fillId="38" borderId="0" applyNumberFormat="0" applyBorder="0" applyAlignment="0" applyProtection="0"/>
    <xf numFmtId="0" fontId="1" fillId="15" borderId="0" applyNumberFormat="0" applyBorder="0" applyAlignment="0" applyProtection="0"/>
    <xf numFmtId="0" fontId="44" fillId="38" borderId="0" applyNumberFormat="0" applyBorder="0" applyAlignment="0" applyProtection="0"/>
    <xf numFmtId="0" fontId="46" fillId="38" borderId="0" applyNumberFormat="0" applyBorder="0" applyAlignment="0" applyProtection="0"/>
    <xf numFmtId="0" fontId="1" fillId="15" borderId="0" applyNumberFormat="0" applyBorder="0" applyAlignment="0" applyProtection="0"/>
    <xf numFmtId="0" fontId="44" fillId="38" borderId="0" applyNumberFormat="0" applyBorder="0" applyAlignment="0" applyProtection="0"/>
    <xf numFmtId="0" fontId="1" fillId="15" borderId="0" applyNumberFormat="0" applyBorder="0" applyAlignment="0" applyProtection="0"/>
    <xf numFmtId="0" fontId="45" fillId="15" borderId="0" applyNumberFormat="0" applyBorder="0" applyAlignment="0" applyProtection="0"/>
    <xf numFmtId="0" fontId="44" fillId="38"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44" fillId="38"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44" fillId="38"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44" fillId="38" borderId="0" applyNumberFormat="0" applyBorder="0" applyAlignment="0" applyProtection="0"/>
    <xf numFmtId="0" fontId="1" fillId="15" borderId="0" applyNumberFormat="0" applyBorder="0" applyAlignment="0" applyProtection="0"/>
    <xf numFmtId="0" fontId="44" fillId="38"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44" fillId="38"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44" fillId="38"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44" fillId="38" borderId="0" applyNumberFormat="0" applyBorder="0" applyAlignment="0" applyProtection="0"/>
    <xf numFmtId="0" fontId="1" fillId="15" borderId="0" applyNumberFormat="0" applyBorder="0" applyAlignment="0" applyProtection="0"/>
    <xf numFmtId="0" fontId="44" fillId="38"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44" fillId="38" borderId="0" applyNumberFormat="0" applyBorder="0" applyAlignment="0" applyProtection="0"/>
    <xf numFmtId="0" fontId="44" fillId="38" borderId="0" applyNumberFormat="0" applyBorder="0" applyAlignment="0" applyProtection="0"/>
    <xf numFmtId="0" fontId="44" fillId="38" borderId="0" applyNumberFormat="0" applyBorder="0" applyAlignment="0" applyProtection="0"/>
    <xf numFmtId="0" fontId="44" fillId="38"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44" fillId="38"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44" fillId="38" borderId="0" applyNumberFormat="0" applyBorder="0" applyAlignment="0" applyProtection="0"/>
    <xf numFmtId="0" fontId="1" fillId="15" borderId="0" applyNumberFormat="0" applyBorder="0" applyAlignment="0" applyProtection="0"/>
    <xf numFmtId="0" fontId="44" fillId="38" borderId="0" applyNumberFormat="0" applyBorder="0" applyAlignment="0" applyProtection="0"/>
    <xf numFmtId="0" fontId="44" fillId="38"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44" fillId="38" borderId="0" applyNumberFormat="0" applyBorder="0" applyAlignment="0" applyProtection="0"/>
    <xf numFmtId="0" fontId="44" fillId="38" borderId="0" applyNumberFormat="0" applyBorder="0" applyAlignment="0" applyProtection="0"/>
    <xf numFmtId="0" fontId="44" fillId="38" borderId="0" applyNumberFormat="0" applyBorder="0" applyAlignment="0" applyProtection="0"/>
    <xf numFmtId="0" fontId="44" fillId="38" borderId="0" applyNumberFormat="0" applyBorder="0" applyAlignment="0" applyProtection="0"/>
    <xf numFmtId="0" fontId="44" fillId="38" borderId="0" applyNumberFormat="0" applyBorder="0" applyAlignment="0" applyProtection="0"/>
    <xf numFmtId="0" fontId="44" fillId="38" borderId="0" applyNumberFormat="0" applyBorder="0" applyAlignment="0" applyProtection="0"/>
    <xf numFmtId="0" fontId="44" fillId="38" borderId="0" applyNumberFormat="0" applyBorder="0" applyAlignment="0" applyProtection="0"/>
    <xf numFmtId="0" fontId="44" fillId="38"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44" fillId="38" borderId="0" applyNumberFormat="0" applyBorder="0" applyAlignment="0" applyProtection="0"/>
    <xf numFmtId="0" fontId="44" fillId="38" borderId="0" applyNumberFormat="0" applyBorder="0" applyAlignment="0" applyProtection="0"/>
    <xf numFmtId="0" fontId="44" fillId="38" borderId="0" applyNumberFormat="0" applyBorder="0" applyAlignment="0" applyProtection="0"/>
    <xf numFmtId="0" fontId="44" fillId="38" borderId="0" applyNumberFormat="0" applyBorder="0" applyAlignment="0" applyProtection="0"/>
    <xf numFmtId="0" fontId="44" fillId="38" borderId="0" applyNumberFormat="0" applyBorder="0" applyAlignment="0" applyProtection="0"/>
    <xf numFmtId="0" fontId="44" fillId="38" borderId="0" applyNumberFormat="0" applyBorder="0" applyAlignment="0" applyProtection="0"/>
    <xf numFmtId="0" fontId="44" fillId="38" borderId="0" applyNumberFormat="0" applyBorder="0" applyAlignment="0" applyProtection="0"/>
    <xf numFmtId="0" fontId="44" fillId="38"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44" fillId="38" borderId="0" applyNumberFormat="0" applyBorder="0" applyAlignment="0" applyProtection="0"/>
    <xf numFmtId="0" fontId="44" fillId="38" borderId="0" applyNumberFormat="0" applyBorder="0" applyAlignment="0" applyProtection="0"/>
    <xf numFmtId="0" fontId="44" fillId="38" borderId="0" applyNumberFormat="0" applyBorder="0" applyAlignment="0" applyProtection="0"/>
    <xf numFmtId="0" fontId="44" fillId="38" borderId="0" applyNumberFormat="0" applyBorder="0" applyAlignment="0" applyProtection="0"/>
    <xf numFmtId="0" fontId="44" fillId="38" borderId="0" applyNumberFormat="0" applyBorder="0" applyAlignment="0" applyProtection="0"/>
    <xf numFmtId="0" fontId="44" fillId="38" borderId="0" applyNumberFormat="0" applyBorder="0" applyAlignment="0" applyProtection="0"/>
    <xf numFmtId="0" fontId="44" fillId="38" borderId="0" applyNumberFormat="0" applyBorder="0" applyAlignment="0" applyProtection="0"/>
    <xf numFmtId="0" fontId="44" fillId="38"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44" fillId="38" borderId="0" applyNumberFormat="0" applyBorder="0" applyAlignment="0" applyProtection="0"/>
    <xf numFmtId="0" fontId="44" fillId="38" borderId="0" applyNumberFormat="0" applyBorder="0" applyAlignment="0" applyProtection="0"/>
    <xf numFmtId="0" fontId="44" fillId="38" borderId="0" applyNumberFormat="0" applyBorder="0" applyAlignment="0" applyProtection="0"/>
    <xf numFmtId="0" fontId="44" fillId="38"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44" fillId="38" borderId="0" applyNumberFormat="0" applyBorder="0" applyAlignment="0" applyProtection="0"/>
    <xf numFmtId="0" fontId="1" fillId="15" borderId="0" applyNumberFormat="0" applyBorder="0" applyAlignment="0" applyProtection="0"/>
    <xf numFmtId="0" fontId="44" fillId="38"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44" fillId="38"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44" fillId="36" borderId="0" applyNumberFormat="0" applyBorder="0" applyAlignment="0" applyProtection="0"/>
    <xf numFmtId="0" fontId="1" fillId="56" borderId="0" applyNumberFormat="0" applyBorder="0" applyAlignment="0" applyProtection="0"/>
    <xf numFmtId="0" fontId="44" fillId="52" borderId="0" applyNumberFormat="0" applyBorder="0" applyAlignment="0" applyProtection="0"/>
    <xf numFmtId="0" fontId="1" fillId="19" borderId="0" applyNumberFormat="0" applyBorder="0" applyAlignment="0" applyProtection="0"/>
    <xf numFmtId="0" fontId="44" fillId="52"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45"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44" fillId="52"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44" fillId="52"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44" fillId="52"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44" fillId="52"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44" fillId="52"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44" fillId="52"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44" fillId="52"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44" fillId="52"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44" fillId="52"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44" fillId="52"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44" fillId="52" borderId="0" applyNumberFormat="0" applyBorder="0" applyAlignment="0" applyProtection="0"/>
    <xf numFmtId="0" fontId="1" fillId="19" borderId="0" applyNumberFormat="0" applyBorder="0" applyAlignment="0" applyProtection="0"/>
    <xf numFmtId="0" fontId="44" fillId="52"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44" fillId="52"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44" fillId="52"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44" fillId="52" borderId="0" applyNumberFormat="0" applyBorder="0" applyAlignment="0" applyProtection="0"/>
    <xf numFmtId="0" fontId="1" fillId="19" borderId="0" applyNumberFormat="0" applyBorder="0" applyAlignment="0" applyProtection="0"/>
    <xf numFmtId="0" fontId="44" fillId="52"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44" fillId="52" borderId="0" applyNumberFormat="0" applyBorder="0" applyAlignment="0" applyProtection="0"/>
    <xf numFmtId="0" fontId="44" fillId="52" borderId="0" applyNumberFormat="0" applyBorder="0" applyAlignment="0" applyProtection="0"/>
    <xf numFmtId="0" fontId="44" fillId="52" borderId="0" applyNumberFormat="0" applyBorder="0" applyAlignment="0" applyProtection="0"/>
    <xf numFmtId="0" fontId="44" fillId="52"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44" fillId="52"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44" fillId="52" borderId="0" applyNumberFormat="0" applyBorder="0" applyAlignment="0" applyProtection="0"/>
    <xf numFmtId="0" fontId="1" fillId="19" borderId="0" applyNumberFormat="0" applyBorder="0" applyAlignment="0" applyProtection="0"/>
    <xf numFmtId="0" fontId="44" fillId="52" borderId="0" applyNumberFormat="0" applyBorder="0" applyAlignment="0" applyProtection="0"/>
    <xf numFmtId="0" fontId="44" fillId="52"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44" fillId="52" borderId="0" applyNumberFormat="0" applyBorder="0" applyAlignment="0" applyProtection="0"/>
    <xf numFmtId="0" fontId="44" fillId="52" borderId="0" applyNumberFormat="0" applyBorder="0" applyAlignment="0" applyProtection="0"/>
    <xf numFmtId="0" fontId="44" fillId="52" borderId="0" applyNumberFormat="0" applyBorder="0" applyAlignment="0" applyProtection="0"/>
    <xf numFmtId="0" fontId="44" fillId="52" borderId="0" applyNumberFormat="0" applyBorder="0" applyAlignment="0" applyProtection="0"/>
    <xf numFmtId="0" fontId="44" fillId="52" borderId="0" applyNumberFormat="0" applyBorder="0" applyAlignment="0" applyProtection="0"/>
    <xf numFmtId="0" fontId="44" fillId="52" borderId="0" applyNumberFormat="0" applyBorder="0" applyAlignment="0" applyProtection="0"/>
    <xf numFmtId="0" fontId="44" fillId="52" borderId="0" applyNumberFormat="0" applyBorder="0" applyAlignment="0" applyProtection="0"/>
    <xf numFmtId="0" fontId="44" fillId="52"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44" fillId="52" borderId="0" applyNumberFormat="0" applyBorder="0" applyAlignment="0" applyProtection="0"/>
    <xf numFmtId="0" fontId="44" fillId="52" borderId="0" applyNumberFormat="0" applyBorder="0" applyAlignment="0" applyProtection="0"/>
    <xf numFmtId="0" fontId="44" fillId="52" borderId="0" applyNumberFormat="0" applyBorder="0" applyAlignment="0" applyProtection="0"/>
    <xf numFmtId="0" fontId="44" fillId="52" borderId="0" applyNumberFormat="0" applyBorder="0" applyAlignment="0" applyProtection="0"/>
    <xf numFmtId="0" fontId="44" fillId="52" borderId="0" applyNumberFormat="0" applyBorder="0" applyAlignment="0" applyProtection="0"/>
    <xf numFmtId="0" fontId="44" fillId="52" borderId="0" applyNumberFormat="0" applyBorder="0" applyAlignment="0" applyProtection="0"/>
    <xf numFmtId="0" fontId="44" fillId="52" borderId="0" applyNumberFormat="0" applyBorder="0" applyAlignment="0" applyProtection="0"/>
    <xf numFmtId="0" fontId="44" fillId="52"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44" fillId="52" borderId="0" applyNumberFormat="0" applyBorder="0" applyAlignment="0" applyProtection="0"/>
    <xf numFmtId="0" fontId="44" fillId="52" borderId="0" applyNumberFormat="0" applyBorder="0" applyAlignment="0" applyProtection="0"/>
    <xf numFmtId="0" fontId="44" fillId="52" borderId="0" applyNumberFormat="0" applyBorder="0" applyAlignment="0" applyProtection="0"/>
    <xf numFmtId="0" fontId="44" fillId="52"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44" fillId="52" borderId="0" applyNumberFormat="0" applyBorder="0" applyAlignment="0" applyProtection="0"/>
    <xf numFmtId="0" fontId="1" fillId="19" borderId="0" applyNumberFormat="0" applyBorder="0" applyAlignment="0" applyProtection="0"/>
    <xf numFmtId="0" fontId="44" fillId="52" borderId="0" applyNumberFormat="0" applyBorder="0" applyAlignment="0" applyProtection="0"/>
    <xf numFmtId="0" fontId="46" fillId="52" borderId="0" applyNumberFormat="0" applyBorder="0" applyAlignment="0" applyProtection="0"/>
    <xf numFmtId="0" fontId="1" fillId="19" borderId="0" applyNumberFormat="0" applyBorder="0" applyAlignment="0" applyProtection="0"/>
    <xf numFmtId="0" fontId="44" fillId="52" borderId="0" applyNumberFormat="0" applyBorder="0" applyAlignment="0" applyProtection="0"/>
    <xf numFmtId="0" fontId="1" fillId="19" borderId="0" applyNumberFormat="0" applyBorder="0" applyAlignment="0" applyProtection="0"/>
    <xf numFmtId="0" fontId="45" fillId="19" borderId="0" applyNumberFormat="0" applyBorder="0" applyAlignment="0" applyProtection="0"/>
    <xf numFmtId="0" fontId="44" fillId="52"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44" fillId="52"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44" fillId="52"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44" fillId="52" borderId="0" applyNumberFormat="0" applyBorder="0" applyAlignment="0" applyProtection="0"/>
    <xf numFmtId="0" fontId="1" fillId="19" borderId="0" applyNumberFormat="0" applyBorder="0" applyAlignment="0" applyProtection="0"/>
    <xf numFmtId="0" fontId="44" fillId="52"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44" fillId="52"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44" fillId="52"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44" fillId="52" borderId="0" applyNumberFormat="0" applyBorder="0" applyAlignment="0" applyProtection="0"/>
    <xf numFmtId="0" fontId="1" fillId="19" borderId="0" applyNumberFormat="0" applyBorder="0" applyAlignment="0" applyProtection="0"/>
    <xf numFmtId="0" fontId="44" fillId="52"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44" fillId="52" borderId="0" applyNumberFormat="0" applyBorder="0" applyAlignment="0" applyProtection="0"/>
    <xf numFmtId="0" fontId="44" fillId="52" borderId="0" applyNumberFormat="0" applyBorder="0" applyAlignment="0" applyProtection="0"/>
    <xf numFmtId="0" fontId="44" fillId="52" borderId="0" applyNumberFormat="0" applyBorder="0" applyAlignment="0" applyProtection="0"/>
    <xf numFmtId="0" fontId="44" fillId="52"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44" fillId="52"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44" fillId="52" borderId="0" applyNumberFormat="0" applyBorder="0" applyAlignment="0" applyProtection="0"/>
    <xf numFmtId="0" fontId="1" fillId="19" borderId="0" applyNumberFormat="0" applyBorder="0" applyAlignment="0" applyProtection="0"/>
    <xf numFmtId="0" fontId="44" fillId="52" borderId="0" applyNumberFormat="0" applyBorder="0" applyAlignment="0" applyProtection="0"/>
    <xf numFmtId="0" fontId="44" fillId="52"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44" fillId="52" borderId="0" applyNumberFormat="0" applyBorder="0" applyAlignment="0" applyProtection="0"/>
    <xf numFmtId="0" fontId="44" fillId="52" borderId="0" applyNumberFormat="0" applyBorder="0" applyAlignment="0" applyProtection="0"/>
    <xf numFmtId="0" fontId="44" fillId="52" borderId="0" applyNumberFormat="0" applyBorder="0" applyAlignment="0" applyProtection="0"/>
    <xf numFmtId="0" fontId="44" fillId="52" borderId="0" applyNumberFormat="0" applyBorder="0" applyAlignment="0" applyProtection="0"/>
    <xf numFmtId="0" fontId="44" fillId="52" borderId="0" applyNumberFormat="0" applyBorder="0" applyAlignment="0" applyProtection="0"/>
    <xf numFmtId="0" fontId="44" fillId="52" borderId="0" applyNumberFormat="0" applyBorder="0" applyAlignment="0" applyProtection="0"/>
    <xf numFmtId="0" fontId="44" fillId="52" borderId="0" applyNumberFormat="0" applyBorder="0" applyAlignment="0" applyProtection="0"/>
    <xf numFmtId="0" fontId="44" fillId="52"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44" fillId="52" borderId="0" applyNumberFormat="0" applyBorder="0" applyAlignment="0" applyProtection="0"/>
    <xf numFmtId="0" fontId="44" fillId="52" borderId="0" applyNumberFormat="0" applyBorder="0" applyAlignment="0" applyProtection="0"/>
    <xf numFmtId="0" fontId="44" fillId="52" borderId="0" applyNumberFormat="0" applyBorder="0" applyAlignment="0" applyProtection="0"/>
    <xf numFmtId="0" fontId="44" fillId="52" borderId="0" applyNumberFormat="0" applyBorder="0" applyAlignment="0" applyProtection="0"/>
    <xf numFmtId="0" fontId="44" fillId="52" borderId="0" applyNumberFormat="0" applyBorder="0" applyAlignment="0" applyProtection="0"/>
    <xf numFmtId="0" fontId="44" fillId="52" borderId="0" applyNumberFormat="0" applyBorder="0" applyAlignment="0" applyProtection="0"/>
    <xf numFmtId="0" fontId="44" fillId="52" borderId="0" applyNumberFormat="0" applyBorder="0" applyAlignment="0" applyProtection="0"/>
    <xf numFmtId="0" fontId="44" fillId="52"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44" fillId="52" borderId="0" applyNumberFormat="0" applyBorder="0" applyAlignment="0" applyProtection="0"/>
    <xf numFmtId="0" fontId="44" fillId="52" borderId="0" applyNumberFormat="0" applyBorder="0" applyAlignment="0" applyProtection="0"/>
    <xf numFmtId="0" fontId="44" fillId="52" borderId="0" applyNumberFormat="0" applyBorder="0" applyAlignment="0" applyProtection="0"/>
    <xf numFmtId="0" fontId="44" fillId="52" borderId="0" applyNumberFormat="0" applyBorder="0" applyAlignment="0" applyProtection="0"/>
    <xf numFmtId="0" fontId="44" fillId="52" borderId="0" applyNumberFormat="0" applyBorder="0" applyAlignment="0" applyProtection="0"/>
    <xf numFmtId="0" fontId="44" fillId="52" borderId="0" applyNumberFormat="0" applyBorder="0" applyAlignment="0" applyProtection="0"/>
    <xf numFmtId="0" fontId="44" fillId="52" borderId="0" applyNumberFormat="0" applyBorder="0" applyAlignment="0" applyProtection="0"/>
    <xf numFmtId="0" fontId="44" fillId="52"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44" fillId="52" borderId="0" applyNumberFormat="0" applyBorder="0" applyAlignment="0" applyProtection="0"/>
    <xf numFmtId="0" fontId="44" fillId="52" borderId="0" applyNumberFormat="0" applyBorder="0" applyAlignment="0" applyProtection="0"/>
    <xf numFmtId="0" fontId="44" fillId="52" borderId="0" applyNumberFormat="0" applyBorder="0" applyAlignment="0" applyProtection="0"/>
    <xf numFmtId="0" fontId="44" fillId="52"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44" fillId="52" borderId="0" applyNumberFormat="0" applyBorder="0" applyAlignment="0" applyProtection="0"/>
    <xf numFmtId="0" fontId="1" fillId="19" borderId="0" applyNumberFormat="0" applyBorder="0" applyAlignment="0" applyProtection="0"/>
    <xf numFmtId="0" fontId="44" fillId="52"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44" fillId="52"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44" fillId="51" borderId="0" applyNumberFormat="0" applyBorder="0" applyAlignment="0" applyProtection="0"/>
    <xf numFmtId="0" fontId="1" fillId="57" borderId="0" applyNumberFormat="0" applyBorder="0" applyAlignment="0" applyProtection="0"/>
    <xf numFmtId="0" fontId="44" fillId="45" borderId="0" applyNumberFormat="0" applyBorder="0" applyAlignment="0" applyProtection="0"/>
    <xf numFmtId="0" fontId="1" fillId="23" borderId="0" applyNumberFormat="0" applyBorder="0" applyAlignment="0" applyProtection="0"/>
    <xf numFmtId="0" fontId="44" fillId="45"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45"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44" fillId="45"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44" fillId="45"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44" fillId="45"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44" fillId="45"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44" fillId="45"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44" fillId="45"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44" fillId="45"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44" fillId="45"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44" fillId="45"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44" fillId="45"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44" fillId="45" borderId="0" applyNumberFormat="0" applyBorder="0" applyAlignment="0" applyProtection="0"/>
    <xf numFmtId="0" fontId="1" fillId="23" borderId="0" applyNumberFormat="0" applyBorder="0" applyAlignment="0" applyProtection="0"/>
    <xf numFmtId="0" fontId="44" fillId="45"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44" fillId="45"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44" fillId="45"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44" fillId="45" borderId="0" applyNumberFormat="0" applyBorder="0" applyAlignment="0" applyProtection="0"/>
    <xf numFmtId="0" fontId="1" fillId="23" borderId="0" applyNumberFormat="0" applyBorder="0" applyAlignment="0" applyProtection="0"/>
    <xf numFmtId="0" fontId="44" fillId="45"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44" fillId="45"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44" fillId="45" borderId="0" applyNumberFormat="0" applyBorder="0" applyAlignment="0" applyProtection="0"/>
    <xf numFmtId="0" fontId="1" fillId="23"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44" fillId="45" borderId="0" applyNumberFormat="0" applyBorder="0" applyAlignment="0" applyProtection="0"/>
    <xf numFmtId="0" fontId="1" fillId="23" borderId="0" applyNumberFormat="0" applyBorder="0" applyAlignment="0" applyProtection="0"/>
    <xf numFmtId="0" fontId="44" fillId="45" borderId="0" applyNumberFormat="0" applyBorder="0" applyAlignment="0" applyProtection="0"/>
    <xf numFmtId="0" fontId="46" fillId="45" borderId="0" applyNumberFormat="0" applyBorder="0" applyAlignment="0" applyProtection="0"/>
    <xf numFmtId="0" fontId="1" fillId="23" borderId="0" applyNumberFormat="0" applyBorder="0" applyAlignment="0" applyProtection="0"/>
    <xf numFmtId="0" fontId="44" fillId="45" borderId="0" applyNumberFormat="0" applyBorder="0" applyAlignment="0" applyProtection="0"/>
    <xf numFmtId="0" fontId="1" fillId="23" borderId="0" applyNumberFormat="0" applyBorder="0" applyAlignment="0" applyProtection="0"/>
    <xf numFmtId="0" fontId="45" fillId="23" borderId="0" applyNumberFormat="0" applyBorder="0" applyAlignment="0" applyProtection="0"/>
    <xf numFmtId="0" fontId="44" fillId="45"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44" fillId="45"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44" fillId="45"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44" fillId="45" borderId="0" applyNumberFormat="0" applyBorder="0" applyAlignment="0" applyProtection="0"/>
    <xf numFmtId="0" fontId="1" fillId="23" borderId="0" applyNumberFormat="0" applyBorder="0" applyAlignment="0" applyProtection="0"/>
    <xf numFmtId="0" fontId="44" fillId="45"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44" fillId="45"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44" fillId="45"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44" fillId="45" borderId="0" applyNumberFormat="0" applyBorder="0" applyAlignment="0" applyProtection="0"/>
    <xf numFmtId="0" fontId="1" fillId="23" borderId="0" applyNumberFormat="0" applyBorder="0" applyAlignment="0" applyProtection="0"/>
    <xf numFmtId="0" fontId="44" fillId="45"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44" fillId="45"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44" fillId="45" borderId="0" applyNumberFormat="0" applyBorder="0" applyAlignment="0" applyProtection="0"/>
    <xf numFmtId="0" fontId="1" fillId="23"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44" fillId="45" borderId="0" applyNumberFormat="0" applyBorder="0" applyAlignment="0" applyProtection="0"/>
    <xf numFmtId="0" fontId="1" fillId="23" borderId="0" applyNumberFormat="0" applyBorder="0" applyAlignment="0" applyProtection="0"/>
    <xf numFmtId="0" fontId="44" fillId="45"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44" fillId="45"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58" borderId="0" applyNumberFormat="0" applyBorder="0" applyAlignment="0" applyProtection="0"/>
    <xf numFmtId="0" fontId="44" fillId="37" borderId="0" applyNumberFormat="0" applyBorder="0" applyAlignment="0" applyProtection="0"/>
    <xf numFmtId="0" fontId="1" fillId="27" borderId="0" applyNumberFormat="0" applyBorder="0" applyAlignment="0" applyProtection="0"/>
    <xf numFmtId="0" fontId="44" fillId="3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45"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44" fillId="3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44" fillId="3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44" fillId="3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44" fillId="3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44" fillId="3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44" fillId="3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44" fillId="3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44" fillId="3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44" fillId="3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44" fillId="3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44" fillId="37" borderId="0" applyNumberFormat="0" applyBorder="0" applyAlignment="0" applyProtection="0"/>
    <xf numFmtId="0" fontId="1" fillId="27" borderId="0" applyNumberFormat="0" applyBorder="0" applyAlignment="0" applyProtection="0"/>
    <xf numFmtId="0" fontId="44" fillId="3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44" fillId="3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44" fillId="3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44" fillId="37" borderId="0" applyNumberFormat="0" applyBorder="0" applyAlignment="0" applyProtection="0"/>
    <xf numFmtId="0" fontId="1" fillId="27" borderId="0" applyNumberFormat="0" applyBorder="0" applyAlignment="0" applyProtection="0"/>
    <xf numFmtId="0" fontId="44" fillId="3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44" fillId="3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44" fillId="37" borderId="0" applyNumberFormat="0" applyBorder="0" applyAlignment="0" applyProtection="0"/>
    <xf numFmtId="0" fontId="1" fillId="27"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44" fillId="37" borderId="0" applyNumberFormat="0" applyBorder="0" applyAlignment="0" applyProtection="0"/>
    <xf numFmtId="0" fontId="1" fillId="27" borderId="0" applyNumberFormat="0" applyBorder="0" applyAlignment="0" applyProtection="0"/>
    <xf numFmtId="0" fontId="44" fillId="37" borderId="0" applyNumberFormat="0" applyBorder="0" applyAlignment="0" applyProtection="0"/>
    <xf numFmtId="0" fontId="46" fillId="37" borderId="0" applyNumberFormat="0" applyBorder="0" applyAlignment="0" applyProtection="0"/>
    <xf numFmtId="0" fontId="1" fillId="27" borderId="0" applyNumberFormat="0" applyBorder="0" applyAlignment="0" applyProtection="0"/>
    <xf numFmtId="0" fontId="44" fillId="37" borderId="0" applyNumberFormat="0" applyBorder="0" applyAlignment="0" applyProtection="0"/>
    <xf numFmtId="0" fontId="1" fillId="27" borderId="0" applyNumberFormat="0" applyBorder="0" applyAlignment="0" applyProtection="0"/>
    <xf numFmtId="0" fontId="45" fillId="27" borderId="0" applyNumberFormat="0" applyBorder="0" applyAlignment="0" applyProtection="0"/>
    <xf numFmtId="0" fontId="44" fillId="3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44" fillId="3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44" fillId="3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44" fillId="37" borderId="0" applyNumberFormat="0" applyBorder="0" applyAlignment="0" applyProtection="0"/>
    <xf numFmtId="0" fontId="1" fillId="27" borderId="0" applyNumberFormat="0" applyBorder="0" applyAlignment="0" applyProtection="0"/>
    <xf numFmtId="0" fontId="44" fillId="3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44" fillId="3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44" fillId="3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44" fillId="37" borderId="0" applyNumberFormat="0" applyBorder="0" applyAlignment="0" applyProtection="0"/>
    <xf numFmtId="0" fontId="1" fillId="27" borderId="0" applyNumberFormat="0" applyBorder="0" applyAlignment="0" applyProtection="0"/>
    <xf numFmtId="0" fontId="44" fillId="3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44" fillId="3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44" fillId="37" borderId="0" applyNumberFormat="0" applyBorder="0" applyAlignment="0" applyProtection="0"/>
    <xf numFmtId="0" fontId="1" fillId="27"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44" fillId="37" borderId="0" applyNumberFormat="0" applyBorder="0" applyAlignment="0" applyProtection="0"/>
    <xf numFmtId="0" fontId="1" fillId="27" borderId="0" applyNumberFormat="0" applyBorder="0" applyAlignment="0" applyProtection="0"/>
    <xf numFmtId="0" fontId="44" fillId="3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44" fillId="3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44" fillId="36" borderId="0" applyNumberFormat="0" applyBorder="0" applyAlignment="0" applyProtection="0"/>
    <xf numFmtId="0" fontId="1" fillId="59" borderId="0" applyNumberFormat="0" applyBorder="0" applyAlignment="0" applyProtection="0"/>
    <xf numFmtId="0" fontId="44" fillId="53" borderId="0" applyNumberFormat="0" applyBorder="0" applyAlignment="0" applyProtection="0"/>
    <xf numFmtId="0" fontId="1" fillId="31" borderId="0" applyNumberFormat="0" applyBorder="0" applyAlignment="0" applyProtection="0"/>
    <xf numFmtId="0" fontId="44" fillId="53"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45"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44" fillId="53"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44" fillId="53"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44" fillId="53"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44" fillId="53"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44" fillId="53"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44" fillId="53"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44" fillId="53"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44" fillId="53"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44" fillId="53"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44" fillId="53"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44" fillId="53" borderId="0" applyNumberFormat="0" applyBorder="0" applyAlignment="0" applyProtection="0"/>
    <xf numFmtId="0" fontId="1" fillId="31" borderId="0" applyNumberFormat="0" applyBorder="0" applyAlignment="0" applyProtection="0"/>
    <xf numFmtId="0" fontId="44" fillId="53"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44" fillId="53"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44" fillId="53"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44" fillId="53" borderId="0" applyNumberFormat="0" applyBorder="0" applyAlignment="0" applyProtection="0"/>
    <xf numFmtId="0" fontId="1" fillId="31" borderId="0" applyNumberFormat="0" applyBorder="0" applyAlignment="0" applyProtection="0"/>
    <xf numFmtId="0" fontId="44" fillId="53"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44" fillId="53" borderId="0" applyNumberFormat="0" applyBorder="0" applyAlignment="0" applyProtection="0"/>
    <xf numFmtId="0" fontId="44" fillId="53" borderId="0" applyNumberFormat="0" applyBorder="0" applyAlignment="0" applyProtection="0"/>
    <xf numFmtId="0" fontId="44" fillId="53" borderId="0" applyNumberFormat="0" applyBorder="0" applyAlignment="0" applyProtection="0"/>
    <xf numFmtId="0" fontId="44" fillId="53"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44" fillId="53"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44" fillId="53" borderId="0" applyNumberFormat="0" applyBorder="0" applyAlignment="0" applyProtection="0"/>
    <xf numFmtId="0" fontId="1" fillId="31" borderId="0" applyNumberFormat="0" applyBorder="0" applyAlignment="0" applyProtection="0"/>
    <xf numFmtId="0" fontId="44" fillId="53" borderId="0" applyNumberFormat="0" applyBorder="0" applyAlignment="0" applyProtection="0"/>
    <xf numFmtId="0" fontId="44" fillId="53"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44" fillId="53" borderId="0" applyNumberFormat="0" applyBorder="0" applyAlignment="0" applyProtection="0"/>
    <xf numFmtId="0" fontId="44" fillId="53" borderId="0" applyNumberFormat="0" applyBorder="0" applyAlignment="0" applyProtection="0"/>
    <xf numFmtId="0" fontId="44" fillId="53" borderId="0" applyNumberFormat="0" applyBorder="0" applyAlignment="0" applyProtection="0"/>
    <xf numFmtId="0" fontId="44" fillId="53" borderId="0" applyNumberFormat="0" applyBorder="0" applyAlignment="0" applyProtection="0"/>
    <xf numFmtId="0" fontId="44" fillId="53" borderId="0" applyNumberFormat="0" applyBorder="0" applyAlignment="0" applyProtection="0"/>
    <xf numFmtId="0" fontId="44" fillId="53" borderId="0" applyNumberFormat="0" applyBorder="0" applyAlignment="0" applyProtection="0"/>
    <xf numFmtId="0" fontId="44" fillId="53" borderId="0" applyNumberFormat="0" applyBorder="0" applyAlignment="0" applyProtection="0"/>
    <xf numFmtId="0" fontId="44" fillId="53"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44" fillId="53" borderId="0" applyNumberFormat="0" applyBorder="0" applyAlignment="0" applyProtection="0"/>
    <xf numFmtId="0" fontId="44" fillId="53" borderId="0" applyNumberFormat="0" applyBorder="0" applyAlignment="0" applyProtection="0"/>
    <xf numFmtId="0" fontId="44" fillId="53" borderId="0" applyNumberFormat="0" applyBorder="0" applyAlignment="0" applyProtection="0"/>
    <xf numFmtId="0" fontId="44" fillId="53" borderId="0" applyNumberFormat="0" applyBorder="0" applyAlignment="0" applyProtection="0"/>
    <xf numFmtId="0" fontId="44" fillId="53" borderId="0" applyNumberFormat="0" applyBorder="0" applyAlignment="0" applyProtection="0"/>
    <xf numFmtId="0" fontId="44" fillId="53" borderId="0" applyNumberFormat="0" applyBorder="0" applyAlignment="0" applyProtection="0"/>
    <xf numFmtId="0" fontId="44" fillId="53" borderId="0" applyNumberFormat="0" applyBorder="0" applyAlignment="0" applyProtection="0"/>
    <xf numFmtId="0" fontId="44" fillId="53"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44" fillId="53" borderId="0" applyNumberFormat="0" applyBorder="0" applyAlignment="0" applyProtection="0"/>
    <xf numFmtId="0" fontId="44" fillId="53" borderId="0" applyNumberFormat="0" applyBorder="0" applyAlignment="0" applyProtection="0"/>
    <xf numFmtId="0" fontId="44" fillId="53" borderId="0" applyNumberFormat="0" applyBorder="0" applyAlignment="0" applyProtection="0"/>
    <xf numFmtId="0" fontId="44" fillId="53"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44" fillId="53" borderId="0" applyNumberFormat="0" applyBorder="0" applyAlignment="0" applyProtection="0"/>
    <xf numFmtId="0" fontId="1" fillId="31" borderId="0" applyNumberFormat="0" applyBorder="0" applyAlignment="0" applyProtection="0"/>
    <xf numFmtId="0" fontId="44" fillId="53" borderId="0" applyNumberFormat="0" applyBorder="0" applyAlignment="0" applyProtection="0"/>
    <xf numFmtId="0" fontId="46" fillId="53" borderId="0" applyNumberFormat="0" applyBorder="0" applyAlignment="0" applyProtection="0"/>
    <xf numFmtId="0" fontId="1" fillId="31" borderId="0" applyNumberFormat="0" applyBorder="0" applyAlignment="0" applyProtection="0"/>
    <xf numFmtId="0" fontId="44" fillId="53" borderId="0" applyNumberFormat="0" applyBorder="0" applyAlignment="0" applyProtection="0"/>
    <xf numFmtId="0" fontId="1" fillId="31" borderId="0" applyNumberFormat="0" applyBorder="0" applyAlignment="0" applyProtection="0"/>
    <xf numFmtId="0" fontId="45" fillId="31" borderId="0" applyNumberFormat="0" applyBorder="0" applyAlignment="0" applyProtection="0"/>
    <xf numFmtId="0" fontId="44" fillId="53"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44" fillId="53"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44" fillId="53"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44" fillId="53" borderId="0" applyNumberFormat="0" applyBorder="0" applyAlignment="0" applyProtection="0"/>
    <xf numFmtId="0" fontId="1" fillId="31" borderId="0" applyNumberFormat="0" applyBorder="0" applyAlignment="0" applyProtection="0"/>
    <xf numFmtId="0" fontId="44" fillId="53"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44" fillId="53"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44" fillId="53"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44" fillId="53" borderId="0" applyNumberFormat="0" applyBorder="0" applyAlignment="0" applyProtection="0"/>
    <xf numFmtId="0" fontId="1" fillId="31" borderId="0" applyNumberFormat="0" applyBorder="0" applyAlignment="0" applyProtection="0"/>
    <xf numFmtId="0" fontId="44" fillId="53"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44" fillId="53" borderId="0" applyNumberFormat="0" applyBorder="0" applyAlignment="0" applyProtection="0"/>
    <xf numFmtId="0" fontId="44" fillId="53" borderId="0" applyNumberFormat="0" applyBorder="0" applyAlignment="0" applyProtection="0"/>
    <xf numFmtId="0" fontId="44" fillId="53" borderId="0" applyNumberFormat="0" applyBorder="0" applyAlignment="0" applyProtection="0"/>
    <xf numFmtId="0" fontId="44" fillId="53"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44" fillId="53"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44" fillId="53" borderId="0" applyNumberFormat="0" applyBorder="0" applyAlignment="0" applyProtection="0"/>
    <xf numFmtId="0" fontId="1" fillId="31" borderId="0" applyNumberFormat="0" applyBorder="0" applyAlignment="0" applyProtection="0"/>
    <xf numFmtId="0" fontId="44" fillId="53" borderId="0" applyNumberFormat="0" applyBorder="0" applyAlignment="0" applyProtection="0"/>
    <xf numFmtId="0" fontId="44" fillId="53"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44" fillId="53" borderId="0" applyNumberFormat="0" applyBorder="0" applyAlignment="0" applyProtection="0"/>
    <xf numFmtId="0" fontId="44" fillId="53" borderId="0" applyNumberFormat="0" applyBorder="0" applyAlignment="0" applyProtection="0"/>
    <xf numFmtId="0" fontId="44" fillId="53" borderId="0" applyNumberFormat="0" applyBorder="0" applyAlignment="0" applyProtection="0"/>
    <xf numFmtId="0" fontId="44" fillId="53" borderId="0" applyNumberFormat="0" applyBorder="0" applyAlignment="0" applyProtection="0"/>
    <xf numFmtId="0" fontId="44" fillId="53" borderId="0" applyNumberFormat="0" applyBorder="0" applyAlignment="0" applyProtection="0"/>
    <xf numFmtId="0" fontId="44" fillId="53" borderId="0" applyNumberFormat="0" applyBorder="0" applyAlignment="0" applyProtection="0"/>
    <xf numFmtId="0" fontId="44" fillId="53" borderId="0" applyNumberFormat="0" applyBorder="0" applyAlignment="0" applyProtection="0"/>
    <xf numFmtId="0" fontId="44" fillId="53"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44" fillId="53" borderId="0" applyNumberFormat="0" applyBorder="0" applyAlignment="0" applyProtection="0"/>
    <xf numFmtId="0" fontId="44" fillId="53" borderId="0" applyNumberFormat="0" applyBorder="0" applyAlignment="0" applyProtection="0"/>
    <xf numFmtId="0" fontId="44" fillId="53" borderId="0" applyNumberFormat="0" applyBorder="0" applyAlignment="0" applyProtection="0"/>
    <xf numFmtId="0" fontId="44" fillId="53" borderId="0" applyNumberFormat="0" applyBorder="0" applyAlignment="0" applyProtection="0"/>
    <xf numFmtId="0" fontId="44" fillId="53" borderId="0" applyNumberFormat="0" applyBorder="0" applyAlignment="0" applyProtection="0"/>
    <xf numFmtId="0" fontId="44" fillId="53" borderId="0" applyNumberFormat="0" applyBorder="0" applyAlignment="0" applyProtection="0"/>
    <xf numFmtId="0" fontId="44" fillId="53" borderId="0" applyNumberFormat="0" applyBorder="0" applyAlignment="0" applyProtection="0"/>
    <xf numFmtId="0" fontId="44" fillId="53"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44" fillId="53" borderId="0" applyNumberFormat="0" applyBorder="0" applyAlignment="0" applyProtection="0"/>
    <xf numFmtId="0" fontId="44" fillId="53" borderId="0" applyNumberFormat="0" applyBorder="0" applyAlignment="0" applyProtection="0"/>
    <xf numFmtId="0" fontId="44" fillId="53" borderId="0" applyNumberFormat="0" applyBorder="0" applyAlignment="0" applyProtection="0"/>
    <xf numFmtId="0" fontId="44" fillId="53" borderId="0" applyNumberFormat="0" applyBorder="0" applyAlignment="0" applyProtection="0"/>
    <xf numFmtId="0" fontId="44" fillId="53" borderId="0" applyNumberFormat="0" applyBorder="0" applyAlignment="0" applyProtection="0"/>
    <xf numFmtId="0" fontId="44" fillId="53" borderId="0" applyNumberFormat="0" applyBorder="0" applyAlignment="0" applyProtection="0"/>
    <xf numFmtId="0" fontId="44" fillId="53" borderId="0" applyNumberFormat="0" applyBorder="0" applyAlignment="0" applyProtection="0"/>
    <xf numFmtId="0" fontId="44" fillId="53"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44" fillId="53" borderId="0" applyNumberFormat="0" applyBorder="0" applyAlignment="0" applyProtection="0"/>
    <xf numFmtId="0" fontId="44" fillId="53" borderId="0" applyNumberFormat="0" applyBorder="0" applyAlignment="0" applyProtection="0"/>
    <xf numFmtId="0" fontId="44" fillId="53" borderId="0" applyNumberFormat="0" applyBorder="0" applyAlignment="0" applyProtection="0"/>
    <xf numFmtId="0" fontId="44" fillId="53"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44" fillId="53" borderId="0" applyNumberFormat="0" applyBorder="0" applyAlignment="0" applyProtection="0"/>
    <xf numFmtId="0" fontId="1" fillId="31" borderId="0" applyNumberFormat="0" applyBorder="0" applyAlignment="0" applyProtection="0"/>
    <xf numFmtId="0" fontId="44" fillId="53"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44" fillId="53"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47" fillId="37" borderId="0" applyNumberFormat="0" applyBorder="0" applyAlignment="0" applyProtection="0"/>
    <xf numFmtId="0" fontId="48" fillId="37" borderId="0" applyNumberFormat="0" applyBorder="0" applyAlignment="0" applyProtection="0"/>
    <xf numFmtId="0" fontId="47" fillId="38" borderId="0" applyNumberFormat="0" applyBorder="0" applyAlignment="0" applyProtection="0"/>
    <xf numFmtId="0" fontId="48" fillId="38" borderId="0" applyNumberFormat="0" applyBorder="0" applyAlignment="0" applyProtection="0"/>
    <xf numFmtId="0" fontId="47" fillId="52" borderId="0" applyNumberFormat="0" applyBorder="0" applyAlignment="0" applyProtection="0"/>
    <xf numFmtId="0" fontId="48" fillId="52" borderId="0" applyNumberFormat="0" applyBorder="0" applyAlignment="0" applyProtection="0"/>
    <xf numFmtId="0" fontId="47" fillId="45" borderId="0" applyNumberFormat="0" applyBorder="0" applyAlignment="0" applyProtection="0"/>
    <xf numFmtId="0" fontId="48" fillId="45" borderId="0" applyNumberFormat="0" applyBorder="0" applyAlignment="0" applyProtection="0"/>
    <xf numFmtId="0" fontId="47" fillId="37" borderId="0" applyNumberFormat="0" applyBorder="0" applyAlignment="0" applyProtection="0"/>
    <xf numFmtId="0" fontId="48" fillId="37" borderId="0" applyNumberFormat="0" applyBorder="0" applyAlignment="0" applyProtection="0"/>
    <xf numFmtId="0" fontId="47" fillId="53" borderId="0" applyNumberFormat="0" applyBorder="0" applyAlignment="0" applyProtection="0"/>
    <xf numFmtId="0" fontId="48" fillId="53" borderId="0" applyNumberFormat="0" applyBorder="0" applyAlignment="0" applyProtection="0"/>
    <xf numFmtId="0" fontId="49" fillId="41" borderId="0" applyNumberFormat="0" applyBorder="0" applyAlignment="0" applyProtection="0"/>
    <xf numFmtId="0" fontId="49" fillId="38" borderId="0" applyNumberFormat="0" applyBorder="0" applyAlignment="0" applyProtection="0"/>
    <xf numFmtId="0" fontId="49" fillId="53" borderId="0" applyNumberFormat="0" applyBorder="0" applyAlignment="0" applyProtection="0"/>
    <xf numFmtId="0" fontId="49" fillId="51" borderId="0" applyNumberFormat="0" applyBorder="0" applyAlignment="0" applyProtection="0"/>
    <xf numFmtId="0" fontId="49" fillId="41" borderId="0" applyNumberFormat="0" applyBorder="0" applyAlignment="0" applyProtection="0"/>
    <xf numFmtId="0" fontId="49" fillId="38"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49" fillId="41" borderId="0" applyNumberFormat="0" applyBorder="0" applyAlignment="0" applyProtection="0"/>
    <xf numFmtId="0" fontId="49" fillId="38" borderId="0" applyNumberFormat="0" applyBorder="0" applyAlignment="0" applyProtection="0"/>
    <xf numFmtId="0" fontId="49" fillId="38" borderId="0" applyNumberFormat="0" applyBorder="0" applyAlignment="0" applyProtection="0"/>
    <xf numFmtId="0" fontId="49" fillId="38"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49" fillId="53" borderId="0" applyNumberFormat="0" applyBorder="0" applyAlignment="0" applyProtection="0"/>
    <xf numFmtId="0" fontId="49" fillId="61" borderId="0" applyNumberFormat="0" applyBorder="0" applyAlignment="0" applyProtection="0"/>
    <xf numFmtId="0" fontId="49" fillId="61" borderId="0" applyNumberFormat="0" applyBorder="0" applyAlignment="0" applyProtection="0"/>
    <xf numFmtId="0" fontId="49" fillId="61"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49" fillId="51" borderId="0" applyNumberFormat="0" applyBorder="0" applyAlignment="0" applyProtection="0"/>
    <xf numFmtId="0" fontId="49" fillId="62" borderId="0" applyNumberFormat="0" applyBorder="0" applyAlignment="0" applyProtection="0"/>
    <xf numFmtId="0" fontId="49" fillId="62" borderId="0" applyNumberFormat="0" applyBorder="0" applyAlignment="0" applyProtection="0"/>
    <xf numFmtId="0" fontId="49" fillId="62"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49" fillId="41" borderId="0" applyNumberFormat="0" applyBorder="0" applyAlignment="0" applyProtection="0"/>
    <xf numFmtId="0" fontId="49" fillId="63" borderId="0" applyNumberFormat="0" applyBorder="0" applyAlignment="0" applyProtection="0"/>
    <xf numFmtId="0" fontId="49" fillId="63" borderId="0" applyNumberFormat="0" applyBorder="0" applyAlignment="0" applyProtection="0"/>
    <xf numFmtId="0" fontId="49" fillId="63"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49" fillId="38" borderId="0" applyNumberFormat="0" applyBorder="0" applyAlignment="0" applyProtection="0"/>
    <xf numFmtId="0" fontId="49" fillId="60" borderId="0" applyNumberFormat="0" applyBorder="0" applyAlignment="0" applyProtection="0"/>
    <xf numFmtId="0" fontId="17" fillId="12" borderId="0" applyNumberFormat="0" applyBorder="0" applyAlignment="0" applyProtection="0"/>
    <xf numFmtId="0" fontId="49" fillId="60" borderId="0" applyNumberFormat="0" applyBorder="0" applyAlignment="0" applyProtection="0"/>
    <xf numFmtId="0" fontId="17" fillId="12" borderId="0" applyNumberFormat="0" applyBorder="0" applyAlignment="0" applyProtection="0"/>
    <xf numFmtId="0" fontId="50" fillId="12"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51" fillId="60" borderId="0" applyNumberFormat="0" applyBorder="0" applyAlignment="0" applyProtection="0"/>
    <xf numFmtId="0" fontId="50" fillId="12"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2" borderId="0" applyNumberFormat="0" applyBorder="0" applyAlignment="0" applyProtection="0"/>
    <xf numFmtId="0" fontId="17" fillId="64" borderId="0" applyNumberFormat="0" applyBorder="0" applyAlignment="0" applyProtection="0"/>
    <xf numFmtId="0" fontId="49" fillId="38" borderId="0" applyNumberFormat="0" applyBorder="0" applyAlignment="0" applyProtection="0"/>
    <xf numFmtId="0" fontId="17" fillId="16" borderId="0" applyNumberFormat="0" applyBorder="0" applyAlignment="0" applyProtection="0"/>
    <xf numFmtId="0" fontId="49" fillId="38" borderId="0" applyNumberFormat="0" applyBorder="0" applyAlignment="0" applyProtection="0"/>
    <xf numFmtId="0" fontId="17" fillId="16" borderId="0" applyNumberFormat="0" applyBorder="0" applyAlignment="0" applyProtection="0"/>
    <xf numFmtId="0" fontId="50" fillId="16" borderId="0" applyNumberFormat="0" applyBorder="0" applyAlignment="0" applyProtection="0"/>
    <xf numFmtId="0" fontId="49" fillId="38" borderId="0" applyNumberFormat="0" applyBorder="0" applyAlignment="0" applyProtection="0"/>
    <xf numFmtId="0" fontId="49" fillId="38" borderId="0" applyNumberFormat="0" applyBorder="0" applyAlignment="0" applyProtection="0"/>
    <xf numFmtId="0" fontId="49" fillId="38" borderId="0" applyNumberFormat="0" applyBorder="0" applyAlignment="0" applyProtection="0"/>
    <xf numFmtId="0" fontId="49" fillId="38" borderId="0" applyNumberFormat="0" applyBorder="0" applyAlignment="0" applyProtection="0"/>
    <xf numFmtId="0" fontId="51" fillId="38" borderId="0" applyNumberFormat="0" applyBorder="0" applyAlignment="0" applyProtection="0"/>
    <xf numFmtId="0" fontId="50" fillId="16" borderId="0" applyNumberFormat="0" applyBorder="0" applyAlignment="0" applyProtection="0"/>
    <xf numFmtId="0" fontId="49" fillId="38" borderId="0" applyNumberFormat="0" applyBorder="0" applyAlignment="0" applyProtection="0"/>
    <xf numFmtId="0" fontId="49" fillId="38" borderId="0" applyNumberFormat="0" applyBorder="0" applyAlignment="0" applyProtection="0"/>
    <xf numFmtId="0" fontId="49" fillId="38" borderId="0" applyNumberFormat="0" applyBorder="0" applyAlignment="0" applyProtection="0"/>
    <xf numFmtId="0" fontId="49" fillId="38" borderId="0" applyNumberFormat="0" applyBorder="0" applyAlignment="0" applyProtection="0"/>
    <xf numFmtId="0" fontId="49" fillId="38" borderId="0" applyNumberFormat="0" applyBorder="0" applyAlignment="0" applyProtection="0"/>
    <xf numFmtId="0" fontId="49" fillId="38" borderId="0" applyNumberFormat="0" applyBorder="0" applyAlignment="0" applyProtection="0"/>
    <xf numFmtId="0" fontId="17" fillId="65" borderId="0" applyNumberFormat="0" applyBorder="0" applyAlignment="0" applyProtection="0"/>
    <xf numFmtId="0" fontId="49" fillId="52" borderId="0" applyNumberFormat="0" applyBorder="0" applyAlignment="0" applyProtection="0"/>
    <xf numFmtId="0" fontId="17" fillId="20" borderId="0" applyNumberFormat="0" applyBorder="0" applyAlignment="0" applyProtection="0"/>
    <xf numFmtId="0" fontId="49" fillId="52" borderId="0" applyNumberFormat="0" applyBorder="0" applyAlignment="0" applyProtection="0"/>
    <xf numFmtId="0" fontId="17" fillId="20" borderId="0" applyNumberFormat="0" applyBorder="0" applyAlignment="0" applyProtection="0"/>
    <xf numFmtId="0" fontId="50" fillId="20"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51" fillId="52" borderId="0" applyNumberFormat="0" applyBorder="0" applyAlignment="0" applyProtection="0"/>
    <xf numFmtId="0" fontId="50" fillId="20"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36" borderId="0" applyNumberFormat="0" applyBorder="0" applyAlignment="0" applyProtection="0"/>
    <xf numFmtId="0" fontId="17" fillId="66" borderId="0" applyNumberFormat="0" applyBorder="0" applyAlignment="0" applyProtection="0"/>
    <xf numFmtId="0" fontId="49" fillId="61" borderId="0" applyNumberFormat="0" applyBorder="0" applyAlignment="0" applyProtection="0"/>
    <xf numFmtId="0" fontId="17" fillId="24" borderId="0" applyNumberFormat="0" applyBorder="0" applyAlignment="0" applyProtection="0"/>
    <xf numFmtId="0" fontId="49" fillId="61" borderId="0" applyNumberFormat="0" applyBorder="0" applyAlignment="0" applyProtection="0"/>
    <xf numFmtId="0" fontId="17" fillId="24" borderId="0" applyNumberFormat="0" applyBorder="0" applyAlignment="0" applyProtection="0"/>
    <xf numFmtId="0" fontId="50" fillId="24" borderId="0" applyNumberFormat="0" applyBorder="0" applyAlignment="0" applyProtection="0"/>
    <xf numFmtId="0" fontId="49" fillId="61" borderId="0" applyNumberFormat="0" applyBorder="0" applyAlignment="0" applyProtection="0"/>
    <xf numFmtId="0" fontId="49" fillId="61" borderId="0" applyNumberFormat="0" applyBorder="0" applyAlignment="0" applyProtection="0"/>
    <xf numFmtId="0" fontId="49" fillId="61" borderId="0" applyNumberFormat="0" applyBorder="0" applyAlignment="0" applyProtection="0"/>
    <xf numFmtId="0" fontId="49" fillId="61" borderId="0" applyNumberFormat="0" applyBorder="0" applyAlignment="0" applyProtection="0"/>
    <xf numFmtId="0" fontId="51" fillId="61" borderId="0" applyNumberFormat="0" applyBorder="0" applyAlignment="0" applyProtection="0"/>
    <xf numFmtId="0" fontId="50" fillId="24" borderId="0" applyNumberFormat="0" applyBorder="0" applyAlignment="0" applyProtection="0"/>
    <xf numFmtId="0" fontId="49" fillId="61" borderId="0" applyNumberFormat="0" applyBorder="0" applyAlignment="0" applyProtection="0"/>
    <xf numFmtId="0" fontId="49" fillId="61" borderId="0" applyNumberFormat="0" applyBorder="0" applyAlignment="0" applyProtection="0"/>
    <xf numFmtId="0" fontId="49" fillId="61" borderId="0" applyNumberFormat="0" applyBorder="0" applyAlignment="0" applyProtection="0"/>
    <xf numFmtId="0" fontId="49" fillId="61" borderId="0" applyNumberFormat="0" applyBorder="0" applyAlignment="0" applyProtection="0"/>
    <xf numFmtId="0" fontId="49" fillId="61" borderId="0" applyNumberFormat="0" applyBorder="0" applyAlignment="0" applyProtection="0"/>
    <xf numFmtId="0" fontId="49" fillId="61" borderId="0" applyNumberFormat="0" applyBorder="0" applyAlignment="0" applyProtection="0"/>
    <xf numFmtId="0" fontId="49" fillId="51" borderId="0" applyNumberFormat="0" applyBorder="0" applyAlignment="0" applyProtection="0"/>
    <xf numFmtId="0" fontId="17" fillId="67" borderId="0" applyNumberFormat="0" applyBorder="0" applyAlignment="0" applyProtection="0"/>
    <xf numFmtId="0" fontId="49" fillId="62" borderId="0" applyNumberFormat="0" applyBorder="0" applyAlignment="0" applyProtection="0"/>
    <xf numFmtId="0" fontId="17" fillId="28" borderId="0" applyNumberFormat="0" applyBorder="0" applyAlignment="0" applyProtection="0"/>
    <xf numFmtId="0" fontId="49" fillId="62" borderId="0" applyNumberFormat="0" applyBorder="0" applyAlignment="0" applyProtection="0"/>
    <xf numFmtId="0" fontId="17" fillId="28" borderId="0" applyNumberFormat="0" applyBorder="0" applyAlignment="0" applyProtection="0"/>
    <xf numFmtId="0" fontId="50" fillId="28" borderId="0" applyNumberFormat="0" applyBorder="0" applyAlignment="0" applyProtection="0"/>
    <xf numFmtId="0" fontId="49" fillId="62" borderId="0" applyNumberFormat="0" applyBorder="0" applyAlignment="0" applyProtection="0"/>
    <xf numFmtId="0" fontId="49" fillId="62" borderId="0" applyNumberFormat="0" applyBorder="0" applyAlignment="0" applyProtection="0"/>
    <xf numFmtId="0" fontId="49" fillId="62" borderId="0" applyNumberFormat="0" applyBorder="0" applyAlignment="0" applyProtection="0"/>
    <xf numFmtId="0" fontId="49" fillId="62" borderId="0" applyNumberFormat="0" applyBorder="0" applyAlignment="0" applyProtection="0"/>
    <xf numFmtId="0" fontId="51" fillId="62" borderId="0" applyNumberFormat="0" applyBorder="0" applyAlignment="0" applyProtection="0"/>
    <xf numFmtId="0" fontId="50" fillId="28" borderId="0" applyNumberFormat="0" applyBorder="0" applyAlignment="0" applyProtection="0"/>
    <xf numFmtId="0" fontId="49" fillId="62" borderId="0" applyNumberFormat="0" applyBorder="0" applyAlignment="0" applyProtection="0"/>
    <xf numFmtId="0" fontId="49" fillId="62" borderId="0" applyNumberFormat="0" applyBorder="0" applyAlignment="0" applyProtection="0"/>
    <xf numFmtId="0" fontId="49" fillId="62" borderId="0" applyNumberFormat="0" applyBorder="0" applyAlignment="0" applyProtection="0"/>
    <xf numFmtId="0" fontId="49" fillId="62" borderId="0" applyNumberFormat="0" applyBorder="0" applyAlignment="0" applyProtection="0"/>
    <xf numFmtId="0" fontId="49" fillId="62" borderId="0" applyNumberFormat="0" applyBorder="0" applyAlignment="0" applyProtection="0"/>
    <xf numFmtId="0" fontId="49" fillId="62" borderId="0" applyNumberFormat="0" applyBorder="0" applyAlignment="0" applyProtection="0"/>
    <xf numFmtId="0" fontId="17" fillId="68" borderId="0" applyNumberFormat="0" applyBorder="0" applyAlignment="0" applyProtection="0"/>
    <xf numFmtId="0" fontId="49" fillId="63" borderId="0" applyNumberFormat="0" applyBorder="0" applyAlignment="0" applyProtection="0"/>
    <xf numFmtId="0" fontId="17" fillId="32" borderId="0" applyNumberFormat="0" applyBorder="0" applyAlignment="0" applyProtection="0"/>
    <xf numFmtId="0" fontId="49" fillId="63" borderId="0" applyNumberFormat="0" applyBorder="0" applyAlignment="0" applyProtection="0"/>
    <xf numFmtId="0" fontId="17" fillId="32" borderId="0" applyNumberFormat="0" applyBorder="0" applyAlignment="0" applyProtection="0"/>
    <xf numFmtId="0" fontId="50" fillId="32" borderId="0" applyNumberFormat="0" applyBorder="0" applyAlignment="0" applyProtection="0"/>
    <xf numFmtId="0" fontId="49" fillId="63" borderId="0" applyNumberFormat="0" applyBorder="0" applyAlignment="0" applyProtection="0"/>
    <xf numFmtId="0" fontId="49" fillId="63" borderId="0" applyNumberFormat="0" applyBorder="0" applyAlignment="0" applyProtection="0"/>
    <xf numFmtId="0" fontId="49" fillId="63" borderId="0" applyNumberFormat="0" applyBorder="0" applyAlignment="0" applyProtection="0"/>
    <xf numFmtId="0" fontId="49" fillId="63" borderId="0" applyNumberFormat="0" applyBorder="0" applyAlignment="0" applyProtection="0"/>
    <xf numFmtId="0" fontId="51" fillId="63" borderId="0" applyNumberFormat="0" applyBorder="0" applyAlignment="0" applyProtection="0"/>
    <xf numFmtId="0" fontId="50" fillId="32" borderId="0" applyNumberFormat="0" applyBorder="0" applyAlignment="0" applyProtection="0"/>
    <xf numFmtId="0" fontId="49" fillId="63" borderId="0" applyNumberFormat="0" applyBorder="0" applyAlignment="0" applyProtection="0"/>
    <xf numFmtId="0" fontId="49" fillId="63" borderId="0" applyNumberFormat="0" applyBorder="0" applyAlignment="0" applyProtection="0"/>
    <xf numFmtId="0" fontId="49" fillId="63" borderId="0" applyNumberFormat="0" applyBorder="0" applyAlignment="0" applyProtection="0"/>
    <xf numFmtId="0" fontId="49" fillId="63" borderId="0" applyNumberFormat="0" applyBorder="0" applyAlignment="0" applyProtection="0"/>
    <xf numFmtId="0" fontId="49" fillId="63" borderId="0" applyNumberFormat="0" applyBorder="0" applyAlignment="0" applyProtection="0"/>
    <xf numFmtId="0" fontId="49" fillId="63" borderId="0" applyNumberFormat="0" applyBorder="0" applyAlignment="0" applyProtection="0"/>
    <xf numFmtId="0" fontId="49" fillId="38" borderId="0" applyNumberFormat="0" applyBorder="0" applyAlignment="0" applyProtection="0"/>
    <xf numFmtId="0" fontId="17" fillId="69" borderId="0" applyNumberFormat="0" applyBorder="0" applyAlignment="0" applyProtection="0"/>
    <xf numFmtId="0" fontId="52" fillId="60" borderId="0" applyNumberFormat="0" applyBorder="0" applyAlignment="0" applyProtection="0"/>
    <xf numFmtId="0" fontId="53" fillId="60" borderId="0" applyNumberFormat="0" applyBorder="0" applyAlignment="0" applyProtection="0"/>
    <xf numFmtId="0" fontId="52" fillId="38" borderId="0" applyNumberFormat="0" applyBorder="0" applyAlignment="0" applyProtection="0"/>
    <xf numFmtId="0" fontId="53" fillId="38" borderId="0" applyNumberFormat="0" applyBorder="0" applyAlignment="0" applyProtection="0"/>
    <xf numFmtId="0" fontId="52" fillId="52" borderId="0" applyNumberFormat="0" applyBorder="0" applyAlignment="0" applyProtection="0"/>
    <xf numFmtId="0" fontId="53" fillId="52" borderId="0" applyNumberFormat="0" applyBorder="0" applyAlignment="0" applyProtection="0"/>
    <xf numFmtId="0" fontId="52" fillId="61" borderId="0" applyNumberFormat="0" applyBorder="0" applyAlignment="0" applyProtection="0"/>
    <xf numFmtId="0" fontId="53" fillId="61" borderId="0" applyNumberFormat="0" applyBorder="0" applyAlignment="0" applyProtection="0"/>
    <xf numFmtId="0" fontId="52" fillId="62" borderId="0" applyNumberFormat="0" applyBorder="0" applyAlignment="0" applyProtection="0"/>
    <xf numFmtId="0" fontId="53" fillId="62" borderId="0" applyNumberFormat="0" applyBorder="0" applyAlignment="0" applyProtection="0"/>
    <xf numFmtId="0" fontId="52" fillId="63" borderId="0" applyNumberFormat="0" applyBorder="0" applyAlignment="0" applyProtection="0"/>
    <xf numFmtId="0" fontId="53" fillId="63" borderId="0" applyNumberFormat="0" applyBorder="0" applyAlignment="0" applyProtection="0"/>
    <xf numFmtId="193" fontId="32" fillId="0" borderId="0"/>
    <xf numFmtId="0" fontId="32" fillId="0" borderId="16" applyNumberFormat="0" applyAlignment="0"/>
    <xf numFmtId="0" fontId="32" fillId="0" borderId="16" applyNumberFormat="0" applyAlignment="0"/>
    <xf numFmtId="0" fontId="32" fillId="0" borderId="16" applyNumberFormat="0" applyAlignment="0"/>
    <xf numFmtId="0" fontId="32" fillId="0" borderId="16" applyNumberFormat="0" applyAlignment="0"/>
    <xf numFmtId="0" fontId="32" fillId="0" borderId="16" applyNumberFormat="0" applyAlignment="0"/>
    <xf numFmtId="0" fontId="32" fillId="0" borderId="16" applyNumberFormat="0" applyAlignment="0"/>
    <xf numFmtId="0" fontId="32" fillId="0" borderId="16" applyNumberFormat="0" applyAlignment="0"/>
    <xf numFmtId="0" fontId="32" fillId="0" borderId="16" applyNumberFormat="0" applyAlignment="0"/>
    <xf numFmtId="0" fontId="32" fillId="0" borderId="16" applyNumberFormat="0" applyAlignment="0"/>
    <xf numFmtId="0" fontId="32" fillId="0" borderId="16" applyNumberFormat="0" applyAlignment="0"/>
    <xf numFmtId="0" fontId="32" fillId="0" borderId="16" applyNumberFormat="0" applyAlignment="0"/>
    <xf numFmtId="0" fontId="32" fillId="0" borderId="16" applyNumberFormat="0" applyAlignment="0"/>
    <xf numFmtId="0" fontId="32" fillId="0" borderId="16" applyNumberFormat="0" applyAlignment="0"/>
    <xf numFmtId="0" fontId="32" fillId="0" borderId="16" applyNumberFormat="0" applyAlignment="0"/>
    <xf numFmtId="0" fontId="32" fillId="0" borderId="16" applyNumberFormat="0" applyAlignment="0"/>
    <xf numFmtId="0" fontId="32" fillId="0" borderId="16" applyNumberFormat="0" applyAlignment="0"/>
    <xf numFmtId="0" fontId="32" fillId="0" borderId="16" applyNumberFormat="0" applyAlignment="0"/>
    <xf numFmtId="0" fontId="32" fillId="0" borderId="16" applyNumberFormat="0" applyAlignment="0"/>
    <xf numFmtId="0" fontId="32" fillId="0" borderId="16" applyNumberFormat="0" applyAlignment="0"/>
    <xf numFmtId="0" fontId="32" fillId="0" borderId="16" applyNumberFormat="0" applyAlignment="0"/>
    <xf numFmtId="0" fontId="32" fillId="0" borderId="16" applyNumberFormat="0" applyAlignment="0"/>
    <xf numFmtId="0" fontId="32" fillId="0" borderId="16" applyNumberFormat="0" applyAlignment="0"/>
    <xf numFmtId="0" fontId="32" fillId="0" borderId="16" applyNumberFormat="0" applyAlignment="0"/>
    <xf numFmtId="0" fontId="32" fillId="0" borderId="16" applyNumberFormat="0" applyAlignment="0"/>
    <xf numFmtId="194" fontId="54" fillId="0" borderId="0"/>
    <xf numFmtId="0" fontId="49" fillId="70" borderId="0" applyNumberFormat="0" applyBorder="0" applyAlignment="0" applyProtection="0"/>
    <xf numFmtId="0" fontId="49" fillId="70" borderId="0" applyNumberFormat="0" applyBorder="0" applyAlignment="0" applyProtection="0"/>
    <xf numFmtId="0" fontId="49" fillId="70"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49" fillId="62" borderId="0" applyNumberFormat="0" applyBorder="0" applyAlignment="0" applyProtection="0"/>
    <xf numFmtId="0" fontId="49" fillId="71" borderId="0" applyNumberFormat="0" applyBorder="0" applyAlignment="0" applyProtection="0"/>
    <xf numFmtId="0" fontId="49" fillId="71" borderId="0" applyNumberFormat="0" applyBorder="0" applyAlignment="0" applyProtection="0"/>
    <xf numFmtId="0" fontId="49" fillId="71"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49" fillId="63" borderId="0" applyNumberFormat="0" applyBorder="0" applyAlignment="0" applyProtection="0"/>
    <xf numFmtId="0" fontId="49" fillId="72" borderId="0" applyNumberFormat="0" applyBorder="0" applyAlignment="0" applyProtection="0"/>
    <xf numFmtId="0" fontId="49" fillId="72" borderId="0" applyNumberFormat="0" applyBorder="0" applyAlignment="0" applyProtection="0"/>
    <xf numFmtId="0" fontId="49" fillId="72"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49" fillId="53" borderId="0" applyNumberFormat="0" applyBorder="0" applyAlignment="0" applyProtection="0"/>
    <xf numFmtId="0" fontId="49" fillId="61" borderId="0" applyNumberFormat="0" applyBorder="0" applyAlignment="0" applyProtection="0"/>
    <xf numFmtId="0" fontId="49" fillId="61" borderId="0" applyNumberFormat="0" applyBorder="0" applyAlignment="0" applyProtection="0"/>
    <xf numFmtId="0" fontId="49" fillId="6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49" fillId="73" borderId="0" applyNumberFormat="0" applyBorder="0" applyAlignment="0" applyProtection="0"/>
    <xf numFmtId="0" fontId="49" fillId="62" borderId="0" applyNumberFormat="0" applyBorder="0" applyAlignment="0" applyProtection="0"/>
    <xf numFmtId="0" fontId="49" fillId="62" borderId="0" applyNumberFormat="0" applyBorder="0" applyAlignment="0" applyProtection="0"/>
    <xf numFmtId="0" fontId="49" fillId="62"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49" fillId="74" borderId="0" applyNumberFormat="0" applyBorder="0" applyAlignment="0" applyProtection="0"/>
    <xf numFmtId="0" fontId="49" fillId="74" borderId="0" applyNumberFormat="0" applyBorder="0" applyAlignment="0" applyProtection="0"/>
    <xf numFmtId="0" fontId="49" fillId="74"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49" fillId="71" borderId="0" applyNumberFormat="0" applyBorder="0" applyAlignment="0" applyProtection="0"/>
    <xf numFmtId="0" fontId="55" fillId="0" borderId="0" applyNumberFormat="0" applyAlignment="0"/>
    <xf numFmtId="195" fontId="32" fillId="75" borderId="17">
      <alignment horizontal="center" vertical="center"/>
    </xf>
    <xf numFmtId="0" fontId="21" fillId="0" borderId="0"/>
    <xf numFmtId="0" fontId="56" fillId="0" borderId="0">
      <protection locked="0"/>
    </xf>
    <xf numFmtId="0" fontId="21" fillId="0" borderId="0" applyNumberFormat="0" applyFill="0" applyBorder="0" applyAlignment="0" applyProtection="0"/>
    <xf numFmtId="0" fontId="57" fillId="0" borderId="0">
      <alignment horizontal="center" wrapText="1"/>
      <protection locked="0"/>
    </xf>
    <xf numFmtId="0" fontId="21" fillId="0" borderId="0" applyNumberFormat="0" applyFill="0" applyBorder="0" applyAlignment="0" applyProtection="0"/>
    <xf numFmtId="0" fontId="58" fillId="0" borderId="0" applyNumberFormat="0" applyFill="0" applyBorder="0" applyAlignment="0" applyProtection="0"/>
    <xf numFmtId="0" fontId="55" fillId="0" borderId="18" applyNumberFormat="0" applyFill="0" applyAlignment="0" applyProtection="0"/>
    <xf numFmtId="3" fontId="59" fillId="0" borderId="0"/>
    <xf numFmtId="0" fontId="60" fillId="0" borderId="0" applyNumberFormat="0" applyFill="0" applyBorder="0" applyAlignment="0" applyProtection="0"/>
    <xf numFmtId="38" fontId="54" fillId="76" borderId="0" applyNumberFormat="0" applyFont="0" applyBorder="0" applyAlignment="0"/>
    <xf numFmtId="0" fontId="61" fillId="43" borderId="0" applyNumberFormat="0" applyBorder="0" applyAlignment="0" applyProtection="0"/>
    <xf numFmtId="0" fontId="61" fillId="43" borderId="0" applyNumberFormat="0" applyBorder="0" applyAlignment="0" applyProtection="0"/>
    <xf numFmtId="0" fontId="61" fillId="4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62" fillId="0" borderId="0" applyNumberFormat="0" applyFill="0" applyBorder="0" applyAlignment="0" applyProtection="0"/>
    <xf numFmtId="0" fontId="63" fillId="0" borderId="0" applyNumberFormat="0" applyFill="0" applyBorder="0" applyAlignment="0" applyProtection="0"/>
    <xf numFmtId="0" fontId="64" fillId="77" borderId="0" applyNumberFormat="0" applyFill="0" applyBorder="0" applyAlignment="0" applyProtection="0">
      <protection locked="0"/>
    </xf>
    <xf numFmtId="0" fontId="65" fillId="0" borderId="0" applyNumberFormat="0" applyFill="0" applyBorder="0" applyAlignment="0" applyProtection="0"/>
    <xf numFmtId="193" fontId="32" fillId="0" borderId="0"/>
    <xf numFmtId="0" fontId="32" fillId="77" borderId="0"/>
    <xf numFmtId="37" fontId="66" fillId="0" borderId="0" applyNumberFormat="0" applyFill="0" applyBorder="0" applyAlignment="0" applyProtection="0">
      <protection locked="0"/>
    </xf>
    <xf numFmtId="0" fontId="67" fillId="0" borderId="0" applyNumberFormat="0"/>
    <xf numFmtId="37" fontId="66" fillId="0" borderId="0" applyNumberFormat="0" applyFill="0" applyBorder="0" applyAlignment="0" applyProtection="0">
      <protection locked="0"/>
    </xf>
    <xf numFmtId="0" fontId="68" fillId="77" borderId="19" applyNumberFormat="0" applyFill="0" applyBorder="0" applyAlignment="0" applyProtection="0">
      <protection locked="0"/>
    </xf>
    <xf numFmtId="9" fontId="21" fillId="0" borderId="20" applyNumberFormat="0" applyFont="0" applyFill="0" applyAlignment="0" applyProtection="0"/>
    <xf numFmtId="0" fontId="57" fillId="0" borderId="21" applyNumberFormat="0" applyFont="0" applyFill="0" applyAlignment="0" applyProtection="0"/>
    <xf numFmtId="0" fontId="69" fillId="0" borderId="0" applyNumberFormat="0" applyFont="0" applyAlignment="0">
      <alignment horizontal="centerContinuous" vertical="center"/>
    </xf>
    <xf numFmtId="0" fontId="57" fillId="0" borderId="22" applyNumberFormat="0" applyFont="0" applyFill="0" applyAlignment="0" applyProtection="0"/>
    <xf numFmtId="0" fontId="31" fillId="0" borderId="23" applyNumberFormat="0" applyFont="0" applyFill="0" applyAlignment="0" applyProtection="0"/>
    <xf numFmtId="0" fontId="31" fillId="0" borderId="24" applyNumberFormat="0" applyFont="0" applyFill="0" applyAlignment="0" applyProtection="0"/>
    <xf numFmtId="0" fontId="31" fillId="0" borderId="19" applyNumberFormat="0" applyFont="0" applyFill="0" applyAlignment="0" applyProtection="0"/>
    <xf numFmtId="0" fontId="31" fillId="0" borderId="25" applyNumberFormat="0" applyFont="0" applyFill="0" applyAlignment="0" applyProtection="0"/>
    <xf numFmtId="9" fontId="21" fillId="0" borderId="20" applyNumberFormat="0" applyFont="0" applyFill="0" applyAlignment="0" applyProtection="0"/>
    <xf numFmtId="0" fontId="70" fillId="0" borderId="0" applyFont="0" applyFill="0" applyBorder="0" applyAlignment="0" applyProtection="0"/>
    <xf numFmtId="0" fontId="71" fillId="44" borderId="0" applyNumberFormat="0" applyBorder="0" applyAlignment="0" applyProtection="0"/>
    <xf numFmtId="0" fontId="6" fillId="2" borderId="0" applyNumberFormat="0" applyBorder="0" applyAlignment="0" applyProtection="0"/>
    <xf numFmtId="0" fontId="71" fillId="44" borderId="0" applyNumberFormat="0" applyBorder="0" applyAlignment="0" applyProtection="0"/>
    <xf numFmtId="0" fontId="6" fillId="2" borderId="0" applyNumberFormat="0" applyBorder="0" applyAlignment="0" applyProtection="0"/>
    <xf numFmtId="0" fontId="72" fillId="2"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3" fillId="44" borderId="0" applyNumberFormat="0" applyBorder="0" applyAlignment="0" applyProtection="0"/>
    <xf numFmtId="0" fontId="72" fillId="2"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6" fillId="78" borderId="0" applyNumberFormat="0" applyBorder="0" applyAlignment="0" applyProtection="0"/>
    <xf numFmtId="196" fontId="21" fillId="0" borderId="0" applyFill="0" applyBorder="0" applyAlignment="0"/>
    <xf numFmtId="0" fontId="74" fillId="79"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11" fillId="6" borderId="4"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11" fillId="6" borderId="4"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11" fillId="6" borderId="4" applyNumberFormat="0" applyAlignment="0" applyProtection="0"/>
    <xf numFmtId="0" fontId="75" fillId="51" borderId="26" applyNumberFormat="0" applyAlignment="0" applyProtection="0"/>
    <xf numFmtId="0" fontId="75" fillId="51" borderId="26" applyNumberFormat="0" applyAlignment="0" applyProtection="0"/>
    <xf numFmtId="0" fontId="11" fillId="6" borderId="4" applyNumberFormat="0" applyAlignment="0" applyProtection="0"/>
    <xf numFmtId="0" fontId="75" fillId="51" borderId="26" applyNumberFormat="0" applyAlignment="0" applyProtection="0"/>
    <xf numFmtId="0" fontId="11" fillId="6" borderId="4" applyNumberFormat="0" applyAlignment="0" applyProtection="0"/>
    <xf numFmtId="0" fontId="75" fillId="51" borderId="26" applyNumberFormat="0" applyAlignment="0" applyProtection="0"/>
    <xf numFmtId="0" fontId="11" fillId="6" borderId="4" applyNumberFormat="0" applyAlignment="0" applyProtection="0"/>
    <xf numFmtId="0" fontId="11" fillId="6" borderId="4" applyNumberFormat="0" applyAlignment="0" applyProtection="0"/>
    <xf numFmtId="0" fontId="74" fillId="79"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11" fillId="6" borderId="4"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11" fillId="6" borderId="4"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6" fillId="6" borderId="4"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7" fillId="51" borderId="26" applyNumberFormat="0" applyAlignment="0" applyProtection="0"/>
    <xf numFmtId="0" fontId="75" fillId="51" borderId="26" applyNumberFormat="0" applyAlignment="0" applyProtection="0"/>
    <xf numFmtId="0" fontId="76" fillId="6" borderId="4"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7"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7" fillId="51" borderId="26" applyNumberFormat="0" applyAlignment="0" applyProtection="0"/>
    <xf numFmtId="0" fontId="77" fillId="51" borderId="26" applyNumberFormat="0" applyAlignment="0" applyProtection="0"/>
    <xf numFmtId="0" fontId="77" fillId="51" borderId="26" applyNumberFormat="0" applyAlignment="0" applyProtection="0"/>
    <xf numFmtId="0" fontId="77" fillId="51" borderId="26" applyNumberFormat="0" applyAlignment="0" applyProtection="0"/>
    <xf numFmtId="0" fontId="77" fillId="51" borderId="26" applyNumberFormat="0" applyAlignment="0" applyProtection="0"/>
    <xf numFmtId="0" fontId="77" fillId="51" borderId="26" applyNumberFormat="0" applyAlignment="0" applyProtection="0"/>
    <xf numFmtId="0" fontId="77"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5" fillId="51" borderId="26" applyNumberFormat="0" applyAlignment="0" applyProtection="0"/>
    <xf numFmtId="0" fontId="77" fillId="51" borderId="26" applyNumberFormat="0" applyAlignment="0" applyProtection="0"/>
    <xf numFmtId="0" fontId="77" fillId="51" borderId="26" applyNumberFormat="0" applyAlignment="0" applyProtection="0"/>
    <xf numFmtId="0" fontId="77" fillId="51" borderId="26" applyNumberFormat="0" applyAlignment="0" applyProtection="0"/>
    <xf numFmtId="0" fontId="77" fillId="51" borderId="26" applyNumberFormat="0" applyAlignment="0" applyProtection="0"/>
    <xf numFmtId="0" fontId="75" fillId="79" borderId="26" applyNumberFormat="0" applyAlignment="0" applyProtection="0"/>
    <xf numFmtId="0" fontId="75" fillId="79" borderId="26" applyNumberFormat="0" applyAlignment="0" applyProtection="0"/>
    <xf numFmtId="0" fontId="75" fillId="79" borderId="26" applyNumberFormat="0" applyAlignment="0" applyProtection="0"/>
    <xf numFmtId="0" fontId="75" fillId="79" borderId="26" applyNumberFormat="0" applyAlignment="0" applyProtection="0"/>
    <xf numFmtId="0" fontId="75" fillId="79" borderId="26" applyNumberFormat="0" applyAlignment="0" applyProtection="0"/>
    <xf numFmtId="0" fontId="75" fillId="79" borderId="26" applyNumberFormat="0" applyAlignment="0" applyProtection="0"/>
    <xf numFmtId="0" fontId="75" fillId="79" borderId="26" applyNumberFormat="0" applyAlignment="0" applyProtection="0"/>
    <xf numFmtId="0" fontId="75" fillId="79" borderId="26" applyNumberFormat="0" applyAlignment="0" applyProtection="0"/>
    <xf numFmtId="0" fontId="75" fillId="79" borderId="26" applyNumberFormat="0" applyAlignment="0" applyProtection="0"/>
    <xf numFmtId="0" fontId="75" fillId="79" borderId="26" applyNumberFormat="0" applyAlignment="0" applyProtection="0"/>
    <xf numFmtId="0" fontId="75" fillId="79" borderId="26" applyNumberFormat="0" applyAlignment="0" applyProtection="0"/>
    <xf numFmtId="0" fontId="75" fillId="79" borderId="26" applyNumberFormat="0" applyAlignment="0" applyProtection="0"/>
    <xf numFmtId="0" fontId="75" fillId="79" borderId="26" applyNumberFormat="0" applyAlignment="0" applyProtection="0"/>
    <xf numFmtId="0" fontId="11" fillId="80" borderId="4" applyNumberFormat="0" applyAlignment="0" applyProtection="0"/>
    <xf numFmtId="0" fontId="21" fillId="0" borderId="0"/>
    <xf numFmtId="0" fontId="78" fillId="0" borderId="0"/>
    <xf numFmtId="0" fontId="21" fillId="0" borderId="0"/>
    <xf numFmtId="0" fontId="79" fillId="0" borderId="0"/>
    <xf numFmtId="192" fontId="21" fillId="0" borderId="0"/>
    <xf numFmtId="197" fontId="21" fillId="0" borderId="0"/>
    <xf numFmtId="0" fontId="80" fillId="0" borderId="0" applyBorder="0" applyProtection="0"/>
    <xf numFmtId="0" fontId="21" fillId="0" borderId="0"/>
    <xf numFmtId="198" fontId="66" fillId="0" borderId="0" applyFont="0" applyFill="0" applyBorder="0" applyAlignment="0">
      <alignment horizontal="center"/>
    </xf>
    <xf numFmtId="199" fontId="55" fillId="81" borderId="0" applyNumberFormat="0" applyFont="0" applyBorder="0" applyAlignment="0">
      <protection locked="0"/>
    </xf>
    <xf numFmtId="0" fontId="81" fillId="82" borderId="27" applyNumberFormat="0" applyAlignment="0" applyProtection="0"/>
    <xf numFmtId="0" fontId="13" fillId="7" borderId="7" applyNumberFormat="0" applyAlignment="0" applyProtection="0"/>
    <xf numFmtId="0" fontId="81" fillId="82" borderId="27" applyNumberFormat="0" applyAlignment="0" applyProtection="0"/>
    <xf numFmtId="0" fontId="13" fillId="7" borderId="7" applyNumberFormat="0" applyAlignment="0" applyProtection="0"/>
    <xf numFmtId="0" fontId="82" fillId="7" borderId="7" applyNumberFormat="0" applyAlignment="0" applyProtection="0"/>
    <xf numFmtId="0" fontId="81" fillId="82" borderId="27" applyNumberFormat="0" applyAlignment="0" applyProtection="0"/>
    <xf numFmtId="0" fontId="81" fillId="82" borderId="27" applyNumberFormat="0" applyAlignment="0" applyProtection="0"/>
    <xf numFmtId="0" fontId="81" fillId="82" borderId="27" applyNumberFormat="0" applyAlignment="0" applyProtection="0"/>
    <xf numFmtId="0" fontId="81" fillId="82" borderId="27" applyNumberFormat="0" applyAlignment="0" applyProtection="0"/>
    <xf numFmtId="0" fontId="83" fillId="82" borderId="27" applyNumberFormat="0" applyAlignment="0" applyProtection="0"/>
    <xf numFmtId="0" fontId="82" fillId="7" borderId="7" applyNumberFormat="0" applyAlignment="0" applyProtection="0"/>
    <xf numFmtId="0" fontId="81" fillId="82" borderId="27" applyNumberFormat="0" applyAlignment="0" applyProtection="0"/>
    <xf numFmtId="0" fontId="81" fillId="82" borderId="27" applyNumberFormat="0" applyAlignment="0" applyProtection="0"/>
    <xf numFmtId="0" fontId="81" fillId="82" borderId="27" applyNumberFormat="0" applyAlignment="0" applyProtection="0"/>
    <xf numFmtId="0" fontId="81" fillId="82" borderId="27" applyNumberFormat="0" applyAlignment="0" applyProtection="0"/>
    <xf numFmtId="0" fontId="81" fillId="82" borderId="27" applyNumberFormat="0" applyAlignment="0" applyProtection="0"/>
    <xf numFmtId="0" fontId="81" fillId="82" borderId="27" applyNumberFormat="0" applyAlignment="0" applyProtection="0"/>
    <xf numFmtId="0" fontId="13" fillId="83" borderId="7" applyNumberFormat="0" applyAlignment="0" applyProtection="0"/>
    <xf numFmtId="0" fontId="84" fillId="0" borderId="28" applyNumberFormat="0" applyFill="0" applyAlignment="0" applyProtection="0"/>
    <xf numFmtId="0" fontId="12" fillId="0" borderId="6" applyNumberFormat="0" applyFill="0" applyAlignment="0" applyProtection="0"/>
    <xf numFmtId="0" fontId="84" fillId="0" borderId="28" applyNumberFormat="0" applyFill="0" applyAlignment="0" applyProtection="0"/>
    <xf numFmtId="0" fontId="12" fillId="0" borderId="6" applyNumberFormat="0" applyFill="0" applyAlignment="0" applyProtection="0"/>
    <xf numFmtId="0" fontId="85" fillId="0" borderId="6" applyNumberFormat="0" applyFill="0" applyAlignment="0" applyProtection="0"/>
    <xf numFmtId="0" fontId="84" fillId="0" borderId="28" applyNumberFormat="0" applyFill="0" applyAlignment="0" applyProtection="0"/>
    <xf numFmtId="0" fontId="84" fillId="0" borderId="28" applyNumberFormat="0" applyFill="0" applyAlignment="0" applyProtection="0"/>
    <xf numFmtId="0" fontId="84" fillId="0" borderId="28" applyNumberFormat="0" applyFill="0" applyAlignment="0" applyProtection="0"/>
    <xf numFmtId="0" fontId="84" fillId="0" borderId="28" applyNumberFormat="0" applyFill="0" applyAlignment="0" applyProtection="0"/>
    <xf numFmtId="0" fontId="86" fillId="0" borderId="28" applyNumberFormat="0" applyFill="0" applyAlignment="0" applyProtection="0"/>
    <xf numFmtId="0" fontId="85" fillId="0" borderId="6" applyNumberFormat="0" applyFill="0" applyAlignment="0" applyProtection="0"/>
    <xf numFmtId="0" fontId="84" fillId="0" borderId="28" applyNumberFormat="0" applyFill="0" applyAlignment="0" applyProtection="0"/>
    <xf numFmtId="0" fontId="84" fillId="0" borderId="28" applyNumberFormat="0" applyFill="0" applyAlignment="0" applyProtection="0"/>
    <xf numFmtId="0" fontId="84" fillId="0" borderId="28" applyNumberFormat="0" applyFill="0" applyAlignment="0" applyProtection="0"/>
    <xf numFmtId="0" fontId="84" fillId="0" borderId="28" applyNumberFormat="0" applyFill="0" applyAlignment="0" applyProtection="0"/>
    <xf numFmtId="0" fontId="84" fillId="0" borderId="28" applyNumberFormat="0" applyFill="0" applyAlignment="0" applyProtection="0"/>
    <xf numFmtId="0" fontId="84" fillId="0" borderId="28" applyNumberFormat="0" applyFill="0" applyAlignment="0" applyProtection="0"/>
    <xf numFmtId="200" fontId="54" fillId="0" borderId="0"/>
    <xf numFmtId="0" fontId="60" fillId="0" borderId="29" applyNumberFormat="0" applyFill="0" applyAlignment="0" applyProtection="0"/>
    <xf numFmtId="0" fontId="81" fillId="82" borderId="27" applyNumberFormat="0" applyAlignment="0" applyProtection="0"/>
    <xf numFmtId="0" fontId="81" fillId="82" borderId="27" applyNumberFormat="0" applyAlignment="0" applyProtection="0"/>
    <xf numFmtId="0" fontId="81" fillId="82" borderId="2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38" fontId="87" fillId="0" borderId="30"/>
    <xf numFmtId="0" fontId="88" fillId="0" borderId="31">
      <alignment horizontal="center"/>
    </xf>
    <xf numFmtId="37" fontId="55" fillId="0" borderId="0" applyFont="0" applyFill="0" applyBorder="0" applyAlignment="0" applyProtection="0"/>
    <xf numFmtId="43" fontId="21" fillId="0" borderId="0" applyFont="0" applyFill="0" applyBorder="0" applyAlignment="0" applyProtection="0"/>
    <xf numFmtId="201" fontId="89" fillId="0" borderId="0"/>
    <xf numFmtId="201" fontId="89" fillId="0" borderId="0"/>
    <xf numFmtId="201" fontId="89" fillId="0" borderId="0"/>
    <xf numFmtId="201" fontId="89" fillId="0" borderId="0"/>
    <xf numFmtId="201" fontId="89" fillId="0" borderId="0"/>
    <xf numFmtId="201" fontId="89" fillId="0" borderId="0"/>
    <xf numFmtId="201" fontId="89" fillId="0" borderId="0"/>
    <xf numFmtId="201" fontId="89" fillId="0" borderId="0"/>
    <xf numFmtId="202" fontId="90" fillId="0" borderId="0"/>
    <xf numFmtId="0" fontId="9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200" fontId="21" fillId="0" borderId="0" applyFont="0" applyFill="0" applyBorder="0" applyAlignment="0" applyProtection="0"/>
    <xf numFmtId="200" fontId="21" fillId="0" borderId="0" applyFont="0" applyFill="0" applyBorder="0" applyAlignment="0" applyProtection="0"/>
    <xf numFmtId="200" fontId="21" fillId="0" borderId="0" applyFont="0" applyFill="0" applyBorder="0" applyAlignment="0" applyProtection="0"/>
    <xf numFmtId="41" fontId="21" fillId="0" borderId="0" applyFont="0" applyFill="0" applyBorder="0" applyAlignment="0" applyProtection="0"/>
    <xf numFmtId="200" fontId="21" fillId="0" borderId="0" applyFont="0" applyFill="0" applyBorder="0" applyAlignment="0" applyProtection="0"/>
    <xf numFmtId="41" fontId="21" fillId="0" borderId="0" applyFont="0" applyFill="0" applyBorder="0" applyAlignment="0" applyProtection="0"/>
    <xf numFmtId="200" fontId="21" fillId="0" borderId="0" applyFont="0" applyFill="0" applyBorder="0" applyAlignment="0" applyProtection="0"/>
    <xf numFmtId="200" fontId="21" fillId="0" borderId="0" applyFont="0" applyFill="0" applyBorder="0" applyAlignment="0" applyProtection="0"/>
    <xf numFmtId="203" fontId="21" fillId="0" borderId="0" applyFont="0" applyFill="0" applyBorder="0" applyAlignment="0" applyProtection="0"/>
    <xf numFmtId="198" fontId="57" fillId="0" borderId="0" applyFont="0" applyFill="0" applyBorder="0" applyAlignment="0" applyProtection="0"/>
    <xf numFmtId="40" fontId="66" fillId="0" borderId="0" applyFont="0" applyFill="0" applyBorder="0" applyAlignment="0" applyProtection="0">
      <alignment horizontal="center"/>
    </xf>
    <xf numFmtId="204" fontId="66" fillId="0" borderId="0" applyFont="0" applyFill="0" applyBorder="0" applyAlignment="0" applyProtection="0">
      <alignment horizontal="center"/>
    </xf>
    <xf numFmtId="0" fontId="92" fillId="0" borderId="0" applyFont="0" applyFill="0" applyBorder="0" applyAlignment="0" applyProtection="0">
      <alignment horizontal="right"/>
    </xf>
    <xf numFmtId="0" fontId="92" fillId="0" borderId="0" applyFont="0" applyFill="0" applyBorder="0" applyAlignment="0" applyProtection="0"/>
    <xf numFmtId="205" fontId="92" fillId="0" borderId="0" applyFont="0" applyFill="0" applyBorder="0" applyAlignment="0" applyProtection="0">
      <alignment horizontal="right"/>
    </xf>
    <xf numFmtId="0" fontId="21" fillId="0" borderId="0" applyFont="0" applyFill="0" applyBorder="0" applyAlignment="0" applyProtection="0"/>
    <xf numFmtId="206" fontId="21"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207" fontId="21"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208" fontId="21"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207" fontId="21"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207" fontId="21" fillId="0" borderId="0" applyFont="0" applyFill="0" applyBorder="0" applyAlignment="0" applyProtection="0"/>
    <xf numFmtId="209" fontId="21" fillId="0" borderId="0" applyFont="0" applyFill="0" applyBorder="0" applyAlignment="0" applyProtection="0"/>
    <xf numFmtId="209" fontId="21" fillId="0" borderId="0" applyFont="0" applyFill="0" applyBorder="0" applyAlignment="0" applyProtection="0"/>
    <xf numFmtId="209" fontId="21" fillId="0" borderId="0" applyFont="0" applyFill="0" applyBorder="0" applyAlignment="0" applyProtection="0"/>
    <xf numFmtId="43" fontId="93" fillId="0" borderId="0" applyFont="0" applyFill="0" applyBorder="0" applyAlignment="0" applyProtection="0"/>
    <xf numFmtId="209" fontId="21"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207" fontId="21" fillId="0" borderId="0" applyFont="0" applyFill="0" applyBorder="0" applyAlignment="0" applyProtection="0"/>
    <xf numFmtId="43" fontId="32" fillId="0" borderId="0" applyFont="0" applyFill="0" applyBorder="0" applyAlignment="0" applyProtection="0"/>
    <xf numFmtId="43" fontId="44" fillId="0" borderId="0" applyFont="0" applyFill="0" applyBorder="0" applyAlignment="0" applyProtection="0"/>
    <xf numFmtId="43" fontId="32"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44"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210" fontId="21"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21" fillId="0" borderId="0" applyFont="0" applyFill="0" applyBorder="0" applyAlignment="0" applyProtection="0"/>
    <xf numFmtId="167" fontId="21" fillId="0" borderId="0" applyFont="0" applyFill="0" applyBorder="0" applyAlignment="0" applyProtection="0"/>
    <xf numFmtId="211" fontId="21" fillId="0" borderId="0" applyFont="0" applyFill="0" applyBorder="0" applyAlignment="0" applyProtection="0"/>
    <xf numFmtId="0" fontId="21" fillId="0" borderId="0" applyFont="0" applyFill="0" applyBorder="0" applyAlignment="0" applyProtection="0"/>
    <xf numFmtId="211"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44" fillId="0" borderId="0" applyFont="0" applyFill="0" applyBorder="0" applyAlignment="0" applyProtection="0"/>
    <xf numFmtId="43" fontId="21" fillId="0" borderId="0" applyFont="0" applyFill="0" applyBorder="0" applyAlignment="0" applyProtection="0"/>
    <xf numFmtId="211" fontId="21" fillId="0" borderId="0" applyFont="0" applyFill="0" applyBorder="0" applyAlignment="0" applyProtection="0"/>
    <xf numFmtId="43" fontId="44" fillId="0" borderId="0" applyFont="0" applyFill="0" applyBorder="0" applyAlignment="0" applyProtection="0"/>
    <xf numFmtId="43" fontId="21" fillId="0" borderId="0" applyFont="0" applyFill="0" applyBorder="0" applyAlignment="0" applyProtection="0"/>
    <xf numFmtId="172" fontId="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172" fontId="1" fillId="0" borderId="0" applyFont="0" applyFill="0" applyBorder="0" applyAlignment="0" applyProtection="0"/>
    <xf numFmtId="43" fontId="21" fillId="0" borderId="0" applyFont="0" applyFill="0" applyBorder="0" applyAlignment="0" applyProtection="0"/>
    <xf numFmtId="167"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167" fontId="21"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167" fontId="21" fillId="0" borderId="0" applyFont="0" applyFill="0" applyBorder="0" applyAlignment="0" applyProtection="0"/>
    <xf numFmtId="172" fontId="44" fillId="0" borderId="0" applyFont="0" applyFill="0" applyBorder="0" applyAlignment="0" applyProtection="0"/>
    <xf numFmtId="167" fontId="21" fillId="0" borderId="0" applyFont="0" applyFill="0" applyBorder="0" applyAlignment="0" applyProtection="0"/>
    <xf numFmtId="43" fontId="44" fillId="0" borderId="0" applyFont="0" applyFill="0" applyBorder="0" applyAlignment="0" applyProtection="0"/>
    <xf numFmtId="167" fontId="21"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167" fontId="21" fillId="0" borderId="0" applyFont="0" applyFill="0" applyBorder="0" applyAlignment="0" applyProtection="0"/>
    <xf numFmtId="43" fontId="44" fillId="0" borderId="0" applyFont="0" applyFill="0" applyBorder="0" applyAlignment="0" applyProtection="0"/>
    <xf numFmtId="167" fontId="21" fillId="0" borderId="0" applyFont="0" applyFill="0" applyBorder="0" applyAlignment="0" applyProtection="0"/>
    <xf numFmtId="170" fontId="21" fillId="0" borderId="0" applyFont="0" applyFill="0" applyBorder="0" applyAlignment="0" applyProtection="0"/>
    <xf numFmtId="167" fontId="21" fillId="0" borderId="0" applyFont="0" applyFill="0" applyBorder="0" applyAlignment="0" applyProtection="0"/>
    <xf numFmtId="43" fontId="44" fillId="0" borderId="0" applyFont="0" applyFill="0" applyBorder="0" applyAlignment="0" applyProtection="0"/>
    <xf numFmtId="167" fontId="21" fillId="0" borderId="0" applyFont="0" applyFill="0" applyBorder="0" applyAlignment="0" applyProtection="0"/>
    <xf numFmtId="43" fontId="21" fillId="0" borderId="0" applyFont="0" applyFill="0" applyBorder="0" applyAlignment="0" applyProtection="0"/>
    <xf numFmtId="167" fontId="21" fillId="0" borderId="0" applyFont="0" applyFill="0" applyBorder="0" applyAlignment="0" applyProtection="0"/>
    <xf numFmtId="43" fontId="21" fillId="0" borderId="0" applyFont="0" applyFill="0" applyBorder="0" applyAlignment="0" applyProtection="0"/>
    <xf numFmtId="43" fontId="44" fillId="0" borderId="0" applyFont="0" applyFill="0" applyBorder="0" applyAlignment="0" applyProtection="0"/>
    <xf numFmtId="167" fontId="21" fillId="0" borderId="0" applyFont="0" applyFill="0" applyBorder="0" applyAlignment="0" applyProtection="0"/>
    <xf numFmtId="0" fontId="92" fillId="0" borderId="0" applyFont="0" applyFill="0" applyBorder="0" applyAlignment="0" applyProtection="0">
      <alignment horizontal="right"/>
    </xf>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21" fillId="0" borderId="0" applyFont="0" applyFill="0" applyBorder="0" applyAlignment="0" applyProtection="0"/>
    <xf numFmtId="212" fontId="21" fillId="0" borderId="0" applyFont="0" applyFill="0" applyBorder="0" applyAlignment="0" applyProtection="0"/>
    <xf numFmtId="0" fontId="21" fillId="0" borderId="0" applyFont="0" applyFill="0" applyBorder="0" applyAlignment="0" applyProtection="0"/>
    <xf numFmtId="43" fontId="94"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43" fontId="21" fillId="0" borderId="0" applyFont="0" applyFill="0" applyBorder="0" applyAlignment="0" applyProtection="0"/>
    <xf numFmtId="43" fontId="94" fillId="0" borderId="0" applyFont="0" applyFill="0" applyBorder="0" applyAlignment="0" applyProtection="0"/>
    <xf numFmtId="43" fontId="21" fillId="0" borderId="0" applyFont="0" applyFill="0" applyBorder="0" applyAlignment="0" applyProtection="0"/>
    <xf numFmtId="192" fontId="21" fillId="0" borderId="0" applyFont="0" applyFill="0" applyBorder="0" applyAlignment="0" applyProtection="0"/>
    <xf numFmtId="167" fontId="21" fillId="0" borderId="0" applyFont="0" applyFill="0" applyBorder="0" applyAlignment="0" applyProtection="0"/>
    <xf numFmtId="0" fontId="21" fillId="0" borderId="0" applyFont="0" applyFill="0" applyBorder="0" applyAlignment="0" applyProtection="0"/>
    <xf numFmtId="167" fontId="21" fillId="0" borderId="0" applyFont="0" applyFill="0" applyBorder="0" applyAlignment="0" applyProtection="0"/>
    <xf numFmtId="213" fontId="92" fillId="0" borderId="0" applyFont="0" applyFill="0" applyBorder="0" applyAlignment="0" applyProtection="0"/>
    <xf numFmtId="43" fontId="95"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32"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212" fontId="1" fillId="0" borderId="0" applyFont="0" applyFill="0" applyBorder="0" applyAlignment="0" applyProtection="0"/>
    <xf numFmtId="43" fontId="21" fillId="0" borderId="0" applyFont="0" applyFill="0" applyBorder="0" applyAlignment="0" applyProtection="0"/>
    <xf numFmtId="43" fontId="94" fillId="0" borderId="0" applyFont="0" applyFill="0" applyBorder="0" applyAlignment="0" applyProtection="0"/>
    <xf numFmtId="209" fontId="21" fillId="0" borderId="0" applyFont="0" applyFill="0" applyBorder="0" applyAlignment="0" applyProtection="0"/>
    <xf numFmtId="209" fontId="21" fillId="0" borderId="0" applyFont="0" applyFill="0" applyBorder="0" applyAlignment="0" applyProtection="0"/>
    <xf numFmtId="209" fontId="21" fillId="0" borderId="0" applyFont="0" applyFill="0" applyBorder="0" applyAlignment="0" applyProtection="0"/>
    <xf numFmtId="209" fontId="21" fillId="0" borderId="0" applyFont="0" applyFill="0" applyBorder="0" applyAlignment="0" applyProtection="0"/>
    <xf numFmtId="43" fontId="21" fillId="0" borderId="0" applyFont="0" applyFill="0" applyBorder="0" applyAlignment="0" applyProtection="0"/>
    <xf numFmtId="209" fontId="21" fillId="0" borderId="0" applyFont="0" applyFill="0" applyBorder="0" applyAlignment="0" applyProtection="0"/>
    <xf numFmtId="167" fontId="37"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21" fillId="0" borderId="0" applyFont="0" applyFill="0" applyBorder="0" applyAlignment="0" applyProtection="0"/>
    <xf numFmtId="209" fontId="21" fillId="0" borderId="0" applyFont="0" applyFill="0" applyBorder="0" applyAlignment="0" applyProtection="0"/>
    <xf numFmtId="209" fontId="21" fillId="0" borderId="0" applyFont="0" applyFill="0" applyBorder="0" applyAlignment="0" applyProtection="0"/>
    <xf numFmtId="209" fontId="21" fillId="0" borderId="0" applyFont="0" applyFill="0" applyBorder="0" applyAlignment="0" applyProtection="0"/>
    <xf numFmtId="168" fontId="21" fillId="0" borderId="0" applyFont="0" applyFill="0" applyBorder="0" applyAlignment="0" applyProtection="0"/>
    <xf numFmtId="209" fontId="21" fillId="0" borderId="0" applyFont="0" applyFill="0" applyBorder="0" applyAlignment="0" applyProtection="0"/>
    <xf numFmtId="211" fontId="21"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210" fontId="21"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210" fontId="21" fillId="0" borderId="0" applyFont="0" applyFill="0" applyBorder="0" applyAlignment="0" applyProtection="0"/>
    <xf numFmtId="168" fontId="21" fillId="0" borderId="0" applyFont="0" applyFill="0" applyBorder="0" applyAlignment="0" applyProtection="0"/>
    <xf numFmtId="167" fontId="21"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21" fillId="0" borderId="0" applyFont="0" applyFill="0" applyBorder="0" applyAlignment="0" applyProtection="0"/>
    <xf numFmtId="210" fontId="21" fillId="0" borderId="0" applyFont="0" applyFill="0" applyBorder="0" applyAlignment="0" applyProtection="0"/>
    <xf numFmtId="214" fontId="44"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0" fontId="21" fillId="0" borderId="0" applyFont="0" applyFill="0" applyBorder="0" applyAlignment="0" applyProtection="0"/>
    <xf numFmtId="167"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32" fillId="0" borderId="0" applyFont="0" applyFill="0" applyBorder="0" applyAlignment="0" applyProtection="0"/>
    <xf numFmtId="167" fontId="21" fillId="0" borderId="0" applyFont="0" applyFill="0" applyBorder="0" applyAlignment="0" applyProtection="0"/>
    <xf numFmtId="43" fontId="44" fillId="0" borderId="0" applyFont="0" applyFill="0" applyBorder="0" applyAlignment="0" applyProtection="0"/>
    <xf numFmtId="167" fontId="21" fillId="0" borderId="0" applyFont="0" applyFill="0" applyBorder="0" applyAlignment="0" applyProtection="0"/>
    <xf numFmtId="215" fontId="21"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43" fontId="21"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0" fontId="21"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193" fontId="32" fillId="0" borderId="0" applyBorder="0"/>
    <xf numFmtId="210" fontId="21" fillId="0" borderId="0" applyFont="0" applyFill="0" applyBorder="0" applyAlignment="0" applyProtection="0"/>
    <xf numFmtId="3" fontId="21" fillId="0" borderId="0" applyFont="0" applyFill="0" applyBorder="0" applyAlignment="0" applyProtection="0"/>
    <xf numFmtId="0" fontId="96" fillId="0" borderId="0"/>
    <xf numFmtId="0" fontId="97" fillId="0" borderId="0"/>
    <xf numFmtId="3" fontId="98" fillId="0" borderId="0" applyFont="0" applyFill="0" applyBorder="0" applyAlignment="0" applyProtection="0"/>
    <xf numFmtId="0" fontId="96" fillId="0" borderId="0"/>
    <xf numFmtId="0" fontId="97" fillId="0" borderId="0"/>
    <xf numFmtId="0" fontId="21" fillId="39" borderId="32" applyNumberFormat="0" applyFont="0" applyAlignment="0" applyProtection="0"/>
    <xf numFmtId="0" fontId="21" fillId="39" borderId="32" applyNumberFormat="0" applyFont="0" applyAlignment="0" applyProtection="0"/>
    <xf numFmtId="0" fontId="21" fillId="39" borderId="32" applyNumberFormat="0" applyFont="0" applyAlignment="0" applyProtection="0"/>
    <xf numFmtId="38" fontId="99" fillId="84" borderId="0" applyNumberFormat="0" applyBorder="0" applyAlignment="0">
      <protection locked="0"/>
    </xf>
    <xf numFmtId="0" fontId="100" fillId="0" borderId="0" applyNumberFormat="0" applyAlignment="0">
      <alignment horizontal="left"/>
    </xf>
    <xf numFmtId="0" fontId="101" fillId="0" borderId="0" applyNumberFormat="0" applyAlignment="0"/>
    <xf numFmtId="216" fontId="32" fillId="0" borderId="0" applyFill="0" applyBorder="0" applyProtection="0"/>
    <xf numFmtId="216" fontId="32" fillId="0" borderId="25" applyFill="0" applyProtection="0"/>
    <xf numFmtId="216" fontId="32" fillId="0" borderId="33" applyFill="0" applyProtection="0"/>
    <xf numFmtId="217" fontId="102" fillId="0" borderId="0">
      <protection locked="0"/>
    </xf>
    <xf numFmtId="218" fontId="90" fillId="0" borderId="0"/>
    <xf numFmtId="0" fontId="91" fillId="0" borderId="0" applyFont="0" applyFill="0" applyBorder="0" applyAlignment="0" applyProtection="0"/>
    <xf numFmtId="219" fontId="32" fillId="0" borderId="0" applyFont="0" applyFill="0" applyBorder="0" applyAlignment="0" applyProtection="0"/>
    <xf numFmtId="180" fontId="57" fillId="0" borderId="0" applyFont="0" applyFill="0" applyBorder="0" applyAlignment="0" applyProtection="0"/>
    <xf numFmtId="220" fontId="57" fillId="0" borderId="0" applyFont="0" applyFill="0" applyBorder="0" applyAlignment="0" applyProtection="0"/>
    <xf numFmtId="0" fontId="92" fillId="0" borderId="0" applyFont="0" applyFill="0" applyBorder="0" applyAlignment="0" applyProtection="0">
      <alignment horizontal="right"/>
    </xf>
    <xf numFmtId="221" fontId="21" fillId="0" borderId="0" applyFont="0" applyFill="0" applyBorder="0" applyAlignment="0" applyProtection="0"/>
    <xf numFmtId="221" fontId="21" fillId="0" borderId="0" applyFont="0" applyFill="0" applyBorder="0" applyAlignment="0" applyProtection="0"/>
    <xf numFmtId="221" fontId="21" fillId="0" borderId="0" applyFont="0" applyFill="0" applyBorder="0" applyAlignment="0" applyProtection="0"/>
    <xf numFmtId="166" fontId="21" fillId="0" borderId="0" applyFont="0" applyFill="0" applyBorder="0" applyAlignment="0" applyProtection="0"/>
    <xf numFmtId="221" fontId="32" fillId="0" borderId="0" applyFont="0" applyFill="0" applyBorder="0" applyAlignment="0" applyProtection="0"/>
    <xf numFmtId="221" fontId="32" fillId="0" borderId="0" applyFont="0" applyFill="0" applyBorder="0" applyAlignment="0" applyProtection="0"/>
    <xf numFmtId="222" fontId="21" fillId="0" borderId="0" applyFont="0" applyFill="0" applyBorder="0" applyAlignment="0" applyProtection="0"/>
    <xf numFmtId="221" fontId="1" fillId="0" borderId="0" applyFont="0" applyFill="0" applyBorder="0" applyAlignment="0" applyProtection="0"/>
    <xf numFmtId="221" fontId="95" fillId="0" borderId="0" applyFont="0" applyFill="0" applyBorder="0" applyAlignment="0" applyProtection="0">
      <alignment wrapText="1"/>
    </xf>
    <xf numFmtId="223" fontId="95" fillId="0" borderId="0" applyFont="0" applyFill="0" applyBorder="0" applyAlignment="0" applyProtection="0">
      <alignment wrapText="1"/>
    </xf>
    <xf numFmtId="166" fontId="21" fillId="0" borderId="0" applyFont="0" applyFill="0" applyBorder="0" applyAlignment="0" applyProtection="0"/>
    <xf numFmtId="166" fontId="21" fillId="0" borderId="0" applyFont="0" applyFill="0" applyBorder="0" applyAlignment="0" applyProtection="0"/>
    <xf numFmtId="221" fontId="32"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221" fontId="32"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221" fontId="32" fillId="0" borderId="0" applyFont="0" applyFill="0" applyBorder="0" applyAlignment="0" applyProtection="0"/>
    <xf numFmtId="166" fontId="21" fillId="0" borderId="0" applyFont="0" applyFill="0" applyBorder="0" applyAlignment="0" applyProtection="0"/>
    <xf numFmtId="221" fontId="32" fillId="0" borderId="0" applyFont="0" applyFill="0" applyBorder="0" applyAlignment="0" applyProtection="0"/>
    <xf numFmtId="221" fontId="32" fillId="0" borderId="0" applyFont="0" applyFill="0" applyBorder="0" applyAlignment="0" applyProtection="0"/>
    <xf numFmtId="221" fontId="32" fillId="0" borderId="0" applyFont="0" applyFill="0" applyBorder="0" applyAlignment="0" applyProtection="0"/>
    <xf numFmtId="221" fontId="32" fillId="0" borderId="0" applyFont="0" applyFill="0" applyBorder="0" applyAlignment="0" applyProtection="0"/>
    <xf numFmtId="166" fontId="21" fillId="0" borderId="0" applyFont="0" applyFill="0" applyBorder="0" applyAlignment="0" applyProtection="0"/>
    <xf numFmtId="221" fontId="32"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221" fontId="32" fillId="0" borderId="0" applyFont="0" applyFill="0" applyBorder="0" applyAlignment="0" applyProtection="0"/>
    <xf numFmtId="166" fontId="21" fillId="0" borderId="0" applyFont="0" applyFill="0" applyBorder="0" applyAlignment="0" applyProtection="0"/>
    <xf numFmtId="221" fontId="32" fillId="0" borderId="0" applyFont="0" applyFill="0" applyBorder="0" applyAlignment="0" applyProtection="0"/>
    <xf numFmtId="166" fontId="21" fillId="0" borderId="0" applyFont="0" applyFill="0" applyBorder="0" applyAlignment="0" applyProtection="0"/>
    <xf numFmtId="0" fontId="92" fillId="0" borderId="0" applyFont="0" applyFill="0" applyBorder="0" applyAlignment="0" applyProtection="0">
      <alignment horizontal="right"/>
    </xf>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224" fontId="103"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225" fontId="32" fillId="0" borderId="0" applyFont="0" applyFill="0" applyBorder="0" applyProtection="0">
      <alignment horizontal="right"/>
    </xf>
    <xf numFmtId="221" fontId="21" fillId="0" borderId="0" applyFont="0" applyFill="0" applyBorder="0" applyAlignment="0" applyProtection="0"/>
    <xf numFmtId="226" fontId="21" fillId="0" borderId="0" applyFont="0" applyFill="0" applyBorder="0" applyAlignment="0" applyProtection="0"/>
    <xf numFmtId="227" fontId="98" fillId="0" borderId="0" applyFont="0" applyFill="0" applyBorder="0" applyAlignment="0" applyProtection="0"/>
    <xf numFmtId="228" fontId="104" fillId="0" borderId="34" applyFill="0" applyBorder="0" applyAlignment="0" applyProtection="0">
      <alignment horizontal="right"/>
    </xf>
    <xf numFmtId="229" fontId="105" fillId="0" borderId="0"/>
    <xf numFmtId="230" fontId="106" fillId="0" borderId="34" applyFont="0" applyFill="0" applyBorder="0" applyAlignment="0" applyProtection="0">
      <alignment horizontal="right"/>
    </xf>
    <xf numFmtId="231" fontId="107" fillId="0" borderId="0" applyFill="0" applyBorder="0" applyProtection="0"/>
    <xf numFmtId="232" fontId="32" fillId="85" borderId="0" applyFont="0" applyBorder="0"/>
    <xf numFmtId="233" fontId="32" fillId="0" borderId="0">
      <alignment horizontal="right"/>
    </xf>
    <xf numFmtId="180" fontId="108" fillId="0" borderId="0" applyNumberFormat="0" applyFill="0" applyBorder="0" applyAlignment="0"/>
    <xf numFmtId="217" fontId="102" fillId="0" borderId="0">
      <protection locked="0"/>
    </xf>
    <xf numFmtId="234" fontId="57" fillId="0" borderId="0" applyFont="0" applyFill="0" applyBorder="0" applyProtection="0">
      <alignment horizontal="right"/>
    </xf>
    <xf numFmtId="0" fontId="92" fillId="0" borderId="0" applyFont="0" applyFill="0" applyBorder="0" applyAlignment="0" applyProtection="0"/>
    <xf numFmtId="235" fontId="109" fillId="0" borderId="0">
      <protection locked="0"/>
    </xf>
    <xf numFmtId="14" fontId="110" fillId="0" borderId="0">
      <alignment horizontal="right"/>
      <protection locked="0"/>
    </xf>
    <xf numFmtId="236" fontId="21" fillId="0" borderId="0" applyFont="0" applyFill="0" applyBorder="0" applyAlignment="0" applyProtection="0"/>
    <xf numFmtId="237" fontId="111" fillId="0" borderId="0"/>
    <xf numFmtId="238" fontId="111" fillId="0" borderId="0"/>
    <xf numFmtId="239" fontId="32" fillId="0" borderId="0" applyFill="0" applyBorder="0" applyProtection="0"/>
    <xf numFmtId="239" fontId="32" fillId="0" borderId="25" applyFill="0" applyProtection="0"/>
    <xf numFmtId="239" fontId="32" fillId="0" borderId="33" applyFill="0" applyProtection="0"/>
    <xf numFmtId="38" fontId="112" fillId="0" borderId="0" applyNumberFormat="0" applyFill="0" applyBorder="0" applyProtection="0"/>
    <xf numFmtId="38" fontId="54" fillId="86" borderId="35" applyNumberFormat="0" applyFont="0" applyBorder="0" applyAlignment="0"/>
    <xf numFmtId="0" fontId="56" fillId="0" borderId="0">
      <protection locked="0"/>
    </xf>
    <xf numFmtId="0" fontId="21" fillId="0" borderId="0"/>
    <xf numFmtId="229" fontId="57" fillId="0" borderId="0"/>
    <xf numFmtId="229" fontId="105" fillId="0" borderId="0">
      <protection locked="0"/>
    </xf>
    <xf numFmtId="231" fontId="57" fillId="0" borderId="0"/>
    <xf numFmtId="237" fontId="32" fillId="0" borderId="0"/>
    <xf numFmtId="0" fontId="92" fillId="0" borderId="36" applyNumberFormat="0" applyFont="0" applyFill="0" applyAlignment="0" applyProtection="0"/>
    <xf numFmtId="237" fontId="113" fillId="0" borderId="0" applyFill="0" applyBorder="0" applyAlignment="0" applyProtection="0"/>
    <xf numFmtId="0" fontId="114" fillId="0" borderId="0">
      <protection locked="0"/>
    </xf>
    <xf numFmtId="0" fontId="114" fillId="0" borderId="0">
      <protection locked="0"/>
    </xf>
    <xf numFmtId="0" fontId="115" fillId="0" borderId="0" applyNumberFormat="0" applyFill="0" applyBorder="0" applyAlignment="0" applyProtection="0"/>
    <xf numFmtId="0" fontId="5" fillId="0" borderId="0" applyNumberFormat="0" applyFill="0" applyBorder="0" applyAlignment="0" applyProtection="0"/>
    <xf numFmtId="0" fontId="115" fillId="0" borderId="0" applyNumberFormat="0" applyFill="0" applyBorder="0" applyAlignment="0" applyProtection="0"/>
    <xf numFmtId="0" fontId="5" fillId="0" borderId="0" applyNumberFormat="0" applyFill="0" applyBorder="0" applyAlignment="0" applyProtection="0"/>
    <xf numFmtId="0" fontId="116" fillId="0" borderId="0" applyNumberFormat="0" applyFill="0" applyBorder="0" applyAlignment="0" applyProtection="0"/>
    <xf numFmtId="0" fontId="115" fillId="0" borderId="0" applyNumberFormat="0" applyFill="0" applyBorder="0" applyAlignment="0" applyProtection="0"/>
    <xf numFmtId="0" fontId="115" fillId="0" borderId="0" applyNumberFormat="0" applyFill="0" applyBorder="0" applyAlignment="0" applyProtection="0"/>
    <xf numFmtId="0" fontId="115" fillId="0" borderId="0" applyNumberFormat="0" applyFill="0" applyBorder="0" applyAlignment="0" applyProtection="0"/>
    <xf numFmtId="0" fontId="115" fillId="0" borderId="0" applyNumberFormat="0" applyFill="0" applyBorder="0" applyAlignment="0" applyProtection="0"/>
    <xf numFmtId="0" fontId="117" fillId="0" borderId="0" applyNumberFormat="0" applyFill="0" applyBorder="0" applyAlignment="0" applyProtection="0"/>
    <xf numFmtId="0" fontId="116" fillId="0" borderId="0" applyNumberFormat="0" applyFill="0" applyBorder="0" applyAlignment="0" applyProtection="0"/>
    <xf numFmtId="0" fontId="115" fillId="0" borderId="0" applyNumberFormat="0" applyFill="0" applyBorder="0" applyAlignment="0" applyProtection="0"/>
    <xf numFmtId="0" fontId="115" fillId="0" borderId="0" applyNumberFormat="0" applyFill="0" applyBorder="0" applyAlignment="0" applyProtection="0"/>
    <xf numFmtId="0" fontId="115" fillId="0" borderId="0" applyNumberFormat="0" applyFill="0" applyBorder="0" applyAlignment="0" applyProtection="0"/>
    <xf numFmtId="0" fontId="115" fillId="0" borderId="0" applyNumberFormat="0" applyFill="0" applyBorder="0" applyAlignment="0" applyProtection="0"/>
    <xf numFmtId="0" fontId="115" fillId="0" borderId="0" applyNumberFormat="0" applyFill="0" applyBorder="0" applyAlignment="0" applyProtection="0"/>
    <xf numFmtId="0" fontId="115" fillId="0" borderId="0" applyNumberFormat="0" applyFill="0" applyBorder="0" applyAlignment="0" applyProtection="0"/>
    <xf numFmtId="0" fontId="118" fillId="0" borderId="0" applyNumberFormat="0" applyFill="0" applyBorder="0" applyAlignment="0" applyProtection="0"/>
    <xf numFmtId="0" fontId="119" fillId="87" borderId="0" applyNumberFormat="0" applyBorder="0" applyAlignment="0" applyProtection="0"/>
    <xf numFmtId="0" fontId="119" fillId="88" borderId="0" applyNumberFormat="0" applyBorder="0" applyAlignment="0" applyProtection="0"/>
    <xf numFmtId="0" fontId="119" fillId="89" borderId="0" applyNumberFormat="0" applyBorder="0" applyAlignment="0" applyProtection="0"/>
    <xf numFmtId="0" fontId="44" fillId="90" borderId="0" applyNumberFormat="0" applyBorder="0" applyAlignment="0" applyProtection="0"/>
    <xf numFmtId="0" fontId="44" fillId="90" borderId="0" applyNumberFormat="0" applyBorder="0" applyAlignment="0" applyProtection="0"/>
    <xf numFmtId="0" fontId="49" fillId="91" borderId="0" applyNumberFormat="0" applyBorder="0" applyAlignment="0" applyProtection="0"/>
    <xf numFmtId="0" fontId="49" fillId="62" borderId="0" applyNumberFormat="0" applyBorder="0" applyAlignment="0" applyProtection="0"/>
    <xf numFmtId="0" fontId="17" fillId="9" borderId="0" applyNumberFormat="0" applyBorder="0" applyAlignment="0" applyProtection="0"/>
    <xf numFmtId="0" fontId="49" fillId="62" borderId="0" applyNumberFormat="0" applyBorder="0" applyAlignment="0" applyProtection="0"/>
    <xf numFmtId="0" fontId="17" fillId="9" borderId="0" applyNumberFormat="0" applyBorder="0" applyAlignment="0" applyProtection="0"/>
    <xf numFmtId="0" fontId="49" fillId="62" borderId="0" applyNumberFormat="0" applyBorder="0" applyAlignment="0" applyProtection="0"/>
    <xf numFmtId="0" fontId="17" fillId="9" borderId="0" applyNumberFormat="0" applyBorder="0" applyAlignment="0" applyProtection="0"/>
    <xf numFmtId="0" fontId="49" fillId="62" borderId="0" applyNumberFormat="0" applyBorder="0" applyAlignment="0" applyProtection="0"/>
    <xf numFmtId="0" fontId="17" fillId="9" borderId="0" applyNumberFormat="0" applyBorder="0" applyAlignment="0" applyProtection="0"/>
    <xf numFmtId="0" fontId="49" fillId="62" borderId="0" applyNumberFormat="0" applyBorder="0" applyAlignment="0" applyProtection="0"/>
    <xf numFmtId="0" fontId="17" fillId="9" borderId="0" applyNumberFormat="0" applyBorder="0" applyAlignment="0" applyProtection="0"/>
    <xf numFmtId="0" fontId="49" fillId="62" borderId="0" applyNumberFormat="0" applyBorder="0" applyAlignment="0" applyProtection="0"/>
    <xf numFmtId="0" fontId="17" fillId="9" borderId="0" applyNumberFormat="0" applyBorder="0" applyAlignment="0" applyProtection="0"/>
    <xf numFmtId="0" fontId="49" fillId="62" borderId="0" applyNumberFormat="0" applyBorder="0" applyAlignment="0" applyProtection="0"/>
    <xf numFmtId="0" fontId="49" fillId="62" borderId="0" applyNumberFormat="0" applyBorder="0" applyAlignment="0" applyProtection="0"/>
    <xf numFmtId="0" fontId="49" fillId="62" borderId="0" applyNumberFormat="0" applyBorder="0" applyAlignment="0" applyProtection="0"/>
    <xf numFmtId="0" fontId="49" fillId="62" borderId="0" applyNumberFormat="0" applyBorder="0" applyAlignment="0" applyProtection="0"/>
    <xf numFmtId="0" fontId="49" fillId="70" borderId="0" applyNumberFormat="0" applyBorder="0" applyAlignment="0" applyProtection="0"/>
    <xf numFmtId="0" fontId="17" fillId="9" borderId="0" applyNumberFormat="0" applyBorder="0" applyAlignment="0" applyProtection="0"/>
    <xf numFmtId="0" fontId="49" fillId="70" borderId="0" applyNumberFormat="0" applyBorder="0" applyAlignment="0" applyProtection="0"/>
    <xf numFmtId="0" fontId="17" fillId="9" borderId="0" applyNumberFormat="0" applyBorder="0" applyAlignment="0" applyProtection="0"/>
    <xf numFmtId="0" fontId="50" fillId="9" borderId="0" applyNumberFormat="0" applyBorder="0" applyAlignment="0" applyProtection="0"/>
    <xf numFmtId="0" fontId="49" fillId="70" borderId="0" applyNumberFormat="0" applyBorder="0" applyAlignment="0" applyProtection="0"/>
    <xf numFmtId="0" fontId="49" fillId="70" borderId="0" applyNumberFormat="0" applyBorder="0" applyAlignment="0" applyProtection="0"/>
    <xf numFmtId="0" fontId="49" fillId="70" borderId="0" applyNumberFormat="0" applyBorder="0" applyAlignment="0" applyProtection="0"/>
    <xf numFmtId="0" fontId="49" fillId="70" borderId="0" applyNumberFormat="0" applyBorder="0" applyAlignment="0" applyProtection="0"/>
    <xf numFmtId="0" fontId="49" fillId="70" borderId="0" applyNumberFormat="0" applyBorder="0" applyAlignment="0" applyProtection="0"/>
    <xf numFmtId="0" fontId="49" fillId="62" borderId="0" applyNumberFormat="0" applyBorder="0" applyAlignment="0" applyProtection="0"/>
    <xf numFmtId="0" fontId="49" fillId="62" borderId="0" applyNumberFormat="0" applyBorder="0" applyAlignment="0" applyProtection="0"/>
    <xf numFmtId="0" fontId="49" fillId="62" borderId="0" applyNumberFormat="0" applyBorder="0" applyAlignment="0" applyProtection="0"/>
    <xf numFmtId="0" fontId="49" fillId="62" borderId="0" applyNumberFormat="0" applyBorder="0" applyAlignment="0" applyProtection="0"/>
    <xf numFmtId="0" fontId="49" fillId="62" borderId="0" applyNumberFormat="0" applyBorder="0" applyAlignment="0" applyProtection="0"/>
    <xf numFmtId="0" fontId="17" fillId="92" borderId="0" applyNumberFormat="0" applyBorder="0" applyAlignment="0" applyProtection="0"/>
    <xf numFmtId="0" fontId="17" fillId="92" borderId="0" applyNumberFormat="0" applyBorder="0" applyAlignment="0" applyProtection="0"/>
    <xf numFmtId="0" fontId="17" fillId="92" borderId="0" applyNumberFormat="0" applyBorder="0" applyAlignment="0" applyProtection="0"/>
    <xf numFmtId="0" fontId="17" fillId="92" borderId="0" applyNumberFormat="0" applyBorder="0" applyAlignment="0" applyProtection="0"/>
    <xf numFmtId="0" fontId="17" fillId="92" borderId="0" applyNumberFormat="0" applyBorder="0" applyAlignment="0" applyProtection="0"/>
    <xf numFmtId="0" fontId="51" fillId="70" borderId="0" applyNumberFormat="0" applyBorder="0" applyAlignment="0" applyProtection="0"/>
    <xf numFmtId="0" fontId="17" fillId="9" borderId="0" applyNumberFormat="0" applyBorder="0" applyAlignment="0" applyProtection="0"/>
    <xf numFmtId="0" fontId="49" fillId="70" borderId="0" applyNumberFormat="0" applyBorder="0" applyAlignment="0" applyProtection="0"/>
    <xf numFmtId="0" fontId="50" fillId="9" borderId="0" applyNumberFormat="0" applyBorder="0" applyAlignment="0" applyProtection="0"/>
    <xf numFmtId="0" fontId="49" fillId="70" borderId="0" applyNumberFormat="0" applyBorder="0" applyAlignment="0" applyProtection="0"/>
    <xf numFmtId="0" fontId="49" fillId="70" borderId="0" applyNumberFormat="0" applyBorder="0" applyAlignment="0" applyProtection="0"/>
    <xf numFmtId="0" fontId="49" fillId="70" borderId="0" applyNumberFormat="0" applyBorder="0" applyAlignment="0" applyProtection="0"/>
    <xf numFmtId="0" fontId="49" fillId="70" borderId="0" applyNumberFormat="0" applyBorder="0" applyAlignment="0" applyProtection="0"/>
    <xf numFmtId="0" fontId="49" fillId="70" borderId="0" applyNumberFormat="0" applyBorder="0" applyAlignment="0" applyProtection="0"/>
    <xf numFmtId="0" fontId="17" fillId="92" borderId="0" applyNumberFormat="0" applyBorder="0" applyAlignment="0" applyProtection="0"/>
    <xf numFmtId="0" fontId="17" fillId="92" borderId="0" applyNumberFormat="0" applyBorder="0" applyAlignment="0" applyProtection="0"/>
    <xf numFmtId="0" fontId="17" fillId="92" borderId="0" applyNumberFormat="0" applyBorder="0" applyAlignment="0" applyProtection="0"/>
    <xf numFmtId="0" fontId="49" fillId="62" borderId="0" applyNumberFormat="0" applyBorder="0" applyAlignment="0" applyProtection="0"/>
    <xf numFmtId="0" fontId="17" fillId="9" borderId="0" applyNumberFormat="0" applyBorder="0" applyAlignment="0" applyProtection="0"/>
    <xf numFmtId="0" fontId="49" fillId="62" borderId="0" applyNumberFormat="0" applyBorder="0" applyAlignment="0" applyProtection="0"/>
    <xf numFmtId="0" fontId="17" fillId="9" borderId="0" applyNumberFormat="0" applyBorder="0" applyAlignment="0" applyProtection="0"/>
    <xf numFmtId="0" fontId="49" fillId="62" borderId="0" applyNumberFormat="0" applyBorder="0" applyAlignment="0" applyProtection="0"/>
    <xf numFmtId="0" fontId="17" fillId="9" borderId="0" applyNumberFormat="0" applyBorder="0" applyAlignment="0" applyProtection="0"/>
    <xf numFmtId="0" fontId="49" fillId="62" borderId="0" applyNumberFormat="0" applyBorder="0" applyAlignment="0" applyProtection="0"/>
    <xf numFmtId="0" fontId="17" fillId="9" borderId="0" applyNumberFormat="0" applyBorder="0" applyAlignment="0" applyProtection="0"/>
    <xf numFmtId="0" fontId="49" fillId="62" borderId="0" applyNumberFormat="0" applyBorder="0" applyAlignment="0" applyProtection="0"/>
    <xf numFmtId="0" fontId="17" fillId="9" borderId="0" applyNumberFormat="0" applyBorder="0" applyAlignment="0" applyProtection="0"/>
    <xf numFmtId="0" fontId="49" fillId="62" borderId="0" applyNumberFormat="0" applyBorder="0" applyAlignment="0" applyProtection="0"/>
    <xf numFmtId="0" fontId="17" fillId="9" borderId="0" applyNumberFormat="0" applyBorder="0" applyAlignment="0" applyProtection="0"/>
    <xf numFmtId="0" fontId="44" fillId="93" borderId="0" applyNumberFormat="0" applyBorder="0" applyAlignment="0" applyProtection="0"/>
    <xf numFmtId="0" fontId="44" fillId="94" borderId="0" applyNumberFormat="0" applyBorder="0" applyAlignment="0" applyProtection="0"/>
    <xf numFmtId="0" fontId="49" fillId="95" borderId="0" applyNumberFormat="0" applyBorder="0" applyAlignment="0" applyProtection="0"/>
    <xf numFmtId="0" fontId="49" fillId="71" borderId="0" applyNumberFormat="0" applyBorder="0" applyAlignment="0" applyProtection="0"/>
    <xf numFmtId="0" fontId="17" fillId="13" borderId="0" applyNumberFormat="0" applyBorder="0" applyAlignment="0" applyProtection="0"/>
    <xf numFmtId="0" fontId="49" fillId="71" borderId="0" applyNumberFormat="0" applyBorder="0" applyAlignment="0" applyProtection="0"/>
    <xf numFmtId="0" fontId="17" fillId="13" borderId="0" applyNumberFormat="0" applyBorder="0" applyAlignment="0" applyProtection="0"/>
    <xf numFmtId="0" fontId="49" fillId="71" borderId="0" applyNumberFormat="0" applyBorder="0" applyAlignment="0" applyProtection="0"/>
    <xf numFmtId="0" fontId="17" fillId="13" borderId="0" applyNumberFormat="0" applyBorder="0" applyAlignment="0" applyProtection="0"/>
    <xf numFmtId="0" fontId="49" fillId="71" borderId="0" applyNumberFormat="0" applyBorder="0" applyAlignment="0" applyProtection="0"/>
    <xf numFmtId="0" fontId="17" fillId="13" borderId="0" applyNumberFormat="0" applyBorder="0" applyAlignment="0" applyProtection="0"/>
    <xf numFmtId="0" fontId="49" fillId="71" borderId="0" applyNumberFormat="0" applyBorder="0" applyAlignment="0" applyProtection="0"/>
    <xf numFmtId="0" fontId="17" fillId="13" borderId="0" applyNumberFormat="0" applyBorder="0" applyAlignment="0" applyProtection="0"/>
    <xf numFmtId="0" fontId="49" fillId="71" borderId="0" applyNumberFormat="0" applyBorder="0" applyAlignment="0" applyProtection="0"/>
    <xf numFmtId="0" fontId="17" fillId="13" borderId="0" applyNumberFormat="0" applyBorder="0" applyAlignment="0" applyProtection="0"/>
    <xf numFmtId="0" fontId="49" fillId="71" borderId="0" applyNumberFormat="0" applyBorder="0" applyAlignment="0" applyProtection="0"/>
    <xf numFmtId="0" fontId="49" fillId="71" borderId="0" applyNumberFormat="0" applyBorder="0" applyAlignment="0" applyProtection="0"/>
    <xf numFmtId="0" fontId="49" fillId="71" borderId="0" applyNumberFormat="0" applyBorder="0" applyAlignment="0" applyProtection="0"/>
    <xf numFmtId="0" fontId="49" fillId="71" borderId="0" applyNumberFormat="0" applyBorder="0" applyAlignment="0" applyProtection="0"/>
    <xf numFmtId="0" fontId="49" fillId="71" borderId="0" applyNumberFormat="0" applyBorder="0" applyAlignment="0" applyProtection="0"/>
    <xf numFmtId="0" fontId="17" fillId="13" borderId="0" applyNumberFormat="0" applyBorder="0" applyAlignment="0" applyProtection="0"/>
    <xf numFmtId="0" fontId="49" fillId="71" borderId="0" applyNumberFormat="0" applyBorder="0" applyAlignment="0" applyProtection="0"/>
    <xf numFmtId="0" fontId="17" fillId="13" borderId="0" applyNumberFormat="0" applyBorder="0" applyAlignment="0" applyProtection="0"/>
    <xf numFmtId="0" fontId="50" fillId="13" borderId="0" applyNumberFormat="0" applyBorder="0" applyAlignment="0" applyProtection="0"/>
    <xf numFmtId="0" fontId="49" fillId="71" borderId="0" applyNumberFormat="0" applyBorder="0" applyAlignment="0" applyProtection="0"/>
    <xf numFmtId="0" fontId="49" fillId="71" borderId="0" applyNumberFormat="0" applyBorder="0" applyAlignment="0" applyProtection="0"/>
    <xf numFmtId="0" fontId="49" fillId="71" borderId="0" applyNumberFormat="0" applyBorder="0" applyAlignment="0" applyProtection="0"/>
    <xf numFmtId="0" fontId="49" fillId="71" borderId="0" applyNumberFormat="0" applyBorder="0" applyAlignment="0" applyProtection="0"/>
    <xf numFmtId="0" fontId="49" fillId="71" borderId="0" applyNumberFormat="0" applyBorder="0" applyAlignment="0" applyProtection="0"/>
    <xf numFmtId="0" fontId="49" fillId="71" borderId="0" applyNumberFormat="0" applyBorder="0" applyAlignment="0" applyProtection="0"/>
    <xf numFmtId="0" fontId="49" fillId="71" borderId="0" applyNumberFormat="0" applyBorder="0" applyAlignment="0" applyProtection="0"/>
    <xf numFmtId="0" fontId="49" fillId="71" borderId="0" applyNumberFormat="0" applyBorder="0" applyAlignment="0" applyProtection="0"/>
    <xf numFmtId="0" fontId="49" fillId="71" borderId="0" applyNumberFormat="0" applyBorder="0" applyAlignment="0" applyProtection="0"/>
    <xf numFmtId="0" fontId="17" fillId="96" borderId="0" applyNumberFormat="0" applyBorder="0" applyAlignment="0" applyProtection="0"/>
    <xf numFmtId="0" fontId="17" fillId="96" borderId="0" applyNumberFormat="0" applyBorder="0" applyAlignment="0" applyProtection="0"/>
    <xf numFmtId="0" fontId="17" fillId="96" borderId="0" applyNumberFormat="0" applyBorder="0" applyAlignment="0" applyProtection="0"/>
    <xf numFmtId="0" fontId="17" fillId="96" borderId="0" applyNumberFormat="0" applyBorder="0" applyAlignment="0" applyProtection="0"/>
    <xf numFmtId="0" fontId="17" fillId="96" borderId="0" applyNumberFormat="0" applyBorder="0" applyAlignment="0" applyProtection="0"/>
    <xf numFmtId="0" fontId="51" fillId="71" borderId="0" applyNumberFormat="0" applyBorder="0" applyAlignment="0" applyProtection="0"/>
    <xf numFmtId="0" fontId="17" fillId="13" borderId="0" applyNumberFormat="0" applyBorder="0" applyAlignment="0" applyProtection="0"/>
    <xf numFmtId="0" fontId="49" fillId="71" borderId="0" applyNumberFormat="0" applyBorder="0" applyAlignment="0" applyProtection="0"/>
    <xf numFmtId="0" fontId="50" fillId="13" borderId="0" applyNumberFormat="0" applyBorder="0" applyAlignment="0" applyProtection="0"/>
    <xf numFmtId="0" fontId="49" fillId="71" borderId="0" applyNumberFormat="0" applyBorder="0" applyAlignment="0" applyProtection="0"/>
    <xf numFmtId="0" fontId="49" fillId="71" borderId="0" applyNumberFormat="0" applyBorder="0" applyAlignment="0" applyProtection="0"/>
    <xf numFmtId="0" fontId="49" fillId="71" borderId="0" applyNumberFormat="0" applyBorder="0" applyAlignment="0" applyProtection="0"/>
    <xf numFmtId="0" fontId="49" fillId="71" borderId="0" applyNumberFormat="0" applyBorder="0" applyAlignment="0" applyProtection="0"/>
    <xf numFmtId="0" fontId="49" fillId="71" borderId="0" applyNumberFormat="0" applyBorder="0" applyAlignment="0" applyProtection="0"/>
    <xf numFmtId="0" fontId="17" fillId="96" borderId="0" applyNumberFormat="0" applyBorder="0" applyAlignment="0" applyProtection="0"/>
    <xf numFmtId="0" fontId="17" fillId="96" borderId="0" applyNumberFormat="0" applyBorder="0" applyAlignment="0" applyProtection="0"/>
    <xf numFmtId="0" fontId="17" fillId="96" borderId="0" applyNumberFormat="0" applyBorder="0" applyAlignment="0" applyProtection="0"/>
    <xf numFmtId="0" fontId="49" fillId="71" borderId="0" applyNumberFormat="0" applyBorder="0" applyAlignment="0" applyProtection="0"/>
    <xf numFmtId="0" fontId="17" fillId="13" borderId="0" applyNumberFormat="0" applyBorder="0" applyAlignment="0" applyProtection="0"/>
    <xf numFmtId="0" fontId="49" fillId="71" borderId="0" applyNumberFormat="0" applyBorder="0" applyAlignment="0" applyProtection="0"/>
    <xf numFmtId="0" fontId="17" fillId="13" borderId="0" applyNumberFormat="0" applyBorder="0" applyAlignment="0" applyProtection="0"/>
    <xf numFmtId="0" fontId="49" fillId="71" borderId="0" applyNumberFormat="0" applyBorder="0" applyAlignment="0" applyProtection="0"/>
    <xf numFmtId="0" fontId="17" fillId="13" borderId="0" applyNumberFormat="0" applyBorder="0" applyAlignment="0" applyProtection="0"/>
    <xf numFmtId="0" fontId="49" fillId="71" borderId="0" applyNumberFormat="0" applyBorder="0" applyAlignment="0" applyProtection="0"/>
    <xf numFmtId="0" fontId="17" fillId="13" borderId="0" applyNumberFormat="0" applyBorder="0" applyAlignment="0" applyProtection="0"/>
    <xf numFmtId="0" fontId="49" fillId="71" borderId="0" applyNumberFormat="0" applyBorder="0" applyAlignment="0" applyProtection="0"/>
    <xf numFmtId="0" fontId="17" fillId="13" borderId="0" applyNumberFormat="0" applyBorder="0" applyAlignment="0" applyProtection="0"/>
    <xf numFmtId="0" fontId="49" fillId="71" borderId="0" applyNumberFormat="0" applyBorder="0" applyAlignment="0" applyProtection="0"/>
    <xf numFmtId="0" fontId="17" fillId="13" borderId="0" applyNumberFormat="0" applyBorder="0" applyAlignment="0" applyProtection="0"/>
    <xf numFmtId="0" fontId="44" fillId="93" borderId="0" applyNumberFormat="0" applyBorder="0" applyAlignment="0" applyProtection="0"/>
    <xf numFmtId="0" fontId="44" fillId="97" borderId="0" applyNumberFormat="0" applyBorder="0" applyAlignment="0" applyProtection="0"/>
    <xf numFmtId="0" fontId="49" fillId="94" borderId="0" applyNumberFormat="0" applyBorder="0" applyAlignment="0" applyProtection="0"/>
    <xf numFmtId="0" fontId="49" fillId="72" borderId="0" applyNumberFormat="0" applyBorder="0" applyAlignment="0" applyProtection="0"/>
    <xf numFmtId="0" fontId="17" fillId="17" borderId="0" applyNumberFormat="0" applyBorder="0" applyAlignment="0" applyProtection="0"/>
    <xf numFmtId="0" fontId="49" fillId="72" borderId="0" applyNumberFormat="0" applyBorder="0" applyAlignment="0" applyProtection="0"/>
    <xf numFmtId="0" fontId="17" fillId="17" borderId="0" applyNumberFormat="0" applyBorder="0" applyAlignment="0" applyProtection="0"/>
    <xf numFmtId="0" fontId="49" fillId="72" borderId="0" applyNumberFormat="0" applyBorder="0" applyAlignment="0" applyProtection="0"/>
    <xf numFmtId="0" fontId="17" fillId="17" borderId="0" applyNumberFormat="0" applyBorder="0" applyAlignment="0" applyProtection="0"/>
    <xf numFmtId="0" fontId="49" fillId="72" borderId="0" applyNumberFormat="0" applyBorder="0" applyAlignment="0" applyProtection="0"/>
    <xf numFmtId="0" fontId="17" fillId="17" borderId="0" applyNumberFormat="0" applyBorder="0" applyAlignment="0" applyProtection="0"/>
    <xf numFmtId="0" fontId="49" fillId="72" borderId="0" applyNumberFormat="0" applyBorder="0" applyAlignment="0" applyProtection="0"/>
    <xf numFmtId="0" fontId="17" fillId="17" borderId="0" applyNumberFormat="0" applyBorder="0" applyAlignment="0" applyProtection="0"/>
    <xf numFmtId="0" fontId="49" fillId="72" borderId="0" applyNumberFormat="0" applyBorder="0" applyAlignment="0" applyProtection="0"/>
    <xf numFmtId="0" fontId="17" fillId="17" borderId="0" applyNumberFormat="0" applyBorder="0" applyAlignment="0" applyProtection="0"/>
    <xf numFmtId="0" fontId="49" fillId="72" borderId="0" applyNumberFormat="0" applyBorder="0" applyAlignment="0" applyProtection="0"/>
    <xf numFmtId="0" fontId="49" fillId="72" borderId="0" applyNumberFormat="0" applyBorder="0" applyAlignment="0" applyProtection="0"/>
    <xf numFmtId="0" fontId="49" fillId="72" borderId="0" applyNumberFormat="0" applyBorder="0" applyAlignment="0" applyProtection="0"/>
    <xf numFmtId="0" fontId="49" fillId="72" borderId="0" applyNumberFormat="0" applyBorder="0" applyAlignment="0" applyProtection="0"/>
    <xf numFmtId="0" fontId="49" fillId="72" borderId="0" applyNumberFormat="0" applyBorder="0" applyAlignment="0" applyProtection="0"/>
    <xf numFmtId="0" fontId="17" fillId="17" borderId="0" applyNumberFormat="0" applyBorder="0" applyAlignment="0" applyProtection="0"/>
    <xf numFmtId="0" fontId="49" fillId="72" borderId="0" applyNumberFormat="0" applyBorder="0" applyAlignment="0" applyProtection="0"/>
    <xf numFmtId="0" fontId="17" fillId="17" borderId="0" applyNumberFormat="0" applyBorder="0" applyAlignment="0" applyProtection="0"/>
    <xf numFmtId="0" fontId="50" fillId="17" borderId="0" applyNumberFormat="0" applyBorder="0" applyAlignment="0" applyProtection="0"/>
    <xf numFmtId="0" fontId="49" fillId="72" borderId="0" applyNumberFormat="0" applyBorder="0" applyAlignment="0" applyProtection="0"/>
    <xf numFmtId="0" fontId="49" fillId="72" borderId="0" applyNumberFormat="0" applyBorder="0" applyAlignment="0" applyProtection="0"/>
    <xf numFmtId="0" fontId="49" fillId="72" borderId="0" applyNumberFormat="0" applyBorder="0" applyAlignment="0" applyProtection="0"/>
    <xf numFmtId="0" fontId="49" fillId="72" borderId="0" applyNumberFormat="0" applyBorder="0" applyAlignment="0" applyProtection="0"/>
    <xf numFmtId="0" fontId="49" fillId="72" borderId="0" applyNumberFormat="0" applyBorder="0" applyAlignment="0" applyProtection="0"/>
    <xf numFmtId="0" fontId="49" fillId="72" borderId="0" applyNumberFormat="0" applyBorder="0" applyAlignment="0" applyProtection="0"/>
    <xf numFmtId="0" fontId="49" fillId="72" borderId="0" applyNumberFormat="0" applyBorder="0" applyAlignment="0" applyProtection="0"/>
    <xf numFmtId="0" fontId="49" fillId="72" borderId="0" applyNumberFormat="0" applyBorder="0" applyAlignment="0" applyProtection="0"/>
    <xf numFmtId="0" fontId="49" fillId="72" borderId="0" applyNumberFormat="0" applyBorder="0" applyAlignment="0" applyProtection="0"/>
    <xf numFmtId="0" fontId="17" fillId="98" borderId="0" applyNumberFormat="0" applyBorder="0" applyAlignment="0" applyProtection="0"/>
    <xf numFmtId="0" fontId="17" fillId="98" borderId="0" applyNumberFormat="0" applyBorder="0" applyAlignment="0" applyProtection="0"/>
    <xf numFmtId="0" fontId="17" fillId="98" borderId="0" applyNumberFormat="0" applyBorder="0" applyAlignment="0" applyProtection="0"/>
    <xf numFmtId="0" fontId="17" fillId="98" borderId="0" applyNumberFormat="0" applyBorder="0" applyAlignment="0" applyProtection="0"/>
    <xf numFmtId="0" fontId="17" fillId="98" borderId="0" applyNumberFormat="0" applyBorder="0" applyAlignment="0" applyProtection="0"/>
    <xf numFmtId="0" fontId="51" fillId="72" borderId="0" applyNumberFormat="0" applyBorder="0" applyAlignment="0" applyProtection="0"/>
    <xf numFmtId="0" fontId="17" fillId="17" borderId="0" applyNumberFormat="0" applyBorder="0" applyAlignment="0" applyProtection="0"/>
    <xf numFmtId="0" fontId="49" fillId="72" borderId="0" applyNumberFormat="0" applyBorder="0" applyAlignment="0" applyProtection="0"/>
    <xf numFmtId="0" fontId="50" fillId="17" borderId="0" applyNumberFormat="0" applyBorder="0" applyAlignment="0" applyProtection="0"/>
    <xf numFmtId="0" fontId="49" fillId="72" borderId="0" applyNumberFormat="0" applyBorder="0" applyAlignment="0" applyProtection="0"/>
    <xf numFmtId="0" fontId="49" fillId="72" borderId="0" applyNumberFormat="0" applyBorder="0" applyAlignment="0" applyProtection="0"/>
    <xf numFmtId="0" fontId="49" fillId="72" borderId="0" applyNumberFormat="0" applyBorder="0" applyAlignment="0" applyProtection="0"/>
    <xf numFmtId="0" fontId="49" fillId="72" borderId="0" applyNumberFormat="0" applyBorder="0" applyAlignment="0" applyProtection="0"/>
    <xf numFmtId="0" fontId="49" fillId="72" borderId="0" applyNumberFormat="0" applyBorder="0" applyAlignment="0" applyProtection="0"/>
    <xf numFmtId="0" fontId="17" fillId="98" borderId="0" applyNumberFormat="0" applyBorder="0" applyAlignment="0" applyProtection="0"/>
    <xf numFmtId="0" fontId="17" fillId="98" borderId="0" applyNumberFormat="0" applyBorder="0" applyAlignment="0" applyProtection="0"/>
    <xf numFmtId="0" fontId="17" fillId="98" borderId="0" applyNumberFormat="0" applyBorder="0" applyAlignment="0" applyProtection="0"/>
    <xf numFmtId="0" fontId="49" fillId="72" borderId="0" applyNumberFormat="0" applyBorder="0" applyAlignment="0" applyProtection="0"/>
    <xf numFmtId="0" fontId="17" fillId="17" borderId="0" applyNumberFormat="0" applyBorder="0" applyAlignment="0" applyProtection="0"/>
    <xf numFmtId="0" fontId="49" fillId="72" borderId="0" applyNumberFormat="0" applyBorder="0" applyAlignment="0" applyProtection="0"/>
    <xf numFmtId="0" fontId="17" fillId="17" borderId="0" applyNumberFormat="0" applyBorder="0" applyAlignment="0" applyProtection="0"/>
    <xf numFmtId="0" fontId="49" fillId="72" borderId="0" applyNumberFormat="0" applyBorder="0" applyAlignment="0" applyProtection="0"/>
    <xf numFmtId="0" fontId="17" fillId="17" borderId="0" applyNumberFormat="0" applyBorder="0" applyAlignment="0" applyProtection="0"/>
    <xf numFmtId="0" fontId="49" fillId="72" borderId="0" applyNumberFormat="0" applyBorder="0" applyAlignment="0" applyProtection="0"/>
    <xf numFmtId="0" fontId="17" fillId="17" borderId="0" applyNumberFormat="0" applyBorder="0" applyAlignment="0" applyProtection="0"/>
    <xf numFmtId="0" fontId="49" fillId="72" borderId="0" applyNumberFormat="0" applyBorder="0" applyAlignment="0" applyProtection="0"/>
    <xf numFmtId="0" fontId="17" fillId="17" borderId="0" applyNumberFormat="0" applyBorder="0" applyAlignment="0" applyProtection="0"/>
    <xf numFmtId="0" fontId="49" fillId="72" borderId="0" applyNumberFormat="0" applyBorder="0" applyAlignment="0" applyProtection="0"/>
    <xf numFmtId="0" fontId="17" fillId="17" borderId="0" applyNumberFormat="0" applyBorder="0" applyAlignment="0" applyProtection="0"/>
    <xf numFmtId="0" fontId="44" fillId="90" borderId="0" applyNumberFormat="0" applyBorder="0" applyAlignment="0" applyProtection="0"/>
    <xf numFmtId="0" fontId="44" fillId="94" borderId="0" applyNumberFormat="0" applyBorder="0" applyAlignment="0" applyProtection="0"/>
    <xf numFmtId="0" fontId="49" fillId="94" borderId="0" applyNumberFormat="0" applyBorder="0" applyAlignment="0" applyProtection="0"/>
    <xf numFmtId="0" fontId="49" fillId="73" borderId="0" applyNumberFormat="0" applyBorder="0" applyAlignment="0" applyProtection="0"/>
    <xf numFmtId="0" fontId="17" fillId="21" borderId="0" applyNumberFormat="0" applyBorder="0" applyAlignment="0" applyProtection="0"/>
    <xf numFmtId="0" fontId="49" fillId="73" borderId="0" applyNumberFormat="0" applyBorder="0" applyAlignment="0" applyProtection="0"/>
    <xf numFmtId="0" fontId="17" fillId="21" borderId="0" applyNumberFormat="0" applyBorder="0" applyAlignment="0" applyProtection="0"/>
    <xf numFmtId="0" fontId="49" fillId="73" borderId="0" applyNumberFormat="0" applyBorder="0" applyAlignment="0" applyProtection="0"/>
    <xf numFmtId="0" fontId="17" fillId="21" borderId="0" applyNumberFormat="0" applyBorder="0" applyAlignment="0" applyProtection="0"/>
    <xf numFmtId="0" fontId="49" fillId="73" borderId="0" applyNumberFormat="0" applyBorder="0" applyAlignment="0" applyProtection="0"/>
    <xf numFmtId="0" fontId="17" fillId="21" borderId="0" applyNumberFormat="0" applyBorder="0" applyAlignment="0" applyProtection="0"/>
    <xf numFmtId="0" fontId="49" fillId="73" borderId="0" applyNumberFormat="0" applyBorder="0" applyAlignment="0" applyProtection="0"/>
    <xf numFmtId="0" fontId="17" fillId="21" borderId="0" applyNumberFormat="0" applyBorder="0" applyAlignment="0" applyProtection="0"/>
    <xf numFmtId="0" fontId="49" fillId="73" borderId="0" applyNumberFormat="0" applyBorder="0" applyAlignment="0" applyProtection="0"/>
    <xf numFmtId="0" fontId="17" fillId="21" borderId="0" applyNumberFormat="0" applyBorder="0" applyAlignment="0" applyProtection="0"/>
    <xf numFmtId="0" fontId="49" fillId="73" borderId="0" applyNumberFormat="0" applyBorder="0" applyAlignment="0" applyProtection="0"/>
    <xf numFmtId="0" fontId="49" fillId="73" borderId="0" applyNumberFormat="0" applyBorder="0" applyAlignment="0" applyProtection="0"/>
    <xf numFmtId="0" fontId="49" fillId="73" borderId="0" applyNumberFormat="0" applyBorder="0" applyAlignment="0" applyProtection="0"/>
    <xf numFmtId="0" fontId="49" fillId="73" borderId="0" applyNumberFormat="0" applyBorder="0" applyAlignment="0" applyProtection="0"/>
    <xf numFmtId="0" fontId="49" fillId="61" borderId="0" applyNumberFormat="0" applyBorder="0" applyAlignment="0" applyProtection="0"/>
    <xf numFmtId="0" fontId="17" fillId="21" borderId="0" applyNumberFormat="0" applyBorder="0" applyAlignment="0" applyProtection="0"/>
    <xf numFmtId="0" fontId="49" fillId="61" borderId="0" applyNumberFormat="0" applyBorder="0" applyAlignment="0" applyProtection="0"/>
    <xf numFmtId="0" fontId="17" fillId="21" borderId="0" applyNumberFormat="0" applyBorder="0" applyAlignment="0" applyProtection="0"/>
    <xf numFmtId="0" fontId="50" fillId="21" borderId="0" applyNumberFormat="0" applyBorder="0" applyAlignment="0" applyProtection="0"/>
    <xf numFmtId="0" fontId="49" fillId="61" borderId="0" applyNumberFormat="0" applyBorder="0" applyAlignment="0" applyProtection="0"/>
    <xf numFmtId="0" fontId="49" fillId="61" borderId="0" applyNumberFormat="0" applyBorder="0" applyAlignment="0" applyProtection="0"/>
    <xf numFmtId="0" fontId="49" fillId="61" borderId="0" applyNumberFormat="0" applyBorder="0" applyAlignment="0" applyProtection="0"/>
    <xf numFmtId="0" fontId="49" fillId="61" borderId="0" applyNumberFormat="0" applyBorder="0" applyAlignment="0" applyProtection="0"/>
    <xf numFmtId="0" fontId="49" fillId="73" borderId="0" applyNumberFormat="0" applyBorder="0" applyAlignment="0" applyProtection="0"/>
    <xf numFmtId="0" fontId="49" fillId="73" borderId="0" applyNumberFormat="0" applyBorder="0" applyAlignment="0" applyProtection="0"/>
    <xf numFmtId="0" fontId="49" fillId="73" borderId="0" applyNumberFormat="0" applyBorder="0" applyAlignment="0" applyProtection="0"/>
    <xf numFmtId="0" fontId="49" fillId="73" borderId="0" applyNumberFormat="0" applyBorder="0" applyAlignment="0" applyProtection="0"/>
    <xf numFmtId="0" fontId="49" fillId="73" borderId="0" applyNumberFormat="0" applyBorder="0" applyAlignment="0" applyProtection="0"/>
    <xf numFmtId="0" fontId="17" fillId="99" borderId="0" applyNumberFormat="0" applyBorder="0" applyAlignment="0" applyProtection="0"/>
    <xf numFmtId="0" fontId="17" fillId="99" borderId="0" applyNumberFormat="0" applyBorder="0" applyAlignment="0" applyProtection="0"/>
    <xf numFmtId="0" fontId="17" fillId="99" borderId="0" applyNumberFormat="0" applyBorder="0" applyAlignment="0" applyProtection="0"/>
    <xf numFmtId="0" fontId="17" fillId="99" borderId="0" applyNumberFormat="0" applyBorder="0" applyAlignment="0" applyProtection="0"/>
    <xf numFmtId="0" fontId="17" fillId="99" borderId="0" applyNumberFormat="0" applyBorder="0" applyAlignment="0" applyProtection="0"/>
    <xf numFmtId="0" fontId="51" fillId="61" borderId="0" applyNumberFormat="0" applyBorder="0" applyAlignment="0" applyProtection="0"/>
    <xf numFmtId="0" fontId="17" fillId="21" borderId="0" applyNumberFormat="0" applyBorder="0" applyAlignment="0" applyProtection="0"/>
    <xf numFmtId="0" fontId="49" fillId="61" borderId="0" applyNumberFormat="0" applyBorder="0" applyAlignment="0" applyProtection="0"/>
    <xf numFmtId="0" fontId="50" fillId="21" borderId="0" applyNumberFormat="0" applyBorder="0" applyAlignment="0" applyProtection="0"/>
    <xf numFmtId="0" fontId="49" fillId="61" borderId="0" applyNumberFormat="0" applyBorder="0" applyAlignment="0" applyProtection="0"/>
    <xf numFmtId="0" fontId="49" fillId="61" borderId="0" applyNumberFormat="0" applyBorder="0" applyAlignment="0" applyProtection="0"/>
    <xf numFmtId="0" fontId="49" fillId="61" borderId="0" applyNumberFormat="0" applyBorder="0" applyAlignment="0" applyProtection="0"/>
    <xf numFmtId="0" fontId="49" fillId="61" borderId="0" applyNumberFormat="0" applyBorder="0" applyAlignment="0" applyProtection="0"/>
    <xf numFmtId="0" fontId="49" fillId="61" borderId="0" applyNumberFormat="0" applyBorder="0" applyAlignment="0" applyProtection="0"/>
    <xf numFmtId="0" fontId="17" fillId="99" borderId="0" applyNumberFormat="0" applyBorder="0" applyAlignment="0" applyProtection="0"/>
    <xf numFmtId="0" fontId="17" fillId="99" borderId="0" applyNumberFormat="0" applyBorder="0" applyAlignment="0" applyProtection="0"/>
    <xf numFmtId="0" fontId="17" fillId="99" borderId="0" applyNumberFormat="0" applyBorder="0" applyAlignment="0" applyProtection="0"/>
    <xf numFmtId="0" fontId="49" fillId="73" borderId="0" applyNumberFormat="0" applyBorder="0" applyAlignment="0" applyProtection="0"/>
    <xf numFmtId="0" fontId="17" fillId="21" borderId="0" applyNumberFormat="0" applyBorder="0" applyAlignment="0" applyProtection="0"/>
    <xf numFmtId="0" fontId="49" fillId="73" borderId="0" applyNumberFormat="0" applyBorder="0" applyAlignment="0" applyProtection="0"/>
    <xf numFmtId="0" fontId="17" fillId="21" borderId="0" applyNumberFormat="0" applyBorder="0" applyAlignment="0" applyProtection="0"/>
    <xf numFmtId="0" fontId="49" fillId="73" borderId="0" applyNumberFormat="0" applyBorder="0" applyAlignment="0" applyProtection="0"/>
    <xf numFmtId="0" fontId="17" fillId="21" borderId="0" applyNumberFormat="0" applyBorder="0" applyAlignment="0" applyProtection="0"/>
    <xf numFmtId="0" fontId="49" fillId="73" borderId="0" applyNumberFormat="0" applyBorder="0" applyAlignment="0" applyProtection="0"/>
    <xf numFmtId="0" fontId="17" fillId="21" borderId="0" applyNumberFormat="0" applyBorder="0" applyAlignment="0" applyProtection="0"/>
    <xf numFmtId="0" fontId="49" fillId="73" borderId="0" applyNumberFormat="0" applyBorder="0" applyAlignment="0" applyProtection="0"/>
    <xf numFmtId="0" fontId="17" fillId="21" borderId="0" applyNumberFormat="0" applyBorder="0" applyAlignment="0" applyProtection="0"/>
    <xf numFmtId="0" fontId="49" fillId="73" borderId="0" applyNumberFormat="0" applyBorder="0" applyAlignment="0" applyProtection="0"/>
    <xf numFmtId="0" fontId="17" fillId="21" borderId="0" applyNumberFormat="0" applyBorder="0" applyAlignment="0" applyProtection="0"/>
    <xf numFmtId="0" fontId="44" fillId="100" borderId="0" applyNumberFormat="0" applyBorder="0" applyAlignment="0" applyProtection="0"/>
    <xf numFmtId="0" fontId="44" fillId="90" borderId="0" applyNumberFormat="0" applyBorder="0" applyAlignment="0" applyProtection="0"/>
    <xf numFmtId="0" fontId="49" fillId="91" borderId="0" applyNumberFormat="0" applyBorder="0" applyAlignment="0" applyProtection="0"/>
    <xf numFmtId="0" fontId="49" fillId="62" borderId="0" applyNumberFormat="0" applyBorder="0" applyAlignment="0" applyProtection="0"/>
    <xf numFmtId="0" fontId="17" fillId="25" borderId="0" applyNumberFormat="0" applyBorder="0" applyAlignment="0" applyProtection="0"/>
    <xf numFmtId="0" fontId="49" fillId="62" borderId="0" applyNumberFormat="0" applyBorder="0" applyAlignment="0" applyProtection="0"/>
    <xf numFmtId="0" fontId="17" fillId="25" borderId="0" applyNumberFormat="0" applyBorder="0" applyAlignment="0" applyProtection="0"/>
    <xf numFmtId="0" fontId="49" fillId="62" borderId="0" applyNumberFormat="0" applyBorder="0" applyAlignment="0" applyProtection="0"/>
    <xf numFmtId="0" fontId="17" fillId="25" borderId="0" applyNumberFormat="0" applyBorder="0" applyAlignment="0" applyProtection="0"/>
    <xf numFmtId="0" fontId="49" fillId="62" borderId="0" applyNumberFormat="0" applyBorder="0" applyAlignment="0" applyProtection="0"/>
    <xf numFmtId="0" fontId="17" fillId="25" borderId="0" applyNumberFormat="0" applyBorder="0" applyAlignment="0" applyProtection="0"/>
    <xf numFmtId="0" fontId="49" fillId="62" borderId="0" applyNumberFormat="0" applyBorder="0" applyAlignment="0" applyProtection="0"/>
    <xf numFmtId="0" fontId="17" fillId="25" borderId="0" applyNumberFormat="0" applyBorder="0" applyAlignment="0" applyProtection="0"/>
    <xf numFmtId="0" fontId="49" fillId="62" borderId="0" applyNumberFormat="0" applyBorder="0" applyAlignment="0" applyProtection="0"/>
    <xf numFmtId="0" fontId="17" fillId="25" borderId="0" applyNumberFormat="0" applyBorder="0" applyAlignment="0" applyProtection="0"/>
    <xf numFmtId="0" fontId="49" fillId="62" borderId="0" applyNumberFormat="0" applyBorder="0" applyAlignment="0" applyProtection="0"/>
    <xf numFmtId="0" fontId="49" fillId="62" borderId="0" applyNumberFormat="0" applyBorder="0" applyAlignment="0" applyProtection="0"/>
    <xf numFmtId="0" fontId="49" fillId="62" borderId="0" applyNumberFormat="0" applyBorder="0" applyAlignment="0" applyProtection="0"/>
    <xf numFmtId="0" fontId="49" fillId="62" borderId="0" applyNumberFormat="0" applyBorder="0" applyAlignment="0" applyProtection="0"/>
    <xf numFmtId="0" fontId="49" fillId="62" borderId="0" applyNumberFormat="0" applyBorder="0" applyAlignment="0" applyProtection="0"/>
    <xf numFmtId="0" fontId="17" fillId="25" borderId="0" applyNumberFormat="0" applyBorder="0" applyAlignment="0" applyProtection="0"/>
    <xf numFmtId="0" fontId="49" fillId="62" borderId="0" applyNumberFormat="0" applyBorder="0" applyAlignment="0" applyProtection="0"/>
    <xf numFmtId="0" fontId="17" fillId="25" borderId="0" applyNumberFormat="0" applyBorder="0" applyAlignment="0" applyProtection="0"/>
    <xf numFmtId="0" fontId="50" fillId="25" borderId="0" applyNumberFormat="0" applyBorder="0" applyAlignment="0" applyProtection="0"/>
    <xf numFmtId="0" fontId="49" fillId="62" borderId="0" applyNumberFormat="0" applyBorder="0" applyAlignment="0" applyProtection="0"/>
    <xf numFmtId="0" fontId="49" fillId="62" borderId="0" applyNumberFormat="0" applyBorder="0" applyAlignment="0" applyProtection="0"/>
    <xf numFmtId="0" fontId="49" fillId="62" borderId="0" applyNumberFormat="0" applyBorder="0" applyAlignment="0" applyProtection="0"/>
    <xf numFmtId="0" fontId="49" fillId="62" borderId="0" applyNumberFormat="0" applyBorder="0" applyAlignment="0" applyProtection="0"/>
    <xf numFmtId="0" fontId="49" fillId="62" borderId="0" applyNumberFormat="0" applyBorder="0" applyAlignment="0" applyProtection="0"/>
    <xf numFmtId="0" fontId="49" fillId="62" borderId="0" applyNumberFormat="0" applyBorder="0" applyAlignment="0" applyProtection="0"/>
    <xf numFmtId="0" fontId="49" fillId="62" borderId="0" applyNumberFormat="0" applyBorder="0" applyAlignment="0" applyProtection="0"/>
    <xf numFmtId="0" fontId="49" fillId="62" borderId="0" applyNumberFormat="0" applyBorder="0" applyAlignment="0" applyProtection="0"/>
    <xf numFmtId="0" fontId="49" fillId="62" borderId="0" applyNumberFormat="0" applyBorder="0" applyAlignment="0" applyProtection="0"/>
    <xf numFmtId="0" fontId="17" fillId="101" borderId="0" applyNumberFormat="0" applyBorder="0" applyAlignment="0" applyProtection="0"/>
    <xf numFmtId="0" fontId="17" fillId="101" borderId="0" applyNumberFormat="0" applyBorder="0" applyAlignment="0" applyProtection="0"/>
    <xf numFmtId="0" fontId="17" fillId="101" borderId="0" applyNumberFormat="0" applyBorder="0" applyAlignment="0" applyProtection="0"/>
    <xf numFmtId="0" fontId="17" fillId="101" borderId="0" applyNumberFormat="0" applyBorder="0" applyAlignment="0" applyProtection="0"/>
    <xf numFmtId="0" fontId="17" fillId="101" borderId="0" applyNumberFormat="0" applyBorder="0" applyAlignment="0" applyProtection="0"/>
    <xf numFmtId="0" fontId="51" fillId="62" borderId="0" applyNumberFormat="0" applyBorder="0" applyAlignment="0" applyProtection="0"/>
    <xf numFmtId="0" fontId="17" fillId="25" borderId="0" applyNumberFormat="0" applyBorder="0" applyAlignment="0" applyProtection="0"/>
    <xf numFmtId="0" fontId="49" fillId="62" borderId="0" applyNumberFormat="0" applyBorder="0" applyAlignment="0" applyProtection="0"/>
    <xf numFmtId="0" fontId="50" fillId="25" borderId="0" applyNumberFormat="0" applyBorder="0" applyAlignment="0" applyProtection="0"/>
    <xf numFmtId="0" fontId="49" fillId="62" borderId="0" applyNumberFormat="0" applyBorder="0" applyAlignment="0" applyProtection="0"/>
    <xf numFmtId="0" fontId="49" fillId="62" borderId="0" applyNumberFormat="0" applyBorder="0" applyAlignment="0" applyProtection="0"/>
    <xf numFmtId="0" fontId="49" fillId="62" borderId="0" applyNumberFormat="0" applyBorder="0" applyAlignment="0" applyProtection="0"/>
    <xf numFmtId="0" fontId="49" fillId="62" borderId="0" applyNumberFormat="0" applyBorder="0" applyAlignment="0" applyProtection="0"/>
    <xf numFmtId="0" fontId="49" fillId="62" borderId="0" applyNumberFormat="0" applyBorder="0" applyAlignment="0" applyProtection="0"/>
    <xf numFmtId="0" fontId="17" fillId="101" borderId="0" applyNumberFormat="0" applyBorder="0" applyAlignment="0" applyProtection="0"/>
    <xf numFmtId="0" fontId="17" fillId="101" borderId="0" applyNumberFormat="0" applyBorder="0" applyAlignment="0" applyProtection="0"/>
    <xf numFmtId="0" fontId="17" fillId="101" borderId="0" applyNumberFormat="0" applyBorder="0" applyAlignment="0" applyProtection="0"/>
    <xf numFmtId="0" fontId="49" fillId="62" borderId="0" applyNumberFormat="0" applyBorder="0" applyAlignment="0" applyProtection="0"/>
    <xf numFmtId="0" fontId="17" fillId="25" borderId="0" applyNumberFormat="0" applyBorder="0" applyAlignment="0" applyProtection="0"/>
    <xf numFmtId="0" fontId="49" fillId="62" borderId="0" applyNumberFormat="0" applyBorder="0" applyAlignment="0" applyProtection="0"/>
    <xf numFmtId="0" fontId="17" fillId="25" borderId="0" applyNumberFormat="0" applyBorder="0" applyAlignment="0" applyProtection="0"/>
    <xf numFmtId="0" fontId="49" fillId="62" borderId="0" applyNumberFormat="0" applyBorder="0" applyAlignment="0" applyProtection="0"/>
    <xf numFmtId="0" fontId="17" fillId="25" borderId="0" applyNumberFormat="0" applyBorder="0" applyAlignment="0" applyProtection="0"/>
    <xf numFmtId="0" fontId="49" fillId="62" borderId="0" applyNumberFormat="0" applyBorder="0" applyAlignment="0" applyProtection="0"/>
    <xf numFmtId="0" fontId="17" fillId="25" borderId="0" applyNumberFormat="0" applyBorder="0" applyAlignment="0" applyProtection="0"/>
    <xf numFmtId="0" fontId="49" fillId="62" borderId="0" applyNumberFormat="0" applyBorder="0" applyAlignment="0" applyProtection="0"/>
    <xf numFmtId="0" fontId="17" fillId="25" borderId="0" applyNumberFormat="0" applyBorder="0" applyAlignment="0" applyProtection="0"/>
    <xf numFmtId="0" fontId="49" fillId="62" borderId="0" applyNumberFormat="0" applyBorder="0" applyAlignment="0" applyProtection="0"/>
    <xf numFmtId="0" fontId="17" fillId="25" borderId="0" applyNumberFormat="0" applyBorder="0" applyAlignment="0" applyProtection="0"/>
    <xf numFmtId="0" fontId="44" fillId="93" borderId="0" applyNumberFormat="0" applyBorder="0" applyAlignment="0" applyProtection="0"/>
    <xf numFmtId="0" fontId="44" fillId="102" borderId="0" applyNumberFormat="0" applyBorder="0" applyAlignment="0" applyProtection="0"/>
    <xf numFmtId="0" fontId="49" fillId="102" borderId="0" applyNumberFormat="0" applyBorder="0" applyAlignment="0" applyProtection="0"/>
    <xf numFmtId="0" fontId="49" fillId="74" borderId="0" applyNumberFormat="0" applyBorder="0" applyAlignment="0" applyProtection="0"/>
    <xf numFmtId="0" fontId="17" fillId="29" borderId="0" applyNumberFormat="0" applyBorder="0" applyAlignment="0" applyProtection="0"/>
    <xf numFmtId="0" fontId="49" fillId="74" borderId="0" applyNumberFormat="0" applyBorder="0" applyAlignment="0" applyProtection="0"/>
    <xf numFmtId="0" fontId="17" fillId="29" borderId="0" applyNumberFormat="0" applyBorder="0" applyAlignment="0" applyProtection="0"/>
    <xf numFmtId="0" fontId="49" fillId="74" borderId="0" applyNumberFormat="0" applyBorder="0" applyAlignment="0" applyProtection="0"/>
    <xf numFmtId="0" fontId="17" fillId="29" borderId="0" applyNumberFormat="0" applyBorder="0" applyAlignment="0" applyProtection="0"/>
    <xf numFmtId="0" fontId="49" fillId="74" borderId="0" applyNumberFormat="0" applyBorder="0" applyAlignment="0" applyProtection="0"/>
    <xf numFmtId="0" fontId="17" fillId="29" borderId="0" applyNumberFormat="0" applyBorder="0" applyAlignment="0" applyProtection="0"/>
    <xf numFmtId="0" fontId="49" fillId="74" borderId="0" applyNumberFormat="0" applyBorder="0" applyAlignment="0" applyProtection="0"/>
    <xf numFmtId="0" fontId="17" fillId="29" borderId="0" applyNumberFormat="0" applyBorder="0" applyAlignment="0" applyProtection="0"/>
    <xf numFmtId="0" fontId="49" fillId="74" borderId="0" applyNumberFormat="0" applyBorder="0" applyAlignment="0" applyProtection="0"/>
    <xf numFmtId="0" fontId="17" fillId="29" borderId="0" applyNumberFormat="0" applyBorder="0" applyAlignment="0" applyProtection="0"/>
    <xf numFmtId="0" fontId="49" fillId="74" borderId="0" applyNumberFormat="0" applyBorder="0" applyAlignment="0" applyProtection="0"/>
    <xf numFmtId="0" fontId="49" fillId="74" borderId="0" applyNumberFormat="0" applyBorder="0" applyAlignment="0" applyProtection="0"/>
    <xf numFmtId="0" fontId="49" fillId="74" borderId="0" applyNumberFormat="0" applyBorder="0" applyAlignment="0" applyProtection="0"/>
    <xf numFmtId="0" fontId="49" fillId="74" borderId="0" applyNumberFormat="0" applyBorder="0" applyAlignment="0" applyProtection="0"/>
    <xf numFmtId="0" fontId="49" fillId="74" borderId="0" applyNumberFormat="0" applyBorder="0" applyAlignment="0" applyProtection="0"/>
    <xf numFmtId="0" fontId="17" fillId="29" borderId="0" applyNumberFormat="0" applyBorder="0" applyAlignment="0" applyProtection="0"/>
    <xf numFmtId="0" fontId="49" fillId="74" borderId="0" applyNumberFormat="0" applyBorder="0" applyAlignment="0" applyProtection="0"/>
    <xf numFmtId="0" fontId="17" fillId="29" borderId="0" applyNumberFormat="0" applyBorder="0" applyAlignment="0" applyProtection="0"/>
    <xf numFmtId="0" fontId="50" fillId="29" borderId="0" applyNumberFormat="0" applyBorder="0" applyAlignment="0" applyProtection="0"/>
    <xf numFmtId="0" fontId="49" fillId="74" borderId="0" applyNumberFormat="0" applyBorder="0" applyAlignment="0" applyProtection="0"/>
    <xf numFmtId="0" fontId="49" fillId="74" borderId="0" applyNumberFormat="0" applyBorder="0" applyAlignment="0" applyProtection="0"/>
    <xf numFmtId="0" fontId="49" fillId="74" borderId="0" applyNumberFormat="0" applyBorder="0" applyAlignment="0" applyProtection="0"/>
    <xf numFmtId="0" fontId="49" fillId="74" borderId="0" applyNumberFormat="0" applyBorder="0" applyAlignment="0" applyProtection="0"/>
    <xf numFmtId="0" fontId="49" fillId="74" borderId="0" applyNumberFormat="0" applyBorder="0" applyAlignment="0" applyProtection="0"/>
    <xf numFmtId="0" fontId="49" fillId="74" borderId="0" applyNumberFormat="0" applyBorder="0" applyAlignment="0" applyProtection="0"/>
    <xf numFmtId="0" fontId="49" fillId="74" borderId="0" applyNumberFormat="0" applyBorder="0" applyAlignment="0" applyProtection="0"/>
    <xf numFmtId="0" fontId="49" fillId="74" borderId="0" applyNumberFormat="0" applyBorder="0" applyAlignment="0" applyProtection="0"/>
    <xf numFmtId="0" fontId="49" fillId="74" borderId="0" applyNumberFormat="0" applyBorder="0" applyAlignment="0" applyProtection="0"/>
    <xf numFmtId="0" fontId="17" fillId="103" borderId="0" applyNumberFormat="0" applyBorder="0" applyAlignment="0" applyProtection="0"/>
    <xf numFmtId="0" fontId="17" fillId="103" borderId="0" applyNumberFormat="0" applyBorder="0" applyAlignment="0" applyProtection="0"/>
    <xf numFmtId="0" fontId="17" fillId="103" borderId="0" applyNumberFormat="0" applyBorder="0" applyAlignment="0" applyProtection="0"/>
    <xf numFmtId="0" fontId="17" fillId="103" borderId="0" applyNumberFormat="0" applyBorder="0" applyAlignment="0" applyProtection="0"/>
    <xf numFmtId="0" fontId="17" fillId="103" borderId="0" applyNumberFormat="0" applyBorder="0" applyAlignment="0" applyProtection="0"/>
    <xf numFmtId="0" fontId="51" fillId="74" borderId="0" applyNumberFormat="0" applyBorder="0" applyAlignment="0" applyProtection="0"/>
    <xf numFmtId="0" fontId="17" fillId="29" borderId="0" applyNumberFormat="0" applyBorder="0" applyAlignment="0" applyProtection="0"/>
    <xf numFmtId="0" fontId="49" fillId="74" borderId="0" applyNumberFormat="0" applyBorder="0" applyAlignment="0" applyProtection="0"/>
    <xf numFmtId="0" fontId="50" fillId="29" borderId="0" applyNumberFormat="0" applyBorder="0" applyAlignment="0" applyProtection="0"/>
    <xf numFmtId="0" fontId="49" fillId="74" borderId="0" applyNumberFormat="0" applyBorder="0" applyAlignment="0" applyProtection="0"/>
    <xf numFmtId="0" fontId="49" fillId="74" borderId="0" applyNumberFormat="0" applyBorder="0" applyAlignment="0" applyProtection="0"/>
    <xf numFmtId="0" fontId="49" fillId="74" borderId="0" applyNumberFormat="0" applyBorder="0" applyAlignment="0" applyProtection="0"/>
    <xf numFmtId="0" fontId="49" fillId="74" borderId="0" applyNumberFormat="0" applyBorder="0" applyAlignment="0" applyProtection="0"/>
    <xf numFmtId="0" fontId="49" fillId="74" borderId="0" applyNumberFormat="0" applyBorder="0" applyAlignment="0" applyProtection="0"/>
    <xf numFmtId="0" fontId="17" fillId="103" borderId="0" applyNumberFormat="0" applyBorder="0" applyAlignment="0" applyProtection="0"/>
    <xf numFmtId="0" fontId="17" fillId="103" borderId="0" applyNumberFormat="0" applyBorder="0" applyAlignment="0" applyProtection="0"/>
    <xf numFmtId="0" fontId="17" fillId="103" borderId="0" applyNumberFormat="0" applyBorder="0" applyAlignment="0" applyProtection="0"/>
    <xf numFmtId="0" fontId="49" fillId="74" borderId="0" applyNumberFormat="0" applyBorder="0" applyAlignment="0" applyProtection="0"/>
    <xf numFmtId="0" fontId="17" fillId="29" borderId="0" applyNumberFormat="0" applyBorder="0" applyAlignment="0" applyProtection="0"/>
    <xf numFmtId="0" fontId="49" fillId="74" borderId="0" applyNumberFormat="0" applyBorder="0" applyAlignment="0" applyProtection="0"/>
    <xf numFmtId="0" fontId="17" fillId="29" borderId="0" applyNumberFormat="0" applyBorder="0" applyAlignment="0" applyProtection="0"/>
    <xf numFmtId="0" fontId="49" fillId="74" borderId="0" applyNumberFormat="0" applyBorder="0" applyAlignment="0" applyProtection="0"/>
    <xf numFmtId="0" fontId="17" fillId="29" borderId="0" applyNumberFormat="0" applyBorder="0" applyAlignment="0" applyProtection="0"/>
    <xf numFmtId="0" fontId="49" fillId="74" borderId="0" applyNumberFormat="0" applyBorder="0" applyAlignment="0" applyProtection="0"/>
    <xf numFmtId="0" fontId="17" fillId="29" borderId="0" applyNumberFormat="0" applyBorder="0" applyAlignment="0" applyProtection="0"/>
    <xf numFmtId="0" fontId="49" fillId="74" borderId="0" applyNumberFormat="0" applyBorder="0" applyAlignment="0" applyProtection="0"/>
    <xf numFmtId="0" fontId="17" fillId="29" borderId="0" applyNumberFormat="0" applyBorder="0" applyAlignment="0" applyProtection="0"/>
    <xf numFmtId="0" fontId="49" fillId="74" borderId="0" applyNumberFormat="0" applyBorder="0" applyAlignment="0" applyProtection="0"/>
    <xf numFmtId="0" fontId="17" fillId="29" borderId="0" applyNumberFormat="0" applyBorder="0" applyAlignment="0" applyProtection="0"/>
    <xf numFmtId="0" fontId="120" fillId="0" borderId="0" applyNumberFormat="0" applyAlignment="0">
      <alignment horizontal="left"/>
    </xf>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9" fillId="5" borderId="4"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9" fillId="5" borderId="4"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2" fillId="5" borderId="4"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3" fillId="40" borderId="26" applyNumberFormat="0" applyAlignment="0" applyProtection="0"/>
    <xf numFmtId="0" fontId="121" fillId="40" borderId="26" applyNumberFormat="0" applyAlignment="0" applyProtection="0"/>
    <xf numFmtId="0" fontId="122" fillId="5" borderId="4"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3"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3" fillId="40" borderId="26" applyNumberFormat="0" applyAlignment="0" applyProtection="0"/>
    <xf numFmtId="0" fontId="123" fillId="40" borderId="26" applyNumberFormat="0" applyAlignment="0" applyProtection="0"/>
    <xf numFmtId="0" fontId="123" fillId="40" borderId="26" applyNumberFormat="0" applyAlignment="0" applyProtection="0"/>
    <xf numFmtId="0" fontId="123" fillId="40" borderId="26" applyNumberFormat="0" applyAlignment="0" applyProtection="0"/>
    <xf numFmtId="0" fontId="123" fillId="40" borderId="26" applyNumberFormat="0" applyAlignment="0" applyProtection="0"/>
    <xf numFmtId="0" fontId="123" fillId="40" borderId="26" applyNumberFormat="0" applyAlignment="0" applyProtection="0"/>
    <xf numFmtId="0" fontId="123"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3" fillId="40" borderId="26" applyNumberFormat="0" applyAlignment="0" applyProtection="0"/>
    <xf numFmtId="0" fontId="123" fillId="40" borderId="26" applyNumberFormat="0" applyAlignment="0" applyProtection="0"/>
    <xf numFmtId="0" fontId="123" fillId="40" borderId="26" applyNumberFormat="0" applyAlignment="0" applyProtection="0"/>
    <xf numFmtId="0" fontId="123" fillId="40" borderId="26" applyNumberFormat="0" applyAlignment="0" applyProtection="0"/>
    <xf numFmtId="0" fontId="121" fillId="36" borderId="26" applyNumberFormat="0" applyAlignment="0" applyProtection="0"/>
    <xf numFmtId="0" fontId="121" fillId="36" borderId="26" applyNumberFormat="0" applyAlignment="0" applyProtection="0"/>
    <xf numFmtId="0" fontId="121" fillId="36" borderId="26" applyNumberFormat="0" applyAlignment="0" applyProtection="0"/>
    <xf numFmtId="0" fontId="121" fillId="36" borderId="26" applyNumberFormat="0" applyAlignment="0" applyProtection="0"/>
    <xf numFmtId="0" fontId="121" fillId="36" borderId="26" applyNumberFormat="0" applyAlignment="0" applyProtection="0"/>
    <xf numFmtId="0" fontId="121" fillId="36" borderId="26" applyNumberFormat="0" applyAlignment="0" applyProtection="0"/>
    <xf numFmtId="0" fontId="121" fillId="36" borderId="26" applyNumberFormat="0" applyAlignment="0" applyProtection="0"/>
    <xf numFmtId="0" fontId="121" fillId="36" borderId="26" applyNumberFormat="0" applyAlignment="0" applyProtection="0"/>
    <xf numFmtId="0" fontId="121" fillId="36" borderId="26" applyNumberFormat="0" applyAlignment="0" applyProtection="0"/>
    <xf numFmtId="0" fontId="121" fillId="36" borderId="26" applyNumberFormat="0" applyAlignment="0" applyProtection="0"/>
    <xf numFmtId="0" fontId="121" fillId="36" borderId="26" applyNumberFormat="0" applyAlignment="0" applyProtection="0"/>
    <xf numFmtId="0" fontId="121" fillId="36" borderId="26" applyNumberFormat="0" applyAlignment="0" applyProtection="0"/>
    <xf numFmtId="0" fontId="121" fillId="36" borderId="26" applyNumberFormat="0" applyAlignment="0" applyProtection="0"/>
    <xf numFmtId="0" fontId="9" fillId="104" borderId="4" applyNumberFormat="0" applyAlignment="0" applyProtection="0"/>
    <xf numFmtId="0" fontId="121" fillId="40" borderId="26" applyNumberFormat="0" applyAlignment="0" applyProtection="0"/>
    <xf numFmtId="240" fontId="90" fillId="0" borderId="0"/>
    <xf numFmtId="0" fontId="124" fillId="0" borderId="0"/>
    <xf numFmtId="0" fontId="125" fillId="0" borderId="0"/>
    <xf numFmtId="241" fontId="21" fillId="0" borderId="0" applyFont="0" applyFill="0" applyBorder="0" applyAlignment="0" applyProtection="0"/>
    <xf numFmtId="242" fontId="21" fillId="0" borderId="0" applyFont="0" applyFill="0" applyBorder="0" applyAlignment="0" applyProtection="0"/>
    <xf numFmtId="242" fontId="21" fillId="0" borderId="0" applyFont="0" applyFill="0" applyBorder="0" applyAlignment="0" applyProtection="0"/>
    <xf numFmtId="242" fontId="21" fillId="0" borderId="0" applyFont="0" applyFill="0" applyBorder="0" applyAlignment="0" applyProtection="0"/>
    <xf numFmtId="242" fontId="21" fillId="0" borderId="0" applyFont="0" applyFill="0" applyBorder="0" applyAlignment="0" applyProtection="0"/>
    <xf numFmtId="242" fontId="21" fillId="0" borderId="0" applyFont="0" applyFill="0" applyBorder="0" applyAlignment="0" applyProtection="0"/>
    <xf numFmtId="242" fontId="21" fillId="0" borderId="0" applyFont="0" applyFill="0" applyBorder="0" applyAlignment="0" applyProtection="0"/>
    <xf numFmtId="242" fontId="21" fillId="0" borderId="0" applyFont="0" applyFill="0" applyBorder="0" applyAlignment="0" applyProtection="0"/>
    <xf numFmtId="242" fontId="21" fillId="0" borderId="0" applyFont="0" applyFill="0" applyBorder="0" applyAlignment="0" applyProtection="0"/>
    <xf numFmtId="242" fontId="21" fillId="0" borderId="0" applyFont="0" applyFill="0" applyBorder="0" applyAlignment="0" applyProtection="0"/>
    <xf numFmtId="242" fontId="21" fillId="0" borderId="0" applyFont="0" applyFill="0" applyBorder="0" applyAlignment="0" applyProtection="0"/>
    <xf numFmtId="242" fontId="21" fillId="0" borderId="0" applyFont="0" applyFill="0" applyBorder="0" applyAlignment="0" applyProtection="0"/>
    <xf numFmtId="242" fontId="21" fillId="0" borderId="0" applyFont="0" applyFill="0" applyBorder="0" applyAlignment="0" applyProtection="0"/>
    <xf numFmtId="242" fontId="21" fillId="0" borderId="0" applyFont="0" applyFill="0" applyBorder="0" applyAlignment="0" applyProtection="0"/>
    <xf numFmtId="241" fontId="21" fillId="0" borderId="0" applyFont="0" applyFill="0" applyBorder="0" applyAlignment="0" applyProtection="0"/>
    <xf numFmtId="241" fontId="21" fillId="0" borderId="0" applyFont="0" applyFill="0" applyBorder="0" applyAlignment="0" applyProtection="0"/>
    <xf numFmtId="243" fontId="21" fillId="0" borderId="0" applyFont="0" applyFill="0" applyBorder="0" applyAlignment="0" applyProtection="0"/>
    <xf numFmtId="244" fontId="21" fillId="0" borderId="0" applyFont="0" applyFill="0" applyBorder="0" applyAlignment="0" applyProtection="0"/>
    <xf numFmtId="245" fontId="21" fillId="0" borderId="0" applyFont="0" applyFill="0" applyBorder="0" applyAlignment="0" applyProtection="0"/>
    <xf numFmtId="242" fontId="21" fillId="0" borderId="0" applyFont="0" applyFill="0" applyBorder="0" applyAlignment="0" applyProtection="0"/>
    <xf numFmtId="245" fontId="21" fillId="0" borderId="0" applyFont="0" applyFill="0" applyBorder="0" applyAlignment="0" applyProtection="0"/>
    <xf numFmtId="243" fontId="21" fillId="0" borderId="0" applyFont="0" applyFill="0" applyBorder="0" applyAlignment="0" applyProtection="0"/>
    <xf numFmtId="245" fontId="21" fillId="0" borderId="0" applyFont="0" applyFill="0" applyBorder="0" applyAlignment="0" applyProtection="0"/>
    <xf numFmtId="246" fontId="21" fillId="0" borderId="0" applyFont="0" applyFill="0" applyBorder="0" applyAlignment="0" applyProtection="0"/>
    <xf numFmtId="247" fontId="21" fillId="0" borderId="0" applyFont="0" applyFill="0" applyBorder="0" applyAlignment="0" applyProtection="0"/>
    <xf numFmtId="0" fontId="21" fillId="0" borderId="0" applyFont="0" applyFill="0" applyBorder="0" applyAlignment="0" applyProtection="0"/>
    <xf numFmtId="244" fontId="21" fillId="0" borderId="0" applyFont="0" applyFill="0" applyBorder="0" applyAlignment="0" applyProtection="0"/>
    <xf numFmtId="241" fontId="21" fillId="0" borderId="0" applyFont="0" applyFill="0" applyBorder="0" applyAlignment="0" applyProtection="0"/>
    <xf numFmtId="243" fontId="21" fillId="0" borderId="0" applyFont="0" applyFill="0" applyBorder="0" applyAlignment="0" applyProtection="0"/>
    <xf numFmtId="242" fontId="21" fillId="0" borderId="0" applyFont="0" applyFill="0" applyBorder="0" applyAlignment="0" applyProtection="0"/>
    <xf numFmtId="246" fontId="21" fillId="0" borderId="0" applyFont="0" applyFill="0" applyBorder="0" applyAlignment="0" applyProtection="0"/>
    <xf numFmtId="242" fontId="21" fillId="0" borderId="0" applyFont="0" applyFill="0" applyBorder="0" applyAlignment="0" applyProtection="0"/>
    <xf numFmtId="169" fontId="21" fillId="0" borderId="0" applyFont="0" applyFill="0" applyBorder="0" applyAlignment="0" applyProtection="0"/>
    <xf numFmtId="169" fontId="21" fillId="0" borderId="0" applyFont="0" applyFill="0" applyBorder="0" applyAlignment="0" applyProtection="0"/>
    <xf numFmtId="242" fontId="21" fillId="0" borderId="0" applyFont="0" applyFill="0" applyBorder="0" applyAlignment="0" applyProtection="0"/>
    <xf numFmtId="244" fontId="21" fillId="0" borderId="0" applyFont="0" applyFill="0" applyBorder="0" applyAlignment="0" applyProtection="0"/>
    <xf numFmtId="244" fontId="21" fillId="0" borderId="0" applyFont="0" applyFill="0" applyBorder="0" applyAlignment="0" applyProtection="0"/>
    <xf numFmtId="197" fontId="21" fillId="0" borderId="0" applyFont="0" applyFill="0" applyBorder="0" applyAlignment="0" applyProtection="0"/>
    <xf numFmtId="169" fontId="21" fillId="0" borderId="0" applyFont="0" applyFill="0" applyBorder="0" applyAlignment="0" applyProtection="0"/>
    <xf numFmtId="169" fontId="21" fillId="0" borderId="0" applyFont="0" applyFill="0" applyBorder="0" applyAlignment="0" applyProtection="0"/>
    <xf numFmtId="241" fontId="21" fillId="0" borderId="0" applyFont="0" applyFill="0" applyBorder="0" applyAlignment="0" applyProtection="0"/>
    <xf numFmtId="169" fontId="21" fillId="0" borderId="0" applyFont="0" applyFill="0" applyBorder="0" applyAlignment="0" applyProtection="0"/>
    <xf numFmtId="169" fontId="21" fillId="0" borderId="0" applyFont="0" applyFill="0" applyBorder="0" applyAlignment="0" applyProtection="0"/>
    <xf numFmtId="241" fontId="21" fillId="0" borderId="0" applyFont="0" applyFill="0" applyBorder="0" applyAlignment="0" applyProtection="0"/>
    <xf numFmtId="241" fontId="21" fillId="0" borderId="0" applyFont="0" applyFill="0" applyBorder="0" applyAlignment="0" applyProtection="0"/>
    <xf numFmtId="241" fontId="21" fillId="0" borderId="0" applyFont="0" applyFill="0" applyBorder="0" applyAlignment="0" applyProtection="0"/>
    <xf numFmtId="241" fontId="21" fillId="0" borderId="0" applyFont="0" applyFill="0" applyBorder="0" applyAlignment="0" applyProtection="0"/>
    <xf numFmtId="241" fontId="21" fillId="0" borderId="0" applyFont="0" applyFill="0" applyBorder="0" applyAlignment="0" applyProtection="0"/>
    <xf numFmtId="242" fontId="21" fillId="0" borderId="0" applyFont="0" applyFill="0" applyBorder="0" applyAlignment="0" applyProtection="0"/>
    <xf numFmtId="241" fontId="21" fillId="0" borderId="0" applyFont="0" applyFill="0" applyBorder="0" applyAlignment="0" applyProtection="0"/>
    <xf numFmtId="243" fontId="21" fillId="0" borderId="0" applyFont="0" applyFill="0" applyBorder="0" applyAlignment="0" applyProtection="0"/>
    <xf numFmtId="247" fontId="21" fillId="0" borderId="0" applyFont="0" applyFill="0" applyBorder="0" applyAlignment="0" applyProtection="0"/>
    <xf numFmtId="244" fontId="21" fillId="0" borderId="0" applyFont="0" applyFill="0" applyBorder="0" applyAlignment="0" applyProtection="0"/>
    <xf numFmtId="241" fontId="21" fillId="0" borderId="0" applyFont="0" applyFill="0" applyBorder="0" applyAlignment="0" applyProtection="0"/>
    <xf numFmtId="245" fontId="21" fillId="0" borderId="0" applyFont="0" applyFill="0" applyBorder="0" applyAlignment="0" applyProtection="0"/>
    <xf numFmtId="244" fontId="21" fillId="0" borderId="0" applyFont="0" applyFill="0" applyBorder="0" applyAlignment="0" applyProtection="0"/>
    <xf numFmtId="241" fontId="21" fillId="0" borderId="0" applyFont="0" applyFill="0" applyBorder="0" applyAlignment="0" applyProtection="0"/>
    <xf numFmtId="169" fontId="21" fillId="0" borderId="0" applyFont="0" applyFill="0" applyBorder="0" applyAlignment="0" applyProtection="0"/>
    <xf numFmtId="248" fontId="21" fillId="0" borderId="0" applyFont="0" applyFill="0" applyBorder="0" applyAlignment="0" applyProtection="0"/>
    <xf numFmtId="243" fontId="21" fillId="0" borderId="0" applyFont="0" applyFill="0" applyBorder="0" applyAlignment="0" applyProtection="0"/>
    <xf numFmtId="244" fontId="21" fillId="0" borderId="0" applyFont="0" applyFill="0" applyBorder="0" applyAlignment="0" applyProtection="0"/>
    <xf numFmtId="242" fontId="21" fillId="0" borderId="0" applyFont="0" applyFill="0" applyBorder="0" applyAlignment="0" applyProtection="0"/>
    <xf numFmtId="243" fontId="21" fillId="0" borderId="0" applyFont="0" applyFill="0" applyBorder="0" applyAlignment="0" applyProtection="0"/>
    <xf numFmtId="244" fontId="21" fillId="0" borderId="0" applyFont="0" applyFill="0" applyBorder="0" applyAlignment="0" applyProtection="0"/>
    <xf numFmtId="248" fontId="21" fillId="0" borderId="0" applyFont="0" applyFill="0" applyBorder="0" applyAlignment="0" applyProtection="0"/>
    <xf numFmtId="245" fontId="21" fillId="0" borderId="0" applyFont="0" applyFill="0" applyBorder="0" applyAlignment="0" applyProtection="0"/>
    <xf numFmtId="169" fontId="21" fillId="0" borderId="0" applyFont="0" applyFill="0" applyBorder="0" applyAlignment="0" applyProtection="0"/>
    <xf numFmtId="169" fontId="21" fillId="0" borderId="0" applyFont="0" applyFill="0" applyBorder="0" applyAlignment="0" applyProtection="0"/>
    <xf numFmtId="243" fontId="21" fillId="0" borderId="0" applyFont="0" applyFill="0" applyBorder="0" applyAlignment="0" applyProtection="0"/>
    <xf numFmtId="169" fontId="21" fillId="0" borderId="0" applyFont="0" applyFill="0" applyBorder="0" applyAlignment="0" applyProtection="0"/>
    <xf numFmtId="242" fontId="21" fillId="0" borderId="0" applyFont="0" applyFill="0" applyBorder="0" applyAlignment="0" applyProtection="0"/>
    <xf numFmtId="243" fontId="21" fillId="0" borderId="0" applyFont="0" applyFill="0" applyBorder="0" applyAlignment="0" applyProtection="0"/>
    <xf numFmtId="169" fontId="21" fillId="0" borderId="0" applyFont="0" applyFill="0" applyBorder="0" applyAlignment="0" applyProtection="0"/>
    <xf numFmtId="241" fontId="21" fillId="0" borderId="0" applyFont="0" applyFill="0" applyBorder="0" applyAlignment="0" applyProtection="0"/>
    <xf numFmtId="241" fontId="21" fillId="0" borderId="0" applyFont="0" applyFill="0" applyBorder="0" applyAlignment="0" applyProtection="0"/>
    <xf numFmtId="242" fontId="21" fillId="0" borderId="0" applyFont="0" applyFill="0" applyBorder="0" applyAlignment="0" applyProtection="0"/>
    <xf numFmtId="244" fontId="21" fillId="0" borderId="0" applyFont="0" applyFill="0" applyBorder="0" applyAlignment="0" applyProtection="0"/>
    <xf numFmtId="241" fontId="21" fillId="0" borderId="0" applyFont="0" applyFill="0" applyBorder="0" applyAlignment="0" applyProtection="0"/>
    <xf numFmtId="241" fontId="21" fillId="0" borderId="0" applyFont="0" applyFill="0" applyBorder="0" applyAlignment="0" applyProtection="0"/>
    <xf numFmtId="242" fontId="21" fillId="0" borderId="0" applyFont="0" applyFill="0" applyBorder="0" applyAlignment="0" applyProtection="0"/>
    <xf numFmtId="242" fontId="21" fillId="0" borderId="0" applyFont="0" applyFill="0" applyBorder="0" applyAlignment="0" applyProtection="0"/>
    <xf numFmtId="242" fontId="21" fillId="0" borderId="0" applyFont="0" applyFill="0" applyBorder="0" applyAlignment="0" applyProtection="0"/>
    <xf numFmtId="242" fontId="21" fillId="0" borderId="0" applyFont="0" applyFill="0" applyBorder="0" applyAlignment="0" applyProtection="0"/>
    <xf numFmtId="242" fontId="21" fillId="0" borderId="0" applyFont="0" applyFill="0" applyBorder="0" applyAlignment="0" applyProtection="0"/>
    <xf numFmtId="242" fontId="21" fillId="0" borderId="0" applyFont="0" applyFill="0" applyBorder="0" applyAlignment="0" applyProtection="0"/>
    <xf numFmtId="242" fontId="21" fillId="0" borderId="0" applyFont="0" applyFill="0" applyBorder="0" applyAlignment="0" applyProtection="0"/>
    <xf numFmtId="241" fontId="21" fillId="0" borderId="0" applyFont="0" applyFill="0" applyBorder="0" applyAlignment="0" applyProtection="0"/>
    <xf numFmtId="242" fontId="21" fillId="0" borderId="0" applyFont="0" applyFill="0" applyBorder="0" applyAlignment="0" applyProtection="0"/>
    <xf numFmtId="242" fontId="21" fillId="0" borderId="0" applyFont="0" applyFill="0" applyBorder="0" applyAlignment="0" applyProtection="0"/>
    <xf numFmtId="242" fontId="21" fillId="0" borderId="0" applyFont="0" applyFill="0" applyBorder="0" applyAlignment="0" applyProtection="0"/>
    <xf numFmtId="242" fontId="21" fillId="0" borderId="0" applyFont="0" applyFill="0" applyBorder="0" applyAlignment="0" applyProtection="0"/>
    <xf numFmtId="242" fontId="21" fillId="0" borderId="0" applyFont="0" applyFill="0" applyBorder="0" applyAlignment="0" applyProtection="0"/>
    <xf numFmtId="242" fontId="21" fillId="0" borderId="0" applyFont="0" applyFill="0" applyBorder="0" applyAlignment="0" applyProtection="0"/>
    <xf numFmtId="242" fontId="21" fillId="0" borderId="0" applyFont="0" applyFill="0" applyBorder="0" applyAlignment="0" applyProtection="0"/>
    <xf numFmtId="242" fontId="21" fillId="0" borderId="0" applyFont="0" applyFill="0" applyBorder="0" applyAlignment="0" applyProtection="0"/>
    <xf numFmtId="37" fontId="21" fillId="0" borderId="0"/>
    <xf numFmtId="249" fontId="21" fillId="0" borderId="0"/>
    <xf numFmtId="250" fontId="44" fillId="0" borderId="0"/>
    <xf numFmtId="0" fontId="126" fillId="0" borderId="0"/>
    <xf numFmtId="0" fontId="21" fillId="0" borderId="0"/>
    <xf numFmtId="0" fontId="44" fillId="0" borderId="0"/>
    <xf numFmtId="0" fontId="49" fillId="105" borderId="0" applyNumberFormat="0" applyBorder="0" applyAlignment="0" applyProtection="0"/>
    <xf numFmtId="0" fontId="127" fillId="0" borderId="0" applyNumberFormat="0" applyFill="0" applyBorder="0" applyAlignment="0" applyProtection="0"/>
    <xf numFmtId="0" fontId="127" fillId="0" borderId="0" applyNumberFormat="0" applyFill="0" applyBorder="0" applyAlignment="0" applyProtection="0"/>
    <xf numFmtId="0" fontId="127"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56" fillId="0" borderId="0">
      <protection locked="0"/>
    </xf>
    <xf numFmtId="0" fontId="56" fillId="0" borderId="0">
      <protection locked="0"/>
    </xf>
    <xf numFmtId="0" fontId="128" fillId="0" borderId="0">
      <protection locked="0"/>
    </xf>
    <xf numFmtId="0" fontId="56" fillId="0" borderId="0">
      <protection locked="0"/>
    </xf>
    <xf numFmtId="0" fontId="56" fillId="0" borderId="0">
      <protection locked="0"/>
    </xf>
    <xf numFmtId="0" fontId="56" fillId="0" borderId="0">
      <protection locked="0"/>
    </xf>
    <xf numFmtId="0" fontId="56" fillId="0" borderId="0">
      <protection locked="0"/>
    </xf>
    <xf numFmtId="0" fontId="128" fillId="0" borderId="0">
      <protection locked="0"/>
    </xf>
    <xf numFmtId="0" fontId="56" fillId="0" borderId="0">
      <protection locked="0"/>
    </xf>
    <xf numFmtId="3" fontId="129" fillId="0" borderId="0" applyNumberFormat="0" applyFont="0" applyFill="0" applyBorder="0" applyAlignment="0" applyProtection="0">
      <alignment horizontal="left"/>
    </xf>
    <xf numFmtId="0" fontId="56" fillId="0" borderId="0">
      <protection locked="0"/>
    </xf>
    <xf numFmtId="0" fontId="55" fillId="106" borderId="37"/>
    <xf numFmtId="0" fontId="55" fillId="106" borderId="37"/>
    <xf numFmtId="0" fontId="55" fillId="106" borderId="37"/>
    <xf numFmtId="0" fontId="55" fillId="106" borderId="37"/>
    <xf numFmtId="0" fontId="55" fillId="106" borderId="37"/>
    <xf numFmtId="0" fontId="55" fillId="106" borderId="37"/>
    <xf numFmtId="0" fontId="55" fillId="106" borderId="37"/>
    <xf numFmtId="0" fontId="55" fillId="106" borderId="37"/>
    <xf numFmtId="0" fontId="55" fillId="106" borderId="37"/>
    <xf numFmtId="0" fontId="55" fillId="106" borderId="37"/>
    <xf numFmtId="0" fontId="55" fillId="106" borderId="37"/>
    <xf numFmtId="0" fontId="55" fillId="106" borderId="37"/>
    <xf numFmtId="0" fontId="55" fillId="106" borderId="37"/>
    <xf numFmtId="0" fontId="55" fillId="106" borderId="37"/>
    <xf numFmtId="0" fontId="56" fillId="0" borderId="0">
      <protection locked="0"/>
    </xf>
    <xf numFmtId="217" fontId="102" fillId="0" borderId="0">
      <protection locked="0"/>
    </xf>
    <xf numFmtId="2" fontId="98" fillId="0" borderId="0" applyFont="0" applyFill="0" applyBorder="0" applyAlignment="0" applyProtection="0"/>
    <xf numFmtId="251" fontId="107" fillId="0" borderId="0" applyFill="0" applyBorder="0" applyProtection="0"/>
    <xf numFmtId="11" fontId="21" fillId="0" borderId="0" applyFont="0" applyFill="0" applyBorder="0" applyAlignment="0" applyProtection="0"/>
    <xf numFmtId="0" fontId="130" fillId="0" borderId="0" applyNumberFormat="0" applyFill="0" applyBorder="0" applyAlignment="0" applyProtection="0">
      <alignment vertical="top"/>
      <protection locked="0"/>
    </xf>
    <xf numFmtId="0" fontId="131" fillId="0" borderId="0" applyFill="0" applyBorder="0" applyProtection="0">
      <alignment horizontal="left"/>
    </xf>
    <xf numFmtId="252" fontId="59" fillId="0" borderId="0">
      <alignment horizontal="right"/>
    </xf>
    <xf numFmtId="198" fontId="55" fillId="77" borderId="16" applyFont="0" applyBorder="0" applyAlignment="0" applyProtection="0">
      <alignment vertical="top"/>
    </xf>
    <xf numFmtId="1" fontId="21" fillId="0" borderId="0" applyFont="0" applyFill="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132" fillId="41" borderId="0" applyNumberFormat="0" applyBorder="0" applyAlignment="0" applyProtection="0"/>
    <xf numFmtId="9" fontId="133" fillId="0" borderId="0" applyNumberFormat="0" applyFill="0" applyBorder="0" applyAlignment="0" applyProtection="0"/>
    <xf numFmtId="38" fontId="55" fillId="85" borderId="0" applyNumberFormat="0" applyBorder="0" applyAlignment="0" applyProtection="0"/>
    <xf numFmtId="0" fontId="92" fillId="0" borderId="0" applyFont="0" applyFill="0" applyBorder="0" applyAlignment="0" applyProtection="0">
      <alignment horizontal="right"/>
    </xf>
    <xf numFmtId="0" fontId="134" fillId="0" borderId="0" applyProtection="0">
      <alignment horizontal="right"/>
    </xf>
    <xf numFmtId="0" fontId="135" fillId="0" borderId="38" applyNumberFormat="0" applyAlignment="0" applyProtection="0">
      <alignment horizontal="left" vertical="center"/>
    </xf>
    <xf numFmtId="0" fontId="135" fillId="0" borderId="38" applyNumberFormat="0" applyAlignment="0" applyProtection="0">
      <alignment horizontal="left" vertical="center"/>
    </xf>
    <xf numFmtId="0" fontId="135" fillId="0" borderId="38" applyNumberFormat="0" applyAlignment="0" applyProtection="0">
      <alignment horizontal="left" vertical="center"/>
    </xf>
    <xf numFmtId="0" fontId="135" fillId="0" borderId="20">
      <alignment horizontal="left" vertical="center"/>
    </xf>
    <xf numFmtId="0" fontId="135" fillId="0" borderId="20">
      <alignment horizontal="left" vertical="center"/>
    </xf>
    <xf numFmtId="0" fontId="135" fillId="0" borderId="20">
      <alignment horizontal="left" vertical="center"/>
    </xf>
    <xf numFmtId="0" fontId="135" fillId="0" borderId="20">
      <alignment horizontal="left" vertical="center"/>
    </xf>
    <xf numFmtId="0" fontId="135" fillId="0" borderId="20">
      <alignment horizontal="left" vertical="center"/>
    </xf>
    <xf numFmtId="0" fontId="135" fillId="0" borderId="20">
      <alignment horizontal="left" vertical="center"/>
    </xf>
    <xf numFmtId="0" fontId="135" fillId="0" borderId="20">
      <alignment horizontal="left" vertical="center"/>
    </xf>
    <xf numFmtId="0" fontId="135" fillId="0" borderId="20">
      <alignment horizontal="left" vertical="center"/>
    </xf>
    <xf numFmtId="0" fontId="135" fillId="0" borderId="20">
      <alignment horizontal="left" vertical="center"/>
    </xf>
    <xf numFmtId="0" fontId="135" fillId="0" borderId="20">
      <alignment horizontal="left" vertical="center"/>
    </xf>
    <xf numFmtId="0" fontId="135" fillId="0" borderId="20">
      <alignment horizontal="left" vertical="center"/>
    </xf>
    <xf numFmtId="0" fontId="135" fillId="0" borderId="20">
      <alignment horizontal="left" vertical="center"/>
    </xf>
    <xf numFmtId="0" fontId="135" fillId="0" borderId="20">
      <alignment horizontal="left" vertical="center"/>
    </xf>
    <xf numFmtId="0" fontId="135" fillId="0" borderId="20">
      <alignment horizontal="left" vertical="center"/>
    </xf>
    <xf numFmtId="0" fontId="136" fillId="0" borderId="0">
      <alignment horizontal="centerContinuous" vertical="center"/>
    </xf>
    <xf numFmtId="0" fontId="137" fillId="0" borderId="39" applyNumberFormat="0" applyFill="0" applyAlignment="0" applyProtection="0"/>
    <xf numFmtId="0" fontId="137" fillId="0" borderId="39" applyNumberFormat="0" applyFill="0" applyAlignment="0" applyProtection="0"/>
    <xf numFmtId="0" fontId="137" fillId="0" borderId="39" applyNumberFormat="0" applyFill="0" applyAlignment="0" applyProtection="0"/>
    <xf numFmtId="0" fontId="3" fillId="0" borderId="1" applyNumberFormat="0" applyFill="0" applyAlignment="0" applyProtection="0"/>
    <xf numFmtId="0" fontId="138" fillId="0" borderId="0" applyNumberFormat="0" applyFill="0" applyBorder="0" applyAlignment="0" applyProtection="0"/>
    <xf numFmtId="0" fontId="138" fillId="0" borderId="0" applyNumberFormat="0" applyFill="0" applyBorder="0" applyAlignment="0" applyProtection="0"/>
    <xf numFmtId="0" fontId="3" fillId="0" borderId="1" applyNumberFormat="0" applyFill="0" applyAlignment="0" applyProtection="0"/>
    <xf numFmtId="0" fontId="138" fillId="0" borderId="0" applyNumberFormat="0" applyFill="0" applyBorder="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139" fillId="0" borderId="40" applyNumberFormat="0" applyFill="0" applyAlignment="0" applyProtection="0"/>
    <xf numFmtId="0" fontId="140" fillId="0" borderId="0">
      <alignment horizontal="center"/>
    </xf>
    <xf numFmtId="0" fontId="140" fillId="0" borderId="0">
      <alignment horizontal="center"/>
    </xf>
    <xf numFmtId="0" fontId="140" fillId="0" borderId="0">
      <alignment horizontal="center"/>
    </xf>
    <xf numFmtId="0" fontId="141" fillId="0" borderId="41" applyNumberFormat="0" applyFill="0" applyAlignment="0" applyProtection="0"/>
    <xf numFmtId="0" fontId="141" fillId="0" borderId="41" applyNumberFormat="0" applyFill="0" applyAlignment="0" applyProtection="0"/>
    <xf numFmtId="0" fontId="141" fillId="0" borderId="41" applyNumberFormat="0" applyFill="0" applyAlignment="0" applyProtection="0"/>
    <xf numFmtId="0" fontId="4" fillId="0" borderId="2" applyNumberFormat="0" applyFill="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4" fillId="0" borderId="2" applyNumberFormat="0" applyFill="0" applyAlignment="0" applyProtection="0"/>
    <xf numFmtId="0" fontId="135" fillId="0" borderId="0" applyNumberFormat="0" applyFill="0" applyBorder="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142" fillId="0" borderId="42" applyNumberFormat="0" applyFill="0" applyAlignment="0" applyProtection="0"/>
    <xf numFmtId="0" fontId="115" fillId="0" borderId="43" applyNumberFormat="0" applyFill="0" applyAlignment="0" applyProtection="0"/>
    <xf numFmtId="0" fontId="140" fillId="0" borderId="0">
      <alignment horizontal="center"/>
    </xf>
    <xf numFmtId="0" fontId="115" fillId="0" borderId="43" applyNumberFormat="0" applyFill="0" applyAlignment="0" applyProtection="0"/>
    <xf numFmtId="0" fontId="115" fillId="0" borderId="43" applyNumberFormat="0" applyFill="0" applyAlignment="0" applyProtection="0"/>
    <xf numFmtId="0" fontId="115" fillId="0" borderId="43" applyNumberFormat="0" applyFill="0" applyAlignment="0" applyProtection="0"/>
    <xf numFmtId="0" fontId="115" fillId="0" borderId="43" applyNumberFormat="0" applyFill="0" applyAlignment="0" applyProtection="0"/>
    <xf numFmtId="0" fontId="5" fillId="0" borderId="3" applyNumberFormat="0" applyFill="0" applyAlignment="0" applyProtection="0"/>
    <xf numFmtId="0" fontId="115" fillId="0" borderId="43" applyNumberFormat="0" applyFill="0" applyAlignment="0" applyProtection="0"/>
    <xf numFmtId="0" fontId="115" fillId="0" borderId="43" applyNumberFormat="0" applyFill="0" applyAlignment="0" applyProtection="0"/>
    <xf numFmtId="0" fontId="5" fillId="0" borderId="3" applyNumberFormat="0" applyFill="0" applyAlignment="0" applyProtection="0"/>
    <xf numFmtId="0" fontId="115" fillId="0" borderId="4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143" fillId="0" borderId="44" applyNumberFormat="0" applyFill="0" applyAlignment="0" applyProtection="0"/>
    <xf numFmtId="0" fontId="115" fillId="0" borderId="0" applyNumberFormat="0" applyFill="0" applyBorder="0" applyAlignment="0" applyProtection="0"/>
    <xf numFmtId="0" fontId="115" fillId="0" borderId="0" applyNumberFormat="0" applyFill="0" applyBorder="0" applyAlignment="0" applyProtection="0"/>
    <xf numFmtId="0" fontId="11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143" fillId="0" borderId="0" applyNumberFormat="0" applyFill="0" applyBorder="0" applyAlignment="0" applyProtection="0"/>
    <xf numFmtId="0" fontId="140" fillId="0" borderId="0">
      <alignment horizontal="center"/>
    </xf>
    <xf numFmtId="0" fontId="140" fillId="0" borderId="0">
      <alignment horizontal="center"/>
    </xf>
    <xf numFmtId="0" fontId="140" fillId="0" borderId="0">
      <alignment horizontal="center"/>
    </xf>
    <xf numFmtId="0" fontId="140" fillId="0" borderId="0">
      <alignment horizontal="center"/>
    </xf>
    <xf numFmtId="0" fontId="140" fillId="0" borderId="0">
      <alignment horizontal="center"/>
    </xf>
    <xf numFmtId="193" fontId="144" fillId="0" borderId="0">
      <alignment horizontal="right"/>
    </xf>
    <xf numFmtId="193" fontId="144" fillId="0" borderId="0">
      <alignment horizontal="left"/>
    </xf>
    <xf numFmtId="217" fontId="145" fillId="0" borderId="0">
      <protection locked="0"/>
    </xf>
    <xf numFmtId="37" fontId="144" fillId="0" borderId="0">
      <alignment horizontal="left"/>
    </xf>
    <xf numFmtId="217" fontId="145" fillId="0" borderId="0">
      <protection locked="0"/>
    </xf>
    <xf numFmtId="37" fontId="146" fillId="0" borderId="0">
      <alignment horizontal="left"/>
    </xf>
    <xf numFmtId="37" fontId="147" fillId="0" borderId="0">
      <alignment horizontal="left"/>
    </xf>
    <xf numFmtId="0" fontId="148" fillId="0" borderId="0">
      <alignment horizontal="left"/>
    </xf>
    <xf numFmtId="0" fontId="32" fillId="0" borderId="0"/>
    <xf numFmtId="253" fontId="149" fillId="0" borderId="0">
      <protection locked="0"/>
    </xf>
    <xf numFmtId="0" fontId="150" fillId="0" borderId="45" applyNumberFormat="0" applyFill="0" applyAlignment="0" applyProtection="0"/>
    <xf numFmtId="0" fontId="126" fillId="0" borderId="0" applyNumberFormat="0" applyFill="0" applyBorder="0" applyAlignment="0" applyProtection="0">
      <alignment vertical="top"/>
      <protection locked="0"/>
    </xf>
    <xf numFmtId="0" fontId="151" fillId="0" borderId="0" applyNumberFormat="0" applyFill="0" applyBorder="0" applyAlignment="0" applyProtection="0">
      <alignment vertical="top"/>
      <protection locked="0"/>
    </xf>
    <xf numFmtId="0" fontId="126" fillId="0" borderId="0" applyNumberFormat="0" applyFill="0" applyBorder="0" applyAlignment="0" applyProtection="0">
      <alignment vertical="top"/>
      <protection locked="0"/>
    </xf>
    <xf numFmtId="192" fontId="152" fillId="0" borderId="0" applyNumberFormat="0" applyFill="0" applyBorder="0" applyAlignment="0" applyProtection="0">
      <alignment vertical="top"/>
      <protection locked="0"/>
    </xf>
    <xf numFmtId="242" fontId="126" fillId="0" borderId="0" applyNumberFormat="0" applyFill="0" applyBorder="0" applyAlignment="0" applyProtection="0"/>
    <xf numFmtId="0" fontId="126" fillId="0" borderId="0" applyNumberFormat="0" applyFill="0" applyBorder="0" applyAlignment="0" applyProtection="0">
      <alignment vertical="top"/>
      <protection locked="0"/>
    </xf>
    <xf numFmtId="0" fontId="151" fillId="0" borderId="0" applyNumberFormat="0" applyFill="0" applyBorder="0" applyAlignment="0" applyProtection="0">
      <alignment vertical="top"/>
      <protection locked="0"/>
    </xf>
    <xf numFmtId="0" fontId="153" fillId="0" borderId="0" applyNumberFormat="0" applyFill="0" applyBorder="0" applyAlignment="0" applyProtection="0"/>
    <xf numFmtId="0" fontId="154"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26" fillId="0" borderId="0" applyNumberFormat="0" applyFill="0" applyBorder="0" applyAlignment="0" applyProtection="0">
      <alignment vertical="top"/>
      <protection locked="0"/>
    </xf>
    <xf numFmtId="0" fontId="126" fillId="0" borderId="0" applyNumberFormat="0" applyFill="0" applyBorder="0" applyAlignment="0" applyProtection="0"/>
    <xf numFmtId="0" fontId="126" fillId="0" borderId="0" applyNumberFormat="0" applyFill="0" applyBorder="0" applyAlignment="0" applyProtection="0"/>
    <xf numFmtId="0" fontId="151" fillId="0" borderId="0" applyNumberFormat="0" applyFill="0" applyBorder="0" applyAlignment="0" applyProtection="0">
      <alignment vertical="top"/>
      <protection locked="0"/>
    </xf>
    <xf numFmtId="0" fontId="126" fillId="0" borderId="0" applyNumberFormat="0" applyFill="0" applyBorder="0" applyAlignment="0" applyProtection="0">
      <alignment vertical="top"/>
      <protection locked="0"/>
    </xf>
    <xf numFmtId="0" fontId="126" fillId="0" borderId="0" applyNumberFormat="0" applyFill="0" applyBorder="0" applyAlignment="0" applyProtection="0">
      <alignment vertical="top"/>
      <protection locked="0"/>
    </xf>
    <xf numFmtId="0" fontId="155" fillId="0" borderId="0" applyNumberFormat="0" applyFill="0" applyBorder="0" applyAlignment="0" applyProtection="0">
      <alignment vertical="top"/>
      <protection locked="0"/>
    </xf>
    <xf numFmtId="0" fontId="156" fillId="0" borderId="0" applyNumberFormat="0" applyFill="0" applyBorder="0" applyAlignment="0" applyProtection="0">
      <alignment vertical="top"/>
      <protection locked="0"/>
    </xf>
    <xf numFmtId="0" fontId="151" fillId="0" borderId="0" applyNumberFormat="0" applyFill="0" applyBorder="0" applyAlignment="0" applyProtection="0">
      <alignment vertical="top"/>
      <protection locked="0"/>
    </xf>
    <xf numFmtId="0" fontId="151" fillId="0" borderId="0" applyNumberFormat="0" applyFill="0" applyBorder="0" applyAlignment="0" applyProtection="0">
      <alignment vertical="top"/>
      <protection locked="0"/>
    </xf>
    <xf numFmtId="0" fontId="153" fillId="0" borderId="0" applyNumberFormat="0" applyFill="0" applyBorder="0" applyAlignment="0" applyProtection="0"/>
    <xf numFmtId="0" fontId="153"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5" fillId="0" borderId="0" applyNumberFormat="0" applyFill="0" applyBorder="0" applyAlignment="0" applyProtection="0">
      <alignment vertical="top"/>
      <protection locked="0"/>
    </xf>
    <xf numFmtId="0" fontId="158" fillId="0" borderId="0" applyNumberFormat="0" applyFill="0" applyBorder="0" applyAlignment="0" applyProtection="0">
      <alignment vertical="top"/>
      <protection locked="0"/>
    </xf>
    <xf numFmtId="0" fontId="159" fillId="0" borderId="0" applyNumberFormat="0" applyFill="0" applyBorder="0" applyAlignment="0" applyProtection="0">
      <alignment vertical="top"/>
      <protection locked="0"/>
    </xf>
    <xf numFmtId="0" fontId="158" fillId="0" borderId="0" applyNumberFormat="0" applyFill="0" applyBorder="0" applyAlignment="0" applyProtection="0">
      <alignment vertical="top"/>
      <protection locked="0"/>
    </xf>
    <xf numFmtId="0" fontId="155" fillId="0" borderId="0" applyNumberFormat="0" applyFill="0" applyBorder="0" applyAlignment="0" applyProtection="0">
      <alignment vertical="top"/>
      <protection locked="0"/>
    </xf>
    <xf numFmtId="0" fontId="126" fillId="0" borderId="0" applyNumberFormat="0" applyFill="0" applyBorder="0" applyAlignment="0" applyProtection="0">
      <alignment vertical="top"/>
      <protection locked="0"/>
    </xf>
    <xf numFmtId="0" fontId="160" fillId="0" borderId="0" applyNumberFormat="0" applyFill="0" applyBorder="0" applyAlignment="0" applyProtection="0">
      <alignment vertical="top"/>
      <protection locked="0"/>
    </xf>
    <xf numFmtId="0" fontId="161" fillId="0" borderId="0"/>
    <xf numFmtId="0" fontId="61" fillId="43" borderId="0" applyNumberFormat="0" applyBorder="0" applyAlignment="0" applyProtection="0"/>
    <xf numFmtId="0" fontId="7" fillId="3" borderId="0" applyNumberFormat="0" applyBorder="0" applyAlignment="0" applyProtection="0"/>
    <xf numFmtId="0" fontId="61" fillId="43" borderId="0" applyNumberFormat="0" applyBorder="0" applyAlignment="0" applyProtection="0"/>
    <xf numFmtId="0" fontId="7" fillId="3" borderId="0" applyNumberFormat="0" applyBorder="0" applyAlignment="0" applyProtection="0"/>
    <xf numFmtId="0" fontId="162" fillId="3" borderId="0" applyNumberFormat="0" applyBorder="0" applyAlignment="0" applyProtection="0"/>
    <xf numFmtId="0" fontId="61" fillId="43" borderId="0" applyNumberFormat="0" applyBorder="0" applyAlignment="0" applyProtection="0"/>
    <xf numFmtId="0" fontId="61" fillId="43" borderId="0" applyNumberFormat="0" applyBorder="0" applyAlignment="0" applyProtection="0"/>
    <xf numFmtId="0" fontId="61" fillId="43" borderId="0" applyNumberFormat="0" applyBorder="0" applyAlignment="0" applyProtection="0"/>
    <xf numFmtId="0" fontId="61" fillId="43" borderId="0" applyNumberFormat="0" applyBorder="0" applyAlignment="0" applyProtection="0"/>
    <xf numFmtId="0" fontId="163" fillId="43" borderId="0" applyNumberFormat="0" applyBorder="0" applyAlignment="0" applyProtection="0"/>
    <xf numFmtId="0" fontId="162" fillId="3" borderId="0" applyNumberFormat="0" applyBorder="0" applyAlignment="0" applyProtection="0"/>
    <xf numFmtId="0" fontId="61" fillId="43" borderId="0" applyNumberFormat="0" applyBorder="0" applyAlignment="0" applyProtection="0"/>
    <xf numFmtId="0" fontId="61" fillId="43" borderId="0" applyNumberFormat="0" applyBorder="0" applyAlignment="0" applyProtection="0"/>
    <xf numFmtId="0" fontId="61" fillId="43" borderId="0" applyNumberFormat="0" applyBorder="0" applyAlignment="0" applyProtection="0"/>
    <xf numFmtId="0" fontId="61" fillId="43" borderId="0" applyNumberFormat="0" applyBorder="0" applyAlignment="0" applyProtection="0"/>
    <xf numFmtId="0" fontId="61" fillId="43" borderId="0" applyNumberFormat="0" applyBorder="0" applyAlignment="0" applyProtection="0"/>
    <xf numFmtId="0" fontId="61" fillId="43" borderId="0" applyNumberFormat="0" applyBorder="0" applyAlignment="0" applyProtection="0"/>
    <xf numFmtId="0" fontId="7" fillId="107" borderId="0" applyNumberFormat="0" applyBorder="0" applyAlignment="0" applyProtection="0"/>
    <xf numFmtId="38" fontId="54" fillId="85" borderId="0" applyNumberFormat="0" applyBorder="0" applyAlignment="0">
      <protection locked="0"/>
    </xf>
    <xf numFmtId="10" fontId="55" fillId="108" borderId="16" applyNumberFormat="0" applyBorder="0" applyAlignment="0" applyProtection="0"/>
    <xf numFmtId="10" fontId="55" fillId="108" borderId="16" applyNumberFormat="0" applyBorder="0" applyAlignment="0" applyProtection="0"/>
    <xf numFmtId="10" fontId="55" fillId="108" borderId="16" applyNumberFormat="0" applyBorder="0" applyAlignment="0" applyProtection="0"/>
    <xf numFmtId="10" fontId="55" fillId="108" borderId="16" applyNumberFormat="0" applyBorder="0" applyAlignment="0" applyProtection="0"/>
    <xf numFmtId="10" fontId="55" fillId="108" borderId="16" applyNumberFormat="0" applyBorder="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38" fontId="54" fillId="85" borderId="0" applyNumberFormat="0" applyBorder="0" applyAlignment="0">
      <protection locked="0"/>
    </xf>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38" fontId="54" fillId="85" borderId="0" applyNumberFormat="0" applyBorder="0" applyAlignment="0">
      <protection locked="0"/>
    </xf>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38" fontId="54" fillId="85" borderId="0" applyNumberFormat="0" applyBorder="0" applyAlignment="0">
      <protection locked="0"/>
    </xf>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38" fontId="54" fillId="85" borderId="0" applyNumberFormat="0" applyBorder="0" applyAlignment="0">
      <protection locked="0"/>
    </xf>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9" fillId="5" borderId="4"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38" fontId="54" fillId="85" borderId="0" applyNumberFormat="0" applyBorder="0" applyAlignment="0">
      <protection locked="0"/>
    </xf>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38" fontId="54" fillId="85" borderId="0" applyNumberFormat="0" applyBorder="0" applyAlignment="0">
      <protection locked="0"/>
    </xf>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38" fontId="54" fillId="85" borderId="0" applyNumberFormat="0" applyBorder="0" applyAlignment="0">
      <protection locked="0"/>
    </xf>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38" fontId="54" fillId="85" borderId="0" applyNumberFormat="0" applyBorder="0" applyAlignment="0">
      <protection locked="0"/>
    </xf>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38" fontId="54" fillId="85" borderId="0" applyNumberFormat="0" applyBorder="0" applyAlignment="0">
      <protection locked="0"/>
    </xf>
    <xf numFmtId="0" fontId="121" fillId="40" borderId="26" applyNumberFormat="0" applyAlignment="0" applyProtection="0"/>
    <xf numFmtId="0" fontId="121" fillId="40" borderId="26" applyNumberFormat="0" applyAlignment="0" applyProtection="0"/>
    <xf numFmtId="0" fontId="9" fillId="5" borderId="4" applyNumberFormat="0" applyAlignment="0" applyProtection="0"/>
    <xf numFmtId="0" fontId="121" fillId="40" borderId="26" applyNumberFormat="0" applyAlignment="0" applyProtection="0"/>
    <xf numFmtId="0" fontId="121" fillId="40" borderId="26" applyNumberFormat="0" applyAlignment="0" applyProtection="0"/>
    <xf numFmtId="38" fontId="54" fillId="85" borderId="0" applyNumberFormat="0" applyBorder="0" applyAlignment="0">
      <protection locked="0"/>
    </xf>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38" fontId="54" fillId="85" borderId="0" applyNumberFormat="0" applyBorder="0" applyAlignment="0">
      <protection locked="0"/>
    </xf>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38" fontId="54" fillId="85" borderId="0" applyNumberFormat="0" applyBorder="0" applyAlignment="0">
      <protection locked="0"/>
    </xf>
    <xf numFmtId="0" fontId="121" fillId="40" borderId="26" applyNumberFormat="0" applyAlignment="0" applyProtection="0"/>
    <xf numFmtId="0" fontId="121" fillId="40" borderId="26" applyNumberFormat="0" applyAlignment="0" applyProtection="0"/>
    <xf numFmtId="0" fontId="9" fillId="5" borderId="4" applyNumberFormat="0" applyAlignment="0" applyProtection="0"/>
    <xf numFmtId="0" fontId="121" fillId="40" borderId="26" applyNumberFormat="0" applyAlignment="0" applyProtection="0"/>
    <xf numFmtId="0" fontId="121" fillId="40" borderId="26" applyNumberFormat="0" applyAlignment="0" applyProtection="0"/>
    <xf numFmtId="38" fontId="54" fillId="85" borderId="0" applyNumberFormat="0" applyBorder="0" applyAlignment="0">
      <protection locked="0"/>
    </xf>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38" fontId="54" fillId="85" borderId="0" applyNumberFormat="0" applyBorder="0" applyAlignment="0">
      <protection locked="0"/>
    </xf>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38" fontId="54" fillId="85" borderId="0" applyNumberFormat="0" applyBorder="0" applyAlignment="0">
      <protection locked="0"/>
    </xf>
    <xf numFmtId="0" fontId="121" fillId="40" borderId="26" applyNumberFormat="0" applyAlignment="0" applyProtection="0"/>
    <xf numFmtId="0" fontId="121" fillId="40" borderId="26" applyNumberFormat="0" applyAlignment="0" applyProtection="0"/>
    <xf numFmtId="0" fontId="9" fillId="5" borderId="4" applyNumberFormat="0" applyAlignment="0" applyProtection="0"/>
    <xf numFmtId="0" fontId="121" fillId="40" borderId="26" applyNumberFormat="0" applyAlignment="0" applyProtection="0"/>
    <xf numFmtId="0" fontId="121" fillId="40" borderId="26" applyNumberFormat="0" applyAlignment="0" applyProtection="0"/>
    <xf numFmtId="38" fontId="54" fillId="85" borderId="0" applyNumberFormat="0" applyBorder="0" applyAlignment="0">
      <protection locked="0"/>
    </xf>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38" fontId="54" fillId="85" borderId="0" applyNumberFormat="0" applyBorder="0" applyAlignment="0">
      <protection locked="0"/>
    </xf>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38" fontId="54" fillId="85" borderId="0" applyNumberFormat="0" applyBorder="0" applyAlignment="0">
      <protection locked="0"/>
    </xf>
    <xf numFmtId="0" fontId="121" fillId="40" borderId="26" applyNumberFormat="0" applyAlignment="0" applyProtection="0"/>
    <xf numFmtId="0" fontId="121" fillId="40" borderId="26" applyNumberFormat="0" applyAlignment="0" applyProtection="0"/>
    <xf numFmtId="0" fontId="9" fillId="5" borderId="4" applyNumberFormat="0" applyAlignment="0" applyProtection="0"/>
    <xf numFmtId="0" fontId="121" fillId="40" borderId="26" applyNumberFormat="0" applyAlignment="0" applyProtection="0"/>
    <xf numFmtId="0" fontId="121" fillId="40" borderId="26" applyNumberFormat="0" applyAlignment="0" applyProtection="0"/>
    <xf numFmtId="38" fontId="54" fillId="85" borderId="0" applyNumberFormat="0" applyBorder="0" applyAlignment="0">
      <protection locked="0"/>
    </xf>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38" fontId="54" fillId="85" borderId="0" applyNumberFormat="0" applyBorder="0" applyAlignment="0">
      <protection locked="0"/>
    </xf>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38" fontId="54" fillId="85" borderId="0" applyNumberFormat="0" applyBorder="0" applyAlignment="0">
      <protection locked="0"/>
    </xf>
    <xf numFmtId="0" fontId="121" fillId="40" borderId="26" applyNumberFormat="0" applyAlignment="0" applyProtection="0"/>
    <xf numFmtId="0" fontId="121" fillId="40" borderId="26" applyNumberFormat="0" applyAlignment="0" applyProtection="0"/>
    <xf numFmtId="0" fontId="9" fillId="5" borderId="4" applyNumberFormat="0" applyAlignment="0" applyProtection="0"/>
    <xf numFmtId="0" fontId="121" fillId="40" borderId="26" applyNumberFormat="0" applyAlignment="0" applyProtection="0"/>
    <xf numFmtId="0" fontId="121" fillId="40" borderId="26" applyNumberFormat="0" applyAlignment="0" applyProtection="0"/>
    <xf numFmtId="38" fontId="54" fillId="85" borderId="0" applyNumberFormat="0" applyBorder="0" applyAlignment="0">
      <protection locked="0"/>
    </xf>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38" fontId="54" fillId="85" borderId="0" applyNumberFormat="0" applyBorder="0" applyAlignment="0">
      <protection locked="0"/>
    </xf>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38" fontId="54" fillId="85" borderId="0" applyNumberFormat="0" applyBorder="0" applyAlignment="0">
      <protection locked="0"/>
    </xf>
    <xf numFmtId="0" fontId="121" fillId="40" borderId="26" applyNumberFormat="0" applyAlignment="0" applyProtection="0"/>
    <xf numFmtId="0" fontId="121" fillId="40" borderId="26" applyNumberFormat="0" applyAlignment="0" applyProtection="0"/>
    <xf numFmtId="0" fontId="9" fillId="5" borderId="4" applyNumberFormat="0" applyAlignment="0" applyProtection="0"/>
    <xf numFmtId="0" fontId="121" fillId="40" borderId="26" applyNumberFormat="0" applyAlignment="0" applyProtection="0"/>
    <xf numFmtId="0" fontId="121" fillId="40" borderId="26" applyNumberFormat="0" applyAlignment="0" applyProtection="0"/>
    <xf numFmtId="38" fontId="54" fillId="85" borderId="0" applyNumberFormat="0" applyBorder="0" applyAlignment="0">
      <protection locked="0"/>
    </xf>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0" fontId="121" fillId="40" borderId="26" applyNumberFormat="0" applyAlignment="0" applyProtection="0"/>
    <xf numFmtId="38" fontId="54" fillId="85" borderId="0" applyNumberFormat="0" applyBorder="0" applyAlignment="0">
      <protection locked="0"/>
    </xf>
    <xf numFmtId="254" fontId="164" fillId="109" borderId="0"/>
    <xf numFmtId="226" fontId="55" fillId="108" borderId="0" applyNumberFormat="0" applyFont="0" applyBorder="0" applyAlignment="0" applyProtection="0">
      <alignment horizontal="center"/>
      <protection locked="0"/>
    </xf>
    <xf numFmtId="0" fontId="165" fillId="110" borderId="46"/>
    <xf numFmtId="38" fontId="54" fillId="85" borderId="0" applyNumberFormat="0" applyBorder="0" applyAlignment="0">
      <protection locked="0"/>
    </xf>
    <xf numFmtId="38" fontId="166" fillId="111" borderId="0" applyNumberFormat="0" applyBorder="0" applyAlignment="0">
      <protection locked="0"/>
    </xf>
    <xf numFmtId="198" fontId="167" fillId="0" borderId="0">
      <alignment horizontal="center"/>
    </xf>
    <xf numFmtId="38" fontId="168" fillId="0" borderId="0" applyFill="0" applyBorder="0" applyAlignment="0"/>
    <xf numFmtId="0" fontId="166" fillId="111" borderId="0" applyNumberFormat="0" applyBorder="0" applyAlignment="0">
      <protection locked="0"/>
    </xf>
    <xf numFmtId="170" fontId="21" fillId="0" borderId="0" applyFont="0" applyFill="0" applyBorder="0" applyAlignment="0" applyProtection="0"/>
    <xf numFmtId="1" fontId="169" fillId="1" borderId="47">
      <protection locked="0"/>
    </xf>
    <xf numFmtId="255" fontId="88" fillId="0" borderId="0">
      <alignment horizontal="left"/>
    </xf>
    <xf numFmtId="193" fontId="170" fillId="0" borderId="0" applyNumberFormat="0">
      <alignment horizontal="left"/>
    </xf>
    <xf numFmtId="0" fontId="97" fillId="0" borderId="0"/>
    <xf numFmtId="38" fontId="171" fillId="86" borderId="48">
      <alignment vertical="top" wrapText="1"/>
    </xf>
    <xf numFmtId="38" fontId="55" fillId="86" borderId="49">
      <alignment vertical="top"/>
    </xf>
    <xf numFmtId="37" fontId="172" fillId="0" borderId="0" applyNumberFormat="0" applyFill="0" applyBorder="0" applyAlignment="0" applyProtection="0">
      <alignment horizontal="right"/>
    </xf>
    <xf numFmtId="0" fontId="84" fillId="0" borderId="28" applyNumberFormat="0" applyFill="0" applyAlignment="0" applyProtection="0"/>
    <xf numFmtId="0" fontId="60" fillId="0" borderId="29" applyNumberFormat="0" applyFill="0" applyAlignment="0" applyProtection="0"/>
    <xf numFmtId="0" fontId="84" fillId="0" borderId="28"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84" fillId="0" borderId="28" applyNumberFormat="0" applyFill="0" applyAlignment="0" applyProtection="0"/>
    <xf numFmtId="254" fontId="173" fillId="112" borderId="0"/>
    <xf numFmtId="0" fontId="32" fillId="0" borderId="0" applyNumberFormat="0" applyFill="0" applyBorder="0" applyAlignment="0" applyProtection="0"/>
    <xf numFmtId="0" fontId="32" fillId="0" borderId="0" applyNumberFormat="0" applyFill="0" applyBorder="0" applyAlignment="0" applyProtection="0"/>
    <xf numFmtId="0" fontId="174" fillId="0" borderId="0" applyNumberFormat="0" applyFill="0" applyBorder="0" applyAlignment="0" applyProtection="0"/>
    <xf numFmtId="38" fontId="55" fillId="0" borderId="50">
      <alignment vertical="top"/>
    </xf>
    <xf numFmtId="38" fontId="55" fillId="0" borderId="50">
      <alignment vertical="top"/>
    </xf>
    <xf numFmtId="38" fontId="55" fillId="0" borderId="50">
      <alignment vertical="top"/>
    </xf>
    <xf numFmtId="38" fontId="175" fillId="0" borderId="0"/>
    <xf numFmtId="43" fontId="21" fillId="0" borderId="0" applyFont="0" applyFill="0" applyBorder="0" applyAlignment="0" applyProtection="0"/>
    <xf numFmtId="212" fontId="21" fillId="0" borderId="0" applyFont="0" applyFill="0" applyBorder="0" applyAlignment="0" applyProtection="0"/>
    <xf numFmtId="43" fontId="21" fillId="0" borderId="0" applyFont="0" applyFill="0" applyBorder="0" applyAlignment="0" applyProtection="0"/>
    <xf numFmtId="212" fontId="21" fillId="0" borderId="0" applyFont="0" applyFill="0" applyBorder="0" applyAlignment="0" applyProtection="0"/>
    <xf numFmtId="43" fontId="21" fillId="0" borderId="0" applyFont="0" applyFill="0" applyBorder="0" applyAlignment="0" applyProtection="0"/>
    <xf numFmtId="0" fontId="21" fillId="0" borderId="0" applyFont="0" applyFill="0" applyBorder="0" applyAlignment="0" applyProtection="0"/>
    <xf numFmtId="212" fontId="21" fillId="0" borderId="0" applyFont="0" applyFill="0" applyBorder="0" applyAlignment="0" applyProtection="0"/>
    <xf numFmtId="43" fontId="21" fillId="0" borderId="0" applyFont="0" applyFill="0" applyBorder="0" applyAlignment="0" applyProtection="0"/>
    <xf numFmtId="212" fontId="21" fillId="0" borderId="0" applyFont="0" applyFill="0" applyBorder="0" applyAlignment="0" applyProtection="0"/>
    <xf numFmtId="43" fontId="21" fillId="0" borderId="0" applyFont="0" applyFill="0" applyBorder="0" applyAlignment="0" applyProtection="0"/>
    <xf numFmtId="212" fontId="21" fillId="0" borderId="0" applyFont="0" applyFill="0" applyBorder="0" applyAlignment="0" applyProtection="0"/>
    <xf numFmtId="256" fontId="21" fillId="0" borderId="0" applyFont="0" applyFill="0" applyBorder="0" applyAlignment="0" applyProtection="0"/>
    <xf numFmtId="165" fontId="44" fillId="0" borderId="0" applyFont="0" applyFill="0" applyBorder="0" applyAlignment="0" applyProtection="0"/>
    <xf numFmtId="171" fontId="44" fillId="0" borderId="0" applyFont="0" applyFill="0" applyBorder="0" applyAlignment="0" applyProtection="0"/>
    <xf numFmtId="41" fontId="21" fillId="0" borderId="0" applyFont="0" applyFill="0" applyBorder="0" applyAlignment="0" applyProtection="0"/>
    <xf numFmtId="165" fontId="21" fillId="0" borderId="0" applyFont="0" applyFill="0" applyBorder="0" applyAlignment="0" applyProtection="0"/>
    <xf numFmtId="165" fontId="44" fillId="0" borderId="0" applyFont="0" applyFill="0" applyBorder="0" applyAlignment="0" applyProtection="0"/>
    <xf numFmtId="165" fontId="44" fillId="0" borderId="0" applyFont="0" applyFill="0" applyBorder="0" applyAlignment="0" applyProtection="0"/>
    <xf numFmtId="41" fontId="21" fillId="0" borderId="0" applyFont="0" applyFill="0" applyBorder="0" applyAlignment="0" applyProtection="0"/>
    <xf numFmtId="165" fontId="44" fillId="0" borderId="0" applyFont="0" applyFill="0" applyBorder="0" applyAlignment="0" applyProtection="0"/>
    <xf numFmtId="165" fontId="21" fillId="0" borderId="0" applyFont="0" applyFill="0" applyBorder="0" applyAlignment="0" applyProtection="0"/>
    <xf numFmtId="165" fontId="44" fillId="0" borderId="0" applyFont="0" applyFill="0" applyBorder="0" applyAlignment="0" applyProtection="0"/>
    <xf numFmtId="171" fontId="21" fillId="0" borderId="0" applyFont="0" applyFill="0" applyBorder="0" applyAlignment="0" applyProtection="0"/>
    <xf numFmtId="165" fontId="21" fillId="0" borderId="0" applyFont="0" applyFill="0" applyBorder="0" applyAlignment="0" applyProtection="0"/>
    <xf numFmtId="0" fontId="1" fillId="0" borderId="0"/>
    <xf numFmtId="165" fontId="21" fillId="0" borderId="0" applyFont="0" applyFill="0" applyBorder="0" applyAlignment="0" applyProtection="0"/>
    <xf numFmtId="165" fontId="44" fillId="0" borderId="0" applyFont="0" applyFill="0" applyBorder="0" applyAlignment="0" applyProtection="0"/>
    <xf numFmtId="165" fontId="4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7"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167"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7" fontId="21" fillId="0" borderId="0" applyFont="0" applyFill="0" applyBorder="0" applyAlignment="0" applyProtection="0"/>
    <xf numFmtId="43" fontId="1" fillId="0" borderId="0" applyFont="0" applyFill="0" applyBorder="0" applyAlignment="0" applyProtection="0"/>
    <xf numFmtId="167" fontId="21"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7"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167"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7" fontId="21" fillId="0" borderId="0" applyFont="0" applyFill="0" applyBorder="0" applyAlignment="0" applyProtection="0"/>
    <xf numFmtId="43" fontId="1" fillId="0" borderId="0" applyFont="0" applyFill="0" applyBorder="0" applyAlignment="0" applyProtection="0"/>
    <xf numFmtId="257" fontId="21" fillId="0" borderId="0" applyFont="0" applyFill="0" applyBorder="0" applyAlignment="0" applyProtection="0"/>
    <xf numFmtId="172" fontId="21" fillId="0" borderId="0" applyFont="0" applyFill="0" applyBorder="0" applyAlignment="0" applyProtection="0"/>
    <xf numFmtId="43" fontId="21" fillId="0" borderId="0" applyFont="0" applyFill="0" applyBorder="0" applyAlignment="0" applyProtection="0"/>
    <xf numFmtId="258" fontId="21" fillId="0" borderId="0" applyFont="0" applyFill="0" applyBorder="0" applyAlignment="0" applyProtection="0"/>
    <xf numFmtId="172" fontId="21" fillId="0" borderId="0" applyFont="0" applyFill="0" applyBorder="0" applyAlignment="0" applyProtection="0"/>
    <xf numFmtId="258" fontId="21" fillId="0" borderId="0" applyFont="0" applyFill="0" applyBorder="0" applyAlignment="0" applyProtection="0"/>
    <xf numFmtId="172" fontId="21" fillId="0" borderId="0" applyFont="0" applyFill="0" applyBorder="0" applyAlignment="0" applyProtection="0"/>
    <xf numFmtId="258" fontId="21" fillId="0" borderId="0" applyFont="0" applyFill="0" applyBorder="0" applyAlignment="0" applyProtection="0"/>
    <xf numFmtId="172" fontId="21" fillId="0" borderId="0" applyFont="0" applyFill="0" applyBorder="0" applyAlignment="0" applyProtection="0"/>
    <xf numFmtId="258" fontId="21" fillId="0" borderId="0" applyFont="0" applyFill="0" applyBorder="0" applyAlignment="0" applyProtection="0"/>
    <xf numFmtId="172" fontId="21" fillId="0" borderId="0" applyFont="0" applyFill="0" applyBorder="0" applyAlignment="0" applyProtection="0"/>
    <xf numFmtId="258" fontId="21" fillId="0" borderId="0" applyFont="0" applyFill="0" applyBorder="0" applyAlignment="0" applyProtection="0"/>
    <xf numFmtId="172" fontId="21" fillId="0" borderId="0" applyFont="0" applyFill="0" applyBorder="0" applyAlignment="0" applyProtection="0"/>
    <xf numFmtId="258" fontId="21" fillId="0" borderId="0" applyFont="0" applyFill="0" applyBorder="0" applyAlignment="0" applyProtection="0"/>
    <xf numFmtId="172" fontId="21" fillId="0" borderId="0" applyFont="0" applyFill="0" applyBorder="0" applyAlignment="0" applyProtection="0"/>
    <xf numFmtId="258" fontId="21" fillId="0" borderId="0" applyFont="0" applyFill="0" applyBorder="0" applyAlignment="0" applyProtection="0"/>
    <xf numFmtId="172" fontId="21" fillId="0" borderId="0" applyFont="0" applyFill="0" applyBorder="0" applyAlignment="0" applyProtection="0"/>
    <xf numFmtId="258" fontId="21" fillId="0" borderId="0" applyFont="0" applyFill="0" applyBorder="0" applyAlignment="0" applyProtection="0"/>
    <xf numFmtId="172" fontId="21" fillId="0" borderId="0" applyFont="0" applyFill="0" applyBorder="0" applyAlignment="0" applyProtection="0"/>
    <xf numFmtId="258" fontId="21" fillId="0" borderId="0" applyFont="0" applyFill="0" applyBorder="0" applyAlignment="0" applyProtection="0"/>
    <xf numFmtId="172" fontId="21" fillId="0" borderId="0" applyFont="0" applyFill="0" applyBorder="0" applyAlignment="0" applyProtection="0"/>
    <xf numFmtId="258" fontId="21" fillId="0" borderId="0" applyFont="0" applyFill="0" applyBorder="0" applyAlignment="0" applyProtection="0"/>
    <xf numFmtId="172" fontId="21"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21" fillId="0" borderId="0" applyFont="0" applyFill="0" applyBorder="0" applyAlignment="0" applyProtection="0"/>
    <xf numFmtId="167" fontId="21" fillId="0" borderId="0" applyFont="0" applyFill="0" applyBorder="0" applyAlignment="0" applyProtection="0"/>
    <xf numFmtId="172" fontId="21" fillId="0" borderId="0" applyFont="0" applyFill="0" applyBorder="0" applyAlignment="0" applyProtection="0"/>
    <xf numFmtId="210" fontId="21" fillId="0" borderId="0" applyFont="0" applyFill="0" applyBorder="0" applyAlignment="0" applyProtection="0"/>
    <xf numFmtId="258" fontId="21" fillId="0" borderId="0" applyFont="0" applyFill="0" applyBorder="0" applyAlignment="0" applyProtection="0"/>
    <xf numFmtId="172" fontId="21" fillId="0" borderId="0" applyFont="0" applyFill="0" applyBorder="0" applyAlignment="0" applyProtection="0"/>
    <xf numFmtId="258" fontId="21" fillId="0" borderId="0" applyFont="0" applyFill="0" applyBorder="0" applyAlignment="0" applyProtection="0"/>
    <xf numFmtId="172" fontId="21" fillId="0" borderId="0" applyFont="0" applyFill="0" applyBorder="0" applyAlignment="0" applyProtection="0"/>
    <xf numFmtId="258" fontId="21" fillId="0" borderId="0" applyFont="0" applyFill="0" applyBorder="0" applyAlignment="0" applyProtection="0"/>
    <xf numFmtId="172" fontId="21" fillId="0" borderId="0" applyFont="0" applyFill="0" applyBorder="0" applyAlignment="0" applyProtection="0"/>
    <xf numFmtId="258" fontId="21" fillId="0" borderId="0" applyFont="0" applyFill="0" applyBorder="0" applyAlignment="0" applyProtection="0"/>
    <xf numFmtId="172" fontId="21" fillId="0" borderId="0" applyFont="0" applyFill="0" applyBorder="0" applyAlignment="0" applyProtection="0"/>
    <xf numFmtId="258" fontId="21" fillId="0" borderId="0" applyFont="0" applyFill="0" applyBorder="0" applyAlignment="0" applyProtection="0"/>
    <xf numFmtId="172" fontId="21" fillId="0" borderId="0" applyFont="0" applyFill="0" applyBorder="0" applyAlignment="0" applyProtection="0"/>
    <xf numFmtId="258" fontId="21" fillId="0" borderId="0" applyFont="0" applyFill="0" applyBorder="0" applyAlignment="0" applyProtection="0"/>
    <xf numFmtId="172" fontId="21" fillId="0" borderId="0" applyFont="0" applyFill="0" applyBorder="0" applyAlignment="0" applyProtection="0"/>
    <xf numFmtId="258" fontId="21" fillId="0" borderId="0" applyFont="0" applyFill="0" applyBorder="0" applyAlignment="0" applyProtection="0"/>
    <xf numFmtId="172" fontId="21" fillId="0" borderId="0" applyFont="0" applyFill="0" applyBorder="0" applyAlignment="0" applyProtection="0"/>
    <xf numFmtId="258" fontId="21" fillId="0" borderId="0" applyFont="0" applyFill="0" applyBorder="0" applyAlignment="0" applyProtection="0"/>
    <xf numFmtId="172" fontId="21" fillId="0" borderId="0" applyFont="0" applyFill="0" applyBorder="0" applyAlignment="0" applyProtection="0"/>
    <xf numFmtId="258" fontId="21" fillId="0" borderId="0" applyFont="0" applyFill="0" applyBorder="0" applyAlignment="0" applyProtection="0"/>
    <xf numFmtId="172" fontId="21" fillId="0" borderId="0" applyFont="0" applyFill="0" applyBorder="0" applyAlignment="0" applyProtection="0"/>
    <xf numFmtId="258" fontId="21" fillId="0" borderId="0" applyFont="0" applyFill="0" applyBorder="0" applyAlignment="0" applyProtection="0"/>
    <xf numFmtId="172" fontId="21"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257" fontId="3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2" fontId="44" fillId="0" borderId="0" applyFont="0" applyFill="0" applyBorder="0" applyAlignment="0" applyProtection="0"/>
    <xf numFmtId="43" fontId="1" fillId="0" borderId="0" applyFont="0" applyFill="0" applyBorder="0" applyAlignment="0" applyProtection="0"/>
    <xf numFmtId="172" fontId="21" fillId="0" borderId="0" applyFont="0" applyFill="0" applyBorder="0" applyAlignment="0" applyProtection="0"/>
    <xf numFmtId="43" fontId="1" fillId="0" borderId="0" applyFont="0" applyFill="0" applyBorder="0" applyAlignment="0" applyProtection="0"/>
    <xf numFmtId="167" fontId="45" fillId="0" borderId="0" applyFont="0" applyFill="0" applyBorder="0" applyAlignment="0" applyProtection="0"/>
    <xf numFmtId="258" fontId="21" fillId="0" borderId="0" applyFont="0" applyFill="0" applyBorder="0" applyAlignment="0" applyProtection="0"/>
    <xf numFmtId="172" fontId="21" fillId="0" borderId="0" applyFont="0" applyFill="0" applyBorder="0" applyAlignment="0" applyProtection="0"/>
    <xf numFmtId="258" fontId="21" fillId="0" borderId="0" applyFont="0" applyFill="0" applyBorder="0" applyAlignment="0" applyProtection="0"/>
    <xf numFmtId="172" fontId="21" fillId="0" borderId="0" applyFont="0" applyFill="0" applyBorder="0" applyAlignment="0" applyProtection="0"/>
    <xf numFmtId="258" fontId="21" fillId="0" borderId="0" applyFont="0" applyFill="0" applyBorder="0" applyAlignment="0" applyProtection="0"/>
    <xf numFmtId="172" fontId="21" fillId="0" borderId="0" applyFont="0" applyFill="0" applyBorder="0" applyAlignment="0" applyProtection="0"/>
    <xf numFmtId="258" fontId="21" fillId="0" borderId="0" applyFont="0" applyFill="0" applyBorder="0" applyAlignment="0" applyProtection="0"/>
    <xf numFmtId="172" fontId="21" fillId="0" borderId="0" applyFont="0" applyFill="0" applyBorder="0" applyAlignment="0" applyProtection="0"/>
    <xf numFmtId="258" fontId="21" fillId="0" borderId="0" applyFont="0" applyFill="0" applyBorder="0" applyAlignment="0" applyProtection="0"/>
    <xf numFmtId="172" fontId="21" fillId="0" borderId="0" applyFont="0" applyFill="0" applyBorder="0" applyAlignment="0" applyProtection="0"/>
    <xf numFmtId="258" fontId="21" fillId="0" borderId="0" applyFont="0" applyFill="0" applyBorder="0" applyAlignment="0" applyProtection="0"/>
    <xf numFmtId="172" fontId="21" fillId="0" borderId="0" applyFont="0" applyFill="0" applyBorder="0" applyAlignment="0" applyProtection="0"/>
    <xf numFmtId="258" fontId="21" fillId="0" borderId="0" applyFont="0" applyFill="0" applyBorder="0" applyAlignment="0" applyProtection="0"/>
    <xf numFmtId="258" fontId="21" fillId="0" borderId="0" applyFont="0" applyFill="0" applyBorder="0" applyAlignment="0" applyProtection="0"/>
    <xf numFmtId="172" fontId="21" fillId="0" borderId="0" applyFont="0" applyFill="0" applyBorder="0" applyAlignment="0" applyProtection="0"/>
    <xf numFmtId="258" fontId="21" fillId="0" borderId="0" applyFont="0" applyFill="0" applyBorder="0" applyAlignment="0" applyProtection="0"/>
    <xf numFmtId="258" fontId="21" fillId="0" borderId="0" applyFont="0" applyFill="0" applyBorder="0" applyAlignment="0" applyProtection="0"/>
    <xf numFmtId="172" fontId="21" fillId="0" borderId="0" applyFont="0" applyFill="0" applyBorder="0" applyAlignment="0" applyProtection="0"/>
    <xf numFmtId="258" fontId="21" fillId="0" borderId="0" applyFont="0" applyFill="0" applyBorder="0" applyAlignment="0" applyProtection="0"/>
    <xf numFmtId="258" fontId="21" fillId="0" borderId="0" applyFont="0" applyFill="0" applyBorder="0" applyAlignment="0" applyProtection="0"/>
    <xf numFmtId="172" fontId="21" fillId="0" borderId="0" applyFont="0" applyFill="0" applyBorder="0" applyAlignment="0" applyProtection="0"/>
    <xf numFmtId="258" fontId="21" fillId="0" borderId="0" applyFont="0" applyFill="0" applyBorder="0" applyAlignment="0" applyProtection="0"/>
    <xf numFmtId="258" fontId="21" fillId="0" borderId="0" applyFont="0" applyFill="0" applyBorder="0" applyAlignment="0" applyProtection="0"/>
    <xf numFmtId="172" fontId="21" fillId="0" borderId="0" applyFont="0" applyFill="0" applyBorder="0" applyAlignment="0" applyProtection="0"/>
    <xf numFmtId="43" fontId="94"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2"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2" fontId="44" fillId="0" borderId="0" applyFont="0" applyFill="0" applyBorder="0" applyAlignment="0" applyProtection="0"/>
    <xf numFmtId="43" fontId="1" fillId="0" borderId="0" applyFont="0" applyFill="0" applyBorder="0" applyAlignment="0" applyProtection="0"/>
    <xf numFmtId="172" fontId="21" fillId="0" borderId="0" applyFont="0" applyFill="0" applyBorder="0" applyAlignment="0" applyProtection="0"/>
    <xf numFmtId="258" fontId="21" fillId="0" borderId="0" applyFont="0" applyFill="0" applyBorder="0" applyAlignment="0" applyProtection="0"/>
    <xf numFmtId="258" fontId="21" fillId="0" borderId="0" applyFont="0" applyFill="0" applyBorder="0" applyAlignment="0" applyProtection="0"/>
    <xf numFmtId="172" fontId="21" fillId="0" borderId="0" applyFont="0" applyFill="0" applyBorder="0" applyAlignment="0" applyProtection="0"/>
    <xf numFmtId="257" fontId="37" fillId="0" borderId="0" applyFont="0" applyFill="0" applyBorder="0" applyAlignment="0" applyProtection="0"/>
    <xf numFmtId="257" fontId="37" fillId="0" borderId="0" applyFont="0" applyFill="0" applyBorder="0" applyAlignment="0" applyProtection="0"/>
    <xf numFmtId="172" fontId="21" fillId="0" borderId="0" applyFont="0" applyFill="0" applyBorder="0" applyAlignment="0" applyProtection="0"/>
    <xf numFmtId="257" fontId="37" fillId="0" borderId="0" applyFont="0" applyFill="0" applyBorder="0" applyAlignment="0" applyProtection="0"/>
    <xf numFmtId="257" fontId="37" fillId="0" borderId="0" applyFont="0" applyFill="0" applyBorder="0" applyAlignment="0" applyProtection="0"/>
    <xf numFmtId="172" fontId="21" fillId="0" borderId="0" applyFont="0" applyFill="0" applyBorder="0" applyAlignment="0" applyProtection="0"/>
    <xf numFmtId="257" fontId="37" fillId="0" borderId="0" applyFont="0" applyFill="0" applyBorder="0" applyAlignment="0" applyProtection="0"/>
    <xf numFmtId="257" fontId="37" fillId="0" borderId="0" applyFont="0" applyFill="0" applyBorder="0" applyAlignment="0" applyProtection="0"/>
    <xf numFmtId="172" fontId="21" fillId="0" borderId="0" applyFont="0" applyFill="0" applyBorder="0" applyAlignment="0" applyProtection="0"/>
    <xf numFmtId="257" fontId="37" fillId="0" borderId="0" applyFont="0" applyFill="0" applyBorder="0" applyAlignment="0" applyProtection="0"/>
    <xf numFmtId="257" fontId="37" fillId="0" borderId="0" applyFont="0" applyFill="0" applyBorder="0" applyAlignment="0" applyProtection="0"/>
    <xf numFmtId="172" fontId="21" fillId="0" borderId="0" applyFont="0" applyFill="0" applyBorder="0" applyAlignment="0" applyProtection="0"/>
    <xf numFmtId="257" fontId="37" fillId="0" borderId="0" applyFont="0" applyFill="0" applyBorder="0" applyAlignment="0" applyProtection="0"/>
    <xf numFmtId="257" fontId="37" fillId="0" borderId="0" applyFont="0" applyFill="0" applyBorder="0" applyAlignment="0" applyProtection="0"/>
    <xf numFmtId="172" fontId="21" fillId="0" borderId="0" applyFont="0" applyFill="0" applyBorder="0" applyAlignment="0" applyProtection="0"/>
    <xf numFmtId="257" fontId="37" fillId="0" borderId="0" applyFont="0" applyFill="0" applyBorder="0" applyAlignment="0" applyProtection="0"/>
    <xf numFmtId="257" fontId="37" fillId="0" borderId="0" applyFont="0" applyFill="0" applyBorder="0" applyAlignment="0" applyProtection="0"/>
    <xf numFmtId="172" fontId="21" fillId="0" borderId="0" applyFont="0" applyFill="0" applyBorder="0" applyAlignment="0" applyProtection="0"/>
    <xf numFmtId="257" fontId="37" fillId="0" borderId="0" applyFont="0" applyFill="0" applyBorder="0" applyAlignment="0" applyProtection="0"/>
    <xf numFmtId="257" fontId="37" fillId="0" borderId="0" applyFont="0" applyFill="0" applyBorder="0" applyAlignment="0" applyProtection="0"/>
    <xf numFmtId="172" fontId="21" fillId="0" borderId="0" applyFont="0" applyFill="0" applyBorder="0" applyAlignment="0" applyProtection="0"/>
    <xf numFmtId="257" fontId="37" fillId="0" borderId="0" applyFont="0" applyFill="0" applyBorder="0" applyAlignment="0" applyProtection="0"/>
    <xf numFmtId="257" fontId="37" fillId="0" borderId="0" applyFont="0" applyFill="0" applyBorder="0" applyAlignment="0" applyProtection="0"/>
    <xf numFmtId="172" fontId="21" fillId="0" borderId="0" applyFont="0" applyFill="0" applyBorder="0" applyAlignment="0" applyProtection="0"/>
    <xf numFmtId="257" fontId="37" fillId="0" borderId="0" applyFont="0" applyFill="0" applyBorder="0" applyAlignment="0" applyProtection="0"/>
    <xf numFmtId="257" fontId="37" fillId="0" borderId="0" applyFont="0" applyFill="0" applyBorder="0" applyAlignment="0" applyProtection="0"/>
    <xf numFmtId="172" fontId="21"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257" fontId="3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2" fontId="44" fillId="0" borderId="0" applyFont="0" applyFill="0" applyBorder="0" applyAlignment="0" applyProtection="0"/>
    <xf numFmtId="43" fontId="1" fillId="0" borderId="0" applyFont="0" applyFill="0" applyBorder="0" applyAlignment="0" applyProtection="0"/>
    <xf numFmtId="172" fontId="21"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257" fontId="37" fillId="0" borderId="0" applyFont="0" applyFill="0" applyBorder="0" applyAlignment="0" applyProtection="0"/>
    <xf numFmtId="257" fontId="37" fillId="0" borderId="0" applyFont="0" applyFill="0" applyBorder="0" applyAlignment="0" applyProtection="0"/>
    <xf numFmtId="172" fontId="21" fillId="0" borderId="0" applyFont="0" applyFill="0" applyBorder="0" applyAlignment="0" applyProtection="0"/>
    <xf numFmtId="257" fontId="37" fillId="0" borderId="0" applyFont="0" applyFill="0" applyBorder="0" applyAlignment="0" applyProtection="0"/>
    <xf numFmtId="257" fontId="37" fillId="0" borderId="0" applyFont="0" applyFill="0" applyBorder="0" applyAlignment="0" applyProtection="0"/>
    <xf numFmtId="172" fontId="21" fillId="0" borderId="0" applyFont="0" applyFill="0" applyBorder="0" applyAlignment="0" applyProtection="0"/>
    <xf numFmtId="172" fontId="1" fillId="0" borderId="0" applyFont="0" applyFill="0" applyBorder="0" applyAlignment="0" applyProtection="0"/>
    <xf numFmtId="172" fontId="2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21" fillId="0" borderId="0" applyFont="0" applyFill="0" applyBorder="0" applyAlignment="0" applyProtection="0"/>
    <xf numFmtId="172" fontId="1"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2"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7" fontId="1" fillId="0" borderId="0" applyFont="0" applyFill="0" applyBorder="0" applyAlignment="0" applyProtection="0"/>
    <xf numFmtId="43" fontId="1" fillId="0" borderId="0" applyFont="0" applyFill="0" applyBorder="0" applyAlignment="0" applyProtection="0"/>
    <xf numFmtId="172" fontId="21" fillId="0" borderId="0" applyFont="0" applyFill="0" applyBorder="0" applyAlignment="0" applyProtection="0"/>
    <xf numFmtId="43" fontId="1" fillId="0" borderId="0" applyFont="0" applyFill="0" applyBorder="0" applyAlignment="0" applyProtection="0"/>
    <xf numFmtId="170" fontId="1"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43" fontId="1" fillId="0" borderId="0" applyFont="0" applyFill="0" applyBorder="0" applyAlignment="0" applyProtection="0"/>
    <xf numFmtId="172" fontId="21" fillId="0" borderId="0" applyFont="0" applyFill="0" applyBorder="0" applyAlignment="0" applyProtection="0"/>
    <xf numFmtId="258" fontId="21" fillId="0" borderId="0" applyFont="0" applyFill="0" applyBorder="0" applyAlignment="0" applyProtection="0"/>
    <xf numFmtId="258"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2" fontId="21" fillId="0" borderId="0" applyFont="0" applyFill="0" applyBorder="0" applyAlignment="0" applyProtection="0"/>
    <xf numFmtId="258" fontId="21" fillId="0" borderId="0" applyFont="0" applyFill="0" applyBorder="0" applyAlignment="0" applyProtection="0"/>
    <xf numFmtId="258"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2" fontId="21" fillId="0" borderId="0" applyFont="0" applyFill="0" applyBorder="0" applyAlignment="0" applyProtection="0"/>
    <xf numFmtId="258" fontId="21" fillId="0" borderId="0" applyFont="0" applyFill="0" applyBorder="0" applyAlignment="0" applyProtection="0"/>
    <xf numFmtId="258"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2" fontId="21" fillId="0" borderId="0" applyFont="0" applyFill="0" applyBorder="0" applyAlignment="0" applyProtection="0"/>
    <xf numFmtId="258" fontId="21" fillId="0" borderId="0" applyFont="0" applyFill="0" applyBorder="0" applyAlignment="0" applyProtection="0"/>
    <xf numFmtId="258"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2" fontId="21" fillId="0" borderId="0" applyFont="0" applyFill="0" applyBorder="0" applyAlignment="0" applyProtection="0"/>
    <xf numFmtId="258" fontId="21" fillId="0" borderId="0" applyFont="0" applyFill="0" applyBorder="0" applyAlignment="0" applyProtection="0"/>
    <xf numFmtId="258" fontId="21" fillId="0" borderId="0" applyFont="0" applyFill="0" applyBorder="0" applyAlignment="0" applyProtection="0"/>
    <xf numFmtId="43" fontId="1"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7"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2" fontId="21" fillId="0" borderId="0" applyFont="0" applyFill="0" applyBorder="0" applyAlignment="0" applyProtection="0"/>
    <xf numFmtId="43" fontId="1" fillId="0" borderId="0" applyFont="0" applyFill="0" applyBorder="0" applyAlignment="0" applyProtection="0"/>
    <xf numFmtId="170" fontId="1"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172" fontId="21" fillId="0" borderId="0" applyFont="0" applyFill="0" applyBorder="0" applyAlignment="0" applyProtection="0"/>
    <xf numFmtId="258" fontId="21" fillId="0" borderId="0" applyFont="0" applyFill="0" applyBorder="0" applyAlignment="0" applyProtection="0"/>
    <xf numFmtId="258"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2" fontId="21" fillId="0" borderId="0" applyFont="0" applyFill="0" applyBorder="0" applyAlignment="0" applyProtection="0"/>
    <xf numFmtId="258" fontId="21" fillId="0" borderId="0" applyFont="0" applyFill="0" applyBorder="0" applyAlignment="0" applyProtection="0"/>
    <xf numFmtId="258"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2" fontId="21" fillId="0" borderId="0" applyFont="0" applyFill="0" applyBorder="0" applyAlignment="0" applyProtection="0"/>
    <xf numFmtId="258" fontId="21" fillId="0" borderId="0" applyFont="0" applyFill="0" applyBorder="0" applyAlignment="0" applyProtection="0"/>
    <xf numFmtId="258"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2" fontId="21" fillId="0" borderId="0" applyFont="0" applyFill="0" applyBorder="0" applyAlignment="0" applyProtection="0"/>
    <xf numFmtId="258" fontId="21" fillId="0" borderId="0" applyFont="0" applyFill="0" applyBorder="0" applyAlignment="0" applyProtection="0"/>
    <xf numFmtId="258"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2" fontId="21" fillId="0" borderId="0" applyFont="0" applyFill="0" applyBorder="0" applyAlignment="0" applyProtection="0"/>
    <xf numFmtId="258" fontId="21" fillId="0" borderId="0" applyFont="0" applyFill="0" applyBorder="0" applyAlignment="0" applyProtection="0"/>
    <xf numFmtId="258"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2" fontId="21" fillId="0" borderId="0" applyFont="0" applyFill="0" applyBorder="0" applyAlignment="0" applyProtection="0"/>
    <xf numFmtId="258" fontId="21" fillId="0" borderId="0" applyFont="0" applyFill="0" applyBorder="0" applyAlignment="0" applyProtection="0"/>
    <xf numFmtId="258"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2" fontId="21" fillId="0" borderId="0" applyFont="0" applyFill="0" applyBorder="0" applyAlignment="0" applyProtection="0"/>
    <xf numFmtId="258" fontId="21" fillId="0" borderId="0" applyFont="0" applyFill="0" applyBorder="0" applyAlignment="0" applyProtection="0"/>
    <xf numFmtId="258"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2" fontId="21" fillId="0" borderId="0" applyFont="0" applyFill="0" applyBorder="0" applyAlignment="0" applyProtection="0"/>
    <xf numFmtId="258" fontId="21" fillId="0" borderId="0" applyFont="0" applyFill="0" applyBorder="0" applyAlignment="0" applyProtection="0"/>
    <xf numFmtId="258"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2" fontId="21" fillId="0" borderId="0" applyFont="0" applyFill="0" applyBorder="0" applyAlignment="0" applyProtection="0"/>
    <xf numFmtId="258" fontId="21" fillId="0" borderId="0" applyFont="0" applyFill="0" applyBorder="0" applyAlignment="0" applyProtection="0"/>
    <xf numFmtId="258"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2" fontId="21"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2" fontId="21" fillId="0" borderId="0" applyFont="0" applyFill="0" applyBorder="0" applyAlignment="0" applyProtection="0"/>
    <xf numFmtId="43" fontId="1" fillId="0" borderId="0" applyFont="0" applyFill="0" applyBorder="0" applyAlignment="0" applyProtection="0"/>
    <xf numFmtId="170" fontId="1"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172" fontId="21"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2" fontId="21"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2" fontId="21"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2" fontId="21"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2" fontId="21"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2" fontId="21"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7" fontId="21" fillId="0" borderId="0" applyFont="0" applyFill="0" applyBorder="0" applyAlignment="0" applyProtection="0"/>
    <xf numFmtId="43" fontId="1" fillId="0" borderId="0" applyFont="0" applyFill="0" applyBorder="0" applyAlignment="0" applyProtection="0"/>
    <xf numFmtId="258" fontId="21" fillId="0" borderId="0" applyFont="0" applyFill="0" applyBorder="0" applyAlignment="0" applyProtection="0"/>
    <xf numFmtId="43" fontId="176"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9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2" fontId="21" fillId="0" borderId="0" applyFont="0" applyFill="0" applyBorder="0" applyAlignment="0" applyProtection="0"/>
    <xf numFmtId="43" fontId="1" fillId="0" borderId="0" applyFont="0" applyFill="0" applyBorder="0" applyAlignment="0" applyProtection="0"/>
    <xf numFmtId="170" fontId="1"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176"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259"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259"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2" fontId="9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2"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43" fontId="1" fillId="0" borderId="0" applyFont="0" applyFill="0" applyBorder="0" applyAlignment="0" applyProtection="0"/>
    <xf numFmtId="249" fontId="21" fillId="0" borderId="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2" fontId="21" fillId="0" borderId="0" applyFont="0" applyFill="0" applyBorder="0" applyAlignment="0" applyProtection="0"/>
    <xf numFmtId="43" fontId="1" fillId="0" borderId="0" applyFont="0" applyFill="0" applyBorder="0" applyAlignment="0" applyProtection="0"/>
    <xf numFmtId="249" fontId="21" fillId="0" borderId="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43" fontId="177" fillId="0" borderId="0" applyFont="0" applyFill="0" applyBorder="0" applyAlignment="0" applyProtection="0"/>
    <xf numFmtId="258" fontId="21"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260" fontId="21" fillId="0" borderId="0" applyFont="0" applyFill="0" applyBorder="0" applyAlignment="0" applyProtection="0"/>
    <xf numFmtId="43" fontId="1" fillId="0" borderId="0" applyFont="0" applyFill="0" applyBorder="0" applyAlignment="0" applyProtection="0"/>
    <xf numFmtId="170" fontId="21" fillId="0" borderId="0" applyFont="0" applyFill="0" applyBorder="0" applyAlignment="0" applyProtection="0"/>
    <xf numFmtId="260" fontId="21" fillId="0" borderId="0" applyFont="0" applyFill="0" applyBorder="0" applyAlignment="0" applyProtection="0"/>
    <xf numFmtId="260" fontId="21"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167" fontId="21" fillId="0" borderId="0" applyFont="0" applyFill="0" applyBorder="0" applyAlignment="0" applyProtection="0"/>
    <xf numFmtId="261"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7" fontId="21" fillId="0" borderId="0" applyFont="0" applyFill="0" applyBorder="0" applyAlignment="0" applyProtection="0"/>
    <xf numFmtId="261"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2"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7" fontId="44" fillId="0" borderId="0" applyFont="0" applyFill="0" applyBorder="0" applyAlignment="0" applyProtection="0"/>
    <xf numFmtId="43" fontId="44" fillId="0" borderId="0" applyFont="0" applyFill="0" applyBorder="0" applyAlignment="0" applyProtection="0"/>
    <xf numFmtId="170" fontId="21" fillId="0" borderId="0" applyFont="0" applyFill="0" applyBorder="0" applyAlignment="0" applyProtection="0"/>
    <xf numFmtId="43" fontId="21" fillId="0" borderId="0" applyFont="0" applyFill="0" applyBorder="0" applyAlignment="0" applyProtection="0"/>
    <xf numFmtId="167" fontId="21" fillId="0" borderId="0" applyFont="0" applyFill="0" applyBorder="0" applyAlignment="0" applyProtection="0"/>
    <xf numFmtId="172" fontId="21" fillId="0" borderId="0" applyFont="0" applyFill="0" applyBorder="0" applyAlignment="0" applyProtection="0"/>
    <xf numFmtId="167" fontId="44"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7"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262" fontId="2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0" fontId="21" fillId="0" borderId="0" applyFont="0" applyFill="0" applyBorder="0" applyAlignment="0" applyProtection="0"/>
    <xf numFmtId="0"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21" fillId="0" borderId="0" applyFont="0" applyFill="0" applyBorder="0" applyAlignment="0" applyProtection="0"/>
    <xf numFmtId="258" fontId="21" fillId="0" borderId="0" applyFont="0" applyFill="0" applyBorder="0" applyAlignment="0" applyProtection="0"/>
    <xf numFmtId="43" fontId="44" fillId="0" borderId="0" applyFont="0" applyFill="0" applyBorder="0" applyAlignment="0" applyProtection="0"/>
    <xf numFmtId="170" fontId="21" fillId="0" borderId="0" applyFont="0" applyFill="0" applyBorder="0" applyAlignment="0" applyProtection="0"/>
    <xf numFmtId="167" fontId="21" fillId="0" borderId="0" applyFont="0" applyFill="0" applyBorder="0" applyAlignment="0" applyProtection="0"/>
    <xf numFmtId="263" fontId="21" fillId="0" borderId="0" applyFont="0" applyFill="0" applyBorder="0" applyAlignment="0" applyProtection="0"/>
    <xf numFmtId="0" fontId="21" fillId="0" borderId="0" applyFont="0" applyFill="0" applyBorder="0" applyAlignment="0" applyProtection="0"/>
    <xf numFmtId="170" fontId="21" fillId="0" borderId="0" applyFont="0" applyFill="0" applyBorder="0" applyAlignment="0" applyProtection="0"/>
    <xf numFmtId="167" fontId="44"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258" fontId="1" fillId="0" borderId="0" applyFont="0" applyFill="0" applyBorder="0" applyAlignment="0" applyProtection="0"/>
    <xf numFmtId="43" fontId="44" fillId="0" borderId="0" applyFont="0" applyFill="0" applyBorder="0" applyAlignment="0" applyProtection="0"/>
    <xf numFmtId="258" fontId="1" fillId="0" borderId="0" applyFont="0" applyFill="0" applyBorder="0" applyAlignment="0" applyProtection="0"/>
    <xf numFmtId="258" fontId="44" fillId="0" borderId="0" applyFont="0" applyFill="0" applyBorder="0" applyAlignment="0" applyProtection="0"/>
    <xf numFmtId="258" fontId="1" fillId="0" borderId="0" applyFont="0" applyFill="0" applyBorder="0" applyAlignment="0" applyProtection="0"/>
    <xf numFmtId="258" fontId="44" fillId="0" borderId="0" applyFont="0" applyFill="0" applyBorder="0" applyAlignment="0" applyProtection="0"/>
    <xf numFmtId="258" fontId="1" fillId="0" borderId="0" applyFont="0" applyFill="0" applyBorder="0" applyAlignment="0" applyProtection="0"/>
    <xf numFmtId="43" fontId="178" fillId="0" borderId="0" applyFont="0" applyFill="0" applyBorder="0" applyAlignment="0" applyProtection="0"/>
    <xf numFmtId="172" fontId="21" fillId="0" borderId="0" applyFont="0" applyFill="0" applyBorder="0" applyAlignment="0" applyProtection="0"/>
    <xf numFmtId="43" fontId="179" fillId="0" borderId="0" applyFont="0" applyFill="0" applyBorder="0" applyAlignment="0" applyProtection="0"/>
    <xf numFmtId="43" fontId="44" fillId="0" borderId="0" applyFont="0" applyFill="0" applyBorder="0" applyAlignment="0" applyProtection="0"/>
    <xf numFmtId="167" fontId="44" fillId="0" borderId="0" applyFont="0" applyFill="0" applyBorder="0" applyAlignment="0" applyProtection="0"/>
    <xf numFmtId="43" fontId="21" fillId="0" borderId="0" applyFont="0" applyFill="0" applyBorder="0" applyAlignment="0" applyProtection="0"/>
    <xf numFmtId="167" fontId="21" fillId="0" borderId="0" applyFont="0" applyFill="0" applyBorder="0" applyAlignment="0" applyProtection="0"/>
    <xf numFmtId="264" fontId="21" fillId="0" borderId="0" applyFont="0" applyFill="0" applyBorder="0" applyAlignment="0" applyProtection="0"/>
    <xf numFmtId="260" fontId="21" fillId="0" borderId="0" applyFont="0" applyFill="0" applyBorder="0" applyAlignment="0" applyProtection="0"/>
    <xf numFmtId="43" fontId="21" fillId="0" borderId="0" applyFont="0" applyFill="0" applyBorder="0" applyAlignment="0" applyProtection="0"/>
    <xf numFmtId="43" fontId="179" fillId="0" borderId="0" applyFont="0" applyFill="0" applyBorder="0" applyAlignment="0" applyProtection="0"/>
    <xf numFmtId="172" fontId="44" fillId="0" borderId="0" applyFont="0" applyFill="0" applyBorder="0" applyAlignment="0" applyProtection="0"/>
    <xf numFmtId="258" fontId="21" fillId="0" borderId="0" applyFont="0" applyFill="0" applyBorder="0" applyAlignment="0" applyProtection="0"/>
    <xf numFmtId="167" fontId="21" fillId="0" borderId="0" applyFont="0" applyFill="0" applyBorder="0" applyAlignment="0" applyProtection="0"/>
    <xf numFmtId="262" fontId="21" fillId="0" borderId="0" applyFont="0" applyFill="0" applyBorder="0" applyAlignment="0" applyProtection="0"/>
    <xf numFmtId="0" fontId="21" fillId="0" borderId="0" applyFont="0" applyFill="0" applyBorder="0" applyAlignment="0" applyProtection="0"/>
    <xf numFmtId="0" fontId="180" fillId="0" borderId="0" applyFont="0" applyFill="0" applyBorder="0" applyAlignment="0" applyProtection="0"/>
    <xf numFmtId="170" fontId="1" fillId="0" borderId="0" applyFont="0" applyFill="0" applyBorder="0" applyAlignment="0" applyProtection="0"/>
    <xf numFmtId="164" fontId="21" fillId="0" borderId="0" applyFont="0" applyFill="0" applyBorder="0" applyAlignment="0" applyProtection="0"/>
    <xf numFmtId="265" fontId="21" fillId="0" borderId="0" applyFont="0" applyFill="0" applyBorder="0" applyAlignment="0" applyProtection="0"/>
    <xf numFmtId="167" fontId="45" fillId="0" borderId="0" applyFont="0" applyFill="0" applyBorder="0" applyAlignment="0" applyProtection="0"/>
    <xf numFmtId="266" fontId="44" fillId="0" borderId="0" applyBorder="0" applyProtection="0"/>
    <xf numFmtId="43" fontId="44" fillId="0" borderId="0" applyFont="0" applyFill="0" applyBorder="0" applyAlignment="0" applyProtection="0"/>
    <xf numFmtId="167" fontId="21" fillId="0" borderId="0" applyFont="0" applyFill="0" applyBorder="0" applyAlignment="0" applyProtection="0"/>
    <xf numFmtId="172" fontId="44" fillId="0" borderId="0" applyFont="0" applyFill="0" applyBorder="0" applyAlignment="0" applyProtection="0"/>
    <xf numFmtId="172" fontId="21" fillId="0" borderId="0" applyFont="0" applyFill="0" applyBorder="0" applyAlignment="0" applyProtection="0"/>
    <xf numFmtId="170" fontId="21" fillId="0" borderId="0" applyFont="0" applyFill="0" applyBorder="0" applyAlignment="0" applyProtection="0"/>
    <xf numFmtId="43" fontId="181" fillId="0" borderId="0" applyFont="0" applyFill="0" applyBorder="0" applyAlignment="0" applyProtection="0"/>
    <xf numFmtId="43" fontId="181" fillId="0" borderId="0" applyFont="0" applyFill="0" applyBorder="0" applyAlignment="0" applyProtection="0"/>
    <xf numFmtId="43" fontId="181" fillId="0" borderId="0" applyFont="0" applyFill="0" applyBorder="0" applyAlignment="0" applyProtection="0"/>
    <xf numFmtId="167" fontId="1" fillId="0" borderId="0" applyFont="0" applyFill="0" applyBorder="0" applyAlignment="0" applyProtection="0"/>
    <xf numFmtId="43" fontId="44" fillId="0" borderId="0" applyFont="0" applyFill="0" applyBorder="0" applyAlignment="0" applyProtection="0"/>
    <xf numFmtId="167" fontId="45" fillId="0" borderId="0" applyFont="0" applyFill="0" applyBorder="0" applyAlignment="0" applyProtection="0"/>
    <xf numFmtId="172" fontId="21" fillId="0" borderId="0" applyFont="0" applyFill="0" applyBorder="0" applyAlignment="0" applyProtection="0"/>
    <xf numFmtId="167" fontId="21" fillId="0" borderId="0" applyFont="0" applyFill="0" applyBorder="0" applyAlignment="0" applyProtection="0"/>
    <xf numFmtId="43" fontId="44" fillId="0" borderId="0" applyFont="0" applyFill="0" applyBorder="0" applyAlignment="0" applyProtection="0"/>
    <xf numFmtId="167" fontId="45" fillId="0" borderId="0" applyFont="0" applyFill="0" applyBorder="0" applyAlignment="0" applyProtection="0"/>
    <xf numFmtId="170" fontId="21" fillId="0" borderId="0" applyFont="0" applyFill="0" applyBorder="0" applyAlignment="0" applyProtection="0"/>
    <xf numFmtId="172" fontId="21" fillId="0" borderId="0" applyFont="0" applyFill="0" applyBorder="0" applyAlignment="0" applyProtection="0"/>
    <xf numFmtId="43" fontId="44" fillId="0" borderId="0" applyFont="0" applyFill="0" applyBorder="0" applyAlignment="0" applyProtection="0"/>
    <xf numFmtId="167" fontId="45" fillId="0" borderId="0" applyFont="0" applyFill="0" applyBorder="0" applyAlignment="0" applyProtection="0"/>
    <xf numFmtId="43" fontId="44" fillId="0" borderId="0" applyFont="0" applyFill="0" applyBorder="0" applyAlignment="0" applyProtection="0"/>
    <xf numFmtId="167" fontId="21" fillId="0" borderId="0" applyFont="0" applyFill="0" applyBorder="0" applyAlignment="0" applyProtection="0"/>
    <xf numFmtId="192" fontId="32" fillId="0" borderId="0" applyFont="0" applyFill="0" applyBorder="0" applyAlignment="0" applyProtection="0"/>
    <xf numFmtId="172"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172"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21" fillId="0" borderId="0" applyFont="0" applyFill="0" applyBorder="0" applyAlignment="0" applyProtection="0"/>
    <xf numFmtId="43" fontId="21"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43" fontId="21" fillId="0" borderId="0" applyFont="0" applyFill="0" applyBorder="0" applyAlignment="0" applyProtection="0"/>
    <xf numFmtId="172"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2"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72" fontId="44" fillId="0" borderId="0" applyFont="0" applyFill="0" applyBorder="0" applyAlignment="0" applyProtection="0"/>
    <xf numFmtId="43" fontId="1" fillId="0" borderId="0" applyFont="0" applyFill="0" applyBorder="0" applyAlignment="0" applyProtection="0"/>
    <xf numFmtId="172" fontId="21" fillId="0" borderId="0" applyFont="0" applyFill="0" applyBorder="0" applyAlignment="0" applyProtection="0"/>
    <xf numFmtId="43" fontId="1" fillId="0" borderId="0" applyFont="0" applyFill="0" applyBorder="0" applyAlignment="0" applyProtection="0"/>
    <xf numFmtId="167" fontId="2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72" fontId="4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7" fontId="1" fillId="0" borderId="0" applyFont="0" applyFill="0" applyBorder="0" applyAlignment="0" applyProtection="0"/>
    <xf numFmtId="43" fontId="1" fillId="0" borderId="0" applyFont="0" applyFill="0" applyBorder="0" applyAlignment="0" applyProtection="0"/>
    <xf numFmtId="172"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72" fontId="4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2"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43" fontId="176" fillId="0" borderId="0" applyFont="0" applyFill="0" applyBorder="0" applyAlignment="0" applyProtection="0"/>
    <xf numFmtId="43" fontId="176" fillId="0" borderId="0" applyFont="0" applyFill="0" applyBorder="0" applyAlignment="0" applyProtection="0"/>
    <xf numFmtId="43" fontId="176" fillId="0" borderId="0" applyFont="0" applyFill="0" applyBorder="0" applyAlignment="0" applyProtection="0"/>
    <xf numFmtId="172" fontId="4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2"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172" fontId="4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2"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172" fontId="4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2"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2" fontId="94" fillId="0" borderId="0" applyFont="0" applyFill="0" applyBorder="0" applyAlignment="0" applyProtection="0"/>
    <xf numFmtId="172" fontId="94"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172" fontId="94" fillId="0" borderId="0" applyFont="0" applyFill="0" applyBorder="0" applyAlignment="0" applyProtection="0"/>
    <xf numFmtId="259" fontId="21" fillId="0" borderId="0" applyFont="0" applyFill="0" applyBorder="0" applyAlignment="0" applyProtection="0"/>
    <xf numFmtId="259" fontId="21" fillId="0" borderId="0" applyFont="0" applyFill="0" applyBorder="0" applyAlignment="0" applyProtection="0"/>
    <xf numFmtId="259" fontId="21" fillId="0" borderId="0" applyFont="0" applyFill="0" applyBorder="0" applyAlignment="0" applyProtection="0"/>
    <xf numFmtId="172" fontId="4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2"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259" fontId="21" fillId="0" borderId="0" applyFont="0" applyFill="0" applyBorder="0" applyAlignment="0" applyProtection="0"/>
    <xf numFmtId="259" fontId="21" fillId="0" borderId="0" applyFont="0" applyFill="0" applyBorder="0" applyAlignment="0" applyProtection="0"/>
    <xf numFmtId="43" fontId="177" fillId="0" borderId="0" applyFont="0" applyFill="0" applyBorder="0" applyAlignment="0" applyProtection="0"/>
    <xf numFmtId="43" fontId="177" fillId="0" borderId="0" applyFont="0" applyFill="0" applyBorder="0" applyAlignment="0" applyProtection="0"/>
    <xf numFmtId="43" fontId="177" fillId="0" borderId="0" applyFont="0" applyFill="0" applyBorder="0" applyAlignment="0" applyProtection="0"/>
    <xf numFmtId="43" fontId="177" fillId="0" borderId="0" applyFont="0" applyFill="0" applyBorder="0" applyAlignment="0" applyProtection="0"/>
    <xf numFmtId="43" fontId="177" fillId="0" borderId="0" applyFont="0" applyFill="0" applyBorder="0" applyAlignment="0" applyProtection="0"/>
    <xf numFmtId="43" fontId="177" fillId="0" borderId="0" applyFont="0" applyFill="0" applyBorder="0" applyAlignment="0" applyProtection="0"/>
    <xf numFmtId="43" fontId="177" fillId="0" borderId="0" applyFont="0" applyFill="0" applyBorder="0" applyAlignment="0" applyProtection="0"/>
    <xf numFmtId="43" fontId="177" fillId="0" borderId="0" applyFont="0" applyFill="0" applyBorder="0" applyAlignment="0" applyProtection="0"/>
    <xf numFmtId="172"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2"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0" fontId="1" fillId="0" borderId="0" applyFont="0" applyFill="0" applyBorder="0" applyAlignment="0" applyProtection="0"/>
    <xf numFmtId="43" fontId="177"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258" fontId="21" fillId="0" borderId="0" applyFont="0" applyFill="0" applyBorder="0" applyAlignment="0" applyProtection="0"/>
    <xf numFmtId="211" fontId="182" fillId="0" borderId="0" applyFont="0" applyFill="0" applyBorder="0" applyAlignment="0" applyProtection="0"/>
    <xf numFmtId="0" fontId="180" fillId="0" borderId="0" applyFont="0" applyFill="0" applyBorder="0" applyAlignment="0" applyProtection="0"/>
    <xf numFmtId="267" fontId="21" fillId="0" borderId="0" applyFont="0" applyFill="0" applyBorder="0" applyAlignment="0" applyProtection="0"/>
    <xf numFmtId="172" fontId="44" fillId="0" borderId="0" applyFont="0" applyFill="0" applyBorder="0" applyAlignment="0" applyProtection="0"/>
    <xf numFmtId="262" fontId="21" fillId="0" borderId="0" applyFont="0" applyFill="0" applyBorder="0" applyAlignment="0" applyProtection="0"/>
    <xf numFmtId="268" fontId="21" fillId="0" borderId="0" applyFont="0" applyFill="0" applyBorder="0" applyAlignment="0" applyProtection="0"/>
    <xf numFmtId="170" fontId="21" fillId="0" borderId="0" applyFont="0" applyFill="0" applyBorder="0" applyAlignment="0" applyProtection="0"/>
    <xf numFmtId="40" fontId="31" fillId="0" borderId="0" applyFont="0" applyFill="0" applyBorder="0" applyAlignment="0" applyProtection="0"/>
    <xf numFmtId="269" fontId="44" fillId="0" borderId="0" applyFill="0" applyBorder="0" applyAlignment="0" applyProtection="0"/>
    <xf numFmtId="258" fontId="2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262" fontId="21" fillId="0" borderId="0" applyFont="0" applyFill="0" applyBorder="0" applyAlignment="0" applyProtection="0"/>
    <xf numFmtId="268" fontId="21" fillId="0" borderId="0" applyFont="0" applyFill="0" applyBorder="0" applyAlignment="0" applyProtection="0"/>
    <xf numFmtId="40" fontId="31" fillId="0" borderId="0" applyFont="0" applyFill="0" applyBorder="0" applyAlignment="0" applyProtection="0"/>
    <xf numFmtId="43" fontId="1" fillId="0" borderId="0" applyFont="0" applyFill="0" applyBorder="0" applyAlignment="0" applyProtection="0"/>
    <xf numFmtId="170"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258" fontId="21" fillId="0" borderId="0" applyFont="0" applyFill="0" applyBorder="0" applyAlignment="0" applyProtection="0"/>
    <xf numFmtId="167" fontId="177" fillId="0" borderId="0" applyFont="0" applyFill="0" applyBorder="0" applyAlignment="0" applyProtection="0"/>
    <xf numFmtId="43" fontId="1" fillId="0" borderId="0" applyFont="0" applyFill="0" applyBorder="0" applyAlignment="0" applyProtection="0"/>
    <xf numFmtId="167" fontId="4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167" fontId="21" fillId="0" borderId="0" applyFont="0" applyFill="0" applyBorder="0" applyAlignment="0" applyProtection="0"/>
    <xf numFmtId="0"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167" fontId="21" fillId="0" borderId="0" applyFont="0" applyFill="0" applyBorder="0" applyAlignment="0" applyProtection="0"/>
    <xf numFmtId="43" fontId="1" fillId="0" borderId="0" applyFont="0" applyFill="0" applyBorder="0" applyAlignment="0" applyProtection="0"/>
    <xf numFmtId="167" fontId="4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167"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167" fontId="21" fillId="0" borderId="0" applyFont="0" applyFill="0" applyBorder="0" applyAlignment="0" applyProtection="0"/>
    <xf numFmtId="40" fontId="183" fillId="0" borderId="0" applyFont="0" applyFill="0" applyBorder="0" applyAlignment="0" applyProtection="0"/>
    <xf numFmtId="172" fontId="21" fillId="0" borderId="0" applyFont="0" applyFill="0" applyBorder="0" applyAlignment="0" applyProtection="0"/>
    <xf numFmtId="258" fontId="21" fillId="0" borderId="0" applyFont="0" applyFill="0" applyBorder="0" applyAlignment="0" applyProtection="0"/>
    <xf numFmtId="258" fontId="21" fillId="0" borderId="0" applyFont="0" applyFill="0" applyBorder="0" applyAlignment="0" applyProtection="0"/>
    <xf numFmtId="43" fontId="1" fillId="0" borderId="0" applyFont="0" applyFill="0" applyBorder="0" applyAlignment="0" applyProtection="0"/>
    <xf numFmtId="172" fontId="1" fillId="0" borderId="0" applyFont="0" applyFill="0" applyBorder="0" applyAlignment="0" applyProtection="0"/>
    <xf numFmtId="167" fontId="17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167" fontId="21" fillId="0" borderId="0" applyFont="0" applyFill="0" applyBorder="0" applyAlignment="0" applyProtection="0"/>
    <xf numFmtId="172"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7" fontId="17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167" fontId="21" fillId="0" borderId="0" applyFont="0" applyFill="0" applyBorder="0" applyAlignment="0" applyProtection="0"/>
    <xf numFmtId="172" fontId="21" fillId="0" borderId="0" applyFont="0" applyFill="0" applyBorder="0" applyAlignment="0" applyProtection="0"/>
    <xf numFmtId="43" fontId="1" fillId="0" borderId="0" applyFont="0" applyFill="0" applyBorder="0" applyAlignment="0" applyProtection="0"/>
    <xf numFmtId="172" fontId="4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167" fontId="44"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2" fontId="21" fillId="0" borderId="0" applyFont="0" applyFill="0" applyBorder="0" applyAlignment="0" applyProtection="0"/>
    <xf numFmtId="167" fontId="21"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43" fontId="1" fillId="0" borderId="0" applyFont="0" applyFill="0" applyBorder="0" applyAlignment="0" applyProtection="0"/>
    <xf numFmtId="172" fontId="21" fillId="0" borderId="0" applyFont="0" applyFill="0" applyBorder="0" applyAlignment="0" applyProtection="0"/>
    <xf numFmtId="43" fontId="1" fillId="0" borderId="0" applyFont="0" applyFill="0" applyBorder="0" applyAlignment="0" applyProtection="0"/>
    <xf numFmtId="167" fontId="21" fillId="0" borderId="0" applyFont="0" applyFill="0" applyBorder="0" applyAlignment="0" applyProtection="0"/>
    <xf numFmtId="172" fontId="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72" fontId="21" fillId="0" borderId="0" applyFont="0" applyFill="0" applyBorder="0" applyAlignment="0" applyProtection="0"/>
    <xf numFmtId="43" fontId="1" fillId="0" borderId="0" applyFont="0" applyFill="0" applyBorder="0" applyAlignment="0" applyProtection="0"/>
    <xf numFmtId="172" fontId="21" fillId="0" borderId="0" applyFont="0" applyFill="0" applyBorder="0" applyAlignment="0" applyProtection="0"/>
    <xf numFmtId="43" fontId="1" fillId="0" borderId="0" applyFont="0" applyFill="0" applyBorder="0" applyAlignment="0" applyProtection="0"/>
    <xf numFmtId="167" fontId="21" fillId="0" borderId="0" applyFont="0" applyFill="0" applyBorder="0" applyAlignment="0" applyProtection="0"/>
    <xf numFmtId="172"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72"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2"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2" fontId="1" fillId="0" borderId="0" applyFont="0" applyFill="0" applyBorder="0" applyAlignment="0" applyProtection="0"/>
    <xf numFmtId="167" fontId="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172"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2"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2" fontId="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72"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2"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2"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270" fontId="44" fillId="0" borderId="0" applyBorder="0" applyProtection="0"/>
    <xf numFmtId="270" fontId="44" fillId="0" borderId="0" applyBorder="0" applyProtection="0"/>
    <xf numFmtId="270" fontId="44" fillId="0" borderId="0" applyBorder="0" applyProtection="0"/>
    <xf numFmtId="270" fontId="44" fillId="0" borderId="0" applyBorder="0" applyProtection="0"/>
    <xf numFmtId="270" fontId="44" fillId="0" borderId="0" applyBorder="0" applyProtection="0"/>
    <xf numFmtId="270" fontId="44" fillId="0" borderId="0" applyBorder="0" applyProtection="0"/>
    <xf numFmtId="172"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2"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43" fontId="176" fillId="0" borderId="0" applyFont="0" applyFill="0" applyBorder="0" applyAlignment="0" applyProtection="0"/>
    <xf numFmtId="43" fontId="176" fillId="0" borderId="0" applyFont="0" applyFill="0" applyBorder="0" applyAlignment="0" applyProtection="0"/>
    <xf numFmtId="43" fontId="176" fillId="0" borderId="0" applyFont="0" applyFill="0" applyBorder="0" applyAlignment="0" applyProtection="0"/>
    <xf numFmtId="43" fontId="176" fillId="0" borderId="0" applyFont="0" applyFill="0" applyBorder="0" applyAlignment="0" applyProtection="0"/>
    <xf numFmtId="43" fontId="1" fillId="0" borderId="0" applyFont="0" applyFill="0" applyBorder="0" applyAlignment="0" applyProtection="0"/>
    <xf numFmtId="43" fontId="176" fillId="0" borderId="0" applyFont="0" applyFill="0" applyBorder="0" applyAlignment="0" applyProtection="0"/>
    <xf numFmtId="43" fontId="177" fillId="0" borderId="0" applyFont="0" applyFill="0" applyBorder="0" applyAlignment="0" applyProtection="0"/>
    <xf numFmtId="43" fontId="177" fillId="0" borderId="0" applyFont="0" applyFill="0" applyBorder="0" applyAlignment="0" applyProtection="0"/>
    <xf numFmtId="172" fontId="21"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2" fontId="1" fillId="0" borderId="0" applyFont="0" applyFill="0" applyBorder="0" applyAlignment="0" applyProtection="0"/>
    <xf numFmtId="43" fontId="177" fillId="0" borderId="0" applyFont="0" applyFill="0" applyBorder="0" applyAlignment="0" applyProtection="0"/>
    <xf numFmtId="43" fontId="177" fillId="0" borderId="0" applyFont="0" applyFill="0" applyBorder="0" applyAlignment="0" applyProtection="0"/>
    <xf numFmtId="43" fontId="177" fillId="0" borderId="0" applyFont="0" applyFill="0" applyBorder="0" applyAlignment="0" applyProtection="0"/>
    <xf numFmtId="43" fontId="177" fillId="0" borderId="0" applyFont="0" applyFill="0" applyBorder="0" applyAlignment="0" applyProtection="0"/>
    <xf numFmtId="43" fontId="177"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172" fontId="21" fillId="0" borderId="0" applyFont="0" applyFill="0" applyBorder="0" applyAlignment="0" applyProtection="0"/>
    <xf numFmtId="257" fontId="3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257" fontId="3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257" fontId="3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2" fontId="1"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172" fontId="21" fillId="0" borderId="0" applyFont="0" applyFill="0" applyBorder="0" applyAlignment="0" applyProtection="0"/>
    <xf numFmtId="257" fontId="3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257" fontId="3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257" fontId="3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2" fontId="1"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172" fontId="44" fillId="0" borderId="0" applyFont="0" applyFill="0" applyBorder="0" applyAlignment="0" applyProtection="0"/>
    <xf numFmtId="172" fontId="44"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44" fillId="0" borderId="0" applyFont="0" applyFill="0" applyBorder="0" applyAlignment="0" applyProtection="0"/>
    <xf numFmtId="172" fontId="44" fillId="0" borderId="0" applyFont="0" applyFill="0" applyBorder="0" applyAlignment="0" applyProtection="0"/>
    <xf numFmtId="172" fontId="44" fillId="0" borderId="0" applyFont="0" applyFill="0" applyBorder="0" applyAlignment="0" applyProtection="0"/>
    <xf numFmtId="172"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2" fontId="1" fillId="0" borderId="0" applyFont="0" applyFill="0" applyBorder="0" applyAlignment="0" applyProtection="0"/>
    <xf numFmtId="172" fontId="44" fillId="0" borderId="0" applyFont="0" applyFill="0" applyBorder="0" applyAlignment="0" applyProtection="0"/>
    <xf numFmtId="172" fontId="44" fillId="0" borderId="0" applyFont="0" applyFill="0" applyBorder="0" applyAlignment="0" applyProtection="0"/>
    <xf numFmtId="172" fontId="44"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264" fontId="21" fillId="0" borderId="0" applyFont="0" applyFill="0" applyBorder="0" applyAlignment="0" applyProtection="0"/>
    <xf numFmtId="172" fontId="44" fillId="0" borderId="0" applyFont="0" applyFill="0" applyBorder="0" applyAlignment="0" applyProtection="0"/>
    <xf numFmtId="167" fontId="1"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21" fillId="0" borderId="0" applyFont="0" applyFill="0" applyBorder="0" applyAlignment="0" applyProtection="0"/>
    <xf numFmtId="170" fontId="21" fillId="0" borderId="0" applyFont="0" applyFill="0" applyBorder="0" applyAlignment="0" applyProtection="0"/>
    <xf numFmtId="172" fontId="21" fillId="0" borderId="0" applyFont="0" applyFill="0" applyBorder="0" applyAlignment="0" applyProtection="0"/>
    <xf numFmtId="172" fontId="44" fillId="0" borderId="0" applyFont="0" applyFill="0" applyBorder="0" applyAlignment="0" applyProtection="0"/>
    <xf numFmtId="167" fontId="1" fillId="0" borderId="0" applyFont="0" applyFill="0" applyBorder="0" applyAlignment="0" applyProtection="0"/>
    <xf numFmtId="172"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167" fontId="21" fillId="0" borderId="0" applyFont="0" applyFill="0" applyBorder="0" applyAlignment="0" applyProtection="0"/>
    <xf numFmtId="167" fontId="4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167" fontId="21" fillId="0" borderId="0" applyFont="0" applyFill="0" applyBorder="0" applyAlignment="0" applyProtection="0"/>
    <xf numFmtId="167" fontId="4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167"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7" fontId="21" fillId="0" borderId="0" applyFont="0" applyFill="0" applyBorder="0" applyAlignment="0" applyProtection="0"/>
    <xf numFmtId="172"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167" fontId="4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167" fontId="21" fillId="0" borderId="0" applyFont="0" applyFill="0" applyBorder="0" applyAlignment="0" applyProtection="0"/>
    <xf numFmtId="167" fontId="44" fillId="0" borderId="0" applyFont="0" applyFill="0" applyBorder="0" applyAlignment="0" applyProtection="0"/>
    <xf numFmtId="167"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167" fontId="4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167" fontId="21" fillId="0" borderId="0" applyFont="0" applyFill="0" applyBorder="0" applyAlignment="0" applyProtection="0"/>
    <xf numFmtId="167" fontId="4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167" fontId="4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167" fontId="44"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7" fontId="21" fillId="0" borderId="0" applyFont="0" applyFill="0" applyBorder="0" applyAlignment="0" applyProtection="0"/>
    <xf numFmtId="262" fontId="21" fillId="0" borderId="0" applyFont="0" applyFill="0" applyBorder="0" applyAlignment="0" applyProtection="0"/>
    <xf numFmtId="172"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2" fontId="1"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43" fontId="1" fillId="0" borderId="0" applyFont="0" applyFill="0" applyBorder="0" applyAlignment="0" applyProtection="0"/>
    <xf numFmtId="167" fontId="21" fillId="0" borderId="0" applyFont="0" applyFill="0" applyBorder="0" applyAlignment="0" applyProtection="0"/>
    <xf numFmtId="43" fontId="1" fillId="0" borderId="0" applyFont="0" applyFill="0" applyBorder="0" applyAlignment="0" applyProtection="0"/>
    <xf numFmtId="167" fontId="21" fillId="0" borderId="0" applyFont="0" applyFill="0" applyBorder="0" applyAlignment="0" applyProtection="0"/>
    <xf numFmtId="172" fontId="1"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72"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259" fontId="21" fillId="0" borderId="0" applyFont="0" applyFill="0" applyBorder="0" applyAlignment="0" applyProtection="0"/>
    <xf numFmtId="43" fontId="1" fillId="0" borderId="0" applyFont="0" applyFill="0" applyBorder="0" applyAlignment="0" applyProtection="0"/>
    <xf numFmtId="172" fontId="21" fillId="0" borderId="0" applyFont="0" applyFill="0" applyBorder="0" applyAlignment="0" applyProtection="0"/>
    <xf numFmtId="43" fontId="1" fillId="0" borderId="0" applyFont="0" applyFill="0" applyBorder="0" applyAlignment="0" applyProtection="0"/>
    <xf numFmtId="210" fontId="2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259" fontId="21" fillId="0" borderId="0" applyFont="0" applyFill="0" applyBorder="0" applyAlignment="0" applyProtection="0"/>
    <xf numFmtId="43" fontId="1" fillId="0" borderId="0" applyFont="0" applyFill="0" applyBorder="0" applyAlignment="0" applyProtection="0"/>
    <xf numFmtId="172" fontId="21" fillId="0" borderId="0" applyFont="0" applyFill="0" applyBorder="0" applyAlignment="0" applyProtection="0"/>
    <xf numFmtId="43" fontId="1" fillId="0" borderId="0" applyFont="0" applyFill="0" applyBorder="0" applyAlignment="0" applyProtection="0"/>
    <xf numFmtId="210" fontId="21" fillId="0" borderId="0" applyFont="0" applyFill="0" applyBorder="0" applyAlignment="0" applyProtection="0"/>
    <xf numFmtId="167"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259" fontId="21" fillId="0" borderId="0" applyFont="0" applyFill="0" applyBorder="0" applyAlignment="0" applyProtection="0"/>
    <xf numFmtId="172" fontId="21" fillId="0" borderId="0" applyFont="0" applyFill="0" applyBorder="0" applyAlignment="0" applyProtection="0"/>
    <xf numFmtId="210" fontId="21"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259" fontId="21" fillId="0" borderId="0" applyFont="0" applyFill="0" applyBorder="0" applyAlignment="0" applyProtection="0"/>
    <xf numFmtId="172" fontId="21" fillId="0" borderId="0" applyFont="0" applyFill="0" applyBorder="0" applyAlignment="0" applyProtection="0"/>
    <xf numFmtId="210" fontId="21"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21" fillId="0" borderId="0" applyFont="0" applyFill="0" applyBorder="0" applyAlignment="0" applyProtection="0"/>
    <xf numFmtId="259" fontId="21" fillId="0" borderId="0" applyFont="0" applyFill="0" applyBorder="0" applyAlignment="0" applyProtection="0"/>
    <xf numFmtId="259" fontId="21" fillId="0" borderId="0" applyFont="0" applyFill="0" applyBorder="0" applyAlignment="0" applyProtection="0"/>
    <xf numFmtId="259" fontId="21" fillId="0" borderId="0" applyFont="0" applyFill="0" applyBorder="0" applyAlignment="0" applyProtection="0"/>
    <xf numFmtId="259" fontId="21" fillId="0" borderId="0" applyFont="0" applyFill="0" applyBorder="0" applyAlignment="0" applyProtection="0"/>
    <xf numFmtId="259" fontId="21" fillId="0" borderId="0" applyFont="0" applyFill="0" applyBorder="0" applyAlignment="0" applyProtection="0"/>
    <xf numFmtId="172" fontId="21" fillId="0" borderId="0" applyFont="0" applyFill="0" applyBorder="0" applyAlignment="0" applyProtection="0"/>
    <xf numFmtId="43" fontId="1" fillId="0" borderId="0" applyFont="0" applyFill="0" applyBorder="0" applyAlignment="0" applyProtection="0"/>
    <xf numFmtId="259" fontId="21" fillId="0" borderId="0" applyFont="0" applyFill="0" applyBorder="0" applyAlignment="0" applyProtection="0"/>
    <xf numFmtId="259" fontId="21" fillId="0" borderId="0" applyFont="0" applyFill="0" applyBorder="0" applyAlignment="0" applyProtection="0"/>
    <xf numFmtId="259" fontId="21" fillId="0" borderId="0" applyFont="0" applyFill="0" applyBorder="0" applyAlignment="0" applyProtection="0"/>
    <xf numFmtId="270" fontId="44" fillId="0" borderId="0" applyBorder="0" applyProtection="0"/>
    <xf numFmtId="270" fontId="44" fillId="0" borderId="0" applyBorder="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167" fontId="1" fillId="0" borderId="0" applyFont="0" applyFill="0" applyBorder="0" applyAlignment="0" applyProtection="0"/>
    <xf numFmtId="259" fontId="21" fillId="0" borderId="0" applyFont="0" applyFill="0" applyBorder="0" applyAlignment="0" applyProtection="0"/>
    <xf numFmtId="172" fontId="21" fillId="0" borderId="0" applyFont="0" applyFill="0" applyBorder="0" applyAlignment="0" applyProtection="0"/>
    <xf numFmtId="43"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76" fillId="0" borderId="0" applyFont="0" applyFill="0" applyBorder="0" applyAlignment="0" applyProtection="0"/>
    <xf numFmtId="43" fontId="176" fillId="0" borderId="0" applyFont="0" applyFill="0" applyBorder="0" applyAlignment="0" applyProtection="0"/>
    <xf numFmtId="259" fontId="21" fillId="0" borderId="0" applyFont="0" applyFill="0" applyBorder="0" applyAlignment="0" applyProtection="0"/>
    <xf numFmtId="172" fontId="21" fillId="0" borderId="0" applyFont="0" applyFill="0" applyBorder="0" applyAlignment="0" applyProtection="0"/>
    <xf numFmtId="43" fontId="1" fillId="0" borderId="0" applyFont="0" applyFill="0" applyBorder="0" applyAlignment="0" applyProtection="0"/>
    <xf numFmtId="43" fontId="176"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43" fontId="177" fillId="0" borderId="0" applyFont="0" applyFill="0" applyBorder="0" applyAlignment="0" applyProtection="0"/>
    <xf numFmtId="43" fontId="177" fillId="0" borderId="0" applyFont="0" applyFill="0" applyBorder="0" applyAlignment="0" applyProtection="0"/>
    <xf numFmtId="43" fontId="177" fillId="0" borderId="0" applyFont="0" applyFill="0" applyBorder="0" applyAlignment="0" applyProtection="0"/>
    <xf numFmtId="43" fontId="177"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94" fillId="0" borderId="0" applyFont="0" applyFill="0" applyBorder="0" applyAlignment="0" applyProtection="0"/>
    <xf numFmtId="271" fontId="21" fillId="0" borderId="0" applyFont="0" applyFill="0" applyBorder="0" applyAlignment="0" applyProtection="0"/>
    <xf numFmtId="172" fontId="21" fillId="0" borderId="0" applyFont="0" applyFill="0" applyBorder="0" applyAlignment="0" applyProtection="0"/>
    <xf numFmtId="172" fontId="44" fillId="0" borderId="0" applyFont="0" applyFill="0" applyBorder="0" applyAlignment="0" applyProtection="0"/>
    <xf numFmtId="43" fontId="179" fillId="0" borderId="0" applyFont="0" applyFill="0" applyBorder="0" applyAlignment="0" applyProtection="0"/>
    <xf numFmtId="43" fontId="21" fillId="0" borderId="0" applyFont="0" applyFill="0" applyBorder="0" applyAlignment="0" applyProtection="0"/>
    <xf numFmtId="167" fontId="4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258"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7" fontId="4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170"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271" fontId="21" fillId="0" borderId="0" applyFont="0" applyFill="0" applyBorder="0" applyAlignment="0" applyProtection="0"/>
    <xf numFmtId="170" fontId="1" fillId="0" borderId="0" applyFont="0" applyFill="0" applyBorder="0" applyAlignment="0" applyProtection="0"/>
    <xf numFmtId="167" fontId="4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271" fontId="21" fillId="0" borderId="0" applyFont="0" applyFill="0" applyBorder="0" applyAlignment="0" applyProtection="0"/>
    <xf numFmtId="167" fontId="45"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271" fontId="21" fillId="0" borderId="0" applyFont="0" applyFill="0" applyBorder="0" applyAlignment="0" applyProtection="0"/>
    <xf numFmtId="167" fontId="45" fillId="0" borderId="0" applyFont="0" applyFill="0" applyBorder="0" applyAlignment="0" applyProtection="0"/>
    <xf numFmtId="43" fontId="1" fillId="0" borderId="0" applyFont="0" applyFill="0" applyBorder="0" applyAlignment="0" applyProtection="0"/>
    <xf numFmtId="170"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167" fontId="4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167" fontId="45"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167" fontId="45" fillId="0" borderId="0" applyFont="0" applyFill="0" applyBorder="0" applyAlignment="0" applyProtection="0"/>
    <xf numFmtId="43" fontId="1" fillId="0" borderId="0" applyFont="0" applyFill="0" applyBorder="0" applyAlignment="0" applyProtection="0"/>
    <xf numFmtId="167" fontId="45" fillId="0" borderId="0" applyFont="0" applyFill="0" applyBorder="0" applyAlignment="0" applyProtection="0"/>
    <xf numFmtId="43" fontId="1" fillId="0" borderId="0" applyFont="0" applyFill="0" applyBorder="0" applyAlignment="0" applyProtection="0"/>
    <xf numFmtId="167" fontId="21" fillId="0" borderId="0" applyFont="0" applyFill="0" applyBorder="0" applyAlignment="0" applyProtection="0"/>
    <xf numFmtId="258" fontId="21" fillId="0" borderId="0" applyFont="0" applyFill="0" applyBorder="0" applyAlignment="0" applyProtection="0"/>
    <xf numFmtId="258" fontId="21"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172" fontId="1" fillId="0" borderId="0" applyFont="0" applyFill="0" applyBorder="0" applyAlignment="0" applyProtection="0"/>
    <xf numFmtId="258" fontId="21" fillId="0" borderId="0" applyFont="0" applyFill="0" applyBorder="0" applyAlignment="0" applyProtection="0"/>
    <xf numFmtId="258" fontId="21" fillId="0" borderId="0" applyFont="0" applyFill="0" applyBorder="0" applyAlignment="0" applyProtection="0"/>
    <xf numFmtId="172" fontId="21" fillId="0" borderId="0" applyFont="0" applyFill="0" applyBorder="0" applyAlignment="0" applyProtection="0"/>
    <xf numFmtId="43" fontId="1" fillId="0" borderId="0" applyFont="0" applyFill="0" applyBorder="0" applyAlignment="0" applyProtection="0"/>
    <xf numFmtId="172" fontId="1"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43" fontId="1" fillId="0" borderId="0" applyFont="0" applyFill="0" applyBorder="0" applyAlignment="0" applyProtection="0"/>
    <xf numFmtId="167" fontId="21" fillId="0" borderId="0" applyFont="0" applyFill="0" applyBorder="0" applyAlignment="0" applyProtection="0"/>
    <xf numFmtId="43" fontId="1" fillId="0" borderId="0" applyFont="0" applyFill="0" applyBorder="0" applyAlignment="0" applyProtection="0"/>
    <xf numFmtId="167" fontId="21" fillId="0" borderId="0" applyFont="0" applyFill="0" applyBorder="0" applyAlignment="0" applyProtection="0"/>
    <xf numFmtId="43" fontId="1" fillId="0" borderId="0" applyFont="0" applyFill="0" applyBorder="0" applyAlignment="0" applyProtection="0"/>
    <xf numFmtId="167" fontId="21" fillId="0" borderId="0" applyFont="0" applyFill="0" applyBorder="0" applyAlignment="0" applyProtection="0"/>
    <xf numFmtId="43" fontId="1" fillId="0" borderId="0" applyFont="0" applyFill="0" applyBorder="0" applyAlignment="0" applyProtection="0"/>
    <xf numFmtId="167" fontId="21" fillId="0" borderId="0" applyFont="0" applyFill="0" applyBorder="0" applyAlignment="0" applyProtection="0"/>
    <xf numFmtId="170" fontId="1" fillId="0" borderId="0" applyFont="0" applyFill="0" applyBorder="0" applyAlignment="0" applyProtection="0"/>
    <xf numFmtId="172"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21"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172" fontId="21" fillId="0" borderId="0" applyFont="0" applyFill="0" applyBorder="0" applyAlignment="0" applyProtection="0"/>
    <xf numFmtId="43" fontId="44"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167" fontId="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72" fontId="21" fillId="0" borderId="0" applyFont="0" applyFill="0" applyBorder="0" applyAlignment="0" applyProtection="0"/>
    <xf numFmtId="167" fontId="1" fillId="0" borderId="0" applyFont="0" applyFill="0" applyBorder="0" applyAlignment="0" applyProtection="0"/>
    <xf numFmtId="43" fontId="176" fillId="0" borderId="0" applyFont="0" applyFill="0" applyBorder="0" applyAlignment="0" applyProtection="0"/>
    <xf numFmtId="43" fontId="176" fillId="0" borderId="0" applyFont="0" applyFill="0" applyBorder="0" applyAlignment="0" applyProtection="0"/>
    <xf numFmtId="43" fontId="176" fillId="0" borderId="0" applyFont="0" applyFill="0" applyBorder="0" applyAlignment="0" applyProtection="0"/>
    <xf numFmtId="172" fontId="44" fillId="0" borderId="0" applyFont="0" applyFill="0" applyBorder="0" applyAlignment="0" applyProtection="0"/>
    <xf numFmtId="172" fontId="44"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44" fillId="0" borderId="0" applyFont="0" applyFill="0" applyBorder="0" applyAlignment="0" applyProtection="0"/>
    <xf numFmtId="172" fontId="21" fillId="0" borderId="0" applyFont="0" applyFill="0" applyBorder="0" applyAlignment="0" applyProtection="0"/>
    <xf numFmtId="172" fontId="44" fillId="0" borderId="0" applyFont="0" applyFill="0" applyBorder="0" applyAlignment="0" applyProtection="0"/>
    <xf numFmtId="172" fontId="44" fillId="0" borderId="0" applyFont="0" applyFill="0" applyBorder="0" applyAlignment="0" applyProtection="0"/>
    <xf numFmtId="172" fontId="44" fillId="0" borderId="0" applyFont="0" applyFill="0" applyBorder="0" applyAlignment="0" applyProtection="0"/>
    <xf numFmtId="172" fontId="44"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72" fontId="2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72" fontId="2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172"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21" fillId="0" borderId="0" applyFont="0" applyFill="0" applyBorder="0" applyAlignment="0" applyProtection="0"/>
    <xf numFmtId="43" fontId="44" fillId="0" borderId="0" applyFont="0" applyFill="0" applyBorder="0" applyAlignment="0" applyProtection="0"/>
    <xf numFmtId="167" fontId="44"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170"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7" fontId="18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173"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2"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2" fontId="44" fillId="0" borderId="0" applyFont="0" applyFill="0" applyBorder="0" applyAlignment="0" applyProtection="0"/>
    <xf numFmtId="43" fontId="1" fillId="0" borderId="0" applyFont="0" applyFill="0" applyBorder="0" applyAlignment="0" applyProtection="0"/>
    <xf numFmtId="167" fontId="1" fillId="0" borderId="0" applyFont="0" applyFill="0" applyBorder="0" applyAlignment="0" applyProtection="0"/>
    <xf numFmtId="172" fontId="2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72" fontId="2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270" fontId="44" fillId="0" borderId="0" applyBorder="0" applyProtection="0"/>
    <xf numFmtId="270" fontId="44" fillId="0" borderId="0" applyBorder="0" applyProtection="0"/>
    <xf numFmtId="270" fontId="44" fillId="0" borderId="0" applyBorder="0" applyProtection="0"/>
    <xf numFmtId="270" fontId="44" fillId="0" borderId="0" applyBorder="0" applyProtection="0"/>
    <xf numFmtId="43" fontId="44" fillId="0" borderId="0" applyFont="0" applyFill="0" applyBorder="0" applyAlignment="0" applyProtection="0"/>
    <xf numFmtId="43" fontId="44" fillId="0" borderId="0" applyFont="0" applyFill="0" applyBorder="0" applyAlignment="0" applyProtection="0"/>
    <xf numFmtId="172" fontId="21"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167" fontId="1" fillId="0" borderId="0" applyFont="0" applyFill="0" applyBorder="0" applyAlignment="0" applyProtection="0"/>
    <xf numFmtId="172" fontId="21" fillId="0" borderId="0" applyFont="0" applyFill="0" applyBorder="0" applyAlignment="0" applyProtection="0"/>
    <xf numFmtId="167" fontId="1" fillId="0" borderId="0" applyFont="0" applyFill="0" applyBorder="0" applyAlignment="0" applyProtection="0"/>
    <xf numFmtId="43" fontId="2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172" fontId="1" fillId="0" borderId="0" applyFont="0" applyFill="0" applyBorder="0" applyAlignment="0" applyProtection="0"/>
    <xf numFmtId="172" fontId="21" fillId="0" borderId="0" applyFont="0" applyFill="0" applyBorder="0" applyAlignment="0" applyProtection="0"/>
    <xf numFmtId="172" fontId="1" fillId="0" borderId="0" applyFont="0" applyFill="0" applyBorder="0" applyAlignment="0" applyProtection="0"/>
    <xf numFmtId="43" fontId="176" fillId="0" borderId="0" applyFont="0" applyFill="0" applyBorder="0" applyAlignment="0" applyProtection="0"/>
    <xf numFmtId="43" fontId="176" fillId="0" borderId="0" applyFont="0" applyFill="0" applyBorder="0" applyAlignment="0" applyProtection="0"/>
    <xf numFmtId="43" fontId="176" fillId="0" borderId="0" applyFont="0" applyFill="0" applyBorder="0" applyAlignment="0" applyProtection="0"/>
    <xf numFmtId="43" fontId="176" fillId="0" borderId="0" applyFont="0" applyFill="0" applyBorder="0" applyAlignment="0" applyProtection="0"/>
    <xf numFmtId="172" fontId="44" fillId="0" borderId="0" applyFont="0" applyFill="0" applyBorder="0" applyAlignment="0" applyProtection="0"/>
    <xf numFmtId="172" fontId="44"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44" fillId="0" borderId="0" applyFont="0" applyFill="0" applyBorder="0" applyAlignment="0" applyProtection="0"/>
    <xf numFmtId="258" fontId="21" fillId="0" borderId="0" applyFont="0" applyFill="0" applyBorder="0" applyAlignment="0" applyProtection="0"/>
    <xf numFmtId="172" fontId="21" fillId="0" borderId="0" applyFont="0" applyFill="0" applyBorder="0" applyAlignment="0" applyProtection="0"/>
    <xf numFmtId="172" fontId="44" fillId="0" borderId="0" applyFont="0" applyFill="0" applyBorder="0" applyAlignment="0" applyProtection="0"/>
    <xf numFmtId="172" fontId="44" fillId="0" borderId="0" applyFont="0" applyFill="0" applyBorder="0" applyAlignment="0" applyProtection="0"/>
    <xf numFmtId="172" fontId="44" fillId="0" borderId="0" applyFont="0" applyFill="0" applyBorder="0" applyAlignment="0" applyProtection="0"/>
    <xf numFmtId="172" fontId="44" fillId="0" borderId="0" applyFont="0" applyFill="0" applyBorder="0" applyAlignment="0" applyProtection="0"/>
    <xf numFmtId="167"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258" fontId="21" fillId="0" borderId="0" applyFont="0" applyFill="0" applyBorder="0" applyAlignment="0" applyProtection="0"/>
    <xf numFmtId="172" fontId="21" fillId="0" borderId="0" applyFont="0" applyFill="0" applyBorder="0" applyAlignment="0" applyProtection="0"/>
    <xf numFmtId="167"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258" fontId="21"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43" fontId="177" fillId="0" borderId="0" applyFont="0" applyFill="0" applyBorder="0" applyAlignment="0" applyProtection="0"/>
    <xf numFmtId="43" fontId="177" fillId="0" borderId="0" applyFont="0" applyFill="0" applyBorder="0" applyAlignment="0" applyProtection="0"/>
    <xf numFmtId="43" fontId="177" fillId="0" borderId="0" applyFont="0" applyFill="0" applyBorder="0" applyAlignment="0" applyProtection="0"/>
    <xf numFmtId="43" fontId="177" fillId="0" borderId="0" applyFont="0" applyFill="0" applyBorder="0" applyAlignment="0" applyProtection="0"/>
    <xf numFmtId="43" fontId="177" fillId="0" borderId="0" applyFont="0" applyFill="0" applyBorder="0" applyAlignment="0" applyProtection="0"/>
    <xf numFmtId="43" fontId="177" fillId="0" borderId="0" applyFont="0" applyFill="0" applyBorder="0" applyAlignment="0" applyProtection="0"/>
    <xf numFmtId="43" fontId="177" fillId="0" borderId="0" applyFont="0" applyFill="0" applyBorder="0" applyAlignment="0" applyProtection="0"/>
    <xf numFmtId="258" fontId="21" fillId="0" borderId="0" applyFont="0" applyFill="0" applyBorder="0" applyAlignment="0" applyProtection="0"/>
    <xf numFmtId="172"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270" fontId="44" fillId="0" borderId="0" applyBorder="0" applyProtection="0"/>
    <xf numFmtId="43" fontId="1" fillId="0" borderId="0" applyFont="0" applyFill="0" applyBorder="0" applyAlignment="0" applyProtection="0"/>
    <xf numFmtId="43" fontId="1" fillId="0" borderId="0" applyFont="0" applyFill="0" applyBorder="0" applyAlignment="0" applyProtection="0"/>
    <xf numFmtId="258" fontId="21" fillId="0" borderId="0" applyFont="0" applyFill="0" applyBorder="0" applyAlignment="0" applyProtection="0"/>
    <xf numFmtId="258" fontId="21" fillId="0" borderId="0" applyFont="0" applyFill="0" applyBorder="0" applyAlignment="0" applyProtection="0"/>
    <xf numFmtId="258" fontId="21" fillId="0" borderId="0" applyFont="0" applyFill="0" applyBorder="0" applyAlignment="0" applyProtection="0"/>
    <xf numFmtId="258" fontId="21" fillId="0" borderId="0" applyFont="0" applyFill="0" applyBorder="0" applyAlignment="0" applyProtection="0"/>
    <xf numFmtId="258" fontId="21" fillId="0" borderId="0" applyFont="0" applyFill="0" applyBorder="0" applyAlignment="0" applyProtection="0"/>
    <xf numFmtId="258" fontId="21" fillId="0" borderId="0" applyFont="0" applyFill="0" applyBorder="0" applyAlignment="0" applyProtection="0"/>
    <xf numFmtId="172" fontId="21" fillId="0" borderId="0" applyFont="0" applyFill="0" applyBorder="0" applyAlignment="0" applyProtection="0"/>
    <xf numFmtId="258" fontId="21" fillId="0" borderId="0" applyFont="0" applyFill="0" applyBorder="0" applyAlignment="0" applyProtection="0"/>
    <xf numFmtId="258" fontId="21" fillId="0" borderId="0" applyFont="0" applyFill="0" applyBorder="0" applyAlignment="0" applyProtection="0"/>
    <xf numFmtId="258" fontId="21" fillId="0" borderId="0" applyFont="0" applyFill="0" applyBorder="0" applyAlignment="0" applyProtection="0"/>
    <xf numFmtId="258" fontId="21" fillId="0" borderId="0" applyFont="0" applyFill="0" applyBorder="0" applyAlignment="0" applyProtection="0"/>
    <xf numFmtId="258" fontId="21" fillId="0" borderId="0" applyFont="0" applyFill="0" applyBorder="0" applyAlignment="0" applyProtection="0"/>
    <xf numFmtId="258" fontId="21" fillId="0" borderId="0" applyFont="0" applyFill="0" applyBorder="0" applyAlignment="0" applyProtection="0"/>
    <xf numFmtId="258" fontId="21" fillId="0" borderId="0" applyFont="0" applyFill="0" applyBorder="0" applyAlignment="0" applyProtection="0"/>
    <xf numFmtId="258" fontId="21" fillId="0" borderId="0" applyFont="0" applyFill="0" applyBorder="0" applyAlignment="0" applyProtection="0"/>
    <xf numFmtId="258" fontId="21" fillId="0" borderId="0" applyFont="0" applyFill="0" applyBorder="0" applyAlignment="0" applyProtection="0"/>
    <xf numFmtId="258" fontId="21" fillId="0" borderId="0" applyFont="0" applyFill="0" applyBorder="0" applyAlignment="0" applyProtection="0"/>
    <xf numFmtId="43" fontId="94" fillId="0" borderId="0" applyFont="0" applyFill="0" applyBorder="0" applyAlignment="0" applyProtection="0"/>
    <xf numFmtId="172" fontId="21" fillId="0" borderId="0" applyFont="0" applyFill="0" applyBorder="0" applyAlignment="0" applyProtection="0"/>
    <xf numFmtId="172" fontId="44" fillId="0" borderId="0" applyFont="0" applyFill="0" applyBorder="0" applyAlignment="0" applyProtection="0"/>
    <xf numFmtId="43" fontId="21" fillId="0" borderId="0" applyFont="0" applyFill="0" applyBorder="0" applyAlignment="0" applyProtection="0"/>
    <xf numFmtId="167" fontId="45" fillId="0" borderId="0" applyFont="0" applyFill="0" applyBorder="0" applyAlignment="0" applyProtection="0"/>
    <xf numFmtId="43" fontId="94" fillId="0" borderId="0" applyFont="0" applyFill="0" applyBorder="0" applyAlignment="0" applyProtection="0"/>
    <xf numFmtId="167" fontId="44" fillId="0" borderId="0" applyFont="0" applyFill="0" applyBorder="0" applyAlignment="0" applyProtection="0"/>
    <xf numFmtId="257" fontId="37" fillId="0" borderId="0" applyFont="0" applyFill="0" applyBorder="0" applyAlignment="0" applyProtection="0"/>
    <xf numFmtId="43" fontId="21" fillId="0" borderId="0" applyFont="0" applyFill="0" applyBorder="0" applyAlignment="0" applyProtection="0"/>
    <xf numFmtId="43" fontId="44" fillId="0" borderId="0" applyFont="0" applyFill="0" applyBorder="0" applyAlignment="0" applyProtection="0"/>
    <xf numFmtId="167" fontId="4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257" fontId="37" fillId="0" borderId="0" applyFont="0" applyFill="0" applyBorder="0" applyAlignment="0" applyProtection="0"/>
    <xf numFmtId="262" fontId="21" fillId="0" borderId="0" applyFont="0" applyFill="0" applyBorder="0" applyAlignment="0" applyProtection="0"/>
    <xf numFmtId="0" fontId="21" fillId="0" borderId="0" applyFont="0" applyFill="0" applyBorder="0" applyAlignment="0" applyProtection="0"/>
    <xf numFmtId="258" fontId="21" fillId="0" borderId="0" applyFont="0" applyFill="0" applyBorder="0" applyAlignment="0" applyProtection="0"/>
    <xf numFmtId="172" fontId="21" fillId="0" borderId="0" applyFont="0" applyFill="0" applyBorder="0" applyAlignment="0" applyProtection="0"/>
    <xf numFmtId="258" fontId="21" fillId="0" borderId="0" applyFont="0" applyFill="0" applyBorder="0" applyAlignment="0" applyProtection="0"/>
    <xf numFmtId="258" fontId="21" fillId="0" borderId="0" applyFont="0" applyFill="0" applyBorder="0" applyAlignment="0" applyProtection="0"/>
    <xf numFmtId="258" fontId="21" fillId="0" borderId="0" applyFont="0" applyFill="0" applyBorder="0" applyAlignment="0" applyProtection="0"/>
    <xf numFmtId="258" fontId="2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258" fontId="21" fillId="0" borderId="0" applyFont="0" applyFill="0" applyBorder="0" applyAlignment="0" applyProtection="0"/>
    <xf numFmtId="172" fontId="21" fillId="0" borderId="0" applyFont="0" applyFill="0" applyBorder="0" applyAlignment="0" applyProtection="0"/>
    <xf numFmtId="167" fontId="1" fillId="0" borderId="0" applyFont="0" applyFill="0" applyBorder="0" applyAlignment="0" applyProtection="0"/>
    <xf numFmtId="43" fontId="176" fillId="0" borderId="0" applyFont="0" applyFill="0" applyBorder="0" applyAlignment="0" applyProtection="0"/>
    <xf numFmtId="43" fontId="176" fillId="0" borderId="0" applyFont="0" applyFill="0" applyBorder="0" applyAlignment="0" applyProtection="0"/>
    <xf numFmtId="43" fontId="176"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258" fontId="21" fillId="0" borderId="0" applyFont="0" applyFill="0" applyBorder="0" applyAlignment="0" applyProtection="0"/>
    <xf numFmtId="172" fontId="21" fillId="0" borderId="0" applyFont="0" applyFill="0" applyBorder="0" applyAlignment="0" applyProtection="0"/>
    <xf numFmtId="258" fontId="21" fillId="0" borderId="0" applyFont="0" applyFill="0" applyBorder="0" applyAlignment="0" applyProtection="0"/>
    <xf numFmtId="172" fontId="21" fillId="0" borderId="0" applyFont="0" applyFill="0" applyBorder="0" applyAlignment="0" applyProtection="0"/>
    <xf numFmtId="258" fontId="21" fillId="0" borderId="0" applyFont="0" applyFill="0" applyBorder="0" applyAlignment="0" applyProtection="0"/>
    <xf numFmtId="172" fontId="21" fillId="0" borderId="0" applyFont="0" applyFill="0" applyBorder="0" applyAlignment="0" applyProtection="0"/>
    <xf numFmtId="258" fontId="21" fillId="0" borderId="0" applyFont="0" applyFill="0" applyBorder="0" applyAlignment="0" applyProtection="0"/>
    <xf numFmtId="172" fontId="21" fillId="0" borderId="0" applyFont="0" applyFill="0" applyBorder="0" applyAlignment="0" applyProtection="0"/>
    <xf numFmtId="258" fontId="21" fillId="0" borderId="0" applyFont="0" applyFill="0" applyBorder="0" applyAlignment="0" applyProtection="0"/>
    <xf numFmtId="172" fontId="21" fillId="0" borderId="0" applyFont="0" applyFill="0" applyBorder="0" applyAlignment="0" applyProtection="0"/>
    <xf numFmtId="258" fontId="21" fillId="0" borderId="0" applyFont="0" applyFill="0" applyBorder="0" applyAlignment="0" applyProtection="0"/>
    <xf numFmtId="172" fontId="21" fillId="0" borderId="0" applyFont="0" applyFill="0" applyBorder="0" applyAlignment="0" applyProtection="0"/>
    <xf numFmtId="258" fontId="21" fillId="0" borderId="0" applyFont="0" applyFill="0" applyBorder="0" applyAlignment="0" applyProtection="0"/>
    <xf numFmtId="172" fontId="21" fillId="0" borderId="0" applyFont="0" applyFill="0" applyBorder="0" applyAlignment="0" applyProtection="0"/>
    <xf numFmtId="258" fontId="21" fillId="0" borderId="0" applyFont="0" applyFill="0" applyBorder="0" applyAlignment="0" applyProtection="0"/>
    <xf numFmtId="172" fontId="21" fillId="0" borderId="0" applyFont="0" applyFill="0" applyBorder="0" applyAlignment="0" applyProtection="0"/>
    <xf numFmtId="43" fontId="94" fillId="0" borderId="0" applyFont="0" applyFill="0" applyBorder="0" applyAlignment="0" applyProtection="0"/>
    <xf numFmtId="272" fontId="4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272" fontId="44" fillId="0" borderId="0" applyFont="0" applyFill="0" applyBorder="0" applyAlignment="0" applyProtection="0"/>
    <xf numFmtId="43" fontId="93" fillId="0" borderId="0" applyFont="0" applyFill="0" applyBorder="0" applyAlignment="0" applyProtection="0"/>
    <xf numFmtId="167" fontId="3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7" fontId="32" fillId="0" borderId="0" applyFont="0" applyFill="0" applyBorder="0" applyAlignment="0" applyProtection="0"/>
    <xf numFmtId="43" fontId="93" fillId="0" borderId="0" applyFont="0" applyFill="0" applyBorder="0" applyAlignment="0" applyProtection="0"/>
    <xf numFmtId="273"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2" fontId="4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2"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7" fontId="45" fillId="0" borderId="0" applyFont="0" applyFill="0" applyBorder="0" applyAlignment="0" applyProtection="0"/>
    <xf numFmtId="43" fontId="94" fillId="0" borderId="0" applyFont="0" applyFill="0" applyBorder="0" applyAlignment="0" applyProtection="0"/>
    <xf numFmtId="258" fontId="21" fillId="0" borderId="0" applyFont="0" applyFill="0" applyBorder="0" applyAlignment="0" applyProtection="0"/>
    <xf numFmtId="172" fontId="21" fillId="0" borderId="0" applyFont="0" applyFill="0" applyBorder="0" applyAlignment="0" applyProtection="0"/>
    <xf numFmtId="258" fontId="21" fillId="0" borderId="0" applyFont="0" applyFill="0" applyBorder="0" applyAlignment="0" applyProtection="0"/>
    <xf numFmtId="172" fontId="21" fillId="0" borderId="0" applyFont="0" applyFill="0" applyBorder="0" applyAlignment="0" applyProtection="0"/>
    <xf numFmtId="258" fontId="21" fillId="0" borderId="0" applyFont="0" applyFill="0" applyBorder="0" applyAlignment="0" applyProtection="0"/>
    <xf numFmtId="172" fontId="21" fillId="0" borderId="0" applyFont="0" applyFill="0" applyBorder="0" applyAlignment="0" applyProtection="0"/>
    <xf numFmtId="258" fontId="21" fillId="0" borderId="0" applyFont="0" applyFill="0" applyBorder="0" applyAlignment="0" applyProtection="0"/>
    <xf numFmtId="172" fontId="21" fillId="0" borderId="0" applyFont="0" applyFill="0" applyBorder="0" applyAlignment="0" applyProtection="0"/>
    <xf numFmtId="258" fontId="21" fillId="0" borderId="0" applyFont="0" applyFill="0" applyBorder="0" applyAlignment="0" applyProtection="0"/>
    <xf numFmtId="172" fontId="21" fillId="0" borderId="0" applyFont="0" applyFill="0" applyBorder="0" applyAlignment="0" applyProtection="0"/>
    <xf numFmtId="258" fontId="21" fillId="0" borderId="0" applyFont="0" applyFill="0" applyBorder="0" applyAlignment="0" applyProtection="0"/>
    <xf numFmtId="172" fontId="21" fillId="0" borderId="0" applyFont="0" applyFill="0" applyBorder="0" applyAlignment="0" applyProtection="0"/>
    <xf numFmtId="258" fontId="21" fillId="0" borderId="0" applyFont="0" applyFill="0" applyBorder="0" applyAlignment="0" applyProtection="0"/>
    <xf numFmtId="172" fontId="21" fillId="0" borderId="0" applyFont="0" applyFill="0" applyBorder="0" applyAlignment="0" applyProtection="0"/>
    <xf numFmtId="258" fontId="21" fillId="0" borderId="0" applyFont="0" applyFill="0" applyBorder="0" applyAlignment="0" applyProtection="0"/>
    <xf numFmtId="172" fontId="21" fillId="0" borderId="0" applyFont="0" applyFill="0" applyBorder="0" applyAlignment="0" applyProtection="0"/>
    <xf numFmtId="258" fontId="21" fillId="0" borderId="0" applyFont="0" applyFill="0" applyBorder="0" applyAlignment="0" applyProtection="0"/>
    <xf numFmtId="172" fontId="21" fillId="0" borderId="0" applyFont="0" applyFill="0" applyBorder="0" applyAlignment="0" applyProtection="0"/>
    <xf numFmtId="258" fontId="21" fillId="0" borderId="0" applyFont="0" applyFill="0" applyBorder="0" applyAlignment="0" applyProtection="0"/>
    <xf numFmtId="172" fontId="21" fillId="0" borderId="0" applyFont="0" applyFill="0" applyBorder="0" applyAlignment="0" applyProtection="0"/>
    <xf numFmtId="43" fontId="94" fillId="0" borderId="0" applyFont="0" applyFill="0" applyBorder="0" applyAlignment="0" applyProtection="0"/>
    <xf numFmtId="167" fontId="45" fillId="0" borderId="0" applyFont="0" applyFill="0" applyBorder="0" applyAlignment="0" applyProtection="0"/>
    <xf numFmtId="43" fontId="94" fillId="0" borderId="0" applyFont="0" applyFill="0" applyBorder="0" applyAlignment="0" applyProtection="0"/>
    <xf numFmtId="274"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4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2" fontId="1" fillId="0" borderId="0" applyFont="0" applyFill="0" applyBorder="0" applyAlignment="0" applyProtection="0"/>
    <xf numFmtId="172" fontId="4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4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2" fontId="1" fillId="0" borderId="0" applyFont="0" applyFill="0" applyBorder="0" applyAlignment="0" applyProtection="0"/>
    <xf numFmtId="172" fontId="4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44" fillId="0" borderId="0" applyFont="0" applyFill="0" applyBorder="0" applyAlignment="0" applyProtection="0"/>
    <xf numFmtId="172" fontId="1" fillId="0" borderId="0" applyFont="0" applyFill="0" applyBorder="0" applyAlignment="0" applyProtection="0"/>
    <xf numFmtId="172" fontId="44"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44" fillId="0" borderId="0" applyFont="0" applyFill="0" applyBorder="0" applyAlignment="0" applyProtection="0"/>
    <xf numFmtId="172" fontId="1" fillId="0" borderId="0" applyFont="0" applyFill="0" applyBorder="0" applyAlignment="0" applyProtection="0"/>
    <xf numFmtId="172" fontId="44"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275" fontId="182" fillId="0" borderId="0" applyFont="0" applyFill="0" applyBorder="0" applyAlignment="0" applyProtection="0"/>
    <xf numFmtId="172" fontId="21" fillId="0" borderId="0" applyFont="0" applyFill="0" applyBorder="0" applyAlignment="0" applyProtection="0"/>
    <xf numFmtId="210" fontId="21" fillId="0" borderId="0" applyFont="0" applyFill="0" applyBorder="0" applyAlignment="0" applyProtection="0"/>
    <xf numFmtId="258" fontId="21" fillId="0" borderId="0" applyFont="0" applyFill="0" applyBorder="0" applyAlignment="0" applyProtection="0"/>
    <xf numFmtId="172" fontId="21" fillId="0" borderId="0" applyFont="0" applyFill="0" applyBorder="0" applyAlignment="0" applyProtection="0"/>
    <xf numFmtId="258" fontId="21" fillId="0" borderId="0" applyFont="0" applyFill="0" applyBorder="0" applyAlignment="0" applyProtection="0"/>
    <xf numFmtId="172" fontId="21" fillId="0" borderId="0" applyFont="0" applyFill="0" applyBorder="0" applyAlignment="0" applyProtection="0"/>
    <xf numFmtId="258" fontId="21" fillId="0" borderId="0" applyFont="0" applyFill="0" applyBorder="0" applyAlignment="0" applyProtection="0"/>
    <xf numFmtId="172" fontId="21" fillId="0" borderId="0" applyFont="0" applyFill="0" applyBorder="0" applyAlignment="0" applyProtection="0"/>
    <xf numFmtId="258" fontId="21" fillId="0" borderId="0" applyFont="0" applyFill="0" applyBorder="0" applyAlignment="0" applyProtection="0"/>
    <xf numFmtId="172" fontId="21" fillId="0" borderId="0" applyFont="0" applyFill="0" applyBorder="0" applyAlignment="0" applyProtection="0"/>
    <xf numFmtId="258" fontId="21" fillId="0" borderId="0" applyFont="0" applyFill="0" applyBorder="0" applyAlignment="0" applyProtection="0"/>
    <xf numFmtId="172" fontId="21" fillId="0" borderId="0" applyFont="0" applyFill="0" applyBorder="0" applyAlignment="0" applyProtection="0"/>
    <xf numFmtId="258" fontId="21" fillId="0" borderId="0" applyFont="0" applyFill="0" applyBorder="0" applyAlignment="0" applyProtection="0"/>
    <xf numFmtId="172" fontId="21" fillId="0" borderId="0" applyFont="0" applyFill="0" applyBorder="0" applyAlignment="0" applyProtection="0"/>
    <xf numFmtId="258" fontId="21" fillId="0" borderId="0" applyFont="0" applyFill="0" applyBorder="0" applyAlignment="0" applyProtection="0"/>
    <xf numFmtId="172" fontId="21" fillId="0" borderId="0" applyFont="0" applyFill="0" applyBorder="0" applyAlignment="0" applyProtection="0"/>
    <xf numFmtId="258" fontId="21" fillId="0" borderId="0" applyFont="0" applyFill="0" applyBorder="0" applyAlignment="0" applyProtection="0"/>
    <xf numFmtId="172" fontId="21" fillId="0" borderId="0" applyFont="0" applyFill="0" applyBorder="0" applyAlignment="0" applyProtection="0"/>
    <xf numFmtId="258" fontId="21" fillId="0" borderId="0" applyFont="0" applyFill="0" applyBorder="0" applyAlignment="0" applyProtection="0"/>
    <xf numFmtId="172" fontId="21" fillId="0" borderId="0" applyFont="0" applyFill="0" applyBorder="0" applyAlignment="0" applyProtection="0"/>
    <xf numFmtId="258" fontId="21" fillId="0" borderId="0" applyFont="0" applyFill="0" applyBorder="0" applyAlignment="0" applyProtection="0"/>
    <xf numFmtId="172" fontId="21" fillId="0" borderId="0" applyFont="0" applyFill="0" applyBorder="0" applyAlignment="0" applyProtection="0"/>
    <xf numFmtId="276" fontId="21" fillId="0" borderId="0" applyFont="0" applyFill="0" applyBorder="0" applyAlignment="0" applyProtection="0"/>
    <xf numFmtId="170" fontId="21"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257" fontId="21" fillId="0" borderId="0" applyFont="0" applyFill="0" applyBorder="0" applyAlignment="0" applyProtection="0"/>
    <xf numFmtId="37" fontId="185" fillId="0" borderId="0" applyFont="0" applyFill="0" applyBorder="0" applyAlignment="0" applyProtection="0"/>
    <xf numFmtId="0" fontId="185" fillId="0" borderId="0" applyFont="0" applyFill="0" applyBorder="0" applyAlignment="0" applyProtection="0"/>
    <xf numFmtId="277" fontId="21" fillId="0" borderId="0" applyFont="0" applyFill="0" applyBorder="0" applyAlignment="0" applyProtection="0"/>
    <xf numFmtId="0" fontId="185" fillId="0" borderId="0" applyFont="0" applyFill="0" applyBorder="0" applyAlignment="0" applyProtection="0"/>
    <xf numFmtId="14" fontId="3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278" fontId="1" fillId="0" borderId="0" applyFont="0" applyFill="0" applyBorder="0" applyAlignment="0" applyProtection="0"/>
    <xf numFmtId="44" fontId="44" fillId="0" borderId="0" applyFont="0" applyFill="0" applyBorder="0" applyAlignment="0" applyProtection="0"/>
    <xf numFmtId="279" fontId="21" fillId="0" borderId="0" applyFont="0" applyFill="0" applyBorder="0" applyAlignment="0" applyProtection="0"/>
    <xf numFmtId="44" fontId="44" fillId="0" borderId="0" applyFont="0" applyFill="0" applyBorder="0" applyAlignment="0" applyProtection="0"/>
    <xf numFmtId="221" fontId="21" fillId="0" borderId="0" applyFont="0" applyFill="0" applyBorder="0" applyAlignment="0" applyProtection="0"/>
    <xf numFmtId="44" fontId="44" fillId="0" borderId="0" applyFont="0" applyFill="0" applyBorder="0" applyAlignment="0" applyProtection="0"/>
    <xf numFmtId="221" fontId="21" fillId="0" borderId="0" applyFont="0" applyFill="0" applyBorder="0" applyAlignment="0" applyProtection="0"/>
    <xf numFmtId="221" fontId="21" fillId="0" borderId="0" applyFont="0" applyFill="0" applyBorder="0" applyAlignment="0" applyProtection="0"/>
    <xf numFmtId="279" fontId="21" fillId="0" borderId="0" applyFont="0" applyFill="0" applyBorder="0" applyAlignment="0" applyProtection="0"/>
    <xf numFmtId="279" fontId="21" fillId="0" borderId="0" applyFont="0" applyFill="0" applyBorder="0" applyAlignment="0" applyProtection="0"/>
    <xf numFmtId="44" fontId="1" fillId="0" borderId="0" applyFont="0" applyFill="0" applyBorder="0" applyAlignment="0" applyProtection="0"/>
    <xf numFmtId="279" fontId="21" fillId="0" borderId="0" applyFont="0" applyFill="0" applyBorder="0" applyAlignment="0" applyProtection="0"/>
    <xf numFmtId="279" fontId="21" fillId="0" borderId="0" applyFont="0" applyFill="0" applyBorder="0" applyAlignment="0" applyProtection="0"/>
    <xf numFmtId="221" fontId="21" fillId="0" borderId="0" applyFont="0" applyFill="0" applyBorder="0" applyAlignment="0" applyProtection="0"/>
    <xf numFmtId="221" fontId="21" fillId="0" borderId="0" applyFont="0" applyFill="0" applyBorder="0" applyAlignment="0" applyProtection="0"/>
    <xf numFmtId="44" fontId="1" fillId="0" borderId="0" applyFont="0" applyFill="0" applyBorder="0" applyAlignment="0" applyProtection="0"/>
    <xf numFmtId="279" fontId="21" fillId="0" borderId="0" applyFont="0" applyFill="0" applyBorder="0" applyAlignment="0" applyProtection="0"/>
    <xf numFmtId="280" fontId="21" fillId="0" borderId="0" applyFont="0" applyFill="0" applyBorder="0" applyAlignment="0" applyProtection="0"/>
    <xf numFmtId="0" fontId="31" fillId="0" borderId="0" applyFont="0" applyFill="0" applyBorder="0" applyAlignment="0" applyProtection="0"/>
    <xf numFmtId="169" fontId="21" fillId="0" borderId="0" applyFont="0" applyFill="0" applyBorder="0" applyAlignment="0" applyProtection="0"/>
    <xf numFmtId="166" fontId="1" fillId="0" borderId="0" applyFont="0" applyFill="0" applyBorder="0" applyAlignment="0" applyProtection="0"/>
    <xf numFmtId="281" fontId="21" fillId="0" borderId="0" applyFont="0" applyFill="0" applyBorder="0" applyAlignment="0" applyProtection="0"/>
    <xf numFmtId="281" fontId="21" fillId="0" borderId="0" applyFont="0" applyFill="0" applyBorder="0" applyAlignment="0" applyProtection="0"/>
    <xf numFmtId="282" fontId="37" fillId="0" borderId="0" applyFont="0" applyFill="0" applyBorder="0" applyAlignment="0" applyProtection="0"/>
    <xf numFmtId="44" fontId="1" fillId="0" borderId="0" applyFont="0" applyFill="0" applyBorder="0" applyAlignment="0" applyProtection="0"/>
    <xf numFmtId="172" fontId="44" fillId="0" borderId="0" applyFill="0" applyBorder="0" applyAlignment="0" applyProtection="0"/>
    <xf numFmtId="0" fontId="183" fillId="0" borderId="0" applyFont="0" applyFill="0" applyBorder="0" applyAlignment="0" applyProtection="0"/>
    <xf numFmtId="44" fontId="1" fillId="0" borderId="0" applyFont="0" applyFill="0" applyBorder="0" applyAlignment="0" applyProtection="0"/>
    <xf numFmtId="283" fontId="21" fillId="0" borderId="0" applyFont="0" applyFill="0" applyBorder="0" applyAlignment="0" applyProtection="0"/>
    <xf numFmtId="172" fontId="44" fillId="0" borderId="0" applyFill="0" applyBorder="0" applyAlignment="0" applyProtection="0"/>
    <xf numFmtId="284" fontId="21" fillId="0" borderId="0" applyFont="0" applyFill="0" applyBorder="0" applyAlignment="0" applyProtection="0"/>
    <xf numFmtId="166" fontId="21" fillId="0" borderId="0" applyFont="0" applyFill="0" applyBorder="0" applyAlignment="0" applyProtection="0"/>
    <xf numFmtId="0" fontId="31" fillId="0" borderId="0" applyFont="0" applyFill="0" applyBorder="0" applyAlignment="0" applyProtection="0"/>
    <xf numFmtId="221" fontId="21" fillId="0" borderId="0" applyFont="0" applyFill="0" applyBorder="0" applyAlignment="0" applyProtection="0"/>
    <xf numFmtId="282" fontId="37" fillId="0" borderId="0" applyFont="0" applyFill="0" applyBorder="0" applyAlignment="0" applyProtection="0"/>
    <xf numFmtId="280" fontId="21" fillId="0" borderId="0" applyFont="0" applyFill="0" applyBorder="0" applyAlignment="0" applyProtection="0"/>
    <xf numFmtId="231" fontId="183" fillId="0" borderId="0" applyFont="0" applyFill="0" applyBorder="0" applyAlignment="0" applyProtection="0"/>
    <xf numFmtId="169" fontId="21" fillId="0" borderId="0" applyFont="0" applyFill="0" applyBorder="0" applyAlignment="0" applyProtection="0"/>
    <xf numFmtId="231" fontId="183" fillId="0" borderId="0" applyFont="0" applyFill="0" applyBorder="0" applyAlignment="0" applyProtection="0"/>
    <xf numFmtId="282" fontId="37" fillId="0" borderId="0" applyFont="0" applyFill="0" applyBorder="0" applyAlignment="0" applyProtection="0"/>
    <xf numFmtId="285" fontId="31" fillId="0" borderId="0" applyFont="0" applyFill="0" applyBorder="0" applyAlignment="0" applyProtection="0"/>
    <xf numFmtId="174" fontId="183" fillId="0" borderId="0" applyFont="0" applyFill="0" applyBorder="0" applyAlignment="0" applyProtection="0"/>
    <xf numFmtId="285" fontId="31" fillId="0" borderId="0" applyFont="0" applyFill="0" applyBorder="0" applyAlignment="0" applyProtection="0"/>
    <xf numFmtId="174" fontId="31" fillId="0" borderId="0" applyFont="0" applyFill="0" applyBorder="0" applyAlignment="0" applyProtection="0"/>
    <xf numFmtId="174" fontId="31" fillId="0" borderId="0" applyFont="0" applyFill="0" applyBorder="0" applyAlignment="0" applyProtection="0"/>
    <xf numFmtId="174" fontId="31" fillId="0" borderId="0" applyFont="0" applyFill="0" applyBorder="0" applyAlignment="0" applyProtection="0"/>
    <xf numFmtId="174" fontId="31" fillId="0" borderId="0" applyFont="0" applyFill="0" applyBorder="0" applyAlignment="0" applyProtection="0"/>
    <xf numFmtId="174" fontId="31" fillId="0" borderId="0" applyFont="0" applyFill="0" applyBorder="0" applyAlignment="0" applyProtection="0"/>
    <xf numFmtId="231" fontId="31" fillId="0" borderId="0" applyFont="0" applyFill="0" applyBorder="0" applyAlignment="0" applyProtection="0"/>
    <xf numFmtId="282" fontId="37" fillId="0" borderId="0" applyFont="0" applyFill="0" applyBorder="0" applyAlignment="0" applyProtection="0"/>
    <xf numFmtId="166" fontId="21" fillId="0" borderId="0" applyFont="0" applyFill="0" applyBorder="0" applyAlignment="0" applyProtection="0"/>
    <xf numFmtId="221" fontId="21" fillId="0" borderId="0" applyFont="0" applyFill="0" applyBorder="0" applyAlignment="0" applyProtection="0"/>
    <xf numFmtId="282" fontId="37" fillId="0" borderId="0" applyFont="0" applyFill="0" applyBorder="0" applyAlignment="0" applyProtection="0"/>
    <xf numFmtId="44" fontId="1" fillId="0" borderId="0" applyFont="0" applyFill="0" applyBorder="0" applyAlignment="0" applyProtection="0"/>
    <xf numFmtId="166" fontId="21" fillId="0" borderId="0" applyFont="0" applyFill="0" applyBorder="0" applyAlignment="0" applyProtection="0"/>
    <xf numFmtId="44" fontId="1" fillId="0" borderId="0" applyFont="0" applyFill="0" applyBorder="0" applyAlignment="0" applyProtection="0"/>
    <xf numFmtId="280" fontId="21" fillId="0" borderId="0" applyFont="0" applyFill="0" applyBorder="0" applyAlignment="0" applyProtection="0"/>
    <xf numFmtId="286" fontId="21" fillId="0" borderId="0" applyFont="0" applyFill="0" applyBorder="0" applyAlignment="0" applyProtection="0"/>
    <xf numFmtId="283" fontId="21" fillId="0" borderId="0" applyFont="0" applyFill="0" applyBorder="0" applyAlignment="0" applyProtection="0"/>
    <xf numFmtId="221" fontId="44" fillId="0" borderId="0" applyFont="0" applyFill="0" applyBorder="0" applyAlignment="0" applyProtection="0"/>
    <xf numFmtId="284" fontId="21" fillId="0" borderId="0" applyFont="0" applyFill="0" applyBorder="0" applyAlignment="0" applyProtection="0"/>
    <xf numFmtId="221" fontId="21" fillId="0" borderId="0" applyFont="0" applyFill="0" applyBorder="0" applyAlignment="0" applyProtection="0"/>
    <xf numFmtId="287" fontId="1" fillId="0" borderId="0" applyFont="0" applyFill="0" applyBorder="0" applyAlignment="0" applyProtection="0"/>
    <xf numFmtId="287" fontId="1" fillId="0" borderId="0" applyFont="0" applyFill="0" applyBorder="0" applyAlignment="0" applyProtection="0"/>
    <xf numFmtId="287" fontId="44" fillId="0" borderId="0" applyFont="0" applyFill="0" applyBorder="0" applyAlignment="0" applyProtection="0"/>
    <xf numFmtId="0" fontId="183" fillId="0" borderId="0" applyFont="0" applyFill="0" applyBorder="0" applyAlignment="0" applyProtection="0"/>
    <xf numFmtId="281" fontId="21" fillId="0" borderId="0" applyFont="0" applyFill="0" applyBorder="0" applyAlignment="0" applyProtection="0"/>
    <xf numFmtId="0" fontId="31" fillId="0" borderId="0" applyFont="0" applyFill="0" applyBorder="0" applyAlignment="0" applyProtection="0"/>
    <xf numFmtId="287" fontId="1" fillId="0" borderId="0" applyFont="0" applyFill="0" applyBorder="0" applyAlignment="0" applyProtection="0"/>
    <xf numFmtId="287" fontId="1" fillId="0" borderId="0" applyFont="0" applyFill="0" applyBorder="0" applyAlignment="0" applyProtection="0"/>
    <xf numFmtId="287" fontId="44" fillId="0" borderId="0" applyFont="0" applyFill="0" applyBorder="0" applyAlignment="0" applyProtection="0"/>
    <xf numFmtId="44" fontId="1" fillId="0" borderId="0" applyFont="0" applyFill="0" applyBorder="0" applyAlignment="0" applyProtection="0"/>
    <xf numFmtId="281" fontId="21" fillId="0" borderId="0" applyFont="0" applyFill="0" applyBorder="0" applyAlignment="0" applyProtection="0"/>
    <xf numFmtId="44" fontId="1" fillId="0" borderId="0" applyFont="0" applyFill="0" applyBorder="0" applyAlignment="0" applyProtection="0"/>
    <xf numFmtId="288" fontId="21" fillId="0" borderId="0" applyFont="0" applyFill="0" applyBorder="0" applyAlignment="0" applyProtection="0"/>
    <xf numFmtId="166" fontId="21" fillId="0" borderId="0" applyFont="0" applyFill="0" applyBorder="0" applyAlignment="0" applyProtection="0"/>
    <xf numFmtId="0" fontId="31" fillId="0" borderId="0" applyFont="0" applyFill="0" applyBorder="0" applyAlignment="0" applyProtection="0"/>
    <xf numFmtId="289" fontId="21" fillId="0" borderId="0" applyFont="0" applyFill="0" applyBorder="0" applyAlignment="0" applyProtection="0"/>
    <xf numFmtId="287" fontId="1" fillId="0" borderId="0" applyFont="0" applyFill="0" applyBorder="0" applyAlignment="0" applyProtection="0"/>
    <xf numFmtId="283" fontId="21" fillId="0" borderId="0" applyFont="0" applyFill="0" applyBorder="0" applyAlignment="0" applyProtection="0"/>
    <xf numFmtId="287" fontId="1" fillId="0" borderId="0" applyFont="0" applyFill="0" applyBorder="0" applyAlignment="0" applyProtection="0"/>
    <xf numFmtId="44" fontId="1" fillId="0" borderId="0" applyFont="0" applyFill="0" applyBorder="0" applyAlignment="0" applyProtection="0"/>
    <xf numFmtId="172" fontId="44" fillId="0" borderId="0" applyFill="0" applyBorder="0" applyAlignment="0" applyProtection="0"/>
    <xf numFmtId="44" fontId="44" fillId="0" borderId="0" applyFont="0" applyFill="0" applyBorder="0" applyAlignment="0" applyProtection="0"/>
    <xf numFmtId="166" fontId="21" fillId="0" borderId="0" applyFont="0" applyFill="0" applyBorder="0" applyAlignment="0" applyProtection="0"/>
    <xf numFmtId="44" fontId="1" fillId="0" borderId="0" applyFont="0" applyFill="0" applyBorder="0" applyAlignment="0" applyProtection="0"/>
    <xf numFmtId="166" fontId="1"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287" fontId="1" fillId="0" borderId="0" applyFont="0" applyFill="0" applyBorder="0" applyAlignment="0" applyProtection="0"/>
    <xf numFmtId="44" fontId="1" fillId="0" borderId="0" applyFont="0" applyFill="0" applyBorder="0" applyAlignment="0" applyProtection="0"/>
    <xf numFmtId="166" fontId="21" fillId="0" borderId="0" applyFont="0" applyFill="0" applyBorder="0" applyAlignment="0" applyProtection="0"/>
    <xf numFmtId="221" fontId="21" fillId="0" borderId="0" applyFont="0" applyFill="0" applyBorder="0" applyAlignment="0" applyProtection="0"/>
    <xf numFmtId="166" fontId="21" fillId="0" borderId="0" applyFont="0" applyFill="0" applyBorder="0" applyAlignment="0" applyProtection="0"/>
    <xf numFmtId="44" fontId="1" fillId="0" borderId="0" applyFont="0" applyFill="0" applyBorder="0" applyAlignment="0" applyProtection="0"/>
    <xf numFmtId="279" fontId="21" fillId="0" borderId="0" applyFont="0" applyFill="0" applyBorder="0" applyAlignment="0" applyProtection="0"/>
    <xf numFmtId="250" fontId="44" fillId="0" borderId="0" applyFill="0" applyBorder="0" applyAlignment="0" applyProtection="0"/>
    <xf numFmtId="44" fontId="44" fillId="0" borderId="0" applyFont="0" applyFill="0" applyBorder="0" applyAlignment="0" applyProtection="0"/>
    <xf numFmtId="279" fontId="21"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279" fontId="21" fillId="0" borderId="0" applyFont="0" applyFill="0" applyBorder="0" applyAlignment="0" applyProtection="0"/>
    <xf numFmtId="166" fontId="1" fillId="0" borderId="0" applyFont="0" applyFill="0" applyBorder="0" applyAlignment="0" applyProtection="0"/>
    <xf numFmtId="279" fontId="21" fillId="0" borderId="0" applyFont="0" applyFill="0" applyBorder="0" applyAlignment="0" applyProtection="0"/>
    <xf numFmtId="44" fontId="44" fillId="0" borderId="0" applyFont="0" applyFill="0" applyBorder="0" applyAlignment="0" applyProtection="0"/>
    <xf numFmtId="221" fontId="21" fillId="0" borderId="0" applyFont="0" applyFill="0" applyBorder="0" applyAlignment="0" applyProtection="0"/>
    <xf numFmtId="221" fontId="21" fillId="0" borderId="0" applyFont="0" applyFill="0" applyBorder="0" applyAlignment="0" applyProtection="0"/>
    <xf numFmtId="44" fontId="44" fillId="0" borderId="0" applyFont="0" applyFill="0" applyBorder="0" applyAlignment="0" applyProtection="0"/>
    <xf numFmtId="278" fontId="1" fillId="0" borderId="0" applyFont="0" applyFill="0" applyBorder="0" applyAlignment="0" applyProtection="0"/>
    <xf numFmtId="44" fontId="44" fillId="0" borderId="0" applyFont="0" applyFill="0" applyBorder="0" applyAlignment="0" applyProtection="0"/>
    <xf numFmtId="290" fontId="21" fillId="0" borderId="0" applyFont="0" applyFill="0" applyBorder="0" applyAlignment="0" applyProtection="0"/>
    <xf numFmtId="166" fontId="21" fillId="0" borderId="0" applyFont="0" applyFill="0" applyBorder="0" applyAlignment="0" applyProtection="0"/>
    <xf numFmtId="282" fontId="21" fillId="0" borderId="0" applyFont="0" applyFill="0" applyBorder="0" applyAlignment="0" applyProtection="0"/>
    <xf numFmtId="0" fontId="56" fillId="0" borderId="0">
      <protection locked="0"/>
    </xf>
    <xf numFmtId="4" fontId="91" fillId="0" borderId="0" applyFont="0" applyAlignment="0">
      <alignment horizontal="center"/>
    </xf>
    <xf numFmtId="0" fontId="92" fillId="0" borderId="0" applyFont="0" applyFill="0" applyBorder="0" applyAlignment="0" applyProtection="0">
      <alignment horizontal="right"/>
    </xf>
    <xf numFmtId="291" fontId="57" fillId="0" borderId="0" applyFill="0" applyBorder="0" applyProtection="0">
      <alignment horizontal="right"/>
    </xf>
    <xf numFmtId="292" fontId="92" fillId="0" borderId="0" applyFont="0" applyFill="0" applyBorder="0" applyProtection="0">
      <alignment horizontal="right"/>
    </xf>
    <xf numFmtId="292" fontId="32" fillId="0" borderId="0" applyNumberFormat="0" applyAlignment="0">
      <alignment horizontal="right"/>
    </xf>
    <xf numFmtId="0" fontId="186" fillId="36" borderId="0" applyNumberFormat="0" applyBorder="0" applyAlignment="0" applyProtection="0"/>
    <xf numFmtId="0" fontId="8" fillId="4" borderId="0" applyNumberFormat="0" applyBorder="0" applyAlignment="0" applyProtection="0"/>
    <xf numFmtId="0" fontId="186" fillId="36" borderId="0" applyNumberFormat="0" applyBorder="0" applyAlignment="0" applyProtection="0"/>
    <xf numFmtId="0" fontId="8" fillId="4" borderId="0" applyNumberFormat="0" applyBorder="0" applyAlignment="0" applyProtection="0"/>
    <xf numFmtId="0" fontId="187" fillId="4" borderId="0" applyNumberFormat="0" applyBorder="0" applyAlignment="0" applyProtection="0"/>
    <xf numFmtId="0" fontId="186" fillId="36" borderId="0" applyNumberFormat="0" applyBorder="0" applyAlignment="0" applyProtection="0"/>
    <xf numFmtId="0" fontId="186" fillId="36" borderId="0" applyNumberFormat="0" applyBorder="0" applyAlignment="0" applyProtection="0"/>
    <xf numFmtId="0" fontId="186" fillId="36" borderId="0" applyNumberFormat="0" applyBorder="0" applyAlignment="0" applyProtection="0"/>
    <xf numFmtId="0" fontId="186" fillId="36" borderId="0" applyNumberFormat="0" applyBorder="0" applyAlignment="0" applyProtection="0"/>
    <xf numFmtId="0" fontId="188" fillId="36" borderId="0" applyNumberFormat="0" applyBorder="0" applyAlignment="0" applyProtection="0"/>
    <xf numFmtId="0" fontId="187" fillId="4" borderId="0" applyNumberFormat="0" applyBorder="0" applyAlignment="0" applyProtection="0"/>
    <xf numFmtId="0" fontId="186" fillId="36" borderId="0" applyNumberFormat="0" applyBorder="0" applyAlignment="0" applyProtection="0"/>
    <xf numFmtId="0" fontId="186" fillId="36" borderId="0" applyNumberFormat="0" applyBorder="0" applyAlignment="0" applyProtection="0"/>
    <xf numFmtId="0" fontId="186" fillId="36" borderId="0" applyNumberFormat="0" applyBorder="0" applyAlignment="0" applyProtection="0"/>
    <xf numFmtId="0" fontId="186" fillId="36" borderId="0" applyNumberFormat="0" applyBorder="0" applyAlignment="0" applyProtection="0"/>
    <xf numFmtId="0" fontId="186" fillId="36" borderId="0" applyNumberFormat="0" applyBorder="0" applyAlignment="0" applyProtection="0"/>
    <xf numFmtId="0" fontId="186" fillId="36"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186" fillId="36" borderId="0" applyNumberFormat="0" applyBorder="0" applyAlignment="0" applyProtection="0"/>
    <xf numFmtId="37" fontId="189" fillId="0" borderId="0"/>
    <xf numFmtId="283" fontId="54" fillId="0" borderId="0" applyFont="0" applyFill="0" applyBorder="0" applyAlignment="0"/>
    <xf numFmtId="37" fontId="190" fillId="0" borderId="51" applyNumberFormat="0" applyFont="0" applyFill="0" applyBorder="0" applyAlignment="0" applyProtection="0">
      <alignment horizontal="left"/>
    </xf>
    <xf numFmtId="199" fontId="191" fillId="0" borderId="0"/>
    <xf numFmtId="285" fontId="21" fillId="0" borderId="0"/>
    <xf numFmtId="0" fontId="21" fillId="0" borderId="0"/>
    <xf numFmtId="0" fontId="3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21" fillId="0" borderId="0"/>
    <xf numFmtId="0" fontId="44" fillId="0" borderId="0"/>
    <xf numFmtId="0" fontId="1" fillId="0" borderId="0"/>
    <xf numFmtId="0" fontId="1" fillId="0" borderId="0"/>
    <xf numFmtId="0" fontId="21" fillId="0" borderId="0"/>
    <xf numFmtId="0" fontId="1" fillId="0" borderId="0"/>
    <xf numFmtId="0" fontId="45" fillId="0" borderId="0"/>
    <xf numFmtId="0" fontId="21" fillId="0" borderId="0"/>
    <xf numFmtId="0" fontId="37"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34" fillId="0" borderId="0"/>
    <xf numFmtId="0" fontId="1" fillId="0" borderId="0"/>
    <xf numFmtId="0" fontId="1" fillId="0" borderId="0"/>
    <xf numFmtId="0" fontId="45" fillId="0" borderId="0"/>
    <xf numFmtId="0" fontId="21" fillId="0" borderId="0"/>
    <xf numFmtId="38" fontId="54" fillId="0" borderId="0"/>
    <xf numFmtId="0" fontId="37" fillId="0" borderId="0"/>
    <xf numFmtId="0" fontId="1" fillId="0" borderId="0"/>
    <xf numFmtId="0" fontId="1" fillId="0" borderId="0"/>
    <xf numFmtId="0" fontId="1" fillId="0" borderId="0"/>
    <xf numFmtId="0" fontId="1" fillId="0" borderId="0"/>
    <xf numFmtId="0" fontId="45" fillId="0" borderId="0"/>
    <xf numFmtId="0" fontId="21" fillId="0" borderId="0"/>
    <xf numFmtId="0" fontId="93" fillId="0" borderId="0"/>
    <xf numFmtId="0" fontId="1" fillId="0" borderId="0"/>
    <xf numFmtId="0" fontId="1" fillId="0" borderId="0"/>
    <xf numFmtId="0" fontId="45" fillId="0" borderId="0"/>
    <xf numFmtId="0" fontId="34" fillId="0" borderId="0"/>
    <xf numFmtId="0" fontId="21" fillId="0" borderId="0"/>
    <xf numFmtId="0" fontId="1" fillId="0" borderId="0"/>
    <xf numFmtId="0" fontId="45" fillId="0" borderId="0"/>
    <xf numFmtId="0" fontId="93" fillId="0" borderId="0"/>
    <xf numFmtId="0" fontId="45" fillId="0" borderId="0"/>
    <xf numFmtId="0" fontId="45" fillId="0" borderId="0"/>
    <xf numFmtId="0" fontId="45" fillId="0" borderId="0"/>
    <xf numFmtId="0" fontId="21" fillId="0" borderId="0"/>
    <xf numFmtId="0" fontId="21" fillId="0" borderId="0"/>
    <xf numFmtId="0" fontId="176" fillId="0" borderId="0"/>
    <xf numFmtId="0" fontId="21" fillId="0" borderId="0"/>
    <xf numFmtId="0" fontId="45" fillId="0" borderId="0"/>
    <xf numFmtId="0" fontId="21" fillId="0" borderId="0"/>
    <xf numFmtId="0" fontId="21" fillId="0" borderId="0"/>
    <xf numFmtId="0" fontId="45"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44" fillId="0" borderId="0"/>
    <xf numFmtId="0" fontId="21" fillId="0" borderId="0"/>
    <xf numFmtId="0" fontId="21" fillId="0" borderId="0"/>
    <xf numFmtId="0" fontId="3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37"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44" fillId="0" borderId="0"/>
    <xf numFmtId="0" fontId="1" fillId="0" borderId="0"/>
    <xf numFmtId="0" fontId="45"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5"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5"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5" fillId="0" borderId="0"/>
    <xf numFmtId="0" fontId="34" fillId="0" borderId="0"/>
    <xf numFmtId="0" fontId="1" fillId="0" borderId="0"/>
    <xf numFmtId="0" fontId="1" fillId="0" borderId="0"/>
    <xf numFmtId="0" fontId="45" fillId="0" borderId="0"/>
    <xf numFmtId="0" fontId="1" fillId="0" borderId="0"/>
    <xf numFmtId="0" fontId="1" fillId="0" borderId="0"/>
    <xf numFmtId="0" fontId="45" fillId="0" borderId="0"/>
    <xf numFmtId="0" fontId="1" fillId="0" borderId="0"/>
    <xf numFmtId="0" fontId="1" fillId="0" borderId="0"/>
    <xf numFmtId="0" fontId="45" fillId="0" borderId="0"/>
    <xf numFmtId="0" fontId="1" fillId="0" borderId="0"/>
    <xf numFmtId="0" fontId="37" fillId="0" borderId="0"/>
    <xf numFmtId="0" fontId="45"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94" fillId="0" borderId="0"/>
    <xf numFmtId="0" fontId="94" fillId="0" borderId="0"/>
    <xf numFmtId="0" fontId="21" fillId="0" borderId="0"/>
    <xf numFmtId="0" fontId="21" fillId="0" borderId="0"/>
    <xf numFmtId="0" fontId="94" fillId="0" borderId="0"/>
    <xf numFmtId="0" fontId="94" fillId="0" borderId="0"/>
    <xf numFmtId="0" fontId="94" fillId="0" borderId="0"/>
    <xf numFmtId="242" fontId="21" fillId="0" borderId="0"/>
    <xf numFmtId="0" fontId="94" fillId="0" borderId="0"/>
    <xf numFmtId="0" fontId="177" fillId="0" borderId="0">
      <alignment vertical="top"/>
    </xf>
    <xf numFmtId="0" fontId="9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4" fillId="0" borderId="0"/>
    <xf numFmtId="0" fontId="1" fillId="0" borderId="0"/>
    <xf numFmtId="0" fontId="1" fillId="0" borderId="0"/>
    <xf numFmtId="0" fontId="1" fillId="0" borderId="0"/>
    <xf numFmtId="0" fontId="45" fillId="0" borderId="0"/>
    <xf numFmtId="0" fontId="94" fillId="0" borderId="0"/>
    <xf numFmtId="0" fontId="21" fillId="0" borderId="0"/>
    <xf numFmtId="0" fontId="177" fillId="0" borderId="0">
      <alignment vertical="top"/>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5" fillId="0" borderId="0"/>
    <xf numFmtId="0" fontId="177" fillId="0" borderId="0">
      <alignment vertical="top"/>
    </xf>
    <xf numFmtId="0" fontId="94" fillId="0" borderId="0"/>
    <xf numFmtId="0" fontId="1" fillId="0" borderId="0"/>
    <xf numFmtId="0" fontId="1" fillId="0" borderId="0"/>
    <xf numFmtId="0" fontId="1" fillId="0" borderId="0"/>
    <xf numFmtId="0" fontId="1" fillId="0" borderId="0"/>
    <xf numFmtId="0" fontId="45" fillId="0" borderId="0"/>
    <xf numFmtId="0" fontId="1" fillId="0" borderId="0"/>
    <xf numFmtId="0" fontId="1" fillId="0" borderId="0"/>
    <xf numFmtId="0" fontId="1" fillId="0" borderId="0"/>
    <xf numFmtId="0" fontId="45" fillId="0" borderId="0"/>
    <xf numFmtId="0" fontId="44" fillId="0" borderId="0"/>
    <xf numFmtId="0" fontId="1" fillId="0" borderId="0"/>
    <xf numFmtId="0" fontId="1" fillId="0" borderId="0"/>
    <xf numFmtId="0" fontId="45" fillId="0" borderId="0"/>
    <xf numFmtId="0" fontId="45" fillId="0" borderId="0"/>
    <xf numFmtId="0" fontId="45" fillId="0" borderId="0"/>
    <xf numFmtId="0" fontId="45" fillId="0" borderId="0"/>
    <xf numFmtId="0" fontId="21" fillId="0" borderId="0"/>
    <xf numFmtId="0" fontId="21" fillId="0" borderId="0"/>
    <xf numFmtId="0" fontId="21" fillId="0" borderId="0"/>
    <xf numFmtId="0" fontId="21" fillId="0" borderId="0"/>
    <xf numFmtId="0" fontId="94"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4" fillId="0" borderId="0"/>
    <xf numFmtId="0" fontId="45"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5"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45" fillId="0" borderId="0"/>
    <xf numFmtId="0" fontId="1" fillId="0" borderId="0"/>
    <xf numFmtId="0" fontId="1" fillId="0" borderId="0"/>
    <xf numFmtId="0" fontId="1" fillId="0" borderId="0"/>
    <xf numFmtId="0" fontId="45" fillId="0" borderId="0"/>
    <xf numFmtId="0" fontId="1" fillId="0" borderId="0"/>
    <xf numFmtId="0" fontId="1" fillId="0" borderId="0"/>
    <xf numFmtId="0" fontId="45" fillId="0" borderId="0"/>
    <xf numFmtId="0" fontId="1" fillId="0" borderId="0"/>
    <xf numFmtId="0" fontId="1" fillId="0" borderId="0"/>
    <xf numFmtId="0" fontId="45" fillId="0" borderId="0"/>
    <xf numFmtId="0" fontId="1" fillId="0" borderId="0"/>
    <xf numFmtId="0" fontId="44" fillId="0" borderId="0"/>
    <xf numFmtId="0" fontId="45" fillId="0" borderId="0"/>
    <xf numFmtId="0" fontId="45"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76" fillId="0" borderId="0"/>
    <xf numFmtId="0" fontId="176" fillId="0" borderId="0"/>
    <xf numFmtId="0" fontId="176" fillId="0" borderId="0"/>
    <xf numFmtId="0" fontId="176" fillId="0" borderId="0"/>
    <xf numFmtId="0" fontId="21" fillId="0" borderId="0"/>
    <xf numFmtId="0" fontId="2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4" fillId="0" borderId="0"/>
    <xf numFmtId="0" fontId="45" fillId="0" borderId="0"/>
    <xf numFmtId="0" fontId="21" fillId="0" borderId="0"/>
    <xf numFmtId="0" fontId="2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45" fillId="0" borderId="0"/>
    <xf numFmtId="0" fontId="1" fillId="0" borderId="0"/>
    <xf numFmtId="0" fontId="1" fillId="0" borderId="0"/>
    <xf numFmtId="0" fontId="1" fillId="0" borderId="0"/>
    <xf numFmtId="0" fontId="1" fillId="0" borderId="0"/>
    <xf numFmtId="0" fontId="45" fillId="0" borderId="0"/>
    <xf numFmtId="0" fontId="21" fillId="0" borderId="0"/>
    <xf numFmtId="0" fontId="1" fillId="0" borderId="0"/>
    <xf numFmtId="0" fontId="1" fillId="0" borderId="0"/>
    <xf numFmtId="0" fontId="1" fillId="0" borderId="0"/>
    <xf numFmtId="0" fontId="45" fillId="0" borderId="0"/>
    <xf numFmtId="0" fontId="1" fillId="0" borderId="0"/>
    <xf numFmtId="0" fontId="1" fillId="0" borderId="0"/>
    <xf numFmtId="0" fontId="45" fillId="0" borderId="0"/>
    <xf numFmtId="0" fontId="1" fillId="0" borderId="0"/>
    <xf numFmtId="0" fontId="1" fillId="0" borderId="0"/>
    <xf numFmtId="0" fontId="45" fillId="0" borderId="0"/>
    <xf numFmtId="0" fontId="1" fillId="0" borderId="0"/>
    <xf numFmtId="0" fontId="21" fillId="0" borderId="0"/>
    <xf numFmtId="0" fontId="21" fillId="0" borderId="0"/>
    <xf numFmtId="0" fontId="45" fillId="0" borderId="0"/>
    <xf numFmtId="0" fontId="44" fillId="0" borderId="0"/>
    <xf numFmtId="0" fontId="45" fillId="0" borderId="0"/>
    <xf numFmtId="0" fontId="44" fillId="0" borderId="0"/>
    <xf numFmtId="0" fontId="176" fillId="0" borderId="0"/>
    <xf numFmtId="0" fontId="176" fillId="0" borderId="0"/>
    <xf numFmtId="0" fontId="176" fillId="0" borderId="0"/>
    <xf numFmtId="0" fontId="176" fillId="0" borderId="0"/>
    <xf numFmtId="0" fontId="176"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37"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5" fillId="0" borderId="0"/>
    <xf numFmtId="0" fontId="3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5" fillId="0" borderId="0"/>
    <xf numFmtId="0" fontId="1" fillId="0" borderId="0"/>
    <xf numFmtId="0" fontId="1" fillId="0" borderId="0"/>
    <xf numFmtId="0" fontId="1" fillId="0" borderId="0"/>
    <xf numFmtId="0" fontId="45" fillId="0" borderId="0"/>
    <xf numFmtId="0" fontId="1" fillId="0" borderId="0"/>
    <xf numFmtId="0" fontId="1" fillId="0" borderId="0"/>
    <xf numFmtId="0" fontId="45" fillId="0" borderId="0"/>
    <xf numFmtId="0" fontId="1" fillId="0" borderId="0"/>
    <xf numFmtId="0" fontId="1" fillId="0" borderId="0"/>
    <xf numFmtId="0" fontId="45" fillId="0" borderId="0"/>
    <xf numFmtId="0" fontId="1" fillId="0" borderId="0"/>
    <xf numFmtId="0" fontId="1" fillId="0" borderId="0"/>
    <xf numFmtId="0" fontId="45" fillId="0" borderId="0"/>
    <xf numFmtId="0" fontId="1" fillId="0" borderId="0"/>
    <xf numFmtId="0" fontId="44" fillId="0" borderId="0"/>
    <xf numFmtId="0" fontId="45"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applyNumberFormat="0" applyFill="0" applyBorder="0" applyAlignment="0" applyProtection="0"/>
    <xf numFmtId="0" fontId="1" fillId="0" borderId="0"/>
    <xf numFmtId="0" fontId="44" fillId="0" borderId="0"/>
    <xf numFmtId="0" fontId="45" fillId="0" borderId="0"/>
    <xf numFmtId="0" fontId="21" fillId="0" borderId="0" applyNumberFormat="0" applyFill="0" applyBorder="0" applyAlignment="0" applyProtection="0"/>
    <xf numFmtId="0" fontId="37" fillId="0" borderId="0"/>
    <xf numFmtId="0" fontId="45" fillId="0" borderId="0"/>
    <xf numFmtId="0" fontId="1" fillId="0" borderId="0"/>
    <xf numFmtId="0" fontId="21" fillId="0" borderId="0" applyNumberFormat="0" applyFill="0" applyBorder="0" applyAlignment="0" applyProtection="0"/>
    <xf numFmtId="0" fontId="21" fillId="0" borderId="0" applyNumberFormat="0" applyFill="0" applyBorder="0" applyAlignment="0" applyProtection="0"/>
    <xf numFmtId="0" fontId="45" fillId="0" borderId="0"/>
    <xf numFmtId="0" fontId="37" fillId="0" borderId="0"/>
    <xf numFmtId="0" fontId="45" fillId="0" borderId="0"/>
    <xf numFmtId="0" fontId="37" fillId="0" borderId="0"/>
    <xf numFmtId="0" fontId="45" fillId="0" borderId="0"/>
    <xf numFmtId="0" fontId="21" fillId="0" borderId="0" applyNumberFormat="0" applyFill="0" applyBorder="0" applyAlignment="0" applyProtection="0"/>
    <xf numFmtId="0" fontId="45" fillId="0" borderId="0"/>
    <xf numFmtId="0" fontId="44" fillId="0" borderId="0"/>
    <xf numFmtId="0" fontId="45" fillId="0" borderId="0"/>
    <xf numFmtId="0" fontId="45"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44" fillId="0" borderId="0"/>
    <xf numFmtId="0" fontId="44" fillId="0" borderId="0"/>
    <xf numFmtId="0" fontId="44" fillId="0" borderId="0"/>
    <xf numFmtId="0" fontId="44" fillId="0" borderId="0"/>
    <xf numFmtId="0" fontId="44" fillId="0" borderId="0"/>
    <xf numFmtId="0" fontId="21" fillId="0" borderId="0"/>
    <xf numFmtId="0" fontId="21" fillId="0" borderId="0"/>
    <xf numFmtId="0" fontId="3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5" fillId="0" borderId="0"/>
    <xf numFmtId="0" fontId="3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5" fillId="0" borderId="0"/>
    <xf numFmtId="0" fontId="1" fillId="0" borderId="0"/>
    <xf numFmtId="0" fontId="1" fillId="0" borderId="0"/>
    <xf numFmtId="0" fontId="1" fillId="0" borderId="0"/>
    <xf numFmtId="0" fontId="1" fillId="0" borderId="0"/>
    <xf numFmtId="0" fontId="1" fillId="0" borderId="0"/>
    <xf numFmtId="0" fontId="45" fillId="0" borderId="0"/>
    <xf numFmtId="0" fontId="1" fillId="0" borderId="0"/>
    <xf numFmtId="0" fontId="1" fillId="0" borderId="0"/>
    <xf numFmtId="0" fontId="1" fillId="0" borderId="0"/>
    <xf numFmtId="0" fontId="45" fillId="0" borderId="0"/>
    <xf numFmtId="0" fontId="1" fillId="0" borderId="0"/>
    <xf numFmtId="0" fontId="1" fillId="0" borderId="0"/>
    <xf numFmtId="0" fontId="45" fillId="0" borderId="0"/>
    <xf numFmtId="0" fontId="1" fillId="0" borderId="0"/>
    <xf numFmtId="0" fontId="1" fillId="0" borderId="0"/>
    <xf numFmtId="0" fontId="45" fillId="0" borderId="0"/>
    <xf numFmtId="0" fontId="1" fillId="0" borderId="0"/>
    <xf numFmtId="0" fontId="44" fillId="0" borderId="0"/>
    <xf numFmtId="0" fontId="45" fillId="0" borderId="0"/>
    <xf numFmtId="293" fontId="21" fillId="0" borderId="0"/>
    <xf numFmtId="0" fontId="45" fillId="0" borderId="0"/>
    <xf numFmtId="0" fontId="44" fillId="0" borderId="0"/>
    <xf numFmtId="0" fontId="44" fillId="0" borderId="0"/>
    <xf numFmtId="0" fontId="44" fillId="0" borderId="0"/>
    <xf numFmtId="0" fontId="44" fillId="0" borderId="0"/>
    <xf numFmtId="0" fontId="44" fillId="0" borderId="0"/>
    <xf numFmtId="0" fontId="44"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 fillId="0" borderId="0"/>
    <xf numFmtId="0" fontId="4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5" fillId="0" borderId="0"/>
    <xf numFmtId="0" fontId="1" fillId="0" borderId="0"/>
    <xf numFmtId="0" fontId="1" fillId="0" borderId="0"/>
    <xf numFmtId="0" fontId="1" fillId="0" borderId="0"/>
    <xf numFmtId="0" fontId="1" fillId="0" borderId="0"/>
    <xf numFmtId="0" fontId="1" fillId="0" borderId="0"/>
    <xf numFmtId="0" fontId="45" fillId="0" borderId="0"/>
    <xf numFmtId="0" fontId="1" fillId="0" borderId="0"/>
    <xf numFmtId="0" fontId="1" fillId="0" borderId="0"/>
    <xf numFmtId="0" fontId="1" fillId="0" borderId="0"/>
    <xf numFmtId="0" fontId="45" fillId="0" borderId="0"/>
    <xf numFmtId="0" fontId="1" fillId="0" borderId="0"/>
    <xf numFmtId="0" fontId="44" fillId="0" borderId="0"/>
    <xf numFmtId="0" fontId="1" fillId="0" borderId="0"/>
    <xf numFmtId="0" fontId="45" fillId="0" borderId="0"/>
    <xf numFmtId="0" fontId="45" fillId="0" borderId="0"/>
    <xf numFmtId="0" fontId="45" fillId="0" borderId="0"/>
    <xf numFmtId="0" fontId="45" fillId="0" borderId="0"/>
    <xf numFmtId="0" fontId="21" fillId="0" borderId="0"/>
    <xf numFmtId="0" fontId="21" fillId="0" borderId="0"/>
    <xf numFmtId="0" fontId="21" fillId="0" borderId="0"/>
    <xf numFmtId="0" fontId="21" fillId="0" borderId="0"/>
    <xf numFmtId="0" fontId="21" fillId="0" borderId="0"/>
    <xf numFmtId="0" fontId="21" fillId="0" borderId="0"/>
    <xf numFmtId="0" fontId="176" fillId="0" borderId="0"/>
    <xf numFmtId="0" fontId="176" fillId="0" borderId="0"/>
    <xf numFmtId="0" fontId="176" fillId="0" borderId="0"/>
    <xf numFmtId="0" fontId="176" fillId="0" borderId="0"/>
    <xf numFmtId="0" fontId="1" fillId="0" borderId="0"/>
    <xf numFmtId="0" fontId="176" fillId="0" borderId="0"/>
    <xf numFmtId="0" fontId="21" fillId="0" borderId="0"/>
    <xf numFmtId="0" fontId="21" fillId="0" borderId="0"/>
    <xf numFmtId="0" fontId="21" fillId="0" borderId="0" applyProtection="0">
      <protection locked="0"/>
    </xf>
    <xf numFmtId="0" fontId="3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7"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applyProtection="0">
      <protection locked="0"/>
    </xf>
    <xf numFmtId="0" fontId="1" fillId="0" borderId="0"/>
    <xf numFmtId="0" fontId="44" fillId="0" borderId="0"/>
    <xf numFmtId="0" fontId="1" fillId="0" borderId="0"/>
    <xf numFmtId="0" fontId="1" fillId="0" borderId="0"/>
    <xf numFmtId="0" fontId="1" fillId="0" borderId="0"/>
    <xf numFmtId="0" fontId="21" fillId="0" borderId="0" applyProtection="0">
      <protection locked="0"/>
    </xf>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76" fillId="0" borderId="0"/>
    <xf numFmtId="0" fontId="176"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44" fillId="0" borderId="0"/>
    <xf numFmtId="241" fontId="1" fillId="0" borderId="0"/>
    <xf numFmtId="0" fontId="1" fillId="0" borderId="0"/>
    <xf numFmtId="0" fontId="19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44" fillId="0" borderId="0"/>
    <xf numFmtId="0" fontId="1" fillId="0" borderId="0"/>
    <xf numFmtId="0" fontId="19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44" fillId="0" borderId="0"/>
    <xf numFmtId="0" fontId="1" fillId="0" borderId="0"/>
    <xf numFmtId="0" fontId="19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45" fillId="0" borderId="0"/>
    <xf numFmtId="0" fontId="1" fillId="0" borderId="0"/>
    <xf numFmtId="242" fontId="1" fillId="0" borderId="0"/>
    <xf numFmtId="0" fontId="19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45" fillId="0" borderId="0"/>
    <xf numFmtId="0" fontId="1" fillId="0" borderId="0"/>
    <xf numFmtId="0" fontId="19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45" fillId="0" borderId="0"/>
    <xf numFmtId="0" fontId="1" fillId="0" borderId="0"/>
    <xf numFmtId="0" fontId="19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45" fillId="0" borderId="0"/>
    <xf numFmtId="0" fontId="1" fillId="0" borderId="0"/>
    <xf numFmtId="0" fontId="19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45" fillId="0" borderId="0"/>
    <xf numFmtId="0" fontId="1" fillId="0" borderId="0"/>
    <xf numFmtId="0" fontId="19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45" fillId="0" borderId="0"/>
    <xf numFmtId="0" fontId="1" fillId="0" borderId="0"/>
    <xf numFmtId="0" fontId="19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45" fillId="0" borderId="0"/>
    <xf numFmtId="0" fontId="1" fillId="0" borderId="0"/>
    <xf numFmtId="0" fontId="19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294" fontId="21" fillId="0" borderId="0"/>
    <xf numFmtId="0" fontId="1" fillId="0" borderId="0"/>
    <xf numFmtId="0" fontId="44" fillId="0" borderId="0"/>
    <xf numFmtId="0" fontId="180" fillId="0" borderId="0"/>
    <xf numFmtId="241" fontId="1" fillId="0" borderId="0"/>
    <xf numFmtId="197" fontId="1" fillId="0" borderId="0"/>
    <xf numFmtId="0" fontId="21" fillId="0" borderId="0" applyNumberFormat="0" applyFont="0" applyFill="0" applyBorder="0" applyAlignment="0" applyProtection="0"/>
    <xf numFmtId="193" fontId="193" fillId="0" borderId="0"/>
    <xf numFmtId="0" fontId="1" fillId="0" borderId="0"/>
    <xf numFmtId="0" fontId="1" fillId="0" borderId="0"/>
    <xf numFmtId="0" fontId="1" fillId="0" borderId="0"/>
    <xf numFmtId="295" fontId="21" fillId="0" borderId="0"/>
    <xf numFmtId="0" fontId="44" fillId="0" borderId="0"/>
    <xf numFmtId="0" fontId="21" fillId="0" borderId="0"/>
    <xf numFmtId="0" fontId="44" fillId="0" borderId="0"/>
    <xf numFmtId="0" fontId="1" fillId="0" borderId="0"/>
    <xf numFmtId="0" fontId="1" fillId="0" borderId="0"/>
    <xf numFmtId="0" fontId="1" fillId="0" borderId="0"/>
    <xf numFmtId="0" fontId="21" fillId="0" borderId="0" applyNumberFormat="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38" fontId="5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38" fontId="5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295" fontId="21" fillId="0" borderId="0"/>
    <xf numFmtId="0" fontId="21" fillId="0" borderId="0"/>
    <xf numFmtId="293" fontId="21" fillId="0" borderId="0"/>
    <xf numFmtId="0" fontId="44"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241"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295"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38" fontId="5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38" fontId="54" fillId="0" borderId="0"/>
    <xf numFmtId="0" fontId="177" fillId="0" borderId="0">
      <alignment vertical="top"/>
    </xf>
    <xf numFmtId="0" fontId="1" fillId="0" borderId="0"/>
    <xf numFmtId="38" fontId="54" fillId="0" borderId="0"/>
    <xf numFmtId="0" fontId="19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9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9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9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9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9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9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9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9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9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77" fillId="0" borderId="0">
      <alignment vertical="top"/>
    </xf>
    <xf numFmtId="0" fontId="21" fillId="0" borderId="0"/>
    <xf numFmtId="0" fontId="1" fillId="0" borderId="0"/>
    <xf numFmtId="0" fontId="192" fillId="0" borderId="0"/>
    <xf numFmtId="0" fontId="4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294" fontId="21" fillId="0" borderId="0"/>
    <xf numFmtId="241" fontId="1" fillId="0" borderId="0"/>
    <xf numFmtId="197" fontId="1" fillId="0" borderId="0"/>
    <xf numFmtId="0" fontId="44" fillId="0" borderId="0"/>
    <xf numFmtId="0" fontId="44" fillId="0" borderId="0"/>
    <xf numFmtId="0" fontId="177" fillId="0" borderId="0">
      <alignment vertical="top"/>
    </xf>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93" fontId="193"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9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9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9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9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4" fillId="0" borderId="0"/>
    <xf numFmtId="0" fontId="1" fillId="0" borderId="0"/>
    <xf numFmtId="0" fontId="19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9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9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9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9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9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294" fontId="21" fillId="0" borderId="0"/>
    <xf numFmtId="0" fontId="21" fillId="0" borderId="0"/>
    <xf numFmtId="241" fontId="1" fillId="0" borderId="0"/>
    <xf numFmtId="197" fontId="1" fillId="0" borderId="0"/>
    <xf numFmtId="0" fontId="1" fillId="0" borderId="0"/>
    <xf numFmtId="0" fontId="1" fillId="0" borderId="0"/>
    <xf numFmtId="193" fontId="193"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9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92" fillId="0" borderId="0"/>
    <xf numFmtId="0" fontId="34" fillId="0" borderId="0"/>
    <xf numFmtId="0" fontId="1" fillId="0" borderId="0"/>
    <xf numFmtId="0" fontId="192" fillId="0" borderId="0"/>
    <xf numFmtId="294" fontId="21" fillId="0" borderId="0"/>
    <xf numFmtId="294" fontId="21" fillId="0" borderId="0"/>
    <xf numFmtId="0" fontId="192" fillId="0" borderId="0"/>
    <xf numFmtId="241" fontId="1" fillId="0" borderId="0"/>
    <xf numFmtId="0" fontId="192" fillId="0" borderId="0"/>
    <xf numFmtId="0" fontId="80" fillId="0" borderId="0" applyBorder="0" applyProtection="0"/>
    <xf numFmtId="0" fontId="192" fillId="0" borderId="0"/>
    <xf numFmtId="0" fontId="194" fillId="0" borderId="0"/>
    <xf numFmtId="0" fontId="192" fillId="0" borderId="0"/>
    <xf numFmtId="0" fontId="192" fillId="0" borderId="0"/>
    <xf numFmtId="0" fontId="192" fillId="0" borderId="0"/>
    <xf numFmtId="0" fontId="19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44"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92" fontId="2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92" fillId="0" borderId="0"/>
    <xf numFmtId="0" fontId="192" fillId="0" borderId="0"/>
    <xf numFmtId="0" fontId="192" fillId="0" borderId="0"/>
    <xf numFmtId="0" fontId="192" fillId="0" borderId="0"/>
    <xf numFmtId="0" fontId="192" fillId="0" borderId="0"/>
    <xf numFmtId="0" fontId="192" fillId="0" borderId="0"/>
    <xf numFmtId="0" fontId="192" fillId="0" borderId="0"/>
    <xf numFmtId="0" fontId="192" fillId="0" borderId="0"/>
    <xf numFmtId="0" fontId="192" fillId="0" borderId="0"/>
    <xf numFmtId="0" fontId="19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293" fontId="21" fillId="0" borderId="0"/>
    <xf numFmtId="0" fontId="44" fillId="0" borderId="0"/>
    <xf numFmtId="0" fontId="1" fillId="0" borderId="0"/>
    <xf numFmtId="0" fontId="1" fillId="0" borderId="0"/>
    <xf numFmtId="0" fontId="1" fillId="0" borderId="0"/>
    <xf numFmtId="0" fontId="1" fillId="0" borderId="0"/>
    <xf numFmtId="0" fontId="1" fillId="0" borderId="0"/>
    <xf numFmtId="0" fontId="4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92" fillId="0" borderId="0"/>
    <xf numFmtId="0" fontId="192" fillId="0" borderId="0"/>
    <xf numFmtId="0" fontId="192" fillId="0" borderId="0"/>
    <xf numFmtId="0" fontId="192" fillId="0" borderId="0"/>
    <xf numFmtId="0" fontId="192" fillId="0" borderId="0"/>
    <xf numFmtId="0" fontId="192" fillId="0" borderId="0"/>
    <xf numFmtId="0" fontId="192" fillId="0" borderId="0"/>
    <xf numFmtId="0" fontId="192" fillId="0" borderId="0"/>
    <xf numFmtId="0" fontId="192" fillId="0" borderId="0"/>
    <xf numFmtId="0" fontId="19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241" fontId="1" fillId="0" borderId="0"/>
    <xf numFmtId="0" fontId="4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44" fillId="0" borderId="0"/>
    <xf numFmtId="0" fontId="44" fillId="0" borderId="0"/>
    <xf numFmtId="0" fontId="21" fillId="0" borderId="0"/>
    <xf numFmtId="0" fontId="44" fillId="0" borderId="0"/>
    <xf numFmtId="0" fontId="21" fillId="0" borderId="0"/>
    <xf numFmtId="0" fontId="19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44" fillId="0" borderId="0"/>
    <xf numFmtId="0" fontId="1" fillId="0" borderId="0"/>
    <xf numFmtId="0" fontId="192" fillId="0" borderId="0"/>
    <xf numFmtId="0" fontId="1" fillId="0" borderId="0"/>
    <xf numFmtId="0" fontId="1" fillId="0" borderId="0"/>
    <xf numFmtId="0" fontId="1" fillId="0" borderId="0"/>
    <xf numFmtId="0" fontId="1" fillId="0" borderId="0"/>
    <xf numFmtId="0" fontId="19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44" fillId="0" borderId="0"/>
    <xf numFmtId="0" fontId="1" fillId="0" borderId="0"/>
    <xf numFmtId="0" fontId="19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5" fillId="0" borderId="0"/>
    <xf numFmtId="0" fontId="1" fillId="0" borderId="0"/>
    <xf numFmtId="0" fontId="1" fillId="0" borderId="0"/>
    <xf numFmtId="0" fontId="44" fillId="0" borderId="0"/>
    <xf numFmtId="0" fontId="1" fillId="0" borderId="0"/>
    <xf numFmtId="0" fontId="21" fillId="0" borderId="0"/>
    <xf numFmtId="0" fontId="44" fillId="0" borderId="0"/>
    <xf numFmtId="0" fontId="21" fillId="0" borderId="0"/>
    <xf numFmtId="0" fontId="1" fillId="0" borderId="0"/>
    <xf numFmtId="0" fontId="1" fillId="0" borderId="0"/>
    <xf numFmtId="0" fontId="176" fillId="0" borderId="0"/>
    <xf numFmtId="0" fontId="176" fillId="0" borderId="0"/>
    <xf numFmtId="0" fontId="176" fillId="0" borderId="0"/>
    <xf numFmtId="0" fontId="176" fillId="0" borderId="0"/>
    <xf numFmtId="0" fontId="176"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 fillId="0" borderId="0"/>
    <xf numFmtId="0" fontId="21" fillId="0" borderId="0"/>
    <xf numFmtId="0" fontId="1" fillId="0" borderId="0"/>
    <xf numFmtId="0" fontId="1" fillId="0" borderId="0"/>
    <xf numFmtId="0" fontId="1" fillId="0" borderId="0"/>
    <xf numFmtId="0" fontId="1" fillId="0" borderId="0"/>
    <xf numFmtId="0" fontId="44" fillId="0" borderId="0"/>
    <xf numFmtId="0" fontId="1" fillId="0" borderId="0"/>
    <xf numFmtId="0" fontId="1" fillId="0" borderId="0"/>
    <xf numFmtId="0" fontId="1" fillId="0" borderId="0"/>
    <xf numFmtId="0" fontId="21" fillId="0" borderId="0"/>
    <xf numFmtId="0" fontId="4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 fillId="0" borderId="0"/>
    <xf numFmtId="0" fontId="1" fillId="0" borderId="0"/>
    <xf numFmtId="0" fontId="44" fillId="0" borderId="0"/>
    <xf numFmtId="0" fontId="21" fillId="0" borderId="0"/>
    <xf numFmtId="0" fontId="1" fillId="0" borderId="0"/>
    <xf numFmtId="0" fontId="44" fillId="0" borderId="0"/>
    <xf numFmtId="0" fontId="21" fillId="0" borderId="0"/>
    <xf numFmtId="0" fontId="1" fillId="0" borderId="0"/>
    <xf numFmtId="0" fontId="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 fillId="0" borderId="0"/>
    <xf numFmtId="0" fontId="21" fillId="0" borderId="0"/>
    <xf numFmtId="0" fontId="1" fillId="0" borderId="0"/>
    <xf numFmtId="0" fontId="1" fillId="0" borderId="0"/>
    <xf numFmtId="0" fontId="44" fillId="0" borderId="0"/>
    <xf numFmtId="0" fontId="1" fillId="0" borderId="0"/>
    <xf numFmtId="0" fontId="21" fillId="0" borderId="0"/>
    <xf numFmtId="0" fontId="44" fillId="0" borderId="0"/>
    <xf numFmtId="0" fontId="1" fillId="0" borderId="0"/>
    <xf numFmtId="0" fontId="1" fillId="0" borderId="0"/>
    <xf numFmtId="0" fontId="1" fillId="0" borderId="0"/>
    <xf numFmtId="0" fontId="1" fillId="0" borderId="0"/>
    <xf numFmtId="0" fontId="1" fillId="0" borderId="0"/>
    <xf numFmtId="0" fontId="21" fillId="0" borderId="0">
      <alignment wrapText="1"/>
    </xf>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 fillId="0" borderId="0"/>
    <xf numFmtId="0" fontId="21" fillId="0" borderId="0"/>
    <xf numFmtId="0" fontId="1" fillId="0" borderId="0"/>
    <xf numFmtId="0" fontId="1" fillId="0" borderId="0"/>
    <xf numFmtId="0" fontId="44" fillId="0" borderId="0"/>
    <xf numFmtId="0" fontId="1" fillId="0" borderId="0"/>
    <xf numFmtId="0" fontId="21" fillId="0" borderId="0"/>
    <xf numFmtId="0" fontId="44" fillId="0" borderId="0"/>
    <xf numFmtId="0" fontId="1" fillId="0" borderId="0"/>
    <xf numFmtId="0" fontId="1" fillId="0" borderId="0"/>
    <xf numFmtId="0" fontId="1" fillId="0" borderId="0"/>
    <xf numFmtId="0" fontId="1" fillId="0" borderId="0"/>
    <xf numFmtId="0" fontId="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 fillId="0" borderId="0"/>
    <xf numFmtId="0" fontId="1" fillId="0" borderId="0"/>
    <xf numFmtId="0" fontId="44" fillId="0" borderId="0"/>
    <xf numFmtId="0" fontId="1" fillId="0" borderId="0"/>
    <xf numFmtId="0" fontId="21" fillId="0" borderId="0"/>
    <xf numFmtId="0" fontId="44" fillId="0" borderId="0"/>
    <xf numFmtId="0" fontId="1" fillId="0" borderId="0"/>
    <xf numFmtId="0" fontId="1" fillId="0" borderId="0"/>
    <xf numFmtId="0" fontId="1" fillId="0" borderId="0"/>
    <xf numFmtId="0" fontId="21" fillId="0" borderId="0"/>
    <xf numFmtId="0" fontId="21" fillId="0" borderId="0"/>
    <xf numFmtId="0" fontId="21" fillId="0" borderId="0"/>
    <xf numFmtId="0" fontId="21" fillId="0" borderId="0"/>
    <xf numFmtId="0" fontId="21" fillId="0" borderId="0"/>
    <xf numFmtId="0" fontId="44" fillId="0" borderId="0"/>
    <xf numFmtId="0" fontId="44"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37" fillId="0" borderId="0"/>
    <xf numFmtId="0" fontId="21" fillId="0" borderId="0"/>
    <xf numFmtId="0" fontId="1" fillId="0" borderId="0"/>
    <xf numFmtId="0" fontId="1" fillId="0" borderId="0"/>
    <xf numFmtId="0" fontId="44" fillId="0" borderId="0"/>
    <xf numFmtId="0" fontId="1" fillId="0" borderId="0"/>
    <xf numFmtId="0" fontId="21" fillId="0" borderId="0"/>
    <xf numFmtId="0" fontId="37" fillId="0" borderId="0"/>
    <xf numFmtId="0" fontId="1" fillId="0" borderId="0"/>
    <xf numFmtId="0" fontId="1" fillId="0" borderId="0"/>
    <xf numFmtId="0" fontId="44" fillId="0" borderId="0"/>
    <xf numFmtId="0" fontId="1" fillId="0" borderId="0"/>
    <xf numFmtId="0" fontId="37"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44" fillId="0" borderId="0"/>
    <xf numFmtId="0" fontId="1" fillId="0" borderId="0"/>
    <xf numFmtId="0" fontId="1" fillId="0" borderId="0"/>
    <xf numFmtId="0" fontId="1" fillId="0" borderId="0"/>
    <xf numFmtId="0" fontId="1" fillId="0" borderId="0"/>
    <xf numFmtId="0" fontId="44" fillId="0" borderId="0"/>
    <xf numFmtId="0" fontId="1" fillId="0" borderId="0"/>
    <xf numFmtId="0" fontId="1" fillId="0" borderId="0"/>
    <xf numFmtId="0" fontId="1" fillId="0" borderId="0"/>
    <xf numFmtId="0" fontId="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 fillId="0" borderId="0"/>
    <xf numFmtId="0" fontId="44" fillId="0" borderId="0"/>
    <xf numFmtId="0" fontId="21" fillId="0" borderId="0"/>
    <xf numFmtId="0" fontId="1" fillId="0" borderId="0"/>
    <xf numFmtId="0" fontId="44"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 fillId="0" borderId="0"/>
    <xf numFmtId="0" fontId="44" fillId="0" borderId="0"/>
    <xf numFmtId="0" fontId="1" fillId="0" borderId="0"/>
    <xf numFmtId="0" fontId="1" fillId="0" borderId="0"/>
    <xf numFmtId="0" fontId="44" fillId="0" borderId="0"/>
    <xf numFmtId="0" fontId="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34" fillId="0" borderId="0"/>
    <xf numFmtId="242" fontId="21" fillId="0" borderId="0"/>
    <xf numFmtId="0" fontId="21" fillId="0" borderId="0"/>
    <xf numFmtId="0" fontId="21" fillId="0" borderId="0"/>
    <xf numFmtId="0" fontId="21" fillId="0" borderId="0"/>
    <xf numFmtId="241" fontId="1" fillId="0" borderId="0"/>
    <xf numFmtId="0" fontId="21" fillId="0" borderId="0"/>
    <xf numFmtId="0" fontId="21" fillId="0" borderId="0"/>
    <xf numFmtId="0" fontId="21" fillId="0" borderId="0"/>
    <xf numFmtId="0" fontId="195" fillId="0" borderId="0"/>
    <xf numFmtId="0" fontId="21" fillId="0" borderId="0"/>
    <xf numFmtId="0" fontId="21" fillId="0" borderId="0"/>
    <xf numFmtId="0" fontId="21" fillId="0" borderId="0"/>
    <xf numFmtId="0" fontId="21" fillId="0" borderId="0"/>
    <xf numFmtId="0" fontId="21" fillId="0" borderId="0"/>
    <xf numFmtId="0" fontId="21" fillId="0" borderId="0"/>
    <xf numFmtId="0" fontId="196"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4" fillId="0" borderId="0"/>
    <xf numFmtId="0" fontId="21" fillId="0" borderId="0"/>
    <xf numFmtId="0" fontId="37" fillId="0" borderId="0"/>
    <xf numFmtId="0" fontId="21" fillId="0" borderId="0"/>
    <xf numFmtId="0" fontId="1" fillId="0" borderId="0"/>
    <xf numFmtId="0" fontId="1" fillId="0" borderId="0"/>
    <xf numFmtId="0" fontId="1" fillId="0" borderId="0"/>
    <xf numFmtId="192" fontId="195" fillId="0" borderId="0"/>
    <xf numFmtId="0" fontId="21" fillId="0" borderId="0"/>
    <xf numFmtId="192" fontId="195" fillId="0" borderId="0"/>
    <xf numFmtId="0" fontId="21" fillId="0" borderId="0"/>
    <xf numFmtId="0" fontId="1" fillId="0" borderId="0"/>
    <xf numFmtId="293" fontId="1" fillId="0" borderId="0"/>
    <xf numFmtId="0" fontId="197" fillId="0" borderId="0"/>
    <xf numFmtId="0" fontId="1" fillId="0" borderId="0"/>
    <xf numFmtId="192" fontId="195" fillId="0" borderId="0"/>
    <xf numFmtId="0" fontId="21" fillId="0" borderId="0"/>
    <xf numFmtId="0" fontId="1" fillId="0" borderId="0"/>
    <xf numFmtId="192" fontId="21" fillId="0" borderId="0"/>
    <xf numFmtId="0" fontId="1" fillId="0" borderId="0"/>
    <xf numFmtId="0" fontId="1" fillId="0" borderId="0"/>
    <xf numFmtId="0" fontId="1" fillId="0" borderId="0"/>
    <xf numFmtId="0" fontId="1" fillId="0" borderId="0"/>
    <xf numFmtId="0" fontId="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81" fillId="0" borderId="0"/>
    <xf numFmtId="0" fontId="177" fillId="0" borderId="0">
      <alignment vertical="top"/>
    </xf>
    <xf numFmtId="0" fontId="94" fillId="0" borderId="0"/>
    <xf numFmtId="0" fontId="1" fillId="0" borderId="0"/>
    <xf numFmtId="0" fontId="21" fillId="0" borderId="0"/>
    <xf numFmtId="0" fontId="21" fillId="0" borderId="0"/>
    <xf numFmtId="192" fontId="21" fillId="0" borderId="0"/>
    <xf numFmtId="0" fontId="1" fillId="0" borderId="0"/>
    <xf numFmtId="0" fontId="18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applyNumberFormat="0" applyFill="0" applyBorder="0" applyAlignment="0" applyProtection="0"/>
    <xf numFmtId="0" fontId="21" fillId="0" borderId="0"/>
    <xf numFmtId="0" fontId="1" fillId="0" borderId="0"/>
    <xf numFmtId="0" fontId="1" fillId="0" borderId="0"/>
    <xf numFmtId="0" fontId="21" fillId="0" borderId="0"/>
    <xf numFmtId="0" fontId="21" fillId="0" borderId="0" applyNumberForma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37" fillId="0" borderId="0"/>
    <xf numFmtId="0" fontId="21" fillId="0" borderId="0"/>
    <xf numFmtId="243" fontId="21" fillId="0" borderId="0"/>
    <xf numFmtId="0" fontId="21" fillId="0" borderId="0"/>
    <xf numFmtId="0" fontId="1" fillId="0" borderId="0"/>
    <xf numFmtId="0" fontId="37"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294" fontId="198" fillId="0" borderId="0"/>
    <xf numFmtId="0" fontId="21" fillId="0" borderId="0"/>
    <xf numFmtId="0" fontId="94" fillId="0" borderId="0"/>
    <xf numFmtId="0" fontId="21" fillId="0" borderId="0"/>
    <xf numFmtId="294" fontId="198"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44" fillId="0" borderId="0"/>
    <xf numFmtId="0" fontId="21" fillId="0" borderId="0"/>
    <xf numFmtId="192" fontId="21" fillId="0" borderId="0"/>
    <xf numFmtId="0" fontId="21" fillId="0" borderId="0"/>
    <xf numFmtId="0" fontId="44" fillId="0" borderId="0"/>
    <xf numFmtId="0" fontId="21" fillId="0" borderId="0"/>
    <xf numFmtId="0" fontId="21" fillId="0" borderId="0"/>
    <xf numFmtId="0" fontId="44"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 fillId="0" borderId="0"/>
    <xf numFmtId="0" fontId="44" fillId="0" borderId="0"/>
    <xf numFmtId="0" fontId="1" fillId="0" borderId="0"/>
    <xf numFmtId="0" fontId="44"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44" fillId="0" borderId="0"/>
    <xf numFmtId="0" fontId="1" fillId="0" borderId="0"/>
    <xf numFmtId="0" fontId="44"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76" fillId="0" borderId="0"/>
    <xf numFmtId="0" fontId="176" fillId="0" borderId="0"/>
    <xf numFmtId="0" fontId="176" fillId="0" borderId="0"/>
    <xf numFmtId="0" fontId="21" fillId="0" borderId="0"/>
    <xf numFmtId="0" fontId="21" fillId="0" borderId="0"/>
    <xf numFmtId="0" fontId="176" fillId="0" borderId="0"/>
    <xf numFmtId="0" fontId="176" fillId="0" borderId="0"/>
    <xf numFmtId="0" fontId="176" fillId="0" borderId="0"/>
    <xf numFmtId="0" fontId="21" fillId="0" borderId="0"/>
    <xf numFmtId="0" fontId="44" fillId="0" borderId="0"/>
    <xf numFmtId="0" fontId="44"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 fillId="0" borderId="0"/>
    <xf numFmtId="0" fontId="176"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44" fillId="0" borderId="0"/>
    <xf numFmtId="0" fontId="1" fillId="0" borderId="0"/>
    <xf numFmtId="0" fontId="44" fillId="0" borderId="0"/>
    <xf numFmtId="0" fontId="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44" fillId="0" borderId="0"/>
    <xf numFmtId="0" fontId="1" fillId="0" borderId="0"/>
    <xf numFmtId="0" fontId="44" fillId="0" borderId="0"/>
    <xf numFmtId="0" fontId="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 fillId="0" borderId="0"/>
    <xf numFmtId="0" fontId="21" fillId="0" borderId="0"/>
    <xf numFmtId="0" fontId="21" fillId="0" borderId="0"/>
    <xf numFmtId="0" fontId="44" fillId="0" borderId="0"/>
    <xf numFmtId="0" fontId="1" fillId="0" borderId="0"/>
    <xf numFmtId="0" fontId="44" fillId="0" borderId="0"/>
    <xf numFmtId="0" fontId="1" fillId="0" borderId="0"/>
    <xf numFmtId="193" fontId="193"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44" fillId="0" borderId="0"/>
    <xf numFmtId="0" fontId="1" fillId="0" borderId="0"/>
    <xf numFmtId="0" fontId="44" fillId="0" borderId="0"/>
    <xf numFmtId="0" fontId="1" fillId="0" borderId="0"/>
    <xf numFmtId="193" fontId="193"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 fillId="0" borderId="0"/>
    <xf numFmtId="0" fontId="1" fillId="0" borderId="0"/>
    <xf numFmtId="193" fontId="193" fillId="0" borderId="0"/>
    <xf numFmtId="0" fontId="21" fillId="0" borderId="0"/>
    <xf numFmtId="0" fontId="21" fillId="0" borderId="0"/>
    <xf numFmtId="0" fontId="21" fillId="0" borderId="0"/>
    <xf numFmtId="0" fontId="21" fillId="0" borderId="0"/>
    <xf numFmtId="0" fontId="1" fillId="0" borderId="0"/>
    <xf numFmtId="0" fontId="21" fillId="0" borderId="0"/>
    <xf numFmtId="0" fontId="21" fillId="0" borderId="0"/>
    <xf numFmtId="0" fontId="21" fillId="0" borderId="0"/>
    <xf numFmtId="0" fontId="21" fillId="0" borderId="0"/>
    <xf numFmtId="0" fontId="21" fillId="0" borderId="0"/>
    <xf numFmtId="0" fontId="44" fillId="0" borderId="0"/>
    <xf numFmtId="0" fontId="1" fillId="0" borderId="0"/>
    <xf numFmtId="0" fontId="44" fillId="0" borderId="0"/>
    <xf numFmtId="0" fontId="1" fillId="0" borderId="0"/>
    <xf numFmtId="193" fontId="193" fillId="0" borderId="0"/>
    <xf numFmtId="0" fontId="21" fillId="0" borderId="0"/>
    <xf numFmtId="0" fontId="21" fillId="0" borderId="0"/>
    <xf numFmtId="0" fontId="21" fillId="0" borderId="0"/>
    <xf numFmtId="0" fontId="21" fillId="0" borderId="0"/>
    <xf numFmtId="0" fontId="21" fillId="0" borderId="0"/>
    <xf numFmtId="0" fontId="21" fillId="0" borderId="0"/>
    <xf numFmtId="0" fontId="176" fillId="0" borderId="0"/>
    <xf numFmtId="0" fontId="176" fillId="0" borderId="0"/>
    <xf numFmtId="0" fontId="176" fillId="0" borderId="0"/>
    <xf numFmtId="0" fontId="21" fillId="0" borderId="0"/>
    <xf numFmtId="0" fontId="44" fillId="0" borderId="0"/>
    <xf numFmtId="0" fontId="1" fillId="0" borderId="0"/>
    <xf numFmtId="0" fontId="44" fillId="0" borderId="0"/>
    <xf numFmtId="0" fontId="1" fillId="0" borderId="0"/>
    <xf numFmtId="193" fontId="193"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 fillId="0" borderId="0"/>
    <xf numFmtId="0" fontId="1" fillId="0" borderId="0"/>
    <xf numFmtId="0" fontId="1" fillId="0" borderId="0"/>
    <xf numFmtId="294" fontId="21" fillId="0" borderId="0"/>
    <xf numFmtId="241" fontId="1" fillId="0" borderId="0"/>
    <xf numFmtId="37" fontId="164" fillId="0" borderId="0"/>
    <xf numFmtId="0" fontId="42" fillId="0" borderId="0"/>
    <xf numFmtId="0" fontId="94" fillId="0" borderId="0"/>
    <xf numFmtId="0" fontId="94" fillId="0" borderId="0"/>
    <xf numFmtId="0" fontId="94" fillId="0" borderId="0"/>
    <xf numFmtId="0" fontId="1" fillId="0" borderId="0"/>
    <xf numFmtId="0" fontId="1" fillId="0" borderId="0"/>
    <xf numFmtId="0" fontId="2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4"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4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5"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4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5" fillId="0" borderId="0"/>
    <xf numFmtId="0" fontId="21" fillId="0" borderId="0"/>
    <xf numFmtId="0" fontId="1" fillId="0" borderId="0"/>
    <xf numFmtId="0" fontId="44" fillId="0" borderId="0"/>
    <xf numFmtId="0" fontId="1" fillId="0" borderId="0"/>
    <xf numFmtId="0" fontId="1" fillId="0" borderId="0"/>
    <xf numFmtId="0" fontId="45" fillId="0" borderId="0"/>
    <xf numFmtId="0" fontId="21" fillId="0" borderId="0"/>
    <xf numFmtId="0" fontId="1" fillId="0" borderId="0"/>
    <xf numFmtId="0" fontId="1" fillId="0" borderId="0"/>
    <xf numFmtId="0" fontId="45" fillId="0" borderId="0"/>
    <xf numFmtId="0" fontId="1" fillId="0" borderId="0"/>
    <xf numFmtId="0" fontId="1" fillId="0" borderId="0"/>
    <xf numFmtId="0" fontId="1" fillId="0" borderId="0"/>
    <xf numFmtId="0" fontId="45" fillId="0" borderId="0"/>
    <xf numFmtId="0" fontId="1" fillId="0" borderId="0"/>
    <xf numFmtId="0" fontId="44" fillId="0" borderId="0"/>
    <xf numFmtId="0" fontId="44" fillId="0" borderId="0"/>
    <xf numFmtId="0" fontId="1" fillId="0" borderId="0"/>
    <xf numFmtId="0" fontId="44" fillId="0" borderId="0"/>
    <xf numFmtId="0" fontId="1" fillId="0" borderId="0"/>
    <xf numFmtId="193" fontId="193" fillId="0" borderId="0"/>
    <xf numFmtId="0" fontId="21" fillId="0" borderId="0"/>
    <xf numFmtId="0" fontId="21" fillId="0" borderId="0"/>
    <xf numFmtId="0" fontId="21" fillId="0" borderId="0"/>
    <xf numFmtId="0" fontId="21" fillId="0" borderId="0"/>
    <xf numFmtId="0" fontId="21" fillId="0" borderId="0"/>
    <xf numFmtId="0" fontId="44" fillId="0" borderId="0"/>
    <xf numFmtId="0" fontId="44" fillId="0" borderId="0"/>
    <xf numFmtId="0" fontId="44" fillId="0" borderId="0"/>
    <xf numFmtId="0" fontId="44" fillId="0" borderId="0"/>
    <xf numFmtId="0" fontId="21" fillId="0" borderId="0"/>
    <xf numFmtId="0" fontId="44" fillId="0" borderId="0"/>
    <xf numFmtId="0" fontId="1" fillId="0" borderId="0"/>
    <xf numFmtId="0" fontId="44" fillId="0" borderId="0"/>
    <xf numFmtId="0" fontId="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76" fillId="0" borderId="0"/>
    <xf numFmtId="0" fontId="176" fillId="0" borderId="0"/>
    <xf numFmtId="0" fontId="44" fillId="0" borderId="0"/>
    <xf numFmtId="0" fontId="1" fillId="0" borderId="0"/>
    <xf numFmtId="0" fontId="44" fillId="0" borderId="0"/>
    <xf numFmtId="0" fontId="1" fillId="0" borderId="0"/>
    <xf numFmtId="0" fontId="176" fillId="0" borderId="0"/>
    <xf numFmtId="0" fontId="176"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44" fillId="0" borderId="0"/>
    <xf numFmtId="0" fontId="1" fillId="0" borderId="0"/>
    <xf numFmtId="0" fontId="44" fillId="0" borderId="0"/>
    <xf numFmtId="0" fontId="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 fillId="0" borderId="0"/>
    <xf numFmtId="0" fontId="44" fillId="0" borderId="0"/>
    <xf numFmtId="0" fontId="44" fillId="0" borderId="0"/>
    <xf numFmtId="0" fontId="1" fillId="0" borderId="0"/>
    <xf numFmtId="0" fontId="21" fillId="0" borderId="0"/>
    <xf numFmtId="0" fontId="176" fillId="0" borderId="0"/>
    <xf numFmtId="0" fontId="176" fillId="0" borderId="0"/>
    <xf numFmtId="0" fontId="176" fillId="0" borderId="0"/>
    <xf numFmtId="0" fontId="176" fillId="0" borderId="0"/>
    <xf numFmtId="0" fontId="176" fillId="0" borderId="0"/>
    <xf numFmtId="0" fontId="176" fillId="0" borderId="0"/>
    <xf numFmtId="0" fontId="176" fillId="0" borderId="0"/>
    <xf numFmtId="0" fontId="21" fillId="0" borderId="0"/>
    <xf numFmtId="0" fontId="21" fillId="0" borderId="0"/>
    <xf numFmtId="0" fontId="1" fillId="0" borderId="0"/>
    <xf numFmtId="0" fontId="44" fillId="0" borderId="0"/>
    <xf numFmtId="0" fontId="44" fillId="0" borderId="0"/>
    <xf numFmtId="0" fontId="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44" fillId="0" borderId="0"/>
    <xf numFmtId="0" fontId="21" fillId="0" borderId="0"/>
    <xf numFmtId="0" fontId="1" fillId="0" borderId="0"/>
    <xf numFmtId="0" fontId="44" fillId="0" borderId="0"/>
    <xf numFmtId="0" fontId="44" fillId="0" borderId="0"/>
    <xf numFmtId="0" fontId="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 fillId="0" borderId="0"/>
    <xf numFmtId="0" fontId="44" fillId="0" borderId="0"/>
    <xf numFmtId="0" fontId="44" fillId="0" borderId="0"/>
    <xf numFmtId="0" fontId="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1" fillId="0" borderId="0"/>
    <xf numFmtId="0" fontId="44" fillId="0" borderId="0"/>
    <xf numFmtId="0" fontId="44" fillId="0" borderId="0"/>
    <xf numFmtId="0" fontId="1"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176" fillId="0" borderId="0"/>
    <xf numFmtId="0" fontId="176" fillId="0" borderId="0"/>
    <xf numFmtId="0" fontId="176" fillId="0" borderId="0"/>
    <xf numFmtId="0" fontId="1" fillId="0" borderId="0"/>
    <xf numFmtId="0" fontId="44" fillId="0" borderId="0"/>
    <xf numFmtId="0" fontId="44" fillId="0" borderId="0"/>
    <xf numFmtId="0" fontId="1" fillId="0" borderId="0"/>
    <xf numFmtId="294" fontId="21" fillId="0" borderId="0"/>
    <xf numFmtId="0" fontId="1" fillId="0" borderId="0"/>
    <xf numFmtId="0" fontId="21" fillId="0" borderId="0"/>
    <xf numFmtId="0" fontId="44" fillId="0" borderId="0"/>
    <xf numFmtId="0" fontId="34"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5"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4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5"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5" fillId="0" borderId="0"/>
    <xf numFmtId="0" fontId="1" fillId="0" borderId="0"/>
    <xf numFmtId="0" fontId="44" fillId="0" borderId="0"/>
    <xf numFmtId="0" fontId="1" fillId="0" borderId="0"/>
    <xf numFmtId="0" fontId="1" fillId="0" borderId="0"/>
    <xf numFmtId="0" fontId="1" fillId="0" borderId="0"/>
    <xf numFmtId="0" fontId="1" fillId="0" borderId="0"/>
    <xf numFmtId="0" fontId="45" fillId="0" borderId="0"/>
    <xf numFmtId="0" fontId="1" fillId="0" borderId="0"/>
    <xf numFmtId="0" fontId="1" fillId="0" borderId="0"/>
    <xf numFmtId="0" fontId="1" fillId="0" borderId="0"/>
    <xf numFmtId="0" fontId="45" fillId="0" borderId="0"/>
    <xf numFmtId="0" fontId="1" fillId="0" borderId="0"/>
    <xf numFmtId="0" fontId="44" fillId="0" borderId="0"/>
    <xf numFmtId="0" fontId="1" fillId="0" borderId="0"/>
    <xf numFmtId="0" fontId="44" fillId="0" borderId="0"/>
    <xf numFmtId="0" fontId="44" fillId="0" borderId="0"/>
    <xf numFmtId="0" fontId="1" fillId="0" borderId="0"/>
    <xf numFmtId="0" fontId="1" fillId="0" borderId="0"/>
    <xf numFmtId="0" fontId="44" fillId="0" borderId="0"/>
    <xf numFmtId="0" fontId="44" fillId="0" borderId="0"/>
    <xf numFmtId="0" fontId="1" fillId="0" borderId="0"/>
    <xf numFmtId="0" fontId="1" fillId="0" borderId="0"/>
    <xf numFmtId="0" fontId="44" fillId="0" borderId="0"/>
    <xf numFmtId="0" fontId="44" fillId="0" borderId="0"/>
    <xf numFmtId="0" fontId="1" fillId="0" borderId="0"/>
    <xf numFmtId="0" fontId="1" fillId="0" borderId="0"/>
    <xf numFmtId="0" fontId="44" fillId="0" borderId="0"/>
    <xf numFmtId="0" fontId="44" fillId="0" borderId="0"/>
    <xf numFmtId="0" fontId="1" fillId="0" borderId="0"/>
    <xf numFmtId="0" fontId="1" fillId="0" borderId="0"/>
    <xf numFmtId="0" fontId="44" fillId="0" borderId="0"/>
    <xf numFmtId="0" fontId="44" fillId="0" borderId="0"/>
    <xf numFmtId="0" fontId="1" fillId="0" borderId="0"/>
    <xf numFmtId="0" fontId="1" fillId="0" borderId="0"/>
    <xf numFmtId="0" fontId="44" fillId="0" borderId="0"/>
    <xf numFmtId="0" fontId="44" fillId="0" borderId="0"/>
    <xf numFmtId="0" fontId="1" fillId="0" borderId="0"/>
    <xf numFmtId="0" fontId="1" fillId="0" borderId="0"/>
    <xf numFmtId="0" fontId="44" fillId="0" borderId="0"/>
    <xf numFmtId="0" fontId="44" fillId="0" borderId="0"/>
    <xf numFmtId="0" fontId="1" fillId="0" borderId="0"/>
    <xf numFmtId="0" fontId="1" fillId="0" borderId="0"/>
    <xf numFmtId="0" fontId="44" fillId="0" borderId="0"/>
    <xf numFmtId="0" fontId="44" fillId="0" borderId="0"/>
    <xf numFmtId="0" fontId="1" fillId="0" borderId="0"/>
    <xf numFmtId="0" fontId="1" fillId="0" borderId="0"/>
    <xf numFmtId="0" fontId="44" fillId="0" borderId="0"/>
    <xf numFmtId="0" fontId="44" fillId="0" borderId="0"/>
    <xf numFmtId="0" fontId="1" fillId="0" borderId="0"/>
    <xf numFmtId="0" fontId="44" fillId="0" borderId="0"/>
    <xf numFmtId="0" fontId="44" fillId="0" borderId="0"/>
    <xf numFmtId="0" fontId="21" fillId="0" borderId="0"/>
    <xf numFmtId="0" fontId="32" fillId="0" borderId="0"/>
    <xf numFmtId="0" fontId="44" fillId="0" borderId="0"/>
    <xf numFmtId="0" fontId="34" fillId="0" borderId="0"/>
    <xf numFmtId="0" fontId="21" fillId="0" borderId="0"/>
    <xf numFmtId="0" fontId="21" fillId="0" borderId="0"/>
    <xf numFmtId="0" fontId="21" fillId="0" borderId="0"/>
    <xf numFmtId="0" fontId="45"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5" fillId="0" borderId="0"/>
    <xf numFmtId="0" fontId="1" fillId="0" borderId="0"/>
    <xf numFmtId="0" fontId="4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5"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5" fillId="0" borderId="0"/>
    <xf numFmtId="0" fontId="1" fillId="0" borderId="0"/>
    <xf numFmtId="0" fontId="21" fillId="0" borderId="0"/>
    <xf numFmtId="0" fontId="1" fillId="0" borderId="0"/>
    <xf numFmtId="0" fontId="45" fillId="0" borderId="0"/>
    <xf numFmtId="0" fontId="1" fillId="0" borderId="0"/>
    <xf numFmtId="0" fontId="44" fillId="0" borderId="0"/>
    <xf numFmtId="0" fontId="1" fillId="0" borderId="0"/>
    <xf numFmtId="0" fontId="45" fillId="0" borderId="0"/>
    <xf numFmtId="0" fontId="1" fillId="0" borderId="0"/>
    <xf numFmtId="0" fontId="1" fillId="0" borderId="0"/>
    <xf numFmtId="0" fontId="45" fillId="0" borderId="0"/>
    <xf numFmtId="0" fontId="1" fillId="0" borderId="0"/>
    <xf numFmtId="0" fontId="1" fillId="0" borderId="0"/>
    <xf numFmtId="0" fontId="45" fillId="0" borderId="0"/>
    <xf numFmtId="0" fontId="1" fillId="0" borderId="0"/>
    <xf numFmtId="0" fontId="44" fillId="0" borderId="0"/>
    <xf numFmtId="0" fontId="1" fillId="0" borderId="0"/>
    <xf numFmtId="0" fontId="44" fillId="0" borderId="0"/>
    <xf numFmtId="0" fontId="44" fillId="0" borderId="0"/>
    <xf numFmtId="0" fontId="1" fillId="0" borderId="0"/>
    <xf numFmtId="0" fontId="1" fillId="0" borderId="0"/>
    <xf numFmtId="0" fontId="44" fillId="0" borderId="0"/>
    <xf numFmtId="0" fontId="44" fillId="0" borderId="0"/>
    <xf numFmtId="0" fontId="1" fillId="0" borderId="0"/>
    <xf numFmtId="0" fontId="1" fillId="0" borderId="0"/>
    <xf numFmtId="0" fontId="44" fillId="0" borderId="0"/>
    <xf numFmtId="0" fontId="44" fillId="0" borderId="0"/>
    <xf numFmtId="0" fontId="1" fillId="0" borderId="0"/>
    <xf numFmtId="0" fontId="1" fillId="0" borderId="0"/>
    <xf numFmtId="0" fontId="44" fillId="0" borderId="0"/>
    <xf numFmtId="0" fontId="44" fillId="0" borderId="0"/>
    <xf numFmtId="0" fontId="1" fillId="0" borderId="0"/>
    <xf numFmtId="0" fontId="1" fillId="0" borderId="0"/>
    <xf numFmtId="0" fontId="44" fillId="0" borderId="0"/>
    <xf numFmtId="0" fontId="44" fillId="0" borderId="0"/>
    <xf numFmtId="0" fontId="1" fillId="0" borderId="0"/>
    <xf numFmtId="0" fontId="1" fillId="0" borderId="0"/>
    <xf numFmtId="0" fontId="44" fillId="0" borderId="0"/>
    <xf numFmtId="0" fontId="44" fillId="0" borderId="0"/>
    <xf numFmtId="0" fontId="1" fillId="0" borderId="0"/>
    <xf numFmtId="0" fontId="44" fillId="0" borderId="0"/>
    <xf numFmtId="0" fontId="44" fillId="0" borderId="0"/>
    <xf numFmtId="0" fontId="1" fillId="0" borderId="0"/>
    <xf numFmtId="0" fontId="44" fillId="0" borderId="0"/>
    <xf numFmtId="0" fontId="1" fillId="0" borderId="0"/>
    <xf numFmtId="0" fontId="44" fillId="0" borderId="0"/>
    <xf numFmtId="0" fontId="44" fillId="0" borderId="0"/>
    <xf numFmtId="0" fontId="1" fillId="0" borderId="0"/>
    <xf numFmtId="0" fontId="1" fillId="0" borderId="0"/>
    <xf numFmtId="0" fontId="44" fillId="0" borderId="0"/>
    <xf numFmtId="0" fontId="44" fillId="0" borderId="0"/>
    <xf numFmtId="0" fontId="1" fillId="0" borderId="0"/>
    <xf numFmtId="0" fontId="1" fillId="0" borderId="0"/>
    <xf numFmtId="0" fontId="44" fillId="0" borderId="0"/>
    <xf numFmtId="0" fontId="44" fillId="0" borderId="0"/>
    <xf numFmtId="0" fontId="1" fillId="0" borderId="0"/>
    <xf numFmtId="0" fontId="94" fillId="0" borderId="0"/>
    <xf numFmtId="0" fontId="94" fillId="0" borderId="0"/>
    <xf numFmtId="0" fontId="94" fillId="0" borderId="0"/>
    <xf numFmtId="0" fontId="9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5" fillId="0" borderId="0"/>
    <xf numFmtId="0" fontId="94" fillId="0" borderId="0"/>
    <xf numFmtId="0" fontId="2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5" fillId="0" borderId="0"/>
    <xf numFmtId="0" fontId="44" fillId="0" borderId="0"/>
    <xf numFmtId="0" fontId="1" fillId="0" borderId="0"/>
    <xf numFmtId="0" fontId="1" fillId="0" borderId="0"/>
    <xf numFmtId="0" fontId="1" fillId="0" borderId="0"/>
    <xf numFmtId="0" fontId="1" fillId="0" borderId="0"/>
    <xf numFmtId="0" fontId="45" fillId="0" borderId="0"/>
    <xf numFmtId="0" fontId="21" fillId="0" borderId="0"/>
    <xf numFmtId="197" fontId="181" fillId="0" borderId="0"/>
    <xf numFmtId="0" fontId="1" fillId="0" borderId="0"/>
    <xf numFmtId="0" fontId="1" fillId="0" borderId="0"/>
    <xf numFmtId="0" fontId="45" fillId="0" borderId="0"/>
    <xf numFmtId="0" fontId="44" fillId="0" borderId="0"/>
    <xf numFmtId="0" fontId="1" fillId="0" borderId="0"/>
    <xf numFmtId="0" fontId="45" fillId="0" borderId="0"/>
    <xf numFmtId="0" fontId="21" fillId="0" borderId="0"/>
    <xf numFmtId="0" fontId="21" fillId="0" borderId="0"/>
    <xf numFmtId="0" fontId="45" fillId="0" borderId="0"/>
    <xf numFmtId="0" fontId="21" fillId="0" borderId="0"/>
    <xf numFmtId="0" fontId="45" fillId="0" borderId="0"/>
    <xf numFmtId="0" fontId="45"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6" fillId="0" borderId="0"/>
    <xf numFmtId="0" fontId="21" fillId="0" borderId="0"/>
    <xf numFmtId="0" fontId="44" fillId="0" borderId="0"/>
    <xf numFmtId="293" fontId="21" fillId="0" borderId="0"/>
    <xf numFmtId="0" fontId="46"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4" fillId="0" borderId="0"/>
    <xf numFmtId="0" fontId="4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5"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5" fillId="0" borderId="0"/>
    <xf numFmtId="0" fontId="1" fillId="0" borderId="0"/>
    <xf numFmtId="0" fontId="4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5" fillId="0" borderId="0"/>
    <xf numFmtId="0" fontId="1" fillId="0" borderId="0"/>
    <xf numFmtId="0" fontId="21" fillId="0" borderId="0"/>
    <xf numFmtId="0" fontId="1" fillId="0" borderId="0"/>
    <xf numFmtId="0" fontId="45" fillId="0" borderId="0"/>
    <xf numFmtId="0" fontId="1" fillId="0" borderId="0"/>
    <xf numFmtId="0" fontId="21" fillId="0" borderId="0"/>
    <xf numFmtId="0" fontId="1" fillId="0" borderId="0"/>
    <xf numFmtId="0" fontId="45" fillId="0" borderId="0"/>
    <xf numFmtId="0" fontId="1" fillId="0" borderId="0"/>
    <xf numFmtId="0" fontId="1" fillId="0" borderId="0"/>
    <xf numFmtId="0" fontId="45" fillId="0" borderId="0"/>
    <xf numFmtId="0" fontId="1" fillId="0" borderId="0"/>
    <xf numFmtId="0" fontId="1" fillId="0" borderId="0"/>
    <xf numFmtId="0" fontId="45" fillId="0" borderId="0"/>
    <xf numFmtId="0" fontId="1"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183" fillId="0" borderId="0"/>
    <xf numFmtId="0" fontId="31" fillId="0" borderId="0"/>
    <xf numFmtId="0" fontId="21"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94" fillId="0" borderId="0"/>
    <xf numFmtId="0" fontId="94" fillId="0" borderId="0"/>
    <xf numFmtId="0" fontId="94"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4" fillId="0" borderId="0"/>
    <xf numFmtId="0" fontId="44" fillId="0" borderId="0"/>
    <xf numFmtId="0" fontId="1" fillId="0" borderId="0"/>
    <xf numFmtId="0" fontId="1" fillId="0" borderId="0"/>
    <xf numFmtId="0" fontId="1" fillId="0" borderId="0"/>
    <xf numFmtId="0" fontId="45" fillId="0" borderId="0"/>
    <xf numFmtId="0" fontId="94"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5" fillId="0" borderId="0"/>
    <xf numFmtId="0" fontId="21" fillId="0" borderId="0"/>
    <xf numFmtId="0" fontId="1" fillId="0" borderId="0"/>
    <xf numFmtId="0" fontId="1" fillId="0" borderId="0"/>
    <xf numFmtId="0" fontId="1" fillId="0" borderId="0"/>
    <xf numFmtId="0" fontId="1" fillId="0" borderId="0"/>
    <xf numFmtId="0" fontId="45" fillId="0" borderId="0"/>
    <xf numFmtId="0" fontId="21" fillId="0" borderId="0"/>
    <xf numFmtId="0" fontId="1" fillId="0" borderId="0"/>
    <xf numFmtId="0" fontId="1" fillId="0" borderId="0"/>
    <xf numFmtId="0" fontId="45" fillId="0" borderId="0"/>
    <xf numFmtId="0" fontId="34" fillId="0" borderId="0"/>
    <xf numFmtId="0" fontId="44" fillId="0" borderId="0"/>
    <xf numFmtId="0" fontId="1" fillId="0" borderId="0"/>
    <xf numFmtId="0" fontId="45" fillId="0" borderId="0"/>
    <xf numFmtId="0" fontId="45" fillId="0" borderId="0"/>
    <xf numFmtId="0" fontId="45" fillId="0" borderId="0"/>
    <xf numFmtId="0" fontId="45" fillId="0" borderId="0"/>
    <xf numFmtId="0" fontId="21" fillId="0" borderId="0"/>
    <xf numFmtId="0" fontId="176" fillId="0" borderId="0"/>
    <xf numFmtId="0" fontId="1" fillId="0" borderId="0"/>
    <xf numFmtId="0" fontId="21" fillId="0" borderId="0"/>
    <xf numFmtId="0" fontId="176" fillId="0" borderId="0"/>
    <xf numFmtId="0" fontId="1" fillId="0" borderId="0"/>
    <xf numFmtId="0" fontId="21" fillId="0" borderId="0"/>
    <xf numFmtId="0" fontId="21" fillId="0" borderId="0"/>
    <xf numFmtId="192" fontId="1" fillId="0" borderId="0"/>
    <xf numFmtId="0" fontId="21" fillId="0" borderId="0"/>
    <xf numFmtId="0" fontId="21" fillId="0" borderId="0"/>
    <xf numFmtId="0" fontId="1" fillId="0" borderId="0"/>
    <xf numFmtId="0" fontId="21" fillId="0" borderId="0"/>
    <xf numFmtId="0" fontId="21" fillId="0" borderId="15"/>
    <xf numFmtId="0" fontId="1" fillId="0" borderId="0"/>
    <xf numFmtId="0" fontId="21" fillId="0" borderId="0"/>
    <xf numFmtId="0" fontId="1" fillId="0" borderId="0"/>
    <xf numFmtId="0" fontId="21" fillId="0" borderId="0"/>
    <xf numFmtId="0" fontId="21" fillId="0" borderId="0"/>
    <xf numFmtId="0" fontId="1" fillId="0" borderId="0"/>
    <xf numFmtId="0" fontId="21" fillId="0" borderId="0"/>
    <xf numFmtId="0" fontId="21" fillId="0" borderId="0"/>
    <xf numFmtId="0" fontId="45" fillId="0" borderId="0"/>
    <xf numFmtId="0" fontId="21" fillId="0" borderId="0"/>
    <xf numFmtId="0" fontId="21" fillId="0" borderId="0"/>
    <xf numFmtId="0" fontId="1" fillId="0" borderId="0"/>
    <xf numFmtId="0" fontId="21" fillId="0" borderId="0"/>
    <xf numFmtId="254" fontId="199" fillId="0" borderId="0">
      <alignment horizontal="left"/>
      <protection locked="0"/>
    </xf>
    <xf numFmtId="254" fontId="147" fillId="0" borderId="0">
      <alignment horizontal="left"/>
      <protection locked="0"/>
    </xf>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32" fillId="0" borderId="0"/>
    <xf numFmtId="0" fontId="200" fillId="0" borderId="0"/>
    <xf numFmtId="0" fontId="201" fillId="0" borderId="0" applyFill="0" applyBorder="0" applyAlignment="0" applyProtection="0"/>
    <xf numFmtId="0" fontId="21" fillId="0" borderId="0"/>
    <xf numFmtId="37" fontId="202" fillId="0" borderId="0" applyNumberFormat="0" applyFont="0" applyFill="0" applyBorder="0" applyAlignment="0" applyProtection="0"/>
    <xf numFmtId="0" fontId="1" fillId="8" borderId="8"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8" borderId="8"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1" fillId="8" borderId="8"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1" fillId="8" borderId="8"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8" borderId="8"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8" borderId="8"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8" borderId="8"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21" fillId="113" borderId="8"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21" fillId="113" borderId="8"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1" fillId="0" borderId="0"/>
    <xf numFmtId="0" fontId="21" fillId="39" borderId="52"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1" fillId="8" borderId="8"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44" fillId="8" borderId="8" applyNumberFormat="0" applyFont="0" applyAlignment="0" applyProtection="0"/>
    <xf numFmtId="0" fontId="1" fillId="8" borderId="8" applyNumberFormat="0" applyFont="0" applyAlignment="0" applyProtection="0"/>
    <xf numFmtId="0" fontId="1" fillId="0" borderId="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1" fillId="8" borderId="8" applyNumberFormat="0" applyFont="0" applyAlignment="0" applyProtection="0"/>
    <xf numFmtId="0" fontId="44" fillId="8" borderId="8" applyNumberFormat="0" applyFont="0" applyAlignment="0" applyProtection="0"/>
    <xf numFmtId="0" fontId="1" fillId="8" borderId="8"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1" fillId="0" borderId="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44" fillId="8" borderId="8" applyNumberFormat="0" applyFont="0" applyAlignment="0" applyProtection="0"/>
    <xf numFmtId="0" fontId="1" fillId="8" borderId="8" applyNumberFormat="0" applyFont="0" applyAlignment="0" applyProtection="0"/>
    <xf numFmtId="0" fontId="1" fillId="0" borderId="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1" fillId="8" borderId="8" applyNumberFormat="0" applyFont="0" applyAlignment="0" applyProtection="0"/>
    <xf numFmtId="0" fontId="44" fillId="8" borderId="8" applyNumberFormat="0" applyFont="0" applyAlignment="0" applyProtection="0"/>
    <xf numFmtId="0" fontId="1" fillId="8" borderId="8"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1" fillId="0" borderId="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8" borderId="8"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1" fillId="8" borderId="8"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0" borderId="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44" fillId="39" borderId="52"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44" fillId="8" borderId="8" applyNumberFormat="0" applyFont="0" applyAlignment="0" applyProtection="0"/>
    <xf numFmtId="0" fontId="1" fillId="8" borderId="8"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1" fillId="0" borderId="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1" fillId="8" borderId="8" applyNumberFormat="0" applyFont="0" applyAlignment="0" applyProtection="0"/>
    <xf numFmtId="0" fontId="44" fillId="8" borderId="8" applyNumberFormat="0" applyFont="0" applyAlignment="0" applyProtection="0"/>
    <xf numFmtId="0" fontId="1" fillId="8" borderId="8"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1" fillId="0" borderId="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1" fillId="8" borderId="8" applyNumberFormat="0" applyFont="0" applyAlignment="0" applyProtection="0"/>
    <xf numFmtId="242" fontId="1" fillId="8" borderId="8"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1" fillId="8" borderId="8" applyNumberFormat="0" applyFont="0" applyAlignment="0" applyProtection="0"/>
    <xf numFmtId="0" fontId="44" fillId="8" borderId="8" applyNumberFormat="0" applyFont="0" applyAlignment="0" applyProtection="0"/>
    <xf numFmtId="0" fontId="1" fillId="8" borderId="8" applyNumberFormat="0" applyFont="0" applyAlignment="0" applyProtection="0"/>
    <xf numFmtId="0" fontId="1" fillId="0" borderId="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44" fillId="8" borderId="8" applyNumberFormat="0" applyFont="0" applyAlignment="0" applyProtection="0"/>
    <xf numFmtId="0" fontId="1" fillId="8" borderId="8" applyNumberFormat="0" applyFont="0" applyAlignment="0" applyProtection="0"/>
    <xf numFmtId="0" fontId="1" fillId="0" borderId="0"/>
    <xf numFmtId="0" fontId="1" fillId="8" borderId="8" applyNumberFormat="0" applyFont="0" applyAlignment="0" applyProtection="0"/>
    <xf numFmtId="0" fontId="44"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44" fillId="39" borderId="52" applyNumberFormat="0" applyFont="0" applyAlignment="0" applyProtection="0"/>
    <xf numFmtId="0" fontId="21" fillId="39" borderId="52"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44" fillId="8" borderId="8" applyNumberFormat="0" applyFont="0" applyAlignment="0" applyProtection="0"/>
    <xf numFmtId="0" fontId="1" fillId="8" borderId="8" applyNumberFormat="0" applyFont="0" applyAlignment="0" applyProtection="0"/>
    <xf numFmtId="0" fontId="1" fillId="0" borderId="0"/>
    <xf numFmtId="0" fontId="1" fillId="8" borderId="8" applyNumberFormat="0" applyFont="0" applyAlignment="0" applyProtection="0"/>
    <xf numFmtId="0" fontId="44" fillId="8" borderId="8" applyNumberFormat="0" applyFont="0" applyAlignment="0" applyProtection="0"/>
    <xf numFmtId="0" fontId="1" fillId="8" borderId="8" applyNumberFormat="0" applyFont="0" applyAlignment="0" applyProtection="0"/>
    <xf numFmtId="0" fontId="1" fillId="0" borderId="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44" fillId="8" borderId="8" applyNumberFormat="0" applyFont="0" applyAlignment="0" applyProtection="0"/>
    <xf numFmtId="0" fontId="1" fillId="8" borderId="8" applyNumberFormat="0" applyFont="0" applyAlignment="0" applyProtection="0"/>
    <xf numFmtId="0" fontId="1" fillId="0" borderId="0"/>
    <xf numFmtId="0" fontId="1" fillId="8" borderId="8" applyNumberFormat="0" applyFont="0" applyAlignment="0" applyProtection="0"/>
    <xf numFmtId="0" fontId="44" fillId="8" borderId="8" applyNumberFormat="0" applyFont="0" applyAlignment="0" applyProtection="0"/>
    <xf numFmtId="0" fontId="1" fillId="8" borderId="8" applyNumberFormat="0" applyFont="0" applyAlignment="0" applyProtection="0"/>
    <xf numFmtId="0" fontId="1" fillId="0" borderId="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54" fillId="39" borderId="52" applyNumberFormat="0" applyFont="0" applyAlignment="0" applyProtection="0"/>
    <xf numFmtId="0" fontId="1" fillId="8" borderId="8" applyNumberFormat="0" applyFont="0" applyAlignment="0" applyProtection="0"/>
    <xf numFmtId="0" fontId="44"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0" borderId="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44" fillId="8" borderId="8" applyNumberFormat="0" applyFont="0" applyAlignment="0" applyProtection="0"/>
    <xf numFmtId="0" fontId="1" fillId="8" borderId="8" applyNumberFormat="0" applyFont="0" applyAlignment="0" applyProtection="0"/>
    <xf numFmtId="0" fontId="1" fillId="0" borderId="0"/>
    <xf numFmtId="0" fontId="1" fillId="8" borderId="8" applyNumberFormat="0" applyFont="0" applyAlignment="0" applyProtection="0"/>
    <xf numFmtId="0" fontId="44"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44" fillId="8" borderId="8" applyNumberFormat="0" applyFont="0" applyAlignment="0" applyProtection="0"/>
    <xf numFmtId="0" fontId="1" fillId="8" borderId="8"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1" fillId="8" borderId="8"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1" fillId="0" borderId="0"/>
    <xf numFmtId="0" fontId="1" fillId="8" borderId="8"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1" fillId="8" borderId="8" applyNumberFormat="0" applyFont="0" applyAlignment="0" applyProtection="0"/>
    <xf numFmtId="0" fontId="44" fillId="8" borderId="8" applyNumberFormat="0" applyFont="0" applyAlignment="0" applyProtection="0"/>
    <xf numFmtId="0" fontId="1" fillId="8" borderId="8"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1" fillId="8" borderId="8"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8" borderId="8"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1" fillId="0" borderId="0"/>
    <xf numFmtId="0" fontId="44" fillId="39" borderId="52" applyNumberFormat="0" applyFont="0" applyAlignment="0" applyProtection="0"/>
    <xf numFmtId="0" fontId="1" fillId="8" borderId="8"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8" borderId="8"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94" fillId="39" borderId="52" applyNumberFormat="0" applyFont="0" applyAlignment="0" applyProtection="0"/>
    <xf numFmtId="0" fontId="21"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94" fillId="39" borderId="52" applyNumberFormat="0" applyFont="0" applyAlignment="0" applyProtection="0"/>
    <xf numFmtId="0" fontId="94" fillId="39" borderId="52" applyNumberFormat="0" applyFont="0" applyAlignment="0" applyProtection="0"/>
    <xf numFmtId="0" fontId="94" fillId="39" borderId="52" applyNumberFormat="0" applyFont="0" applyAlignment="0" applyProtection="0"/>
    <xf numFmtId="0" fontId="1" fillId="0" borderId="0"/>
    <xf numFmtId="0" fontId="21" fillId="39" borderId="52" applyNumberFormat="0" applyFont="0" applyAlignment="0" applyProtection="0"/>
    <xf numFmtId="0" fontId="94" fillId="39" borderId="52" applyNumberFormat="0" applyFont="0" applyAlignment="0" applyProtection="0"/>
    <xf numFmtId="0" fontId="94" fillId="39" borderId="52"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94" fillId="39" borderId="52" applyNumberFormat="0" applyFont="0" applyAlignment="0" applyProtection="0"/>
    <xf numFmtId="0" fontId="94" fillId="39" borderId="52" applyNumberFormat="0" applyFont="0" applyAlignment="0" applyProtection="0"/>
    <xf numFmtId="0" fontId="94" fillId="39" borderId="52" applyNumberFormat="0" applyFont="0" applyAlignment="0" applyProtection="0"/>
    <xf numFmtId="0" fontId="94" fillId="39" borderId="52" applyNumberFormat="0" applyFont="0" applyAlignment="0" applyProtection="0"/>
    <xf numFmtId="0" fontId="94" fillId="39" borderId="52" applyNumberFormat="0" applyFont="0" applyAlignment="0" applyProtection="0"/>
    <xf numFmtId="0" fontId="94" fillId="39" borderId="52" applyNumberFormat="0" applyFont="0" applyAlignment="0" applyProtection="0"/>
    <xf numFmtId="0" fontId="94" fillId="39" borderId="52" applyNumberFormat="0" applyFont="0" applyAlignment="0" applyProtection="0"/>
    <xf numFmtId="0" fontId="94"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94" fillId="39" borderId="52" applyNumberFormat="0" applyFont="0" applyAlignment="0" applyProtection="0"/>
    <xf numFmtId="0" fontId="94" fillId="39" borderId="52" applyNumberFormat="0" applyFont="0" applyAlignment="0" applyProtection="0"/>
    <xf numFmtId="0" fontId="94" fillId="39" borderId="52" applyNumberFormat="0" applyFont="0" applyAlignment="0" applyProtection="0"/>
    <xf numFmtId="0" fontId="1" fillId="0" borderId="0"/>
    <xf numFmtId="0" fontId="21" fillId="39" borderId="52" applyNumberFormat="0" applyFont="0" applyAlignment="0" applyProtection="0"/>
    <xf numFmtId="0" fontId="1" fillId="8" borderId="8" applyNumberFormat="0" applyFont="0" applyAlignment="0" applyProtection="0"/>
    <xf numFmtId="0" fontId="44"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1" fillId="0" borderId="0"/>
    <xf numFmtId="0" fontId="44" fillId="39" borderId="52" applyNumberFormat="0" applyFont="0" applyAlignment="0" applyProtection="0"/>
    <xf numFmtId="0" fontId="1" fillId="8" borderId="8"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44" fillId="39" borderId="52" applyNumberFormat="0" applyFont="0" applyAlignment="0" applyProtection="0"/>
    <xf numFmtId="0" fontId="94" fillId="39" borderId="52" applyNumberFormat="0" applyFont="0" applyAlignment="0" applyProtection="0"/>
    <xf numFmtId="0" fontId="21" fillId="39" borderId="52" applyNumberFormat="0" applyFont="0" applyAlignment="0" applyProtection="0"/>
    <xf numFmtId="0" fontId="44" fillId="8" borderId="8" applyNumberFormat="0" applyFont="0" applyAlignment="0" applyProtection="0"/>
    <xf numFmtId="0" fontId="1" fillId="8" borderId="8"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1" fillId="0" borderId="0"/>
    <xf numFmtId="0" fontId="1" fillId="8" borderId="8"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44" fillId="39" borderId="52" applyNumberFormat="0" applyFont="0" applyAlignment="0" applyProtection="0"/>
    <xf numFmtId="0" fontId="44" fillId="8" borderId="8" applyNumberFormat="0" applyFont="0" applyAlignment="0" applyProtection="0"/>
    <xf numFmtId="0" fontId="1" fillId="8" borderId="8"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1" fillId="0" borderId="0"/>
    <xf numFmtId="0" fontId="1" fillId="8" borderId="8"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1" fillId="8" borderId="8"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1" fillId="8" borderId="8"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44" fillId="8" borderId="8" applyNumberFormat="0" applyFont="0" applyAlignment="0" applyProtection="0"/>
    <xf numFmtId="0" fontId="1" fillId="8" borderId="8"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1" fillId="8" borderId="8"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1" fillId="0" borderId="0"/>
    <xf numFmtId="0" fontId="1" fillId="8" borderId="8"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1" fillId="8" borderId="8"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9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94" fillId="39" borderId="52" applyNumberFormat="0" applyFont="0" applyAlignment="0" applyProtection="0"/>
    <xf numFmtId="0" fontId="94" fillId="39" borderId="52" applyNumberFormat="0" applyFont="0" applyAlignment="0" applyProtection="0"/>
    <xf numFmtId="0" fontId="94" fillId="39" borderId="52" applyNumberFormat="0" applyFont="0" applyAlignment="0" applyProtection="0"/>
    <xf numFmtId="0" fontId="94" fillId="39" borderId="52" applyNumberFormat="0" applyFont="0" applyAlignment="0" applyProtection="0"/>
    <xf numFmtId="0" fontId="94" fillId="39" borderId="52" applyNumberFormat="0" applyFont="0" applyAlignment="0" applyProtection="0"/>
    <xf numFmtId="0" fontId="94" fillId="39" borderId="52" applyNumberFormat="0" applyFont="0" applyAlignment="0" applyProtection="0"/>
    <xf numFmtId="0" fontId="9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9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94" fillId="39" borderId="52" applyNumberFormat="0" applyFont="0" applyAlignment="0" applyProtection="0"/>
    <xf numFmtId="0" fontId="94" fillId="39" borderId="52" applyNumberFormat="0" applyFont="0" applyAlignment="0" applyProtection="0"/>
    <xf numFmtId="0" fontId="94" fillId="39" borderId="52" applyNumberFormat="0" applyFont="0" applyAlignment="0" applyProtection="0"/>
    <xf numFmtId="0" fontId="1" fillId="0" borderId="0"/>
    <xf numFmtId="0" fontId="44" fillId="39" borderId="52" applyNumberFormat="0" applyFont="0" applyAlignment="0" applyProtection="0"/>
    <xf numFmtId="0" fontId="94" fillId="39" borderId="52" applyNumberFormat="0" applyFont="0" applyAlignment="0" applyProtection="0"/>
    <xf numFmtId="0" fontId="203" fillId="39" borderId="52" applyNumberFormat="0" applyFont="0" applyAlignment="0" applyProtection="0"/>
    <xf numFmtId="0" fontId="1" fillId="8" borderId="8" applyNumberFormat="0" applyFont="0" applyAlignment="0" applyProtection="0"/>
    <xf numFmtId="0" fontId="44" fillId="39" borderId="52" applyNumberFormat="0" applyFont="0" applyAlignment="0" applyProtection="0"/>
    <xf numFmtId="0" fontId="54" fillId="39" borderId="52" applyNumberFormat="0" applyFont="0" applyAlignment="0" applyProtection="0"/>
    <xf numFmtId="0" fontId="1" fillId="8" borderId="8" applyNumberFormat="0" applyFont="0" applyAlignment="0" applyProtection="0"/>
    <xf numFmtId="0" fontId="44" fillId="8" borderId="8" applyNumberFormat="0" applyFont="0" applyAlignment="0" applyProtection="0"/>
    <xf numFmtId="0" fontId="1" fillId="0" borderId="0"/>
    <xf numFmtId="0" fontId="1" fillId="8" borderId="8" applyNumberFormat="0" applyFont="0" applyAlignment="0" applyProtection="0"/>
    <xf numFmtId="0" fontId="44" fillId="8" borderId="8" applyNumberFormat="0" applyFont="0" applyAlignment="0" applyProtection="0"/>
    <xf numFmtId="0" fontId="1" fillId="0" borderId="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44" fillId="8" borderId="8" applyNumberFormat="0" applyFont="0" applyAlignment="0" applyProtection="0"/>
    <xf numFmtId="0" fontId="1" fillId="0" borderId="0"/>
    <xf numFmtId="0" fontId="1" fillId="8" borderId="8" applyNumberFormat="0" applyFont="0" applyAlignment="0" applyProtection="0"/>
    <xf numFmtId="0" fontId="44" fillId="8" borderId="8" applyNumberFormat="0" applyFont="0" applyAlignment="0" applyProtection="0"/>
    <xf numFmtId="0" fontId="1" fillId="0" borderId="0"/>
    <xf numFmtId="0" fontId="1" fillId="8" borderId="8" applyNumberFormat="0" applyFont="0" applyAlignment="0" applyProtection="0"/>
    <xf numFmtId="0" fontId="1" fillId="8" borderId="8"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94" fillId="39" borderId="52" applyNumberFormat="0" applyFont="0" applyAlignment="0" applyProtection="0"/>
    <xf numFmtId="0" fontId="94" fillId="39" borderId="52" applyNumberFormat="0" applyFont="0" applyAlignment="0" applyProtection="0"/>
    <xf numFmtId="0" fontId="94" fillId="39" borderId="52" applyNumberFormat="0" applyFont="0" applyAlignment="0" applyProtection="0"/>
    <xf numFmtId="0" fontId="94" fillId="39" borderId="52" applyNumberFormat="0" applyFont="0" applyAlignment="0" applyProtection="0"/>
    <xf numFmtId="0" fontId="94" fillId="39" borderId="52" applyNumberFormat="0" applyFont="0" applyAlignment="0" applyProtection="0"/>
    <xf numFmtId="0" fontId="94" fillId="39" borderId="52" applyNumberFormat="0" applyFont="0" applyAlignment="0" applyProtection="0"/>
    <xf numFmtId="0" fontId="94" fillId="39" borderId="52" applyNumberFormat="0" applyFont="0" applyAlignment="0" applyProtection="0"/>
    <xf numFmtId="0" fontId="9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6"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6" fillId="39" borderId="52" applyNumberFormat="0" applyFont="0" applyAlignment="0" applyProtection="0"/>
    <xf numFmtId="0" fontId="46" fillId="39" borderId="52" applyNumberFormat="0" applyFont="0" applyAlignment="0" applyProtection="0"/>
    <xf numFmtId="0" fontId="46" fillId="39" borderId="52" applyNumberFormat="0" applyFont="0" applyAlignment="0" applyProtection="0"/>
    <xf numFmtId="0" fontId="1" fillId="0" borderId="0"/>
    <xf numFmtId="0" fontId="44" fillId="39" borderId="52" applyNumberFormat="0" applyFont="0" applyAlignment="0" applyProtection="0"/>
    <xf numFmtId="0" fontId="46" fillId="39" borderId="52" applyNumberFormat="0" applyFont="0" applyAlignment="0" applyProtection="0"/>
    <xf numFmtId="0" fontId="1" fillId="8" borderId="8" applyNumberFormat="0" applyFont="0" applyAlignment="0" applyProtection="0"/>
    <xf numFmtId="0" fontId="44" fillId="39" borderId="52" applyNumberFormat="0" applyFont="0" applyAlignment="0" applyProtection="0"/>
    <xf numFmtId="0" fontId="54" fillId="39" borderId="52" applyNumberFormat="0" applyFont="0" applyAlignment="0" applyProtection="0"/>
    <xf numFmtId="0" fontId="1" fillId="8" borderId="8" applyNumberFormat="0" applyFont="0" applyAlignment="0" applyProtection="0"/>
    <xf numFmtId="0" fontId="44" fillId="8" borderId="8" applyNumberFormat="0" applyFont="0" applyAlignment="0" applyProtection="0"/>
    <xf numFmtId="0" fontId="1" fillId="0" borderId="0"/>
    <xf numFmtId="0" fontId="1" fillId="8" borderId="8" applyNumberFormat="0" applyFont="0" applyAlignment="0" applyProtection="0"/>
    <xf numFmtId="0" fontId="44" fillId="8" borderId="8" applyNumberFormat="0" applyFont="0" applyAlignment="0" applyProtection="0"/>
    <xf numFmtId="0" fontId="1" fillId="0" borderId="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44" fillId="8" borderId="8" applyNumberFormat="0" applyFont="0" applyAlignment="0" applyProtection="0"/>
    <xf numFmtId="0" fontId="1" fillId="0" borderId="0"/>
    <xf numFmtId="0" fontId="1" fillId="8" borderId="8" applyNumberFormat="0" applyFont="0" applyAlignment="0" applyProtection="0"/>
    <xf numFmtId="0" fontId="44" fillId="8" borderId="8" applyNumberFormat="0" applyFont="0" applyAlignment="0" applyProtection="0"/>
    <xf numFmtId="0" fontId="1" fillId="0" borderId="0"/>
    <xf numFmtId="0" fontId="1" fillId="8" borderId="8" applyNumberFormat="0" applyFont="0" applyAlignment="0" applyProtection="0"/>
    <xf numFmtId="0" fontId="1" fillId="8" borderId="8"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6" fillId="39" borderId="52" applyNumberFormat="0" applyFont="0" applyAlignment="0" applyProtection="0"/>
    <xf numFmtId="0" fontId="46" fillId="39" borderId="52" applyNumberFormat="0" applyFont="0" applyAlignment="0" applyProtection="0"/>
    <xf numFmtId="0" fontId="46" fillId="39" borderId="52" applyNumberFormat="0" applyFont="0" applyAlignment="0" applyProtection="0"/>
    <xf numFmtId="0" fontId="46" fillId="39" borderId="52" applyNumberFormat="0" applyFont="0" applyAlignment="0" applyProtection="0"/>
    <xf numFmtId="0" fontId="46" fillId="39" borderId="52" applyNumberFormat="0" applyFont="0" applyAlignment="0" applyProtection="0"/>
    <xf numFmtId="0" fontId="46" fillId="39" borderId="52" applyNumberFormat="0" applyFont="0" applyAlignment="0" applyProtection="0"/>
    <xf numFmtId="0" fontId="46" fillId="39" borderId="52" applyNumberFormat="0" applyFont="0" applyAlignment="0" applyProtection="0"/>
    <xf numFmtId="0" fontId="46"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1" fillId="8" borderId="8" applyNumberFormat="0" applyFont="0" applyAlignment="0" applyProtection="0"/>
    <xf numFmtId="0" fontId="44" fillId="39" borderId="52" applyNumberFormat="0" applyFont="0" applyAlignment="0" applyProtection="0"/>
    <xf numFmtId="0" fontId="1" fillId="8" borderId="8" applyNumberFormat="0" applyFont="0" applyAlignment="0" applyProtection="0"/>
    <xf numFmtId="0" fontId="44" fillId="8" borderId="8" applyNumberFormat="0" applyFont="0" applyAlignment="0" applyProtection="0"/>
    <xf numFmtId="0" fontId="1" fillId="8" borderId="8" applyNumberFormat="0" applyFont="0" applyAlignment="0" applyProtection="0"/>
    <xf numFmtId="0" fontId="1" fillId="0" borderId="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44" fillId="39" borderId="52" applyNumberFormat="0" applyFont="0" applyAlignment="0" applyProtection="0"/>
    <xf numFmtId="0" fontId="44"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0" borderId="0"/>
    <xf numFmtId="0" fontId="44" fillId="39" borderId="52" applyNumberFormat="0" applyFont="0" applyAlignment="0" applyProtection="0"/>
    <xf numFmtId="0" fontId="44" fillId="39" borderId="52" applyNumberFormat="0" applyFont="0" applyAlignment="0" applyProtection="0"/>
    <xf numFmtId="0" fontId="1" fillId="8" borderId="8"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1" fillId="8" borderId="8"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1" fillId="8" borderId="8"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1" fillId="8" borderId="8" applyNumberFormat="0" applyFont="0" applyAlignment="0" applyProtection="0"/>
    <xf numFmtId="0" fontId="44" fillId="8" borderId="8"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8" borderId="8" applyNumberFormat="0" applyFont="0" applyAlignment="0" applyProtection="0"/>
    <xf numFmtId="0" fontId="1" fillId="0" borderId="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1" fillId="8" borderId="8" applyNumberFormat="0" applyFont="0" applyAlignment="0" applyProtection="0"/>
    <xf numFmtId="0" fontId="44" fillId="8" borderId="8"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8" borderId="8" applyNumberFormat="0" applyFont="0" applyAlignment="0" applyProtection="0"/>
    <xf numFmtId="0" fontId="1" fillId="0" borderId="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5" fillId="8" borderId="8" applyNumberFormat="0" applyFont="0" applyAlignment="0" applyProtection="0"/>
    <xf numFmtId="0" fontId="45" fillId="8" borderId="8" applyNumberFormat="0" applyFont="0" applyAlignment="0" applyProtection="0"/>
    <xf numFmtId="0" fontId="45" fillId="8" borderId="8" applyNumberFormat="0" applyFont="0" applyAlignment="0" applyProtection="0"/>
    <xf numFmtId="0" fontId="44" fillId="8" borderId="8"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8" borderId="8" applyNumberFormat="0" applyFont="0" applyAlignment="0" applyProtection="0"/>
    <xf numFmtId="0" fontId="1" fillId="0" borderId="0"/>
    <xf numFmtId="0" fontId="44" fillId="39" borderId="52" applyNumberFormat="0" applyFont="0" applyAlignment="0" applyProtection="0"/>
    <xf numFmtId="0" fontId="45" fillId="8" borderId="8" applyNumberFormat="0" applyFont="0" applyAlignment="0" applyProtection="0"/>
    <xf numFmtId="0" fontId="45" fillId="8" borderId="8" applyNumberFormat="0" applyFont="0" applyAlignment="0" applyProtection="0"/>
    <xf numFmtId="0" fontId="45" fillId="8" borderId="8" applyNumberFormat="0" applyFont="0" applyAlignment="0" applyProtection="0"/>
    <xf numFmtId="0" fontId="45"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21" fillId="39" borderId="52" applyNumberFormat="0" applyFont="0" applyAlignment="0" applyProtection="0"/>
    <xf numFmtId="0" fontId="44" fillId="39" borderId="52" applyNumberFormat="0" applyFont="0" applyAlignment="0" applyProtection="0"/>
    <xf numFmtId="0" fontId="21"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8" borderId="8"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8" borderId="8"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8" borderId="8" applyNumberFormat="0" applyFont="0" applyAlignment="0" applyProtection="0"/>
    <xf numFmtId="0" fontId="183" fillId="39" borderId="52" applyNumberFormat="0" applyFont="0" applyAlignment="0" applyProtection="0"/>
    <xf numFmtId="0" fontId="183" fillId="39" borderId="52" applyNumberFormat="0" applyFont="0" applyAlignment="0" applyProtection="0"/>
    <xf numFmtId="0" fontId="183" fillId="39" borderId="52" applyNumberFormat="0" applyFont="0" applyAlignment="0" applyProtection="0"/>
    <xf numFmtId="0" fontId="183" fillId="39" borderId="52" applyNumberFormat="0" applyFont="0" applyAlignment="0" applyProtection="0"/>
    <xf numFmtId="0" fontId="183" fillId="39" borderId="52" applyNumberFormat="0" applyFont="0" applyAlignment="0" applyProtection="0"/>
    <xf numFmtId="0" fontId="183" fillId="39" borderId="52" applyNumberFormat="0" applyFont="0" applyAlignment="0" applyProtection="0"/>
    <xf numFmtId="0" fontId="183" fillId="39" borderId="52" applyNumberFormat="0" applyFont="0" applyAlignment="0" applyProtection="0"/>
    <xf numFmtId="0" fontId="183" fillId="39" borderId="52" applyNumberFormat="0" applyFont="0" applyAlignment="0" applyProtection="0"/>
    <xf numFmtId="0" fontId="183" fillId="39" borderId="52" applyNumberFormat="0" applyFont="0" applyAlignment="0" applyProtection="0"/>
    <xf numFmtId="0" fontId="183" fillId="39" borderId="52" applyNumberFormat="0" applyFont="0" applyAlignment="0" applyProtection="0"/>
    <xf numFmtId="0" fontId="183" fillId="39" borderId="52" applyNumberFormat="0" applyFont="0" applyAlignment="0" applyProtection="0"/>
    <xf numFmtId="0" fontId="183" fillId="39" borderId="52" applyNumberFormat="0" applyFont="0" applyAlignment="0" applyProtection="0"/>
    <xf numFmtId="0" fontId="183" fillId="39" borderId="52" applyNumberFormat="0" applyFont="0" applyAlignment="0" applyProtection="0"/>
    <xf numFmtId="0" fontId="183" fillId="39" borderId="52" applyNumberFormat="0" applyFont="0" applyAlignment="0" applyProtection="0"/>
    <xf numFmtId="0" fontId="183" fillId="39" borderId="52" applyNumberFormat="0" applyFont="0" applyAlignment="0" applyProtection="0"/>
    <xf numFmtId="0" fontId="183" fillId="39" borderId="52" applyNumberFormat="0" applyFont="0" applyAlignment="0" applyProtection="0"/>
    <xf numFmtId="0" fontId="183" fillId="39" borderId="52" applyNumberFormat="0" applyFont="0" applyAlignment="0" applyProtection="0"/>
    <xf numFmtId="0" fontId="183" fillId="39" borderId="52" applyNumberFormat="0" applyFont="0" applyAlignment="0" applyProtection="0"/>
    <xf numFmtId="0" fontId="183" fillId="39" borderId="52" applyNumberFormat="0" applyFont="0" applyAlignment="0" applyProtection="0"/>
    <xf numFmtId="0" fontId="183" fillId="39" borderId="52" applyNumberFormat="0" applyFont="0" applyAlignment="0" applyProtection="0"/>
    <xf numFmtId="0" fontId="183" fillId="39" borderId="52" applyNumberFormat="0" applyFont="0" applyAlignment="0" applyProtection="0"/>
    <xf numFmtId="0" fontId="183" fillId="39" borderId="52" applyNumberFormat="0" applyFont="0" applyAlignment="0" applyProtection="0"/>
    <xf numFmtId="0" fontId="183" fillId="39" borderId="52" applyNumberFormat="0" applyFont="0" applyAlignment="0" applyProtection="0"/>
    <xf numFmtId="0" fontId="183" fillId="39" borderId="52" applyNumberFormat="0" applyFont="0" applyAlignment="0" applyProtection="0"/>
    <xf numFmtId="0" fontId="183" fillId="39" borderId="52" applyNumberFormat="0" applyFont="0" applyAlignment="0" applyProtection="0"/>
    <xf numFmtId="0" fontId="183" fillId="39" borderId="52" applyNumberFormat="0" applyFont="0" applyAlignment="0" applyProtection="0"/>
    <xf numFmtId="0" fontId="183" fillId="39" borderId="52" applyNumberFormat="0" applyFont="0" applyAlignment="0" applyProtection="0"/>
    <xf numFmtId="0" fontId="183" fillId="39" borderId="52" applyNumberFormat="0" applyFont="0" applyAlignment="0" applyProtection="0"/>
    <xf numFmtId="0" fontId="183" fillId="39" borderId="52" applyNumberFormat="0" applyFont="0" applyAlignment="0" applyProtection="0"/>
    <xf numFmtId="0" fontId="183" fillId="39" borderId="52" applyNumberFormat="0" applyFont="0" applyAlignment="0" applyProtection="0"/>
    <xf numFmtId="0" fontId="183" fillId="39" borderId="52" applyNumberFormat="0" applyFont="0" applyAlignment="0" applyProtection="0"/>
    <xf numFmtId="0" fontId="183" fillId="39" borderId="52" applyNumberFormat="0" applyFont="0" applyAlignment="0" applyProtection="0"/>
    <xf numFmtId="0" fontId="183" fillId="39" borderId="52" applyNumberFormat="0" applyFont="0" applyAlignment="0" applyProtection="0"/>
    <xf numFmtId="0" fontId="183" fillId="39" borderId="52" applyNumberFormat="0" applyFont="0" applyAlignment="0" applyProtection="0"/>
    <xf numFmtId="0" fontId="183" fillId="39" borderId="52" applyNumberFormat="0" applyFont="0" applyAlignment="0" applyProtection="0"/>
    <xf numFmtId="0" fontId="183" fillId="39" borderId="52" applyNumberFormat="0" applyFont="0" applyAlignment="0" applyProtection="0"/>
    <xf numFmtId="0" fontId="183" fillId="39" borderId="52" applyNumberFormat="0" applyFont="0" applyAlignment="0" applyProtection="0"/>
    <xf numFmtId="0" fontId="183" fillId="39" borderId="52" applyNumberFormat="0" applyFont="0" applyAlignment="0" applyProtection="0"/>
    <xf numFmtId="0" fontId="183" fillId="39" borderId="52" applyNumberFormat="0" applyFont="0" applyAlignment="0" applyProtection="0"/>
    <xf numFmtId="0" fontId="183" fillId="39" borderId="52" applyNumberFormat="0" applyFont="0" applyAlignment="0" applyProtection="0"/>
    <xf numFmtId="0" fontId="44" fillId="8" borderId="8" applyNumberFormat="0" applyFont="0" applyAlignment="0" applyProtection="0"/>
    <xf numFmtId="0" fontId="31" fillId="39" borderId="52" applyNumberFormat="0" applyFont="0" applyAlignment="0" applyProtection="0"/>
    <xf numFmtId="0" fontId="31" fillId="39" borderId="52" applyNumberFormat="0" applyFont="0" applyAlignment="0" applyProtection="0"/>
    <xf numFmtId="0" fontId="31" fillId="39" borderId="52" applyNumberFormat="0" applyFont="0" applyAlignment="0" applyProtection="0"/>
    <xf numFmtId="0" fontId="31" fillId="39" borderId="52" applyNumberFormat="0" applyFont="0" applyAlignment="0" applyProtection="0"/>
    <xf numFmtId="0" fontId="31" fillId="39" borderId="52" applyNumberFormat="0" applyFont="0" applyAlignment="0" applyProtection="0"/>
    <xf numFmtId="0" fontId="31" fillId="39" borderId="52" applyNumberFormat="0" applyFont="0" applyAlignment="0" applyProtection="0"/>
    <xf numFmtId="0" fontId="31" fillId="39" borderId="52" applyNumberFormat="0" applyFont="0" applyAlignment="0" applyProtection="0"/>
    <xf numFmtId="0" fontId="31" fillId="39" borderId="52" applyNumberFormat="0" applyFont="0" applyAlignment="0" applyProtection="0"/>
    <xf numFmtId="0" fontId="31" fillId="39" borderId="52" applyNumberFormat="0" applyFont="0" applyAlignment="0" applyProtection="0"/>
    <xf numFmtId="0" fontId="31" fillId="39" borderId="52" applyNumberFormat="0" applyFont="0" applyAlignment="0" applyProtection="0"/>
    <xf numFmtId="0" fontId="31" fillId="39" borderId="52" applyNumberFormat="0" applyFont="0" applyAlignment="0" applyProtection="0"/>
    <xf numFmtId="0" fontId="31" fillId="39" borderId="52" applyNumberFormat="0" applyFont="0" applyAlignment="0" applyProtection="0"/>
    <xf numFmtId="0" fontId="31" fillId="39" borderId="52" applyNumberFormat="0" applyFont="0" applyAlignment="0" applyProtection="0"/>
    <xf numFmtId="0" fontId="31" fillId="39" borderId="52" applyNumberFormat="0" applyFont="0" applyAlignment="0" applyProtection="0"/>
    <xf numFmtId="0" fontId="31" fillId="39" borderId="52" applyNumberFormat="0" applyFont="0" applyAlignment="0" applyProtection="0"/>
    <xf numFmtId="0" fontId="31" fillId="39" borderId="52" applyNumberFormat="0" applyFont="0" applyAlignment="0" applyProtection="0"/>
    <xf numFmtId="0" fontId="44" fillId="8" borderId="8"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8" borderId="8"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8" borderId="8" applyNumberFormat="0" applyFont="0" applyAlignment="0" applyProtection="0"/>
    <xf numFmtId="0" fontId="44" fillId="39" borderId="52" applyNumberFormat="0" applyFont="0" applyAlignment="0" applyProtection="0"/>
    <xf numFmtId="0" fontId="44" fillId="39" borderId="52" applyNumberFormat="0" applyFont="0" applyAlignment="0" applyProtection="0"/>
    <xf numFmtId="0" fontId="44" fillId="8" borderId="8" applyNumberFormat="0" applyFont="0" applyAlignment="0" applyProtection="0"/>
    <xf numFmtId="0" fontId="44" fillId="39" borderId="52" applyNumberFormat="0" applyFont="0" applyAlignment="0" applyProtection="0"/>
    <xf numFmtId="0" fontId="93" fillId="39" borderId="52" applyNumberFormat="0" applyFont="0" applyAlignment="0" applyProtection="0"/>
    <xf numFmtId="200" fontId="204" fillId="0" borderId="0" applyFill="0" applyBorder="0"/>
    <xf numFmtId="1" fontId="105" fillId="0" borderId="0">
      <alignment horizontal="right"/>
      <protection locked="0"/>
    </xf>
    <xf numFmtId="296" fontId="205" fillId="0" borderId="0">
      <alignment horizontal="right"/>
      <protection locked="0"/>
    </xf>
    <xf numFmtId="254" fontId="204" fillId="0" borderId="0">
      <protection locked="0"/>
    </xf>
    <xf numFmtId="2" fontId="205" fillId="0" borderId="0">
      <alignment horizontal="right"/>
      <protection locked="0"/>
    </xf>
    <xf numFmtId="2" fontId="105" fillId="0" borderId="0">
      <alignment horizontal="right"/>
      <protection locked="0"/>
    </xf>
    <xf numFmtId="1" fontId="88" fillId="0" borderId="0" applyFont="0" applyFill="0" applyBorder="0" applyAlignment="0" applyProtection="0">
      <protection locked="0"/>
    </xf>
    <xf numFmtId="0" fontId="107" fillId="0" borderId="0" applyNumberFormat="0" applyFill="0" applyBorder="0" applyAlignment="0" applyProtection="0"/>
    <xf numFmtId="0" fontId="206" fillId="0" borderId="0"/>
    <xf numFmtId="0" fontId="206" fillId="0" borderId="0"/>
    <xf numFmtId="0" fontId="206" fillId="0" borderId="0"/>
    <xf numFmtId="0" fontId="206" fillId="0" borderId="0"/>
    <xf numFmtId="0" fontId="206" fillId="0" borderId="0"/>
    <xf numFmtId="0" fontId="206" fillId="0" borderId="0"/>
    <xf numFmtId="3" fontId="21" fillId="0" borderId="0" applyAlignment="0">
      <alignment horizontal="center"/>
    </xf>
    <xf numFmtId="40" fontId="207" fillId="0" borderId="0" applyFont="0" applyFill="0" applyBorder="0" applyAlignment="0" applyProtection="0"/>
    <xf numFmtId="38" fontId="207" fillId="0" borderId="0" applyFont="0" applyFill="0" applyBorder="0" applyAlignment="0" applyProtection="0"/>
    <xf numFmtId="297" fontId="21" fillId="0" borderId="0" applyFont="0" applyFill="0" applyBorder="0" applyAlignment="0" applyProtection="0"/>
    <xf numFmtId="298" fontId="21" fillId="0" borderId="0" applyFont="0" applyFill="0" applyBorder="0" applyAlignment="0" applyProtection="0"/>
    <xf numFmtId="0" fontId="208" fillId="51" borderId="53" applyNumberFormat="0" applyAlignment="0" applyProtection="0"/>
    <xf numFmtId="0" fontId="208" fillId="79"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10" fillId="6" borderId="5"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10" fillId="6" borderId="5"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10" fillId="6" borderId="5" applyNumberFormat="0" applyAlignment="0" applyProtection="0"/>
    <xf numFmtId="0" fontId="208" fillId="51" borderId="53" applyNumberFormat="0" applyAlignment="0" applyProtection="0"/>
    <xf numFmtId="0" fontId="208" fillId="51" borderId="53" applyNumberFormat="0" applyAlignment="0" applyProtection="0"/>
    <xf numFmtId="0" fontId="10" fillId="6" borderId="5" applyNumberFormat="0" applyAlignment="0" applyProtection="0"/>
    <xf numFmtId="0" fontId="208" fillId="51" borderId="53" applyNumberFormat="0" applyAlignment="0" applyProtection="0"/>
    <xf numFmtId="0" fontId="10" fillId="6" borderId="5" applyNumberFormat="0" applyAlignment="0" applyProtection="0"/>
    <xf numFmtId="0" fontId="208" fillId="51" borderId="53" applyNumberFormat="0" applyAlignment="0" applyProtection="0"/>
    <xf numFmtId="0" fontId="10" fillId="6" borderId="5" applyNumberFormat="0" applyAlignment="0" applyProtection="0"/>
    <xf numFmtId="0" fontId="10" fillId="6" borderId="5" applyNumberFormat="0" applyAlignment="0" applyProtection="0"/>
    <xf numFmtId="0" fontId="208" fillId="51" borderId="53" applyNumberFormat="0" applyAlignment="0" applyProtection="0"/>
    <xf numFmtId="0" fontId="209" fillId="0" borderId="0" applyProtection="0">
      <alignment horizontal="left"/>
    </xf>
    <xf numFmtId="0" fontId="209" fillId="0" borderId="0" applyFill="0" applyBorder="0" applyProtection="0">
      <alignment horizontal="left"/>
    </xf>
    <xf numFmtId="0" fontId="210" fillId="0" borderId="0" applyFill="0" applyBorder="0" applyProtection="0">
      <alignment horizontal="left"/>
    </xf>
    <xf numFmtId="1" fontId="211" fillId="0" borderId="0" applyProtection="0">
      <alignment horizontal="right" vertical="center"/>
    </xf>
    <xf numFmtId="38" fontId="212" fillId="114" borderId="47">
      <alignment horizontal="center" vertical="center" wrapText="1"/>
    </xf>
    <xf numFmtId="38" fontId="212" fillId="114" borderId="47">
      <alignment horizontal="center" vertical="center" wrapText="1"/>
    </xf>
    <xf numFmtId="38" fontId="212" fillId="114" borderId="47">
      <alignment horizontal="center" vertical="center" wrapText="1"/>
    </xf>
    <xf numFmtId="38" fontId="212" fillId="114" borderId="47">
      <alignment horizontal="center" vertical="center" wrapText="1"/>
    </xf>
    <xf numFmtId="38" fontId="212" fillId="114" borderId="47">
      <alignment horizontal="center" vertical="center" wrapText="1"/>
    </xf>
    <xf numFmtId="38" fontId="212" fillId="114" borderId="47">
      <alignment horizontal="center" vertical="center" wrapText="1"/>
    </xf>
    <xf numFmtId="299" fontId="21" fillId="0" borderId="0" applyFont="0" applyFill="0" applyBorder="0" applyAlignment="0" applyProtection="0"/>
    <xf numFmtId="0" fontId="42" fillId="0" borderId="0"/>
    <xf numFmtId="14" fontId="57" fillId="0" borderId="0">
      <alignment horizontal="center" wrapText="1"/>
      <protection locked="0"/>
    </xf>
    <xf numFmtId="4" fontId="54" fillId="115" borderId="0" applyFont="0" applyBorder="0" applyAlignment="0">
      <protection locked="0"/>
    </xf>
    <xf numFmtId="173" fontId="57" fillId="0" borderId="0">
      <alignment horizontal="right"/>
    </xf>
    <xf numFmtId="9" fontId="21" fillId="0" borderId="0" applyFont="0" applyFill="0" applyBorder="0" applyAlignment="0" applyProtection="0"/>
    <xf numFmtId="300" fontId="90" fillId="0" borderId="0"/>
    <xf numFmtId="301" fontId="21" fillId="0" borderId="0" applyFont="0" applyFill="0" applyBorder="0" applyAlignment="0" applyProtection="0"/>
    <xf numFmtId="173" fontId="57" fillId="0" borderId="0"/>
    <xf numFmtId="9" fontId="213" fillId="0" borderId="0"/>
    <xf numFmtId="173" fontId="214" fillId="0" borderId="0" applyFont="0" applyFill="0" applyBorder="0" applyAlignment="0" applyProtection="0"/>
    <xf numFmtId="10" fontId="21" fillId="0" borderId="0" applyFont="0" applyFill="0" applyBorder="0" applyAlignment="0" applyProtection="0"/>
    <xf numFmtId="302" fontId="66" fillId="0" borderId="0" applyFont="0" applyFill="0" applyBorder="0" applyAlignment="0" applyProtection="0">
      <alignment horizontal="center"/>
    </xf>
    <xf numFmtId="173" fontId="42" fillId="0" borderId="0"/>
    <xf numFmtId="302" fontId="21" fillId="0" borderId="0"/>
    <xf numFmtId="9" fontId="44"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44"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44"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44" fillId="0" borderId="0" applyBorder="0" applyProtection="0"/>
    <xf numFmtId="9" fontId="21" fillId="0" borderId="0" applyFont="0" applyFill="0" applyBorder="0" applyAlignment="0" applyProtection="0"/>
    <xf numFmtId="9" fontId="21" fillId="0" borderId="0" applyFont="0" applyFill="0" applyBorder="0" applyAlignment="0" applyProtection="0"/>
    <xf numFmtId="9" fontId="215"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54" fillId="0" borderId="0" applyFont="0" applyFill="0" applyBorder="0" applyAlignment="0" applyProtection="0"/>
    <xf numFmtId="9" fontId="21" fillId="0" borderId="0" applyFont="0" applyFill="0" applyBorder="0" applyAlignment="0" applyProtection="0"/>
    <xf numFmtId="9" fontId="54"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303" fontId="57" fillId="0" borderId="0" applyFont="0" applyFill="0" applyBorder="0" applyProtection="0">
      <alignment horizontal="right"/>
    </xf>
    <xf numFmtId="304" fontId="21" fillId="0" borderId="0">
      <protection locked="0"/>
    </xf>
    <xf numFmtId="9" fontId="32" fillId="0" borderId="0" applyFill="0" applyBorder="0" applyAlignment="0" applyProtection="0"/>
    <xf numFmtId="173" fontId="57" fillId="0" borderId="0"/>
    <xf numFmtId="173" fontId="105" fillId="0" borderId="0"/>
    <xf numFmtId="10" fontId="57" fillId="0" borderId="0"/>
    <xf numFmtId="10" fontId="105" fillId="0" borderId="0">
      <protection locked="0"/>
    </xf>
    <xf numFmtId="9" fontId="21" fillId="0" borderId="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305" fontId="54" fillId="85" borderId="0" applyFont="0" applyBorder="0" applyAlignment="0">
      <protection locked="0"/>
    </xf>
    <xf numFmtId="205" fontId="32" fillId="0" borderId="0">
      <alignment horizontal="right"/>
    </xf>
    <xf numFmtId="302" fontId="107" fillId="0" borderId="0" applyFill="0" applyBorder="0" applyProtection="0"/>
    <xf numFmtId="0" fontId="21" fillId="0" borderId="0">
      <protection locked="0"/>
    </xf>
    <xf numFmtId="0" fontId="216" fillId="0" borderId="0">
      <protection locked="0"/>
    </xf>
    <xf numFmtId="0" fontId="21" fillId="0" borderId="0">
      <protection locked="0"/>
    </xf>
    <xf numFmtId="0" fontId="91" fillId="0" borderId="0">
      <protection locked="0"/>
    </xf>
    <xf numFmtId="0" fontId="21" fillId="0" borderId="0" applyNumberFormat="0" applyFill="0" applyBorder="0" applyAlignment="0" applyProtection="0"/>
    <xf numFmtId="9" fontId="37" fillId="0" borderId="0" applyFont="0" applyFill="0" applyBorder="0" applyAlignment="0" applyProtection="0"/>
    <xf numFmtId="9" fontId="1" fillId="0" borderId="0" applyFont="0" applyFill="0" applyBorder="0" applyAlignment="0" applyProtection="0"/>
    <xf numFmtId="9" fontId="3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76"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5"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179"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94" fillId="0" borderId="0" applyFont="0" applyFill="0" applyBorder="0" applyAlignment="0" applyProtection="0"/>
    <xf numFmtId="9" fontId="93"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32"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179" fillId="0" borderId="0" applyFont="0" applyFill="0" applyBorder="0" applyAlignment="0" applyProtection="0"/>
    <xf numFmtId="9" fontId="44"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193"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21" fillId="0" borderId="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37" fillId="0" borderId="0" applyFont="0" applyFill="0" applyBorder="0" applyAlignment="0" applyProtection="0"/>
    <xf numFmtId="9" fontId="44" fillId="0" borderId="0" applyFont="0" applyFill="0" applyBorder="0" applyAlignment="0" applyProtection="0"/>
    <xf numFmtId="0" fontId="1" fillId="0" borderId="0"/>
    <xf numFmtId="9" fontId="37" fillId="0" borderId="0" applyFont="0" applyFill="0" applyBorder="0" applyAlignment="0" applyProtection="0"/>
    <xf numFmtId="0" fontId="1" fillId="0" borderId="0"/>
    <xf numFmtId="9" fontId="21" fillId="0" borderId="0" applyFont="0" applyFill="0" applyBorder="0" applyAlignment="0" applyProtection="0"/>
    <xf numFmtId="0" fontId="1" fillId="0" borderId="0"/>
    <xf numFmtId="9" fontId="1" fillId="0" borderId="0" applyFont="0" applyFill="0" applyBorder="0" applyAlignment="0" applyProtection="0"/>
    <xf numFmtId="9" fontId="44" fillId="0" borderId="0" applyFont="0" applyFill="0" applyBorder="0" applyAlignment="0" applyProtection="0"/>
    <xf numFmtId="0" fontId="1" fillId="0" borderId="0"/>
    <xf numFmtId="9" fontId="1" fillId="0" borderId="0" applyFont="0" applyFill="0" applyBorder="0" applyAlignment="0" applyProtection="0"/>
    <xf numFmtId="9" fontId="37" fillId="0" borderId="0" applyFont="0" applyFill="0" applyBorder="0" applyAlignment="0" applyProtection="0"/>
    <xf numFmtId="9" fontId="21" fillId="0" borderId="0" applyFont="0" applyFill="0" applyBorder="0" applyAlignment="0" applyProtection="0"/>
    <xf numFmtId="0" fontId="1" fillId="0" borderId="0"/>
    <xf numFmtId="9" fontId="1" fillId="0" borderId="0" applyFont="0" applyFill="0" applyBorder="0" applyAlignment="0" applyProtection="0"/>
    <xf numFmtId="9" fontId="44" fillId="0" borderId="0" applyFont="0" applyFill="0" applyBorder="0" applyAlignment="0" applyProtection="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4" fillId="0" borderId="0" applyFont="0" applyFill="0" applyBorder="0" applyAlignment="0" applyProtection="0"/>
    <xf numFmtId="0" fontId="1" fillId="0" borderId="0"/>
    <xf numFmtId="9" fontId="44" fillId="0" borderId="0" applyFont="0" applyFill="0" applyBorder="0" applyAlignment="0" applyProtection="0"/>
    <xf numFmtId="0" fontId="1" fillId="0" borderId="0"/>
    <xf numFmtId="9" fontId="44" fillId="0" borderId="0" applyFont="0" applyFill="0" applyBorder="0" applyAlignment="0" applyProtection="0"/>
    <xf numFmtId="0" fontId="1" fillId="0" borderId="0"/>
    <xf numFmtId="9" fontId="44" fillId="0" borderId="0" applyFont="0" applyFill="0" applyBorder="0" applyAlignment="0" applyProtection="0"/>
    <xf numFmtId="0" fontId="1" fillId="0" borderId="0"/>
    <xf numFmtId="9" fontId="44" fillId="0" borderId="0" applyFont="0" applyFill="0" applyBorder="0" applyAlignment="0" applyProtection="0"/>
    <xf numFmtId="0" fontId="1" fillId="0" borderId="0"/>
    <xf numFmtId="9" fontId="44" fillId="0" borderId="0" applyFont="0" applyFill="0" applyBorder="0" applyAlignment="0" applyProtection="0"/>
    <xf numFmtId="0" fontId="1" fillId="0" borderId="0"/>
    <xf numFmtId="9" fontId="44" fillId="0" borderId="0" applyFont="0" applyFill="0" applyBorder="0" applyAlignment="0" applyProtection="0"/>
    <xf numFmtId="0" fontId="1" fillId="0" borderId="0"/>
    <xf numFmtId="9" fontId="44" fillId="0" borderId="0" applyFont="0" applyFill="0" applyBorder="0" applyAlignment="0" applyProtection="0"/>
    <xf numFmtId="0" fontId="1" fillId="0" borderId="0"/>
    <xf numFmtId="9" fontId="44" fillId="0" borderId="0" applyFont="0" applyFill="0" applyBorder="0" applyAlignment="0" applyProtection="0"/>
    <xf numFmtId="0" fontId="1" fillId="0" borderId="0"/>
    <xf numFmtId="9" fontId="44" fillId="0" borderId="0" applyFont="0" applyFill="0" applyBorder="0" applyAlignment="0" applyProtection="0"/>
    <xf numFmtId="0" fontId="1" fillId="0" borderId="0"/>
    <xf numFmtId="9" fontId="44" fillId="0" borderId="0" applyFont="0" applyFill="0" applyBorder="0" applyAlignment="0" applyProtection="0"/>
    <xf numFmtId="9" fontId="44" fillId="0" borderId="0" applyFont="0" applyFill="0" applyBorder="0" applyAlignment="0" applyProtection="0"/>
    <xf numFmtId="9" fontId="21" fillId="0" borderId="0" applyFont="0" applyFill="0" applyBorder="0" applyAlignment="0" applyProtection="0"/>
    <xf numFmtId="0" fontId="1" fillId="0" borderId="0"/>
    <xf numFmtId="9" fontId="1" fillId="0" borderId="0" applyFont="0" applyFill="0" applyBorder="0" applyAlignment="0" applyProtection="0"/>
    <xf numFmtId="9" fontId="21" fillId="0" borderId="0" applyFont="0" applyFill="0" applyBorder="0" applyAlignment="0" applyProtection="0"/>
    <xf numFmtId="9" fontId="44" fillId="0" borderId="0" applyFont="0" applyFill="0" applyBorder="0" applyAlignment="0" applyProtection="0"/>
    <xf numFmtId="0" fontId="1" fillId="0" borderId="0"/>
    <xf numFmtId="9" fontId="44" fillId="0" borderId="0" applyFont="0" applyFill="0" applyBorder="0" applyAlignment="0" applyProtection="0"/>
    <xf numFmtId="0" fontId="1" fillId="0" borderId="0"/>
    <xf numFmtId="9" fontId="44" fillId="0" borderId="0" applyFont="0" applyFill="0" applyBorder="0" applyAlignment="0" applyProtection="0"/>
    <xf numFmtId="0" fontId="1" fillId="0" borderId="0"/>
    <xf numFmtId="9" fontId="44" fillId="0" borderId="0" applyFont="0" applyFill="0" applyBorder="0" applyAlignment="0" applyProtection="0"/>
    <xf numFmtId="0" fontId="1" fillId="0" borderId="0"/>
    <xf numFmtId="9" fontId="44" fillId="0" borderId="0" applyFont="0" applyFill="0" applyBorder="0" applyAlignment="0" applyProtection="0"/>
    <xf numFmtId="0" fontId="1" fillId="0" borderId="0"/>
    <xf numFmtId="9" fontId="44" fillId="0" borderId="0" applyFont="0" applyFill="0" applyBorder="0" applyAlignment="0" applyProtection="0"/>
    <xf numFmtId="0" fontId="1" fillId="0" borderId="0"/>
    <xf numFmtId="9" fontId="44" fillId="0" borderId="0" applyFont="0" applyFill="0" applyBorder="0" applyAlignment="0" applyProtection="0"/>
    <xf numFmtId="0" fontId="1" fillId="0" borderId="0"/>
    <xf numFmtId="9" fontId="44" fillId="0" borderId="0" applyFont="0" applyFill="0" applyBorder="0" applyAlignment="0" applyProtection="0"/>
    <xf numFmtId="0" fontId="1" fillId="0" borderId="0"/>
    <xf numFmtId="9" fontId="44" fillId="0" borderId="0" applyFont="0" applyFill="0" applyBorder="0" applyAlignment="0" applyProtection="0"/>
    <xf numFmtId="0" fontId="1" fillId="0" borderId="0"/>
    <xf numFmtId="9" fontId="44" fillId="0" borderId="0" applyFont="0" applyFill="0" applyBorder="0" applyAlignment="0" applyProtection="0"/>
    <xf numFmtId="0" fontId="1" fillId="0" borderId="0"/>
    <xf numFmtId="9" fontId="44" fillId="0" borderId="0" applyFont="0" applyFill="0" applyBorder="0" applyAlignment="0" applyProtection="0"/>
    <xf numFmtId="0" fontId="1" fillId="0" borderId="0"/>
    <xf numFmtId="9" fontId="44" fillId="0" borderId="0" applyFont="0" applyFill="0" applyBorder="0" applyAlignment="0" applyProtection="0"/>
    <xf numFmtId="9" fontId="21" fillId="0" borderId="0" applyFont="0" applyFill="0" applyBorder="0" applyAlignment="0" applyProtection="0"/>
    <xf numFmtId="0" fontId="1" fillId="0" borderId="0"/>
    <xf numFmtId="9" fontId="44" fillId="0" borderId="0" applyFont="0" applyFill="0" applyBorder="0" applyAlignment="0" applyProtection="0"/>
    <xf numFmtId="0" fontId="1" fillId="0" borderId="0"/>
    <xf numFmtId="9" fontId="44" fillId="0" borderId="0" applyFont="0" applyFill="0" applyBorder="0" applyAlignment="0" applyProtection="0"/>
    <xf numFmtId="0" fontId="1" fillId="0" borderId="0"/>
    <xf numFmtId="9" fontId="44" fillId="0" borderId="0" applyFont="0" applyFill="0" applyBorder="0" applyAlignment="0" applyProtection="0"/>
    <xf numFmtId="0" fontId="1" fillId="0" borderId="0"/>
    <xf numFmtId="9" fontId="44" fillId="0" borderId="0" applyFont="0" applyFill="0" applyBorder="0" applyAlignment="0" applyProtection="0"/>
    <xf numFmtId="0" fontId="1" fillId="0" borderId="0"/>
    <xf numFmtId="9" fontId="44" fillId="0" borderId="0" applyFont="0" applyFill="0" applyBorder="0" applyAlignment="0" applyProtection="0"/>
    <xf numFmtId="0" fontId="1" fillId="0" borderId="0"/>
    <xf numFmtId="9" fontId="44" fillId="0" borderId="0" applyFont="0" applyFill="0" applyBorder="0" applyAlignment="0" applyProtection="0"/>
    <xf numFmtId="0" fontId="1" fillId="0" borderId="0"/>
    <xf numFmtId="9" fontId="44" fillId="0" borderId="0" applyFont="0" applyFill="0" applyBorder="0" applyAlignment="0" applyProtection="0"/>
    <xf numFmtId="0" fontId="1" fillId="0" borderId="0"/>
    <xf numFmtId="9" fontId="44" fillId="0" borderId="0" applyFont="0" applyFill="0" applyBorder="0" applyAlignment="0" applyProtection="0"/>
    <xf numFmtId="0" fontId="1" fillId="0" borderId="0"/>
    <xf numFmtId="9" fontId="21" fillId="0" borderId="0" applyFont="0" applyFill="0" applyBorder="0" applyAlignment="0" applyProtection="0"/>
    <xf numFmtId="9" fontId="182" fillId="0" borderId="0" applyFont="0" applyFill="0" applyBorder="0" applyAlignment="0" applyProtection="0"/>
    <xf numFmtId="9" fontId="44" fillId="0" borderId="0" applyFont="0" applyFill="0" applyBorder="0" applyAlignment="0" applyProtection="0"/>
    <xf numFmtId="0" fontId="1" fillId="0" borderId="0"/>
    <xf numFmtId="9" fontId="21" fillId="0" borderId="0" applyFont="0" applyFill="0" applyBorder="0" applyAlignment="0" applyProtection="0"/>
    <xf numFmtId="9" fontId="45" fillId="0" borderId="0" applyFont="0" applyFill="0" applyBorder="0" applyAlignment="0" applyProtection="0"/>
    <xf numFmtId="9" fontId="181" fillId="0" borderId="0" applyFont="0" applyFill="0" applyBorder="0" applyAlignment="0" applyProtection="0"/>
    <xf numFmtId="9" fontId="181" fillId="0" borderId="0" applyFont="0" applyFill="0" applyBorder="0" applyAlignment="0" applyProtection="0"/>
    <xf numFmtId="9" fontId="181" fillId="0" borderId="0" applyFont="0" applyFill="0" applyBorder="0" applyAlignment="0" applyProtection="0"/>
    <xf numFmtId="9" fontId="44" fillId="0" borderId="0" applyFont="0" applyFill="0" applyBorder="0" applyAlignment="0" applyProtection="0"/>
    <xf numFmtId="9" fontId="45" fillId="0" borderId="0" applyFont="0" applyFill="0" applyBorder="0" applyAlignment="0" applyProtection="0"/>
    <xf numFmtId="0" fontId="1" fillId="0" borderId="0"/>
    <xf numFmtId="9" fontId="44" fillId="0" borderId="0" applyFont="0" applyFill="0" applyBorder="0" applyAlignment="0" applyProtection="0"/>
    <xf numFmtId="9" fontId="45" fillId="0" borderId="0" applyFont="0" applyFill="0" applyBorder="0" applyAlignment="0" applyProtection="0"/>
    <xf numFmtId="0" fontId="1" fillId="0" borderId="0"/>
    <xf numFmtId="9" fontId="44" fillId="0" borderId="0" applyFont="0" applyFill="0" applyBorder="0" applyAlignment="0" applyProtection="0"/>
    <xf numFmtId="9" fontId="45" fillId="0" borderId="0" applyFont="0" applyFill="0" applyBorder="0" applyAlignment="0" applyProtection="0"/>
    <xf numFmtId="0" fontId="1" fillId="0" borderId="0"/>
    <xf numFmtId="9" fontId="44" fillId="0" borderId="0" applyFont="0" applyFill="0" applyBorder="0" applyAlignment="0" applyProtection="0"/>
    <xf numFmtId="9" fontId="45" fillId="0" borderId="0" applyFont="0" applyFill="0" applyBorder="0" applyAlignment="0" applyProtection="0"/>
    <xf numFmtId="0" fontId="1" fillId="0" borderId="0"/>
    <xf numFmtId="9" fontId="44" fillId="0" borderId="0" applyFont="0" applyFill="0" applyBorder="0" applyAlignment="0" applyProtection="0"/>
    <xf numFmtId="0" fontId="1" fillId="0" borderId="0"/>
    <xf numFmtId="9" fontId="37" fillId="0" borderId="0" applyFont="0" applyFill="0" applyBorder="0" applyAlignment="0" applyProtection="0"/>
    <xf numFmtId="9" fontId="37" fillId="0" borderId="0" applyFont="0" applyFill="0" applyBorder="0" applyAlignment="0" applyProtection="0"/>
    <xf numFmtId="0" fontId="1" fillId="0" borderId="0"/>
    <xf numFmtId="9" fontId="37"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4" fillId="0" borderId="0" applyFont="0" applyFill="0" applyBorder="0" applyAlignment="0" applyProtection="0"/>
    <xf numFmtId="0" fontId="1" fillId="0" borderId="0"/>
    <xf numFmtId="9" fontId="1" fillId="0" borderId="0" applyFont="0" applyFill="0" applyBorder="0" applyAlignment="0" applyProtection="0"/>
    <xf numFmtId="9" fontId="44" fillId="0" borderId="0" applyFont="0" applyFill="0" applyBorder="0" applyAlignment="0" applyProtection="0"/>
    <xf numFmtId="0" fontId="1" fillId="0" borderId="0"/>
    <xf numFmtId="9" fontId="1" fillId="0" borderId="0" applyFont="0" applyFill="0" applyBorder="0" applyAlignment="0" applyProtection="0"/>
    <xf numFmtId="9" fontId="1" fillId="0" borderId="0" applyFont="0" applyFill="0" applyBorder="0" applyAlignment="0" applyProtection="0"/>
    <xf numFmtId="9" fontId="44" fillId="0" borderId="0" applyFont="0" applyFill="0" applyBorder="0" applyAlignment="0" applyProtection="0"/>
    <xf numFmtId="0" fontId="1" fillId="0" borderId="0"/>
    <xf numFmtId="9" fontId="1" fillId="0" borderId="0" applyFont="0" applyFill="0" applyBorder="0" applyAlignment="0" applyProtection="0"/>
    <xf numFmtId="9" fontId="44" fillId="0" borderId="0" applyFont="0" applyFill="0" applyBorder="0" applyAlignment="0" applyProtection="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4" fillId="0" borderId="0" applyFont="0" applyFill="0" applyBorder="0" applyAlignment="0" applyProtection="0"/>
    <xf numFmtId="0" fontId="1" fillId="0" borderId="0"/>
    <xf numFmtId="9" fontId="1" fillId="0" borderId="0" applyFont="0" applyFill="0" applyBorder="0" applyAlignment="0" applyProtection="0"/>
    <xf numFmtId="9" fontId="44" fillId="0" borderId="0" applyFont="0" applyFill="0" applyBorder="0" applyAlignment="0" applyProtection="0"/>
    <xf numFmtId="0" fontId="1" fillId="0" borderId="0"/>
    <xf numFmtId="9" fontId="1" fillId="0" borderId="0" applyFont="0" applyFill="0" applyBorder="0" applyAlignment="0" applyProtection="0"/>
    <xf numFmtId="9" fontId="1" fillId="0" borderId="0" applyFont="0" applyFill="0" applyBorder="0" applyAlignment="0" applyProtection="0"/>
    <xf numFmtId="9" fontId="44" fillId="0" borderId="0" applyFont="0" applyFill="0" applyBorder="0" applyAlignment="0" applyProtection="0"/>
    <xf numFmtId="0" fontId="1" fillId="0" borderId="0"/>
    <xf numFmtId="9" fontId="1" fillId="0" borderId="0" applyFont="0" applyFill="0" applyBorder="0" applyAlignment="0" applyProtection="0"/>
    <xf numFmtId="9" fontId="44" fillId="0" borderId="0" applyFont="0" applyFill="0" applyBorder="0" applyAlignment="0" applyProtection="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4" fillId="0" borderId="0" applyFont="0" applyFill="0" applyBorder="0" applyAlignment="0" applyProtection="0"/>
    <xf numFmtId="0" fontId="1" fillId="0" borderId="0"/>
    <xf numFmtId="9" fontId="1" fillId="0" borderId="0" applyFont="0" applyFill="0" applyBorder="0" applyAlignment="0" applyProtection="0"/>
    <xf numFmtId="9" fontId="44" fillId="0" borderId="0" applyFont="0" applyFill="0" applyBorder="0" applyAlignment="0" applyProtection="0"/>
    <xf numFmtId="0" fontId="1" fillId="0" borderId="0"/>
    <xf numFmtId="9" fontId="1" fillId="0" borderId="0" applyFont="0" applyFill="0" applyBorder="0" applyAlignment="0" applyProtection="0"/>
    <xf numFmtId="9" fontId="1" fillId="0" borderId="0" applyFont="0" applyFill="0" applyBorder="0" applyAlignment="0" applyProtection="0"/>
    <xf numFmtId="9" fontId="44" fillId="0" borderId="0" applyFont="0" applyFill="0" applyBorder="0" applyAlignment="0" applyProtection="0"/>
    <xf numFmtId="0" fontId="1" fillId="0" borderId="0"/>
    <xf numFmtId="9" fontId="1" fillId="0" borderId="0" applyFont="0" applyFill="0" applyBorder="0" applyAlignment="0" applyProtection="0"/>
    <xf numFmtId="9" fontId="44" fillId="0" borderId="0" applyFont="0" applyFill="0" applyBorder="0" applyAlignment="0" applyProtection="0"/>
    <xf numFmtId="0" fontId="1" fillId="0" borderId="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4" fillId="0" borderId="0" applyFont="0" applyFill="0" applyBorder="0" applyAlignment="0" applyProtection="0"/>
    <xf numFmtId="0" fontId="1" fillId="0" borderId="0"/>
    <xf numFmtId="9" fontId="1" fillId="0" borderId="0" applyFont="0" applyFill="0" applyBorder="0" applyAlignment="0" applyProtection="0"/>
    <xf numFmtId="9" fontId="44" fillId="0" borderId="0" applyFont="0" applyFill="0" applyBorder="0" applyAlignment="0" applyProtection="0"/>
    <xf numFmtId="0" fontId="1" fillId="0" borderId="0"/>
    <xf numFmtId="9" fontId="1" fillId="0" borderId="0" applyFont="0" applyFill="0" applyBorder="0" applyAlignment="0" applyProtection="0"/>
    <xf numFmtId="9" fontId="1" fillId="0" borderId="0" applyFont="0" applyFill="0" applyBorder="0" applyAlignment="0" applyProtection="0"/>
    <xf numFmtId="9" fontId="44" fillId="0" borderId="0" applyFont="0" applyFill="0" applyBorder="0" applyAlignment="0" applyProtection="0"/>
    <xf numFmtId="0" fontId="1" fillId="0" borderId="0"/>
    <xf numFmtId="9" fontId="1" fillId="0" borderId="0" applyFont="0" applyFill="0" applyBorder="0" applyAlignment="0" applyProtection="0"/>
    <xf numFmtId="9" fontId="44" fillId="0" borderId="0" applyFont="0" applyFill="0" applyBorder="0" applyAlignment="0" applyProtection="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4" fillId="0" borderId="0" applyFont="0" applyFill="0" applyBorder="0" applyAlignment="0" applyProtection="0"/>
    <xf numFmtId="0" fontId="1" fillId="0" borderId="0"/>
    <xf numFmtId="9" fontId="1" fillId="0" borderId="0" applyFont="0" applyFill="0" applyBorder="0" applyAlignment="0" applyProtection="0"/>
    <xf numFmtId="9" fontId="44" fillId="0" borderId="0" applyFont="0" applyFill="0" applyBorder="0" applyAlignment="0" applyProtection="0"/>
    <xf numFmtId="0" fontId="1" fillId="0" borderId="0"/>
    <xf numFmtId="9" fontId="1" fillId="0" borderId="0" applyFont="0" applyFill="0" applyBorder="0" applyAlignment="0" applyProtection="0"/>
    <xf numFmtId="9" fontId="1" fillId="0" borderId="0" applyFont="0" applyFill="0" applyBorder="0" applyAlignment="0" applyProtection="0"/>
    <xf numFmtId="9" fontId="44" fillId="0" borderId="0" applyFont="0" applyFill="0" applyBorder="0" applyAlignment="0" applyProtection="0"/>
    <xf numFmtId="0" fontId="1" fillId="0" borderId="0"/>
    <xf numFmtId="9" fontId="1" fillId="0" borderId="0" applyFont="0" applyFill="0" applyBorder="0" applyAlignment="0" applyProtection="0"/>
    <xf numFmtId="9" fontId="44" fillId="0" borderId="0" applyFont="0" applyFill="0" applyBorder="0" applyAlignment="0" applyProtection="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4" fillId="0" borderId="0" applyFont="0" applyFill="0" applyBorder="0" applyAlignment="0" applyProtection="0"/>
    <xf numFmtId="0" fontId="1" fillId="0" borderId="0"/>
    <xf numFmtId="9" fontId="1" fillId="0" borderId="0" applyFont="0" applyFill="0" applyBorder="0" applyAlignment="0" applyProtection="0"/>
    <xf numFmtId="9" fontId="44" fillId="0" borderId="0" applyFont="0" applyFill="0" applyBorder="0" applyAlignment="0" applyProtection="0"/>
    <xf numFmtId="0" fontId="1" fillId="0" borderId="0"/>
    <xf numFmtId="9" fontId="1" fillId="0" borderId="0" applyFont="0" applyFill="0" applyBorder="0" applyAlignment="0" applyProtection="0"/>
    <xf numFmtId="9" fontId="1" fillId="0" borderId="0" applyFont="0" applyFill="0" applyBorder="0" applyAlignment="0" applyProtection="0"/>
    <xf numFmtId="9" fontId="44" fillId="0" borderId="0" applyFont="0" applyFill="0" applyBorder="0" applyAlignment="0" applyProtection="0"/>
    <xf numFmtId="0" fontId="1" fillId="0" borderId="0"/>
    <xf numFmtId="9" fontId="1" fillId="0" borderId="0" applyFont="0" applyFill="0" applyBorder="0" applyAlignment="0" applyProtection="0"/>
    <xf numFmtId="9" fontId="44" fillId="0" borderId="0" applyFont="0" applyFill="0" applyBorder="0" applyAlignment="0" applyProtection="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4" fillId="0" borderId="0" applyFont="0" applyFill="0" applyBorder="0" applyAlignment="0" applyProtection="0"/>
    <xf numFmtId="0" fontId="1" fillId="0" borderId="0"/>
    <xf numFmtId="9" fontId="1" fillId="0" borderId="0" applyFont="0" applyFill="0" applyBorder="0" applyAlignment="0" applyProtection="0"/>
    <xf numFmtId="9" fontId="44" fillId="0" borderId="0" applyFont="0" applyFill="0" applyBorder="0" applyAlignment="0" applyProtection="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4" fillId="0" borderId="0" applyFont="0" applyFill="0" applyBorder="0" applyAlignment="0" applyProtection="0"/>
    <xf numFmtId="0" fontId="1" fillId="0" borderId="0"/>
    <xf numFmtId="9" fontId="1" fillId="0" borderId="0" applyFont="0" applyFill="0" applyBorder="0" applyAlignment="0" applyProtection="0"/>
    <xf numFmtId="9" fontId="44" fillId="0" borderId="0" applyFont="0" applyFill="0" applyBorder="0" applyAlignment="0" applyProtection="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4" fillId="0" borderId="0" applyFont="0" applyFill="0" applyBorder="0" applyAlignment="0" applyProtection="0"/>
    <xf numFmtId="0" fontId="1" fillId="0" borderId="0"/>
    <xf numFmtId="9" fontId="1" fillId="0" borderId="0" applyFont="0" applyFill="0" applyBorder="0" applyAlignment="0" applyProtection="0"/>
    <xf numFmtId="9" fontId="44" fillId="0" borderId="0" applyFont="0" applyFill="0" applyBorder="0" applyAlignment="0" applyProtection="0"/>
    <xf numFmtId="0" fontId="1" fillId="0" borderId="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4" fillId="0" borderId="0" applyFont="0" applyFill="0" applyBorder="0" applyAlignment="0" applyProtection="0"/>
    <xf numFmtId="0" fontId="1" fillId="0" borderId="0"/>
    <xf numFmtId="9" fontId="1" fillId="0" borderId="0" applyFont="0" applyFill="0" applyBorder="0" applyAlignment="0" applyProtection="0"/>
    <xf numFmtId="9" fontId="44" fillId="0" borderId="0" applyFont="0" applyFill="0" applyBorder="0" applyAlignment="0" applyProtection="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4" fillId="0" borderId="0" applyFont="0" applyFill="0" applyBorder="0" applyAlignment="0" applyProtection="0"/>
    <xf numFmtId="0" fontId="1" fillId="0" borderId="0"/>
    <xf numFmtId="9" fontId="1" fillId="0" borderId="0" applyFont="0" applyFill="0" applyBorder="0" applyAlignment="0" applyProtection="0"/>
    <xf numFmtId="9" fontId="44" fillId="0" borderId="0" applyFont="0" applyFill="0" applyBorder="0" applyAlignment="0" applyProtection="0"/>
    <xf numFmtId="0" fontId="1" fillId="0" borderId="0"/>
    <xf numFmtId="9" fontId="1" fillId="0" borderId="0" applyFont="0" applyFill="0" applyBorder="0" applyAlignment="0" applyProtection="0"/>
    <xf numFmtId="9" fontId="21" fillId="0" borderId="0" applyFont="0" applyFill="0" applyBorder="0" applyAlignment="0" applyProtection="0"/>
    <xf numFmtId="0" fontId="1" fillId="0" borderId="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0" fontId="1" fillId="0" borderId="0"/>
    <xf numFmtId="9" fontId="37" fillId="0" borderId="0" applyFont="0" applyFill="0" applyBorder="0" applyAlignment="0" applyProtection="0"/>
    <xf numFmtId="9" fontId="37"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37"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37" fillId="0" borderId="0" applyFont="0" applyFill="0" applyBorder="0" applyAlignment="0" applyProtection="0"/>
    <xf numFmtId="9" fontId="37"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37"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21" fillId="0" borderId="0" applyFont="0" applyFill="0" applyBorder="0" applyAlignment="0" applyProtection="0"/>
    <xf numFmtId="9" fontId="4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4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4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21" fillId="0" borderId="0" applyFont="0" applyFill="0" applyBorder="0" applyAlignment="0" applyProtection="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9" fontId="1" fillId="0" borderId="0" applyFont="0" applyFill="0" applyBorder="0" applyAlignment="0" applyProtection="0"/>
    <xf numFmtId="9" fontId="37" fillId="0" borderId="0" applyFont="0" applyFill="0" applyBorder="0" applyAlignment="0" applyProtection="0"/>
    <xf numFmtId="9" fontId="21" fillId="0" borderId="0" applyFont="0" applyFill="0" applyBorder="0" applyAlignment="0" applyProtection="0"/>
    <xf numFmtId="9" fontId="44" fillId="0" borderId="0" applyFont="0" applyFill="0" applyBorder="0" applyAlignment="0" applyProtection="0"/>
    <xf numFmtId="9" fontId="37"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21" fillId="0" borderId="0" applyFont="0" applyFill="0" applyBorder="0" applyAlignment="0" applyProtection="0"/>
    <xf numFmtId="9" fontId="4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4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21" fillId="0" borderId="0" applyFont="0" applyFill="0" applyBorder="0" applyAlignment="0" applyProtection="0"/>
    <xf numFmtId="9" fontId="44" fillId="0" borderId="0" applyFont="0" applyFill="0" applyBorder="0" applyAlignment="0" applyProtection="0"/>
    <xf numFmtId="9" fontId="21" fillId="0" borderId="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306" fontId="57" fillId="0" borderId="0" applyProtection="0">
      <alignment horizontal="right"/>
    </xf>
    <xf numFmtId="306" fontId="105" fillId="0" borderId="0">
      <alignment horizontal="right"/>
      <protection locked="0"/>
    </xf>
    <xf numFmtId="179" fontId="217" fillId="0" borderId="0"/>
    <xf numFmtId="37" fontId="58" fillId="79" borderId="0" applyNumberFormat="0" applyFont="0" applyFill="0" applyBorder="0" applyAlignment="0" applyProtection="0"/>
    <xf numFmtId="0" fontId="88" fillId="85" borderId="16" applyNumberFormat="0" applyFont="0" applyAlignment="0" applyProtection="0"/>
    <xf numFmtId="226" fontId="55" fillId="85" borderId="0" applyNumberFormat="0" applyFont="0" applyBorder="0" applyAlignment="0" applyProtection="0">
      <alignment horizontal="center"/>
      <protection locked="0"/>
    </xf>
    <xf numFmtId="0" fontId="54" fillId="85" borderId="35" applyNumberFormat="0" applyBorder="0" applyAlignment="0">
      <protection locked="0"/>
    </xf>
    <xf numFmtId="38" fontId="166" fillId="111" borderId="25" applyNumberFormat="0" applyBorder="0">
      <protection locked="0"/>
    </xf>
    <xf numFmtId="38" fontId="166" fillId="111" borderId="25" applyNumberFormat="0" applyBorder="0">
      <protection locked="0"/>
    </xf>
    <xf numFmtId="38" fontId="166" fillId="111" borderId="25" applyNumberFormat="0" applyBorder="0">
      <protection locked="0"/>
    </xf>
    <xf numFmtId="38" fontId="166" fillId="111" borderId="25" applyNumberFormat="0" applyBorder="0">
      <protection locked="0"/>
    </xf>
    <xf numFmtId="38" fontId="166" fillId="111" borderId="25" applyNumberFormat="0" applyBorder="0">
      <protection locked="0"/>
    </xf>
    <xf numFmtId="38" fontId="166" fillId="111" borderId="25" applyNumberFormat="0" applyBorder="0">
      <protection locked="0"/>
    </xf>
    <xf numFmtId="38" fontId="166" fillId="111" borderId="25" applyNumberFormat="0" applyBorder="0">
      <protection locked="0"/>
    </xf>
    <xf numFmtId="38" fontId="166" fillId="111" borderId="25" applyNumberFormat="0" applyBorder="0">
      <protection locked="0"/>
    </xf>
    <xf numFmtId="38" fontId="166" fillId="111" borderId="25" applyNumberFormat="0" applyBorder="0">
      <protection locked="0"/>
    </xf>
    <xf numFmtId="38" fontId="166" fillId="111" borderId="25" applyNumberFormat="0" applyBorder="0">
      <protection locked="0"/>
    </xf>
    <xf numFmtId="38" fontId="166" fillId="111" borderId="25" applyNumberFormat="0" applyBorder="0">
      <protection locked="0"/>
    </xf>
    <xf numFmtId="38" fontId="166" fillId="111" borderId="25" applyNumberFormat="0" applyBorder="0">
      <protection locked="0"/>
    </xf>
    <xf numFmtId="38" fontId="166" fillId="111" borderId="25" applyNumberFormat="0" applyBorder="0">
      <protection locked="0"/>
    </xf>
    <xf numFmtId="38" fontId="166" fillId="111" borderId="25" applyNumberFormat="0" applyBorder="0">
      <protection locked="0"/>
    </xf>
    <xf numFmtId="38" fontId="166" fillId="111" borderId="25" applyNumberFormat="0" applyBorder="0">
      <protection locked="0"/>
    </xf>
    <xf numFmtId="38" fontId="166" fillId="111" borderId="25" applyNumberFormat="0" applyBorder="0">
      <protection locked="0"/>
    </xf>
    <xf numFmtId="38" fontId="166" fillId="111" borderId="25" applyNumberFormat="0" applyBorder="0">
      <protection locked="0"/>
    </xf>
    <xf numFmtId="38" fontId="166" fillId="111" borderId="25" applyNumberFormat="0" applyBorder="0">
      <protection locked="0"/>
    </xf>
    <xf numFmtId="38" fontId="166" fillId="111" borderId="25" applyNumberFormat="0" applyBorder="0">
      <protection locked="0"/>
    </xf>
    <xf numFmtId="38" fontId="166" fillId="111" borderId="25" applyNumberFormat="0" applyBorder="0">
      <protection locked="0"/>
    </xf>
    <xf numFmtId="38" fontId="166" fillId="111" borderId="25" applyNumberFormat="0" applyBorder="0">
      <protection locked="0"/>
    </xf>
    <xf numFmtId="38" fontId="166" fillId="111" borderId="25" applyNumberFormat="0" applyBorder="0">
      <protection locked="0"/>
    </xf>
    <xf numFmtId="38" fontId="166" fillId="111" borderId="25" applyNumberFormat="0" applyBorder="0">
      <protection locked="0"/>
    </xf>
    <xf numFmtId="38" fontId="218" fillId="116" borderId="54" applyNumberFormat="0" applyBorder="0"/>
    <xf numFmtId="0" fontId="57" fillId="0" borderId="55" applyNumberFormat="0" applyAlignment="0"/>
    <xf numFmtId="221" fontId="32" fillId="0" borderId="0">
      <alignment horizontal="center"/>
    </xf>
    <xf numFmtId="9" fontId="2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2" fillId="0" borderId="0" applyNumberFormat="0" applyFont="0" applyFill="0" applyBorder="0" applyAlignment="0" applyProtection="0">
      <alignment horizontal="left"/>
    </xf>
    <xf numFmtId="15" fontId="42" fillId="0" borderId="0" applyFont="0" applyFill="0" applyBorder="0" applyAlignment="0" applyProtection="0"/>
    <xf numFmtId="4" fontId="42" fillId="0" borderId="0" applyFont="0" applyFill="0" applyBorder="0" applyAlignment="0" applyProtection="0"/>
    <xf numFmtId="0" fontId="219" fillId="0" borderId="21">
      <alignment horizontal="center"/>
    </xf>
    <xf numFmtId="3" fontId="42" fillId="0" borderId="0" applyFont="0" applyFill="0" applyBorder="0" applyAlignment="0" applyProtection="0"/>
    <xf numFmtId="0" fontId="42" fillId="117" borderId="0" applyNumberFormat="0" applyFont="0" applyBorder="0" applyAlignment="0" applyProtection="0"/>
    <xf numFmtId="307" fontId="220" fillId="0" borderId="0" applyFont="0" applyFill="0" applyBorder="0" applyAlignment="0" applyProtection="0">
      <alignment horizontal="right"/>
    </xf>
    <xf numFmtId="38" fontId="42"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0" fontId="1" fillId="118" borderId="47" applyNumberFormat="0">
      <alignment horizontal="center" vertical="center" shrinkToFit="1"/>
      <protection locked="0"/>
    </xf>
    <xf numFmtId="308" fontId="107" fillId="0" borderId="0" applyNumberFormat="0" applyFill="0" applyBorder="0" applyAlignment="0" applyProtection="0">
      <alignment horizontal="left"/>
    </xf>
    <xf numFmtId="38" fontId="107" fillId="0" borderId="0"/>
    <xf numFmtId="0" fontId="21" fillId="0" borderId="0" applyNumberFormat="0" applyFill="0" applyBorder="0" applyAlignment="0" applyProtection="0"/>
    <xf numFmtId="0" fontId="32" fillId="0" borderId="16" applyNumberFormat="0" applyAlignment="0"/>
    <xf numFmtId="0" fontId="32" fillId="0" borderId="16" applyNumberFormat="0" applyAlignment="0"/>
    <xf numFmtId="0" fontId="32" fillId="0" borderId="16" applyNumberFormat="0" applyAlignment="0"/>
    <xf numFmtId="0" fontId="32" fillId="0" borderId="16" applyNumberFormat="0" applyAlignment="0"/>
    <xf numFmtId="0" fontId="32" fillId="0" borderId="16" applyNumberFormat="0" applyAlignment="0"/>
    <xf numFmtId="0" fontId="32" fillId="0" borderId="16" applyNumberFormat="0" applyAlignment="0"/>
    <xf numFmtId="0" fontId="32" fillId="0" borderId="16" applyNumberFormat="0" applyAlignment="0"/>
    <xf numFmtId="0" fontId="32" fillId="0" borderId="16" applyNumberFormat="0" applyAlignment="0"/>
    <xf numFmtId="0" fontId="32" fillId="0" borderId="16" applyNumberFormat="0" applyAlignment="0"/>
    <xf numFmtId="0" fontId="32" fillId="0" borderId="16" applyNumberFormat="0" applyAlignment="0"/>
    <xf numFmtId="0" fontId="32" fillId="0" borderId="16" applyNumberFormat="0" applyAlignment="0"/>
    <xf numFmtId="0" fontId="32" fillId="0" borderId="16" applyNumberFormat="0" applyAlignment="0"/>
    <xf numFmtId="0" fontId="32" fillId="0" borderId="16" applyNumberFormat="0" applyAlignment="0"/>
    <xf numFmtId="0" fontId="32" fillId="0" borderId="16" applyNumberFormat="0" applyAlignment="0"/>
    <xf numFmtId="0" fontId="32" fillId="0" borderId="16" applyNumberFormat="0" applyAlignment="0"/>
    <xf numFmtId="0" fontId="32" fillId="0" borderId="16" applyNumberFormat="0" applyAlignment="0"/>
    <xf numFmtId="0" fontId="32" fillId="0" borderId="16" applyNumberFormat="0" applyAlignment="0"/>
    <xf numFmtId="0" fontId="32" fillId="0" borderId="16" applyNumberFormat="0" applyAlignment="0"/>
    <xf numFmtId="0" fontId="32" fillId="0" borderId="16" applyNumberFormat="0" applyAlignment="0"/>
    <xf numFmtId="0" fontId="32" fillId="0" borderId="16" applyNumberFormat="0" applyAlignment="0"/>
    <xf numFmtId="0" fontId="32" fillId="0" borderId="16" applyNumberFormat="0" applyAlignment="0"/>
    <xf numFmtId="0" fontId="32" fillId="0" borderId="16" applyNumberFormat="0" applyAlignment="0"/>
    <xf numFmtId="0" fontId="32" fillId="0" borderId="16" applyNumberFormat="0" applyAlignment="0"/>
    <xf numFmtId="0" fontId="32" fillId="0" borderId="16" applyNumberFormat="0" applyAlignment="0"/>
    <xf numFmtId="309" fontId="32" fillId="119" borderId="0" applyFont="0" applyBorder="0" applyAlignment="0">
      <alignment vertical="top"/>
      <protection locked="0"/>
    </xf>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10" fillId="6" borderId="5"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1" fillId="0" borderId="0"/>
    <xf numFmtId="0" fontId="1" fillId="0" borderId="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10" fillId="6" borderId="5"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1" fillId="0" borderId="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1" fillId="0" borderId="0"/>
    <xf numFmtId="0" fontId="1" fillId="0" borderId="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1" fillId="0" borderId="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21" fillId="6" borderId="5"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22" fillId="51" borderId="53" applyNumberFormat="0" applyAlignment="0" applyProtection="0"/>
    <xf numFmtId="0" fontId="208" fillId="51" borderId="53" applyNumberFormat="0" applyAlignment="0" applyProtection="0"/>
    <xf numFmtId="0" fontId="1" fillId="0" borderId="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1" fillId="0" borderId="0"/>
    <xf numFmtId="0" fontId="221" fillId="6" borderId="5"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22"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22" fillId="51" borderId="53" applyNumberFormat="0" applyAlignment="0" applyProtection="0"/>
    <xf numFmtId="0" fontId="222" fillId="51" borderId="53" applyNumberFormat="0" applyAlignment="0" applyProtection="0"/>
    <xf numFmtId="0" fontId="222" fillId="51" borderId="53" applyNumberFormat="0" applyAlignment="0" applyProtection="0"/>
    <xf numFmtId="0" fontId="222" fillId="51" borderId="53" applyNumberFormat="0" applyAlignment="0" applyProtection="0"/>
    <xf numFmtId="0" fontId="222" fillId="51" borderId="53" applyNumberFormat="0" applyAlignment="0" applyProtection="0"/>
    <xf numFmtId="0" fontId="222" fillId="51" borderId="53" applyNumberFormat="0" applyAlignment="0" applyProtection="0"/>
    <xf numFmtId="0" fontId="222"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08" fillId="51" borderId="53" applyNumberFormat="0" applyAlignment="0" applyProtection="0"/>
    <xf numFmtId="0" fontId="222" fillId="51" borderId="53" applyNumberFormat="0" applyAlignment="0" applyProtection="0"/>
    <xf numFmtId="0" fontId="222" fillId="51" borderId="53" applyNumberFormat="0" applyAlignment="0" applyProtection="0"/>
    <xf numFmtId="0" fontId="222" fillId="51" borderId="53" applyNumberFormat="0" applyAlignment="0" applyProtection="0"/>
    <xf numFmtId="0" fontId="222" fillId="51" borderId="53"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208" fillId="79" borderId="53" applyNumberFormat="0" applyAlignment="0" applyProtection="0"/>
    <xf numFmtId="0" fontId="208" fillId="79" borderId="53" applyNumberFormat="0" applyAlignment="0" applyProtection="0"/>
    <xf numFmtId="0" fontId="208" fillId="79" borderId="53" applyNumberFormat="0" applyAlignment="0" applyProtection="0"/>
    <xf numFmtId="0" fontId="208" fillId="79" borderId="53" applyNumberFormat="0" applyAlignment="0" applyProtection="0"/>
    <xf numFmtId="0" fontId="208" fillId="79" borderId="53" applyNumberFormat="0" applyAlignment="0" applyProtection="0"/>
    <xf numFmtId="0" fontId="208" fillId="79" borderId="53" applyNumberFormat="0" applyAlignment="0" applyProtection="0"/>
    <xf numFmtId="0" fontId="208" fillId="79" borderId="53" applyNumberFormat="0" applyAlignment="0" applyProtection="0"/>
    <xf numFmtId="0" fontId="208" fillId="79" borderId="53" applyNumberFormat="0" applyAlignment="0" applyProtection="0"/>
    <xf numFmtId="0" fontId="208" fillId="79" borderId="53" applyNumberFormat="0" applyAlignment="0" applyProtection="0"/>
    <xf numFmtId="0" fontId="208" fillId="79" borderId="53" applyNumberFormat="0" applyAlignment="0" applyProtection="0"/>
    <xf numFmtId="0" fontId="208" fillId="79" borderId="53" applyNumberFormat="0" applyAlignment="0" applyProtection="0"/>
    <xf numFmtId="0" fontId="208" fillId="79" borderId="53" applyNumberFormat="0" applyAlignment="0" applyProtection="0"/>
    <xf numFmtId="0" fontId="208" fillId="79" borderId="53" applyNumberFormat="0" applyAlignment="0" applyProtection="0"/>
    <xf numFmtId="0" fontId="10" fillId="80" borderId="5" applyNumberFormat="0" applyAlignment="0" applyProtection="0"/>
    <xf numFmtId="0" fontId="223" fillId="0" borderId="56">
      <alignment vertical="center"/>
    </xf>
    <xf numFmtId="0" fontId="217" fillId="0" borderId="57"/>
    <xf numFmtId="276" fontId="21" fillId="0" borderId="0" applyFont="0" applyFill="0" applyBorder="0" applyAlignment="0" applyProtection="0"/>
    <xf numFmtId="0" fontId="21" fillId="0" borderId="0" applyFont="0" applyFill="0" applyBorder="0" applyAlignment="0" applyProtection="0"/>
    <xf numFmtId="0" fontId="32" fillId="120" borderId="0" applyNumberFormat="0" applyFont="0" applyBorder="0" applyAlignment="0" applyProtection="0"/>
    <xf numFmtId="310" fontId="220" fillId="0" borderId="0">
      <alignment horizontal="right"/>
    </xf>
    <xf numFmtId="237" fontId="70" fillId="0" borderId="0" applyFill="0" applyBorder="0" applyAlignment="0" applyProtection="0"/>
    <xf numFmtId="41" fontId="224" fillId="0" borderId="0"/>
    <xf numFmtId="238" fontId="224" fillId="0" borderId="0"/>
    <xf numFmtId="193" fontId="225" fillId="0" borderId="0" applyNumberFormat="0">
      <alignment horizontal="left"/>
    </xf>
    <xf numFmtId="0" fontId="177"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4" fillId="0" borderId="0"/>
    <xf numFmtId="38" fontId="226" fillId="121" borderId="0" applyNumberFormat="0" applyBorder="0">
      <alignment wrapText="1"/>
    </xf>
    <xf numFmtId="38" fontId="227" fillId="116" borderId="0" applyNumberFormat="0" applyFill="0" applyBorder="0"/>
    <xf numFmtId="0" fontId="119" fillId="77" borderId="20" applyFont="0" applyFill="0" applyAlignment="0">
      <alignment vertical="top"/>
    </xf>
    <xf numFmtId="0" fontId="119" fillId="77" borderId="20" applyFont="0" applyFill="0" applyAlignment="0">
      <alignment vertical="top"/>
    </xf>
    <xf numFmtId="0" fontId="119" fillId="77" borderId="20" applyFont="0" applyFill="0" applyAlignment="0">
      <alignment vertical="top"/>
    </xf>
    <xf numFmtId="0" fontId="119" fillId="77" borderId="20" applyFont="0" applyFill="0" applyAlignment="0">
      <alignment vertical="top"/>
    </xf>
    <xf numFmtId="0" fontId="119" fillId="77" borderId="20" applyFont="0" applyFill="0" applyAlignment="0">
      <alignment vertical="top"/>
    </xf>
    <xf numFmtId="0" fontId="119" fillId="77" borderId="20" applyFont="0" applyFill="0" applyAlignment="0">
      <alignment vertical="top"/>
    </xf>
    <xf numFmtId="0" fontId="119" fillId="77" borderId="20" applyFont="0" applyFill="0" applyAlignment="0">
      <alignment vertical="top"/>
    </xf>
    <xf numFmtId="0" fontId="119" fillId="77" borderId="20" applyFont="0" applyFill="0" applyAlignment="0">
      <alignment vertical="top"/>
    </xf>
    <xf numFmtId="0" fontId="119" fillId="77" borderId="20" applyFont="0" applyFill="0" applyAlignment="0">
      <alignment vertical="top"/>
    </xf>
    <xf numFmtId="0" fontId="119" fillId="77" borderId="20" applyFont="0" applyFill="0" applyAlignment="0">
      <alignment vertical="top"/>
    </xf>
    <xf numFmtId="0" fontId="119" fillId="77" borderId="20" applyFont="0" applyFill="0" applyAlignment="0">
      <alignment vertical="top"/>
    </xf>
    <xf numFmtId="0" fontId="119" fillId="77" borderId="20" applyFont="0" applyFill="0" applyAlignment="0">
      <alignment vertical="top"/>
    </xf>
    <xf numFmtId="0" fontId="119" fillId="77" borderId="20" applyFont="0" applyFill="0" applyAlignment="0">
      <alignment vertical="top"/>
    </xf>
    <xf numFmtId="0" fontId="119" fillId="77" borderId="20" applyFont="0" applyFill="0" applyAlignment="0">
      <alignment vertical="top"/>
    </xf>
    <xf numFmtId="0" fontId="119" fillId="77" borderId="20" applyFont="0" applyFill="0" applyAlignment="0">
      <alignment vertical="top"/>
    </xf>
    <xf numFmtId="0" fontId="119" fillId="77" borderId="20" applyFont="0" applyFill="0" applyAlignment="0">
      <alignment vertical="top"/>
    </xf>
    <xf numFmtId="0" fontId="119" fillId="77" borderId="20" applyFont="0" applyFill="0" applyAlignment="0">
      <alignment vertical="top"/>
    </xf>
    <xf numFmtId="0" fontId="119" fillId="77" borderId="20" applyFont="0" applyFill="0" applyAlignment="0">
      <alignment vertical="top"/>
    </xf>
    <xf numFmtId="0" fontId="119" fillId="77" borderId="20" applyFont="0" applyFill="0" applyAlignment="0">
      <alignment vertical="top"/>
    </xf>
    <xf numFmtId="0" fontId="119" fillId="77" borderId="20" applyFont="0" applyFill="0" applyAlignment="0">
      <alignment vertical="top"/>
    </xf>
    <xf numFmtId="0" fontId="119" fillId="77" borderId="20" applyFont="0" applyFill="0" applyAlignment="0">
      <alignment vertical="top"/>
    </xf>
    <xf numFmtId="0" fontId="119" fillId="77" borderId="20" applyFont="0" applyFill="0" applyAlignment="0">
      <alignment vertical="top"/>
    </xf>
    <xf numFmtId="0" fontId="119" fillId="77" borderId="20" applyFont="0" applyFill="0" applyAlignment="0">
      <alignment vertical="top"/>
    </xf>
    <xf numFmtId="0" fontId="119" fillId="77" borderId="20" applyFont="0" applyFill="0" applyAlignment="0">
      <alignment vertical="top"/>
    </xf>
    <xf numFmtId="0" fontId="119" fillId="77" borderId="20" applyFont="0" applyFill="0" applyAlignment="0">
      <alignment vertical="top"/>
    </xf>
    <xf numFmtId="0" fontId="119" fillId="77" borderId="20" applyFont="0" applyFill="0" applyAlignment="0">
      <alignment vertical="top"/>
    </xf>
    <xf numFmtId="0" fontId="119" fillId="77" borderId="20" applyFont="0" applyFill="0" applyAlignment="0">
      <alignment vertical="top"/>
    </xf>
    <xf numFmtId="0" fontId="119" fillId="77" borderId="20" applyFont="0" applyFill="0" applyAlignment="0">
      <alignment vertical="top"/>
    </xf>
    <xf numFmtId="0" fontId="119" fillId="77" borderId="20" applyFont="0" applyFill="0" applyAlignment="0">
      <alignment vertical="top"/>
    </xf>
    <xf numFmtId="0" fontId="119" fillId="77" borderId="20" applyFont="0" applyFill="0" applyAlignment="0">
      <alignment vertical="top"/>
    </xf>
    <xf numFmtId="0" fontId="119" fillId="77" borderId="20" applyFont="0" applyFill="0" applyAlignment="0">
      <alignment vertical="top"/>
    </xf>
    <xf numFmtId="0" fontId="119" fillId="77" borderId="20" applyFont="0" applyFill="0" applyAlignment="0">
      <alignment vertical="top"/>
    </xf>
    <xf numFmtId="0" fontId="119" fillId="77" borderId="20" applyFont="0" applyFill="0" applyAlignment="0">
      <alignment vertical="top"/>
    </xf>
    <xf numFmtId="0" fontId="119" fillId="77" borderId="20" applyFont="0" applyFill="0" applyAlignment="0">
      <alignment vertical="top"/>
    </xf>
    <xf numFmtId="0" fontId="119" fillId="77" borderId="20" applyFont="0" applyFill="0" applyAlignment="0">
      <alignment vertical="top"/>
    </xf>
    <xf numFmtId="0" fontId="119" fillId="77" borderId="20" applyFont="0" applyFill="0" applyAlignment="0">
      <alignment vertical="top"/>
    </xf>
    <xf numFmtId="0" fontId="119" fillId="77" borderId="20" applyFont="0" applyFill="0" applyAlignment="0">
      <alignment vertical="top"/>
    </xf>
    <xf numFmtId="0" fontId="119" fillId="77" borderId="20" applyFont="0" applyFill="0" applyAlignment="0">
      <alignment vertical="top"/>
    </xf>
    <xf numFmtId="0" fontId="119" fillId="77" borderId="20" applyFont="0" applyFill="0" applyAlignment="0">
      <alignment vertical="top"/>
    </xf>
    <xf numFmtId="0" fontId="119" fillId="77" borderId="20" applyFont="0" applyFill="0" applyAlignment="0">
      <alignment vertical="top"/>
    </xf>
    <xf numFmtId="0" fontId="119" fillId="77" borderId="20" applyFont="0" applyFill="0" applyAlignment="0">
      <alignment vertical="top"/>
    </xf>
    <xf numFmtId="0" fontId="119" fillId="77" borderId="20" applyFont="0" applyFill="0" applyAlignment="0">
      <alignment vertical="top"/>
    </xf>
    <xf numFmtId="0" fontId="124" fillId="0" borderId="0"/>
    <xf numFmtId="0" fontId="125" fillId="0" borderId="0"/>
    <xf numFmtId="4" fontId="228" fillId="0" borderId="0" applyFill="0" applyBorder="0" applyProtection="0">
      <alignment horizontal="right"/>
    </xf>
    <xf numFmtId="0" fontId="228" fillId="0" borderId="0" applyNumberFormat="0" applyFill="0" applyBorder="0" applyProtection="0">
      <alignment horizontal="right"/>
    </xf>
    <xf numFmtId="14" fontId="228" fillId="0" borderId="0" applyFill="0" applyBorder="0" applyProtection="0">
      <alignment horizontal="left"/>
    </xf>
    <xf numFmtId="0" fontId="228" fillId="0" borderId="0" applyNumberFormat="0" applyFill="0" applyBorder="0" applyProtection="0">
      <alignment horizontal="left"/>
    </xf>
    <xf numFmtId="0" fontId="229" fillId="0" borderId="0" applyNumberFormat="0" applyFill="0" applyBorder="0" applyProtection="0"/>
    <xf numFmtId="0" fontId="230" fillId="0" borderId="0" applyNumberFormat="0" applyFill="0" applyBorder="0" applyProtection="0">
      <alignment horizontal="left"/>
    </xf>
    <xf numFmtId="0" fontId="177" fillId="0" borderId="0" applyNumberFormat="0" applyBorder="0" applyAlignment="0"/>
    <xf numFmtId="0" fontId="231" fillId="0" borderId="0" applyNumberFormat="0" applyBorder="0" applyAlignment="0"/>
    <xf numFmtId="0" fontId="178" fillId="0" borderId="0" applyNumberFormat="0" applyBorder="0" applyAlignment="0"/>
    <xf numFmtId="0" fontId="21" fillId="0" borderId="0">
      <alignment horizontal="left"/>
    </xf>
    <xf numFmtId="0" fontId="210" fillId="0" borderId="0"/>
    <xf numFmtId="40" fontId="232" fillId="0" borderId="0" applyBorder="0">
      <alignment horizontal="right"/>
    </xf>
    <xf numFmtId="0" fontId="88" fillId="85" borderId="0" applyNumberFormat="0" applyFont="0" applyBorder="0" applyAlignment="0" applyProtection="0"/>
    <xf numFmtId="193" fontId="32" fillId="0" borderId="0"/>
    <xf numFmtId="193" fontId="32" fillId="0" borderId="0"/>
    <xf numFmtId="0" fontId="69" fillId="0" borderId="0" applyFill="0" applyBorder="0" applyProtection="0">
      <alignment horizontal="center" vertical="center"/>
    </xf>
    <xf numFmtId="193" fontId="233" fillId="0" borderId="0">
      <alignment horizontal="center"/>
    </xf>
    <xf numFmtId="193" fontId="32" fillId="0" borderId="0"/>
    <xf numFmtId="0" fontId="234" fillId="0" borderId="0" applyBorder="0" applyProtection="0">
      <alignment vertical="center"/>
    </xf>
    <xf numFmtId="0" fontId="234" fillId="0" borderId="23" applyBorder="0" applyProtection="0">
      <alignment horizontal="right" vertical="center"/>
    </xf>
    <xf numFmtId="0" fontId="235" fillId="122" borderId="0" applyBorder="0" applyProtection="0">
      <alignment horizontal="centerContinuous" vertical="center"/>
    </xf>
    <xf numFmtId="0" fontId="235" fillId="123" borderId="23" applyBorder="0" applyProtection="0">
      <alignment horizontal="centerContinuous" vertical="center"/>
    </xf>
    <xf numFmtId="0" fontId="236" fillId="0" borderId="0"/>
    <xf numFmtId="0" fontId="69" fillId="0" borderId="0" applyFill="0" applyBorder="0" applyProtection="0"/>
    <xf numFmtId="0" fontId="237" fillId="0" borderId="0" applyNumberFormat="0">
      <alignment horizontal="left"/>
    </xf>
    <xf numFmtId="0" fontId="200" fillId="0" borderId="0"/>
    <xf numFmtId="0" fontId="238" fillId="0" borderId="0" applyFill="0" applyBorder="0" applyProtection="0">
      <alignment horizontal="left"/>
    </xf>
    <xf numFmtId="193" fontId="32" fillId="0" borderId="0"/>
    <xf numFmtId="193" fontId="239" fillId="0" borderId="0"/>
    <xf numFmtId="0" fontId="131" fillId="0" borderId="24" applyFill="0" applyBorder="0" applyProtection="0">
      <alignment horizontal="left" vertical="top"/>
    </xf>
    <xf numFmtId="0" fontId="240" fillId="0" borderId="0">
      <alignment horizontal="centerContinuous"/>
    </xf>
    <xf numFmtId="0" fontId="64" fillId="77" borderId="25" applyNumberFormat="0" applyFont="0" applyFill="0" applyAlignment="0" applyProtection="0">
      <protection locked="0"/>
    </xf>
    <xf numFmtId="311" fontId="241" fillId="0" borderId="58" applyNumberFormat="0" applyFill="0" applyBorder="0">
      <alignment horizontal="left"/>
    </xf>
    <xf numFmtId="311" fontId="241" fillId="0" borderId="58" applyNumberFormat="0" applyFill="0" applyBorder="0">
      <alignment horizontal="right"/>
    </xf>
    <xf numFmtId="311" fontId="242" fillId="0" borderId="58" applyNumberFormat="0" applyFill="0" applyBorder="0">
      <alignment horizontal="right"/>
    </xf>
    <xf numFmtId="0" fontId="64" fillId="77" borderId="59" applyNumberFormat="0" applyFont="0" applyFill="0" applyAlignment="0" applyProtection="0">
      <protection locked="0"/>
    </xf>
    <xf numFmtId="0" fontId="21" fillId="0" borderId="0">
      <alignment vertical="center"/>
    </xf>
    <xf numFmtId="312" fontId="90" fillId="0" borderId="0">
      <alignment horizontal="center" vertical="center"/>
    </xf>
    <xf numFmtId="0" fontId="243" fillId="0" borderId="0"/>
    <xf numFmtId="0" fontId="21" fillId="0" borderId="0">
      <alignment vertical="center"/>
    </xf>
    <xf numFmtId="0" fontId="21" fillId="0" borderId="0">
      <alignment vertical="center"/>
    </xf>
    <xf numFmtId="193" fontId="105" fillId="0" borderId="0">
      <alignment horizontal="left"/>
      <protection locked="0"/>
    </xf>
    <xf numFmtId="0" fontId="244" fillId="0" borderId="0"/>
    <xf numFmtId="0" fontId="31" fillId="0" borderId="0" applyNumberFormat="0" applyFont="0" applyFill="0" applyBorder="0" applyProtection="0">
      <alignment horizontal="left" vertical="top" wrapText="1"/>
    </xf>
    <xf numFmtId="0" fontId="88" fillId="0" borderId="0" applyNumberFormat="0" applyFill="0" applyBorder="0" applyAlignment="0" applyProtection="0"/>
    <xf numFmtId="0" fontId="60" fillId="0" borderId="0" applyNumberFormat="0" applyFill="0" applyBorder="0" applyAlignment="0" applyProtection="0"/>
    <xf numFmtId="0" fontId="14" fillId="0" borderId="0" applyNumberFormat="0" applyFill="0" applyBorder="0" applyAlignment="0" applyProtection="0"/>
    <xf numFmtId="0" fontId="1" fillId="0" borderId="0"/>
    <xf numFmtId="0" fontId="1" fillId="0" borderId="0"/>
    <xf numFmtId="0" fontId="60" fillId="0" borderId="0" applyNumberFormat="0" applyFill="0" applyBorder="0" applyAlignment="0" applyProtection="0"/>
    <xf numFmtId="0" fontId="14" fillId="0" borderId="0" applyNumberFormat="0" applyFill="0" applyBorder="0" applyAlignment="0" applyProtection="0"/>
    <xf numFmtId="0" fontId="1" fillId="0" borderId="0"/>
    <xf numFmtId="0" fontId="60" fillId="0" borderId="0" applyNumberFormat="0" applyFill="0" applyBorder="0" applyAlignment="0" applyProtection="0"/>
    <xf numFmtId="0" fontId="1" fillId="0" borderId="0"/>
    <xf numFmtId="0" fontId="1" fillId="0" borderId="0"/>
    <xf numFmtId="0" fontId="60" fillId="0" borderId="0" applyNumberFormat="0" applyFill="0" applyBorder="0" applyAlignment="0" applyProtection="0"/>
    <xf numFmtId="0" fontId="1" fillId="0" borderId="0"/>
    <xf numFmtId="0" fontId="245"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246" fillId="0" borderId="0" applyNumberFormat="0" applyFill="0" applyBorder="0" applyAlignment="0" applyProtection="0"/>
    <xf numFmtId="0" fontId="1" fillId="0" borderId="0"/>
    <xf numFmtId="0" fontId="60" fillId="0" borderId="0" applyNumberFormat="0" applyFill="0" applyBorder="0" applyAlignment="0" applyProtection="0"/>
    <xf numFmtId="0" fontId="1" fillId="0" borderId="0"/>
    <xf numFmtId="0" fontId="245"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27" fillId="0" borderId="0" applyNumberFormat="0" applyFill="0" applyBorder="0" applyAlignment="0" applyProtection="0"/>
    <xf numFmtId="0" fontId="15" fillId="0" borderId="0" applyNumberFormat="0" applyFill="0" applyBorder="0" applyAlignment="0" applyProtection="0"/>
    <xf numFmtId="0" fontId="1" fillId="0" borderId="0"/>
    <xf numFmtId="0" fontId="1" fillId="0" borderId="0"/>
    <xf numFmtId="0" fontId="127" fillId="0" borderId="0" applyNumberFormat="0" applyFill="0" applyBorder="0" applyAlignment="0" applyProtection="0"/>
    <xf numFmtId="0" fontId="15" fillId="0" borderId="0" applyNumberFormat="0" applyFill="0" applyBorder="0" applyAlignment="0" applyProtection="0"/>
    <xf numFmtId="0" fontId="1" fillId="0" borderId="0"/>
    <xf numFmtId="0" fontId="127" fillId="0" borderId="0" applyNumberFormat="0" applyFill="0" applyBorder="0" applyAlignment="0" applyProtection="0"/>
    <xf numFmtId="0" fontId="1" fillId="0" borderId="0"/>
    <xf numFmtId="0" fontId="1" fillId="0" borderId="0"/>
    <xf numFmtId="0" fontId="127" fillId="0" borderId="0" applyNumberFormat="0" applyFill="0" applyBorder="0" applyAlignment="0" applyProtection="0"/>
    <xf numFmtId="0" fontId="1" fillId="0" borderId="0"/>
    <xf numFmtId="0" fontId="247" fillId="0" borderId="0" applyNumberFormat="0" applyFill="0" applyBorder="0" applyAlignment="0" applyProtection="0"/>
    <xf numFmtId="0" fontId="127" fillId="0" borderId="0" applyNumberFormat="0" applyFill="0" applyBorder="0" applyAlignment="0" applyProtection="0"/>
    <xf numFmtId="0" fontId="127" fillId="0" borderId="0" applyNumberFormat="0" applyFill="0" applyBorder="0" applyAlignment="0" applyProtection="0"/>
    <xf numFmtId="0" fontId="248" fillId="0" borderId="0" applyNumberFormat="0" applyFill="0" applyBorder="0" applyAlignment="0" applyProtection="0"/>
    <xf numFmtId="0" fontId="1" fillId="0" borderId="0"/>
    <xf numFmtId="0" fontId="127" fillId="0" borderId="0" applyNumberFormat="0" applyFill="0" applyBorder="0" applyAlignment="0" applyProtection="0"/>
    <xf numFmtId="0" fontId="1" fillId="0" borderId="0"/>
    <xf numFmtId="0" fontId="247" fillId="0" borderId="0" applyNumberFormat="0" applyFill="0" applyBorder="0" applyAlignment="0" applyProtection="0"/>
    <xf numFmtId="0" fontId="127" fillId="0" borderId="0" applyNumberFormat="0" applyFill="0" applyBorder="0" applyAlignment="0" applyProtection="0"/>
    <xf numFmtId="0" fontId="127" fillId="0" borderId="0" applyNumberFormat="0" applyFill="0" applyBorder="0" applyAlignment="0" applyProtection="0"/>
    <xf numFmtId="0" fontId="127" fillId="0" borderId="0" applyNumberFormat="0" applyFill="0" applyBorder="0" applyAlignment="0" applyProtection="0"/>
    <xf numFmtId="0" fontId="127" fillId="0" borderId="0" applyNumberFormat="0" applyFill="0" applyBorder="0" applyAlignment="0" applyProtection="0"/>
    <xf numFmtId="0" fontId="127"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249" fillId="0" borderId="0">
      <alignment horizontal="center" vertical="top"/>
    </xf>
    <xf numFmtId="18" fontId="64" fillId="77" borderId="0" applyFont="0" applyFill="0" applyBorder="0" applyAlignment="0" applyProtection="0">
      <protection locked="0"/>
    </xf>
    <xf numFmtId="0" fontId="32" fillId="0" borderId="0" applyNumberFormat="0" applyFill="0" applyBorder="0" applyAlignment="0" applyProtection="0"/>
    <xf numFmtId="0" fontId="37" fillId="0" borderId="0" applyNumberFormat="0" applyFill="0" applyBorder="0" applyAlignment="0" applyProtection="0"/>
    <xf numFmtId="0" fontId="171" fillId="0" borderId="0" applyNumberFormat="0" applyBorder="0" applyAlignment="0"/>
    <xf numFmtId="38" fontId="250" fillId="124" borderId="60" applyNumberFormat="0">
      <alignment horizontal="center" wrapText="1"/>
    </xf>
    <xf numFmtId="38" fontId="250" fillId="124" borderId="60" applyNumberFormat="0">
      <alignment horizontal="center" wrapText="1"/>
    </xf>
    <xf numFmtId="0" fontId="251" fillId="0" borderId="0" applyNumberFormat="0" applyFill="0" applyBorder="0" applyAlignment="0" applyProtection="0"/>
    <xf numFmtId="38" fontId="250" fillId="124" borderId="60" applyNumberFormat="0">
      <alignment horizontal="center" wrapText="1"/>
    </xf>
    <xf numFmtId="0" fontId="251" fillId="0" borderId="0" applyNumberFormat="0" applyFill="0" applyBorder="0" applyAlignment="0" applyProtection="0"/>
    <xf numFmtId="38" fontId="250" fillId="124" borderId="60" applyNumberFormat="0">
      <alignment horizontal="center" wrapText="1"/>
    </xf>
    <xf numFmtId="38" fontId="250" fillId="124" borderId="60" applyNumberFormat="0">
      <alignment horizontal="center" wrapText="1"/>
    </xf>
    <xf numFmtId="0" fontId="2" fillId="0" borderId="0" applyNumberFormat="0" applyFill="0" applyBorder="0" applyAlignment="0" applyProtection="0"/>
    <xf numFmtId="38" fontId="250" fillId="124" borderId="60" applyNumberFormat="0">
      <alignment horizontal="center" wrapText="1"/>
    </xf>
    <xf numFmtId="38" fontId="250" fillId="124" borderId="60" applyNumberFormat="0">
      <alignment horizontal="center" wrapText="1"/>
    </xf>
    <xf numFmtId="38" fontId="250" fillId="124" borderId="60" applyNumberFormat="0">
      <alignment horizontal="center" wrapText="1"/>
    </xf>
    <xf numFmtId="38" fontId="250" fillId="124" borderId="60" applyNumberFormat="0">
      <alignment horizontal="center" wrapText="1"/>
    </xf>
    <xf numFmtId="38" fontId="250" fillId="124" borderId="60" applyNumberFormat="0">
      <alignment horizontal="center" wrapText="1"/>
    </xf>
    <xf numFmtId="0" fontId="2" fillId="0" borderId="0" applyNumberFormat="0" applyFill="0" applyBorder="0" applyAlignment="0" applyProtection="0"/>
    <xf numFmtId="38" fontId="250" fillId="124" borderId="60" applyNumberFormat="0">
      <alignment horizontal="center" wrapText="1"/>
    </xf>
    <xf numFmtId="38" fontId="250" fillId="124" borderId="60" applyNumberFormat="0">
      <alignment horizontal="center" wrapText="1"/>
    </xf>
    <xf numFmtId="0" fontId="2" fillId="0" borderId="0" applyNumberFormat="0" applyFill="0" applyBorder="0" applyAlignment="0" applyProtection="0"/>
    <xf numFmtId="38" fontId="250" fillId="124" borderId="60" applyNumberFormat="0">
      <alignment horizontal="center" wrapText="1"/>
    </xf>
    <xf numFmtId="38" fontId="250" fillId="124" borderId="60" applyNumberFormat="0">
      <alignment horizontal="center" wrapText="1"/>
    </xf>
    <xf numFmtId="0" fontId="2" fillId="0" borderId="0" applyNumberFormat="0" applyFill="0" applyBorder="0" applyAlignment="0" applyProtection="0"/>
    <xf numFmtId="38" fontId="250" fillId="124" borderId="60" applyNumberFormat="0">
      <alignment horizontal="center" wrapText="1"/>
    </xf>
    <xf numFmtId="38" fontId="250" fillId="124" borderId="60" applyNumberFormat="0">
      <alignment horizontal="center" wrapText="1"/>
    </xf>
    <xf numFmtId="0" fontId="2" fillId="0" borderId="0" applyNumberFormat="0" applyFill="0" applyBorder="0" applyAlignment="0" applyProtection="0"/>
    <xf numFmtId="38" fontId="250" fillId="124" borderId="60" applyNumberFormat="0">
      <alignment horizontal="center" wrapText="1"/>
    </xf>
    <xf numFmtId="38" fontId="250" fillId="124" borderId="60" applyNumberFormat="0">
      <alignment horizontal="center" wrapText="1"/>
    </xf>
    <xf numFmtId="0" fontId="2" fillId="0" borderId="0" applyNumberFormat="0" applyFill="0" applyBorder="0" applyAlignment="0" applyProtection="0"/>
    <xf numFmtId="38" fontId="250" fillId="124" borderId="60" applyNumberFormat="0">
      <alignment horizontal="center" wrapText="1"/>
    </xf>
    <xf numFmtId="38" fontId="250" fillId="124" borderId="60" applyNumberFormat="0">
      <alignment horizontal="center" wrapText="1"/>
    </xf>
    <xf numFmtId="0" fontId="2" fillId="0" borderId="0" applyNumberFormat="0" applyFill="0" applyBorder="0" applyAlignment="0" applyProtection="0"/>
    <xf numFmtId="38" fontId="250" fillId="124" borderId="60" applyNumberFormat="0">
      <alignment horizontal="center" wrapText="1"/>
    </xf>
    <xf numFmtId="255" fontId="88" fillId="0" borderId="0">
      <alignment horizontal="centerContinuous"/>
    </xf>
    <xf numFmtId="255" fontId="88" fillId="0" borderId="61">
      <alignment horizontal="centerContinuous"/>
    </xf>
    <xf numFmtId="255" fontId="88" fillId="0" borderId="0">
      <alignment horizontal="centerContinuous"/>
      <protection locked="0"/>
    </xf>
    <xf numFmtId="255" fontId="88" fillId="0" borderId="0">
      <alignment horizontal="left"/>
    </xf>
    <xf numFmtId="193" fontId="252" fillId="0" borderId="0">
      <alignment horizontal="center"/>
    </xf>
    <xf numFmtId="193" fontId="252" fillId="0" borderId="0">
      <alignment horizontal="left"/>
    </xf>
    <xf numFmtId="309" fontId="240" fillId="0" borderId="23" applyFill="0" applyBorder="0" applyAlignment="0" applyProtection="0">
      <alignment wrapText="1"/>
    </xf>
    <xf numFmtId="309" fontId="240" fillId="0" borderId="23" applyFill="0" applyBorder="0" applyAlignment="0" applyProtection="0">
      <alignment wrapText="1"/>
    </xf>
    <xf numFmtId="309" fontId="240" fillId="0" borderId="23" applyFill="0" applyBorder="0" applyAlignment="0" applyProtection="0">
      <alignment wrapText="1"/>
    </xf>
    <xf numFmtId="309" fontId="240" fillId="0" borderId="23" applyFill="0" applyBorder="0" applyAlignment="0" applyProtection="0">
      <alignment wrapText="1"/>
    </xf>
    <xf numFmtId="309" fontId="240" fillId="0" borderId="23" applyFill="0" applyBorder="0" applyAlignment="0" applyProtection="0">
      <alignment wrapText="1"/>
    </xf>
    <xf numFmtId="309" fontId="240" fillId="0" borderId="23" applyFill="0" applyBorder="0" applyAlignment="0" applyProtection="0">
      <alignment wrapText="1"/>
    </xf>
    <xf numFmtId="309" fontId="240" fillId="0" borderId="23" applyFill="0" applyBorder="0" applyAlignment="0" applyProtection="0">
      <alignment wrapText="1"/>
    </xf>
    <xf numFmtId="309" fontId="240" fillId="0" borderId="23" applyFill="0" applyBorder="0" applyAlignment="0" applyProtection="0">
      <alignment wrapText="1"/>
    </xf>
    <xf numFmtId="0" fontId="137" fillId="0" borderId="39" applyNumberFormat="0" applyFill="0" applyAlignment="0" applyProtection="0"/>
    <xf numFmtId="0" fontId="3" fillId="0" borderId="1" applyNumberFormat="0" applyFill="0" applyAlignment="0" applyProtection="0"/>
    <xf numFmtId="0" fontId="1" fillId="0" borderId="0"/>
    <xf numFmtId="0" fontId="1" fillId="0" borderId="0"/>
    <xf numFmtId="0" fontId="137" fillId="0" borderId="39" applyNumberFormat="0" applyFill="0" applyAlignment="0" applyProtection="0"/>
    <xf numFmtId="0" fontId="3" fillId="0" borderId="1" applyNumberFormat="0" applyFill="0" applyAlignment="0" applyProtection="0"/>
    <xf numFmtId="0" fontId="1" fillId="0" borderId="0"/>
    <xf numFmtId="0" fontId="137" fillId="0" borderId="39" applyNumberFormat="0" applyFill="0" applyAlignment="0" applyProtection="0"/>
    <xf numFmtId="0" fontId="1" fillId="0" borderId="0"/>
    <xf numFmtId="0" fontId="1" fillId="0" borderId="0"/>
    <xf numFmtId="0" fontId="137" fillId="0" borderId="39" applyNumberFormat="0" applyFill="0" applyAlignment="0" applyProtection="0"/>
    <xf numFmtId="0" fontId="1" fillId="0" borderId="0"/>
    <xf numFmtId="0" fontId="253" fillId="0" borderId="1" applyNumberFormat="0" applyFill="0" applyAlignment="0" applyProtection="0"/>
    <xf numFmtId="0" fontId="137" fillId="0" borderId="39" applyNumberFormat="0" applyFill="0" applyAlignment="0" applyProtection="0"/>
    <xf numFmtId="0" fontId="137" fillId="0" borderId="39" applyNumberFormat="0" applyFill="0" applyAlignment="0" applyProtection="0"/>
    <xf numFmtId="0" fontId="254" fillId="0" borderId="39" applyNumberFormat="0" applyFill="0" applyAlignment="0" applyProtection="0"/>
    <xf numFmtId="0" fontId="1" fillId="0" borderId="0"/>
    <xf numFmtId="0" fontId="137" fillId="0" borderId="39" applyNumberFormat="0" applyFill="0" applyAlignment="0" applyProtection="0"/>
    <xf numFmtId="0" fontId="1" fillId="0" borderId="0"/>
    <xf numFmtId="0" fontId="253" fillId="0" borderId="1" applyNumberFormat="0" applyFill="0" applyAlignment="0" applyProtection="0"/>
    <xf numFmtId="0" fontId="137" fillId="0" borderId="39" applyNumberFormat="0" applyFill="0" applyAlignment="0" applyProtection="0"/>
    <xf numFmtId="0" fontId="137" fillId="0" borderId="39" applyNumberFormat="0" applyFill="0" applyAlignment="0" applyProtection="0"/>
    <xf numFmtId="0" fontId="137" fillId="0" borderId="39" applyNumberFormat="0" applyFill="0" applyAlignment="0" applyProtection="0"/>
    <xf numFmtId="0" fontId="137" fillId="0" borderId="39" applyNumberFormat="0" applyFill="0" applyAlignment="0" applyProtection="0"/>
    <xf numFmtId="0" fontId="137" fillId="0" borderId="39" applyNumberFormat="0" applyFill="0" applyAlignment="0" applyProtection="0"/>
    <xf numFmtId="0" fontId="1" fillId="0" borderId="0"/>
    <xf numFmtId="0" fontId="1" fillId="0" borderId="0"/>
    <xf numFmtId="0" fontId="137" fillId="0" borderId="39" applyNumberFormat="0" applyFill="0" applyAlignment="0" applyProtection="0"/>
    <xf numFmtId="0" fontId="1" fillId="0" borderId="0"/>
    <xf numFmtId="0" fontId="1" fillId="0" borderId="0"/>
    <xf numFmtId="0" fontId="1" fillId="0" borderId="0"/>
    <xf numFmtId="0" fontId="1" fillId="0" borderId="0"/>
    <xf numFmtId="0" fontId="255" fillId="0" borderId="40" applyNumberFormat="0" applyFill="0" applyAlignment="0" applyProtection="0"/>
    <xf numFmtId="0" fontId="256" fillId="0" borderId="0" applyNumberFormat="0" applyFill="0" applyBorder="0" applyAlignment="0" applyProtection="0"/>
    <xf numFmtId="0" fontId="141" fillId="0" borderId="41" applyNumberFormat="0" applyFill="0" applyAlignment="0" applyProtection="0"/>
    <xf numFmtId="0" fontId="4" fillId="0" borderId="2" applyNumberFormat="0" applyFill="0" applyAlignment="0" applyProtection="0"/>
    <xf numFmtId="0" fontId="1" fillId="0" borderId="0"/>
    <xf numFmtId="0" fontId="1" fillId="0" borderId="0"/>
    <xf numFmtId="0" fontId="141" fillId="0" borderId="41" applyNumberFormat="0" applyFill="0" applyAlignment="0" applyProtection="0"/>
    <xf numFmtId="0" fontId="4" fillId="0" borderId="2" applyNumberFormat="0" applyFill="0" applyAlignment="0" applyProtection="0"/>
    <xf numFmtId="0" fontId="1" fillId="0" borderId="0"/>
    <xf numFmtId="0" fontId="141" fillId="0" borderId="41" applyNumberFormat="0" applyFill="0" applyAlignment="0" applyProtection="0"/>
    <xf numFmtId="0" fontId="1" fillId="0" borderId="0"/>
    <xf numFmtId="0" fontId="1" fillId="0" borderId="0"/>
    <xf numFmtId="0" fontId="141" fillId="0" borderId="41" applyNumberFormat="0" applyFill="0" applyAlignment="0" applyProtection="0"/>
    <xf numFmtId="0" fontId="1" fillId="0" borderId="0"/>
    <xf numFmtId="0" fontId="257" fillId="0" borderId="2" applyNumberFormat="0" applyFill="0" applyAlignment="0" applyProtection="0"/>
    <xf numFmtId="0" fontId="141" fillId="0" borderId="41" applyNumberFormat="0" applyFill="0" applyAlignment="0" applyProtection="0"/>
    <xf numFmtId="0" fontId="141" fillId="0" borderId="41" applyNumberFormat="0" applyFill="0" applyAlignment="0" applyProtection="0"/>
    <xf numFmtId="0" fontId="258" fillId="0" borderId="41" applyNumberFormat="0" applyFill="0" applyAlignment="0" applyProtection="0"/>
    <xf numFmtId="0" fontId="1" fillId="0" borderId="0"/>
    <xf numFmtId="0" fontId="141" fillId="0" borderId="41" applyNumberFormat="0" applyFill="0" applyAlignment="0" applyProtection="0"/>
    <xf numFmtId="0" fontId="1" fillId="0" borderId="0"/>
    <xf numFmtId="0" fontId="257" fillId="0" borderId="2" applyNumberFormat="0" applyFill="0" applyAlignment="0" applyProtection="0"/>
    <xf numFmtId="0" fontId="141" fillId="0" borderId="41" applyNumberFormat="0" applyFill="0" applyAlignment="0" applyProtection="0"/>
    <xf numFmtId="0" fontId="141" fillId="0" borderId="41" applyNumberFormat="0" applyFill="0" applyAlignment="0" applyProtection="0"/>
    <xf numFmtId="0" fontId="141" fillId="0" borderId="41" applyNumberFormat="0" applyFill="0" applyAlignment="0" applyProtection="0"/>
    <xf numFmtId="0" fontId="141" fillId="0" borderId="41" applyNumberFormat="0" applyFill="0" applyAlignment="0" applyProtection="0"/>
    <xf numFmtId="0" fontId="141" fillId="0" borderId="41" applyNumberFormat="0" applyFill="0" applyAlignment="0" applyProtection="0"/>
    <xf numFmtId="0" fontId="1" fillId="0" borderId="0"/>
    <xf numFmtId="0" fontId="1" fillId="0" borderId="0"/>
    <xf numFmtId="0" fontId="141" fillId="0" borderId="41" applyNumberFormat="0" applyFill="0" applyAlignment="0" applyProtection="0"/>
    <xf numFmtId="0" fontId="1" fillId="0" borderId="0"/>
    <xf numFmtId="0" fontId="1" fillId="0" borderId="0"/>
    <xf numFmtId="0" fontId="141" fillId="0" borderId="41" applyNumberFormat="0" applyFill="0" applyAlignment="0" applyProtection="0"/>
    <xf numFmtId="0" fontId="1" fillId="0" borderId="0"/>
    <xf numFmtId="0" fontId="1" fillId="0" borderId="0"/>
    <xf numFmtId="0" fontId="4" fillId="0" borderId="2" applyNumberFormat="0" applyFill="0" applyAlignment="0" applyProtection="0"/>
    <xf numFmtId="0" fontId="259" fillId="0" borderId="41" applyNumberFormat="0" applyFill="0" applyAlignment="0" applyProtection="0"/>
    <xf numFmtId="0" fontId="2" fillId="0" borderId="0" applyNumberFormat="0" applyFill="0" applyBorder="0" applyAlignment="0" applyProtection="0"/>
    <xf numFmtId="0" fontId="115" fillId="0" borderId="43" applyNumberFormat="0" applyFill="0" applyAlignment="0" applyProtection="0"/>
    <xf numFmtId="0" fontId="5" fillId="0" borderId="3" applyNumberFormat="0" applyFill="0" applyAlignment="0" applyProtection="0"/>
    <xf numFmtId="0" fontId="1" fillId="0" borderId="0"/>
    <xf numFmtId="0" fontId="1" fillId="0" borderId="0"/>
    <xf numFmtId="0" fontId="115" fillId="0" borderId="43" applyNumberFormat="0" applyFill="0" applyAlignment="0" applyProtection="0"/>
    <xf numFmtId="0" fontId="115" fillId="0" borderId="43" applyNumberFormat="0" applyFill="0" applyAlignment="0" applyProtection="0"/>
    <xf numFmtId="0" fontId="115" fillId="0" borderId="43" applyNumberFormat="0" applyFill="0" applyAlignment="0" applyProtection="0"/>
    <xf numFmtId="0" fontId="115" fillId="0" borderId="43" applyNumberFormat="0" applyFill="0" applyAlignment="0" applyProtection="0"/>
    <xf numFmtId="0" fontId="5" fillId="0" borderId="3" applyNumberFormat="0" applyFill="0" applyAlignment="0" applyProtection="0"/>
    <xf numFmtId="0" fontId="115" fillId="0" borderId="43" applyNumberFormat="0" applyFill="0" applyAlignment="0" applyProtection="0"/>
    <xf numFmtId="0" fontId="115" fillId="0" borderId="43" applyNumberFormat="0" applyFill="0" applyAlignment="0" applyProtection="0"/>
    <xf numFmtId="0" fontId="1" fillId="0" borderId="0"/>
    <xf numFmtId="0" fontId="115" fillId="0" borderId="43" applyNumberFormat="0" applyFill="0" applyAlignment="0" applyProtection="0"/>
    <xf numFmtId="0" fontId="115" fillId="0" borderId="43" applyNumberFormat="0" applyFill="0" applyAlignment="0" applyProtection="0"/>
    <xf numFmtId="0" fontId="115" fillId="0" borderId="43" applyNumberFormat="0" applyFill="0" applyAlignment="0" applyProtection="0"/>
    <xf numFmtId="0" fontId="115" fillId="0" borderId="43" applyNumberFormat="0" applyFill="0" applyAlignment="0" applyProtection="0"/>
    <xf numFmtId="0" fontId="1" fillId="0" borderId="0"/>
    <xf numFmtId="0" fontId="1" fillId="0" borderId="0"/>
    <xf numFmtId="0" fontId="115" fillId="0" borderId="43" applyNumberFormat="0" applyFill="0" applyAlignment="0" applyProtection="0"/>
    <xf numFmtId="0" fontId="115" fillId="0" borderId="43" applyNumberFormat="0" applyFill="0" applyAlignment="0" applyProtection="0"/>
    <xf numFmtId="0" fontId="115" fillId="0" borderId="43" applyNumberFormat="0" applyFill="0" applyAlignment="0" applyProtection="0"/>
    <xf numFmtId="0" fontId="115" fillId="0" borderId="43" applyNumberFormat="0" applyFill="0" applyAlignment="0" applyProtection="0"/>
    <xf numFmtId="0" fontId="1" fillId="0" borderId="0"/>
    <xf numFmtId="0" fontId="116" fillId="0" borderId="3" applyNumberFormat="0" applyFill="0" applyAlignment="0" applyProtection="0"/>
    <xf numFmtId="0" fontId="115" fillId="0" borderId="43" applyNumberFormat="0" applyFill="0" applyAlignment="0" applyProtection="0"/>
    <xf numFmtId="0" fontId="115" fillId="0" borderId="43" applyNumberFormat="0" applyFill="0" applyAlignment="0" applyProtection="0"/>
    <xf numFmtId="0" fontId="115" fillId="0" borderId="43" applyNumberFormat="0" applyFill="0" applyAlignment="0" applyProtection="0"/>
    <xf numFmtId="0" fontId="115" fillId="0" borderId="43" applyNumberFormat="0" applyFill="0" applyAlignment="0" applyProtection="0"/>
    <xf numFmtId="0" fontId="115" fillId="0" borderId="43" applyNumberFormat="0" applyFill="0" applyAlignment="0" applyProtection="0"/>
    <xf numFmtId="0" fontId="115" fillId="0" borderId="43" applyNumberFormat="0" applyFill="0" applyAlignment="0" applyProtection="0"/>
    <xf numFmtId="0" fontId="115" fillId="0" borderId="43" applyNumberFormat="0" applyFill="0" applyAlignment="0" applyProtection="0"/>
    <xf numFmtId="0" fontId="115" fillId="0" borderId="43" applyNumberFormat="0" applyFill="0" applyAlignment="0" applyProtection="0"/>
    <xf numFmtId="0" fontId="115" fillId="0" borderId="43" applyNumberFormat="0" applyFill="0" applyAlignment="0" applyProtection="0"/>
    <xf numFmtId="0" fontId="115" fillId="0" borderId="43" applyNumberFormat="0" applyFill="0" applyAlignment="0" applyProtection="0"/>
    <xf numFmtId="0" fontId="115" fillId="0" borderId="43" applyNumberFormat="0" applyFill="0" applyAlignment="0" applyProtection="0"/>
    <xf numFmtId="0" fontId="117" fillId="0" borderId="43" applyNumberFormat="0" applyFill="0" applyAlignment="0" applyProtection="0"/>
    <xf numFmtId="0" fontId="1" fillId="0" borderId="0"/>
    <xf numFmtId="0" fontId="115" fillId="0" borderId="43" applyNumberFormat="0" applyFill="0" applyAlignment="0" applyProtection="0"/>
    <xf numFmtId="0" fontId="115" fillId="0" borderId="43" applyNumberFormat="0" applyFill="0" applyAlignment="0" applyProtection="0"/>
    <xf numFmtId="0" fontId="115" fillId="0" borderId="43" applyNumberFormat="0" applyFill="0" applyAlignment="0" applyProtection="0"/>
    <xf numFmtId="0" fontId="115" fillId="0" borderId="43" applyNumberFormat="0" applyFill="0" applyAlignment="0" applyProtection="0"/>
    <xf numFmtId="0" fontId="1" fillId="0" borderId="0"/>
    <xf numFmtId="0" fontId="116" fillId="0" borderId="3" applyNumberFormat="0" applyFill="0" applyAlignment="0" applyProtection="0"/>
    <xf numFmtId="0" fontId="115" fillId="0" borderId="43" applyNumberFormat="0" applyFill="0" applyAlignment="0" applyProtection="0"/>
    <xf numFmtId="0" fontId="115" fillId="0" borderId="43" applyNumberFormat="0" applyFill="0" applyAlignment="0" applyProtection="0"/>
    <xf numFmtId="0" fontId="115" fillId="0" borderId="43" applyNumberFormat="0" applyFill="0" applyAlignment="0" applyProtection="0"/>
    <xf numFmtId="0" fontId="115" fillId="0" borderId="43" applyNumberFormat="0" applyFill="0" applyAlignment="0" applyProtection="0"/>
    <xf numFmtId="0" fontId="115" fillId="0" borderId="43" applyNumberFormat="0" applyFill="0" applyAlignment="0" applyProtection="0"/>
    <xf numFmtId="0" fontId="115" fillId="0" borderId="43" applyNumberFormat="0" applyFill="0" applyAlignment="0" applyProtection="0"/>
    <xf numFmtId="0" fontId="115" fillId="0" borderId="43" applyNumberFormat="0" applyFill="0" applyAlignment="0" applyProtection="0"/>
    <xf numFmtId="0" fontId="115" fillId="0" borderId="43" applyNumberFormat="0" applyFill="0" applyAlignment="0" applyProtection="0"/>
    <xf numFmtId="0" fontId="115" fillId="0" borderId="43" applyNumberFormat="0" applyFill="0" applyAlignment="0" applyProtection="0"/>
    <xf numFmtId="0" fontId="115" fillId="0" borderId="43" applyNumberFormat="0" applyFill="0" applyAlignment="0" applyProtection="0"/>
    <xf numFmtId="0" fontId="115" fillId="0" borderId="43" applyNumberFormat="0" applyFill="0" applyAlignment="0" applyProtection="0"/>
    <xf numFmtId="0" fontId="115" fillId="0" borderId="43" applyNumberFormat="0" applyFill="0" applyAlignment="0" applyProtection="0"/>
    <xf numFmtId="0" fontId="115" fillId="0" borderId="43" applyNumberFormat="0" applyFill="0" applyAlignment="0" applyProtection="0"/>
    <xf numFmtId="0" fontId="115" fillId="0" borderId="43" applyNumberFormat="0" applyFill="0" applyAlignment="0" applyProtection="0"/>
    <xf numFmtId="0" fontId="115" fillId="0" borderId="43" applyNumberFormat="0" applyFill="0" applyAlignment="0" applyProtection="0"/>
    <xf numFmtId="0" fontId="115" fillId="0" borderId="43" applyNumberFormat="0" applyFill="0" applyAlignment="0" applyProtection="0"/>
    <xf numFmtId="0" fontId="115" fillId="0" borderId="43" applyNumberFormat="0" applyFill="0" applyAlignment="0" applyProtection="0"/>
    <xf numFmtId="0" fontId="115" fillId="0" borderId="43" applyNumberFormat="0" applyFill="0" applyAlignment="0" applyProtection="0"/>
    <xf numFmtId="0" fontId="115" fillId="0" borderId="43" applyNumberFormat="0" applyFill="0" applyAlignment="0" applyProtection="0"/>
    <xf numFmtId="0" fontId="115" fillId="0" borderId="43" applyNumberFormat="0" applyFill="0" applyAlignment="0" applyProtection="0"/>
    <xf numFmtId="0" fontId="117" fillId="0" borderId="43" applyNumberFormat="0" applyFill="0" applyAlignment="0" applyProtection="0"/>
    <xf numFmtId="0" fontId="117" fillId="0" borderId="43" applyNumberFormat="0" applyFill="0" applyAlignment="0" applyProtection="0"/>
    <xf numFmtId="0" fontId="117" fillId="0" borderId="43"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18" fillId="0" borderId="62" applyNumberFormat="0" applyFill="0" applyAlignment="0" applyProtection="0"/>
    <xf numFmtId="0" fontId="118" fillId="0" borderId="62" applyNumberFormat="0" applyFill="0" applyAlignment="0" applyProtection="0"/>
    <xf numFmtId="0" fontId="251" fillId="0" borderId="0" applyNumberFormat="0" applyFill="0" applyBorder="0" applyAlignment="0" applyProtection="0"/>
    <xf numFmtId="0" fontId="2" fillId="0" borderId="0" applyNumberFormat="0" applyFill="0" applyBorder="0" applyAlignment="0" applyProtection="0"/>
    <xf numFmtId="0" fontId="1" fillId="0" borderId="0"/>
    <xf numFmtId="0" fontId="1" fillId="0" borderId="0"/>
    <xf numFmtId="0" fontId="251" fillId="0" borderId="0" applyNumberFormat="0" applyFill="0" applyBorder="0" applyAlignment="0" applyProtection="0"/>
    <xf numFmtId="0" fontId="2" fillId="0" borderId="0" applyNumberFormat="0" applyFill="0" applyBorder="0" applyAlignment="0" applyProtection="0"/>
    <xf numFmtId="0" fontId="1" fillId="0" borderId="0"/>
    <xf numFmtId="0" fontId="251" fillId="0" borderId="0" applyNumberFormat="0" applyFill="0" applyBorder="0" applyAlignment="0" applyProtection="0"/>
    <xf numFmtId="0" fontId="1" fillId="0" borderId="0"/>
    <xf numFmtId="0" fontId="1" fillId="0" borderId="0"/>
    <xf numFmtId="0" fontId="251" fillId="0" borderId="0" applyNumberFormat="0" applyFill="0" applyBorder="0" applyAlignment="0" applyProtection="0"/>
    <xf numFmtId="0" fontId="1" fillId="0" borderId="0"/>
    <xf numFmtId="0" fontId="251" fillId="0" borderId="0" applyNumberFormat="0" applyFill="0" applyBorder="0" applyAlignment="0" applyProtection="0"/>
    <xf numFmtId="0" fontId="251" fillId="0" borderId="0" applyNumberFormat="0" applyFill="0" applyBorder="0" applyAlignment="0" applyProtection="0"/>
    <xf numFmtId="0" fontId="1" fillId="0" borderId="0"/>
    <xf numFmtId="0" fontId="251" fillId="0" borderId="0" applyNumberFormat="0" applyFill="0" applyBorder="0" applyAlignment="0" applyProtection="0"/>
    <xf numFmtId="0" fontId="251" fillId="0" borderId="0" applyNumberFormat="0" applyFill="0" applyBorder="0" applyAlignment="0" applyProtection="0"/>
    <xf numFmtId="0" fontId="251" fillId="0" borderId="0" applyNumberFormat="0" applyFill="0" applyBorder="0" applyAlignment="0" applyProtection="0"/>
    <xf numFmtId="0" fontId="251" fillId="0" borderId="0" applyNumberFormat="0" applyFill="0" applyBorder="0" applyAlignment="0" applyProtection="0"/>
    <xf numFmtId="0" fontId="251" fillId="0" borderId="0" applyNumberFormat="0" applyFill="0" applyBorder="0" applyAlignment="0" applyProtection="0"/>
    <xf numFmtId="0" fontId="251" fillId="0" borderId="0" applyNumberFormat="0" applyFill="0" applyBorder="0" applyAlignment="0" applyProtection="0"/>
    <xf numFmtId="0" fontId="1" fillId="0" borderId="0"/>
    <xf numFmtId="0" fontId="1" fillId="0" borderId="0"/>
    <xf numFmtId="0" fontId="1" fillId="0" borderId="0"/>
    <xf numFmtId="0" fontId="2" fillId="0" borderId="0" applyNumberFormat="0" applyFill="0" applyBorder="0" applyAlignment="0" applyProtection="0"/>
    <xf numFmtId="0" fontId="1" fillId="0" borderId="0"/>
    <xf numFmtId="0" fontId="1" fillId="0" borderId="0"/>
    <xf numFmtId="0" fontId="1" fillId="0" borderId="0"/>
    <xf numFmtId="0" fontId="1" fillId="0" borderId="0"/>
    <xf numFmtId="0" fontId="260" fillId="0" borderId="0" applyNumberFormat="0" applyFill="0" applyBorder="0" applyAlignment="0" applyProtection="0"/>
    <xf numFmtId="0" fontId="260"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61" fillId="0" borderId="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6" fillId="0" borderId="9"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 fillId="0" borderId="0"/>
    <xf numFmtId="0" fontId="1" fillId="0" borderId="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6" fillId="0" borderId="9"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 fillId="0" borderId="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 fillId="0" borderId="0"/>
    <xf numFmtId="0" fontId="1" fillId="0" borderId="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 fillId="0" borderId="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56" fillId="0" borderId="33">
      <protection locked="0"/>
    </xf>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262" fillId="0" borderId="63" applyNumberFormat="0" applyFill="0" applyAlignment="0" applyProtection="0"/>
    <xf numFmtId="0" fontId="262" fillId="0" borderId="63" applyNumberFormat="0" applyFill="0" applyAlignment="0" applyProtection="0"/>
    <xf numFmtId="0" fontId="262" fillId="0" borderId="63" applyNumberFormat="0" applyFill="0" applyAlignment="0" applyProtection="0"/>
    <xf numFmtId="0" fontId="262" fillId="0" borderId="63" applyNumberFormat="0" applyFill="0" applyAlignment="0" applyProtection="0"/>
    <xf numFmtId="0" fontId="119" fillId="0" borderId="63" applyNumberFormat="0" applyFill="0" applyAlignment="0" applyProtection="0"/>
    <xf numFmtId="0" fontId="262" fillId="0" borderId="63" applyNumberFormat="0" applyFill="0" applyAlignment="0" applyProtection="0"/>
    <xf numFmtId="0" fontId="16" fillId="0" borderId="9" applyNumberFormat="0" applyFill="0" applyAlignment="0" applyProtection="0"/>
    <xf numFmtId="0" fontId="1" fillId="0" borderId="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 fillId="0" borderId="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56" fillId="0" borderId="33">
      <protection locked="0"/>
    </xf>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262"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262" fillId="0" borderId="63" applyNumberFormat="0" applyFill="0" applyAlignment="0" applyProtection="0"/>
    <xf numFmtId="0" fontId="262" fillId="0" borderId="63" applyNumberFormat="0" applyFill="0" applyAlignment="0" applyProtection="0"/>
    <xf numFmtId="0" fontId="262" fillId="0" borderId="63" applyNumberFormat="0" applyFill="0" applyAlignment="0" applyProtection="0"/>
    <xf numFmtId="0" fontId="262" fillId="0" borderId="63" applyNumberFormat="0" applyFill="0" applyAlignment="0" applyProtection="0"/>
    <xf numFmtId="0" fontId="262" fillId="0" borderId="63" applyNumberFormat="0" applyFill="0" applyAlignment="0" applyProtection="0"/>
    <xf numFmtId="0" fontId="262" fillId="0" borderId="63" applyNumberFormat="0" applyFill="0" applyAlignment="0" applyProtection="0"/>
    <xf numFmtId="0" fontId="262"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19" fillId="0" borderId="63" applyNumberFormat="0" applyFill="0" applyAlignment="0" applyProtection="0"/>
    <xf numFmtId="0" fontId="1" fillId="0" borderId="0"/>
    <xf numFmtId="0" fontId="1" fillId="0" borderId="0"/>
    <xf numFmtId="0" fontId="16" fillId="0" borderId="9" applyNumberFormat="0" applyFill="0" applyAlignment="0" applyProtection="0"/>
    <xf numFmtId="0" fontId="119" fillId="0" borderId="63" applyNumberFormat="0" applyFill="0" applyAlignment="0" applyProtection="0"/>
    <xf numFmtId="0" fontId="1" fillId="0" borderId="0"/>
    <xf numFmtId="0" fontId="1" fillId="0" borderId="0"/>
    <xf numFmtId="0" fontId="16" fillId="0" borderId="9" applyNumberFormat="0" applyFill="0" applyAlignment="0" applyProtection="0"/>
    <xf numFmtId="0" fontId="1" fillId="0" borderId="0"/>
    <xf numFmtId="0" fontId="1" fillId="0" borderId="0"/>
    <xf numFmtId="0" fontId="16" fillId="0" borderId="9" applyNumberFormat="0" applyFill="0" applyAlignment="0" applyProtection="0"/>
    <xf numFmtId="0" fontId="119" fillId="0" borderId="64" applyNumberFormat="0" applyFill="0" applyAlignment="0" applyProtection="0"/>
    <xf numFmtId="0" fontId="119" fillId="0" borderId="64" applyNumberFormat="0" applyFill="0" applyAlignment="0" applyProtection="0"/>
    <xf numFmtId="0" fontId="119" fillId="0" borderId="64" applyNumberFormat="0" applyFill="0" applyAlignment="0" applyProtection="0"/>
    <xf numFmtId="0" fontId="119" fillId="0" borderId="64" applyNumberFormat="0" applyFill="0" applyAlignment="0" applyProtection="0"/>
    <xf numFmtId="0" fontId="119" fillId="0" borderId="64" applyNumberFormat="0" applyFill="0" applyAlignment="0" applyProtection="0"/>
    <xf numFmtId="0" fontId="119" fillId="0" borderId="64" applyNumberFormat="0" applyFill="0" applyAlignment="0" applyProtection="0"/>
    <xf numFmtId="0" fontId="119" fillId="0" borderId="64" applyNumberFormat="0" applyFill="0" applyAlignment="0" applyProtection="0"/>
    <xf numFmtId="0" fontId="119" fillId="0" borderId="64" applyNumberFormat="0" applyFill="0" applyAlignment="0" applyProtection="0"/>
    <xf numFmtId="0" fontId="119" fillId="0" borderId="64" applyNumberFormat="0" applyFill="0" applyAlignment="0" applyProtection="0"/>
    <xf numFmtId="0" fontId="119" fillId="0" borderId="64" applyNumberFormat="0" applyFill="0" applyAlignment="0" applyProtection="0"/>
    <xf numFmtId="0" fontId="119" fillId="0" borderId="64" applyNumberFormat="0" applyFill="0" applyAlignment="0" applyProtection="0"/>
    <xf numFmtId="0" fontId="119" fillId="0" borderId="64" applyNumberFormat="0" applyFill="0" applyAlignment="0" applyProtection="0"/>
    <xf numFmtId="0" fontId="119" fillId="0" borderId="64" applyNumberFormat="0" applyFill="0" applyAlignment="0" applyProtection="0"/>
    <xf numFmtId="0" fontId="119" fillId="0" borderId="64"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217" fontId="102" fillId="0" borderId="33">
      <protection locked="0"/>
    </xf>
    <xf numFmtId="313" fontId="57" fillId="0" borderId="0">
      <alignment horizontal="right"/>
    </xf>
    <xf numFmtId="0" fontId="263" fillId="0" borderId="0">
      <alignment horizontal="fill"/>
    </xf>
    <xf numFmtId="37" fontId="55" fillId="116" borderId="0" applyNumberFormat="0" applyBorder="0" applyAlignment="0" applyProtection="0"/>
    <xf numFmtId="37" fontId="55" fillId="0" borderId="0"/>
    <xf numFmtId="37" fontId="55" fillId="116" borderId="0" applyNumberFormat="0" applyBorder="0" applyAlignment="0" applyProtection="0"/>
    <xf numFmtId="38" fontId="108" fillId="0" borderId="0" applyNumberFormat="0" applyBorder="0" applyAlignment="0">
      <protection locked="0"/>
    </xf>
    <xf numFmtId="237" fontId="21" fillId="0" borderId="0" applyFont="0" applyFill="0" applyBorder="0" applyAlignment="0" applyProtection="0"/>
    <xf numFmtId="221" fontId="21" fillId="0" borderId="0" applyFont="0" applyFill="0" applyBorder="0" applyAlignment="0" applyProtection="0"/>
    <xf numFmtId="223" fontId="21" fillId="0" borderId="0" applyFont="0" applyFill="0" applyBorder="0" applyAlignment="0" applyProtection="0"/>
    <xf numFmtId="221" fontId="21" fillId="0" borderId="0" applyFont="0" applyFill="0" applyBorder="0" applyAlignment="0" applyProtection="0"/>
    <xf numFmtId="223" fontId="21" fillId="0" borderId="0" applyFont="0" applyFill="0" applyBorder="0" applyAlignment="0" applyProtection="0"/>
    <xf numFmtId="221" fontId="21" fillId="0" borderId="0" applyFont="0" applyFill="0" applyBorder="0" applyAlignment="0" applyProtection="0"/>
    <xf numFmtId="223" fontId="21" fillId="0" borderId="0" applyFont="0" applyFill="0" applyBorder="0" applyAlignment="0" applyProtection="0"/>
    <xf numFmtId="221" fontId="21" fillId="0" borderId="0" applyFont="0" applyFill="0" applyBorder="0" applyAlignment="0" applyProtection="0"/>
    <xf numFmtId="223" fontId="21" fillId="0" borderId="0" applyFont="0" applyFill="0" applyBorder="0" applyAlignment="0" applyProtection="0"/>
    <xf numFmtId="221" fontId="21" fillId="0" borderId="0" applyFont="0" applyFill="0" applyBorder="0" applyAlignment="0" applyProtection="0"/>
    <xf numFmtId="223" fontId="21" fillId="0" borderId="0" applyFont="0" applyFill="0" applyBorder="0" applyAlignment="0" applyProtection="0"/>
    <xf numFmtId="314" fontId="21" fillId="0" borderId="0" applyFon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60" fillId="0" borderId="0" applyNumberFormat="0" applyFill="0" applyBorder="0" applyAlignment="0" applyProtection="0"/>
    <xf numFmtId="254" fontId="264" fillId="0" borderId="0"/>
    <xf numFmtId="0" fontId="88" fillId="77" borderId="0" applyNumberFormat="0" applyFont="0" applyAlignment="0" applyProtection="0"/>
    <xf numFmtId="0" fontId="88" fillId="77" borderId="25" applyNumberFormat="0" applyFont="0" applyAlignment="0" applyProtection="0">
      <protection locked="0"/>
    </xf>
    <xf numFmtId="0" fontId="265" fillId="0" borderId="0" applyNumberFormat="0" applyFill="0" applyBorder="0" applyAlignment="0" applyProtection="0"/>
    <xf numFmtId="0" fontId="266" fillId="0" borderId="23" applyBorder="0" applyProtection="0">
      <alignment horizontal="right"/>
    </xf>
    <xf numFmtId="315" fontId="57" fillId="0" borderId="0" applyFont="0" applyFill="0" applyBorder="0" applyProtection="0">
      <alignment horizontal="right"/>
    </xf>
    <xf numFmtId="193" fontId="57" fillId="0" borderId="0" applyFont="0" applyFill="0" applyBorder="0" applyProtection="0">
      <alignment horizontal="right"/>
    </xf>
    <xf numFmtId="0" fontId="70" fillId="0" borderId="0" applyFont="0" applyFill="0" applyBorder="0" applyAlignment="0" applyProtection="0"/>
    <xf numFmtId="316" fontId="220" fillId="0" borderId="0" applyFont="0" applyFill="0" applyBorder="0" applyProtection="0">
      <alignment horizontal="right"/>
    </xf>
    <xf numFmtId="0" fontId="52" fillId="70" borderId="0" applyNumberFormat="0" applyBorder="0" applyAlignment="0" applyProtection="0"/>
    <xf numFmtId="0" fontId="53" fillId="70" borderId="0" applyNumberFormat="0" applyBorder="0" applyAlignment="0" applyProtection="0"/>
    <xf numFmtId="0" fontId="52" fillId="71" borderId="0" applyNumberFormat="0" applyBorder="0" applyAlignment="0" applyProtection="0"/>
    <xf numFmtId="0" fontId="53" fillId="71" borderId="0" applyNumberFormat="0" applyBorder="0" applyAlignment="0" applyProtection="0"/>
    <xf numFmtId="0" fontId="52" fillId="72" borderId="0" applyNumberFormat="0" applyBorder="0" applyAlignment="0" applyProtection="0"/>
    <xf numFmtId="0" fontId="53" fillId="72" borderId="0" applyNumberFormat="0" applyBorder="0" applyAlignment="0" applyProtection="0"/>
    <xf numFmtId="0" fontId="52" fillId="61" borderId="0" applyNumberFormat="0" applyBorder="0" applyAlignment="0" applyProtection="0"/>
    <xf numFmtId="0" fontId="53" fillId="61" borderId="0" applyNumberFormat="0" applyBorder="0" applyAlignment="0" applyProtection="0"/>
    <xf numFmtId="0" fontId="52" fillId="62" borderId="0" applyNumberFormat="0" applyBorder="0" applyAlignment="0" applyProtection="0"/>
    <xf numFmtId="0" fontId="53" fillId="62" borderId="0" applyNumberFormat="0" applyBorder="0" applyAlignment="0" applyProtection="0"/>
    <xf numFmtId="0" fontId="52" fillId="74" borderId="0" applyNumberFormat="0" applyBorder="0" applyAlignment="0" applyProtection="0"/>
    <xf numFmtId="0" fontId="53" fillId="74" borderId="0" applyNumberFormat="0" applyBorder="0" applyAlignment="0" applyProtection="0"/>
    <xf numFmtId="0" fontId="267" fillId="40" borderId="26" applyNumberFormat="0" applyAlignment="0" applyProtection="0"/>
    <xf numFmtId="0" fontId="267" fillId="40" borderId="26" applyNumberFormat="0" applyAlignment="0" applyProtection="0"/>
    <xf numFmtId="0" fontId="267" fillId="40" borderId="26" applyNumberFormat="0" applyAlignment="0" applyProtection="0"/>
    <xf numFmtId="0" fontId="267" fillId="40" borderId="26" applyNumberFormat="0" applyAlignment="0" applyProtection="0"/>
    <xf numFmtId="0" fontId="267" fillId="40" borderId="26" applyNumberFormat="0" applyAlignment="0" applyProtection="0"/>
    <xf numFmtId="0" fontId="267" fillId="40" borderId="26" applyNumberFormat="0" applyAlignment="0" applyProtection="0"/>
    <xf numFmtId="0" fontId="267" fillId="40" borderId="26" applyNumberFormat="0" applyAlignment="0" applyProtection="0"/>
    <xf numFmtId="0" fontId="267" fillId="40" borderId="26" applyNumberFormat="0" applyAlignment="0" applyProtection="0"/>
    <xf numFmtId="0" fontId="267" fillId="40" borderId="26" applyNumberFormat="0" applyAlignment="0" applyProtection="0"/>
    <xf numFmtId="0" fontId="267" fillId="40" borderId="26" applyNumberFormat="0" applyAlignment="0" applyProtection="0"/>
    <xf numFmtId="0" fontId="267" fillId="40" borderId="26" applyNumberFormat="0" applyAlignment="0" applyProtection="0"/>
    <xf numFmtId="0" fontId="267" fillId="40" borderId="26" applyNumberFormat="0" applyAlignment="0" applyProtection="0"/>
    <xf numFmtId="0" fontId="267" fillId="40" borderId="26" applyNumberFormat="0" applyAlignment="0" applyProtection="0"/>
    <xf numFmtId="0" fontId="267" fillId="40" borderId="26" applyNumberFormat="0" applyAlignment="0" applyProtection="0"/>
    <xf numFmtId="0" fontId="267" fillId="40" borderId="26" applyNumberFormat="0" applyAlignment="0" applyProtection="0"/>
    <xf numFmtId="0" fontId="267" fillId="40" borderId="26" applyNumberFormat="0" applyAlignment="0" applyProtection="0"/>
    <xf numFmtId="0" fontId="267" fillId="40" borderId="26" applyNumberFormat="0" applyAlignment="0" applyProtection="0"/>
    <xf numFmtId="0" fontId="267" fillId="40" borderId="26" applyNumberFormat="0" applyAlignment="0" applyProtection="0"/>
    <xf numFmtId="0" fontId="267" fillId="40" borderId="26" applyNumberFormat="0" applyAlignment="0" applyProtection="0"/>
    <xf numFmtId="0" fontId="267" fillId="40" borderId="26" applyNumberFormat="0" applyAlignment="0" applyProtection="0"/>
    <xf numFmtId="0" fontId="267" fillId="40" borderId="26" applyNumberFormat="0" applyAlignment="0" applyProtection="0"/>
    <xf numFmtId="0" fontId="267" fillId="40" borderId="26" applyNumberFormat="0" applyAlignment="0" applyProtection="0"/>
    <xf numFmtId="0" fontId="267" fillId="40" borderId="26" applyNumberFormat="0" applyAlignment="0" applyProtection="0"/>
    <xf numFmtId="0" fontId="267" fillId="40" borderId="26" applyNumberFormat="0" applyAlignment="0" applyProtection="0"/>
    <xf numFmtId="0" fontId="268" fillId="40" borderId="26" applyNumberFormat="0" applyAlignment="0" applyProtection="0"/>
    <xf numFmtId="0" fontId="269" fillId="51" borderId="53" applyNumberFormat="0" applyAlignment="0" applyProtection="0"/>
    <xf numFmtId="0" fontId="269" fillId="51" borderId="53" applyNumberFormat="0" applyAlignment="0" applyProtection="0"/>
    <xf numFmtId="0" fontId="269" fillId="51" borderId="53" applyNumberFormat="0" applyAlignment="0" applyProtection="0"/>
    <xf numFmtId="0" fontId="269" fillId="51" borderId="53" applyNumberFormat="0" applyAlignment="0" applyProtection="0"/>
    <xf numFmtId="0" fontId="269" fillId="51" borderId="53" applyNumberFormat="0" applyAlignment="0" applyProtection="0"/>
    <xf numFmtId="0" fontId="269" fillId="51" borderId="53" applyNumberFormat="0" applyAlignment="0" applyProtection="0"/>
    <xf numFmtId="0" fontId="269" fillId="51" borderId="53" applyNumberFormat="0" applyAlignment="0" applyProtection="0"/>
    <xf numFmtId="0" fontId="269" fillId="51" borderId="53" applyNumberFormat="0" applyAlignment="0" applyProtection="0"/>
    <xf numFmtId="0" fontId="269" fillId="51" borderId="53" applyNumberFormat="0" applyAlignment="0" applyProtection="0"/>
    <xf numFmtId="0" fontId="269" fillId="51" borderId="53" applyNumberFormat="0" applyAlignment="0" applyProtection="0"/>
    <xf numFmtId="0" fontId="269" fillId="51" borderId="53" applyNumberFormat="0" applyAlignment="0" applyProtection="0"/>
    <xf numFmtId="0" fontId="269" fillId="51" borderId="53" applyNumberFormat="0" applyAlignment="0" applyProtection="0"/>
    <xf numFmtId="0" fontId="269" fillId="51" borderId="53" applyNumberFormat="0" applyAlignment="0" applyProtection="0"/>
    <xf numFmtId="0" fontId="269" fillId="51" borderId="53" applyNumberFormat="0" applyAlignment="0" applyProtection="0"/>
    <xf numFmtId="0" fontId="269" fillId="51" borderId="53" applyNumberFormat="0" applyAlignment="0" applyProtection="0"/>
    <xf numFmtId="0" fontId="269" fillId="51" borderId="53" applyNumberFormat="0" applyAlignment="0" applyProtection="0"/>
    <xf numFmtId="0" fontId="269" fillId="51" borderId="53" applyNumberFormat="0" applyAlignment="0" applyProtection="0"/>
    <xf numFmtId="0" fontId="269" fillId="51" borderId="53" applyNumberFormat="0" applyAlignment="0" applyProtection="0"/>
    <xf numFmtId="0" fontId="269" fillId="51" borderId="53" applyNumberFormat="0" applyAlignment="0" applyProtection="0"/>
    <xf numFmtId="0" fontId="269" fillId="51" borderId="53" applyNumberFormat="0" applyAlignment="0" applyProtection="0"/>
    <xf numFmtId="0" fontId="269" fillId="51" borderId="53" applyNumberFormat="0" applyAlignment="0" applyProtection="0"/>
    <xf numFmtId="0" fontId="269" fillId="51" borderId="53" applyNumberFormat="0" applyAlignment="0" applyProtection="0"/>
    <xf numFmtId="0" fontId="269" fillId="51" borderId="53" applyNumberFormat="0" applyAlignment="0" applyProtection="0"/>
    <xf numFmtId="0" fontId="269" fillId="51" borderId="53" applyNumberFormat="0" applyAlignment="0" applyProtection="0"/>
    <xf numFmtId="0" fontId="270" fillId="51" borderId="53" applyNumberFormat="0" applyAlignment="0" applyProtection="0"/>
    <xf numFmtId="0" fontId="271" fillId="51" borderId="26" applyNumberFormat="0" applyAlignment="0" applyProtection="0"/>
    <xf numFmtId="0" fontId="271" fillId="51" borderId="26" applyNumberFormat="0" applyAlignment="0" applyProtection="0"/>
    <xf numFmtId="0" fontId="271" fillId="51" borderId="26" applyNumberFormat="0" applyAlignment="0" applyProtection="0"/>
    <xf numFmtId="0" fontId="271" fillId="51" borderId="26" applyNumberFormat="0" applyAlignment="0" applyProtection="0"/>
    <xf numFmtId="0" fontId="271" fillId="51" borderId="26" applyNumberFormat="0" applyAlignment="0" applyProtection="0"/>
    <xf numFmtId="0" fontId="271" fillId="51" borderId="26" applyNumberFormat="0" applyAlignment="0" applyProtection="0"/>
    <xf numFmtId="0" fontId="271" fillId="51" borderId="26" applyNumberFormat="0" applyAlignment="0" applyProtection="0"/>
    <xf numFmtId="0" fontId="271" fillId="51" borderId="26" applyNumberFormat="0" applyAlignment="0" applyProtection="0"/>
    <xf numFmtId="0" fontId="271" fillId="51" borderId="26" applyNumberFormat="0" applyAlignment="0" applyProtection="0"/>
    <xf numFmtId="0" fontId="271" fillId="51" borderId="26" applyNumberFormat="0" applyAlignment="0" applyProtection="0"/>
    <xf numFmtId="0" fontId="271" fillId="51" borderId="26" applyNumberFormat="0" applyAlignment="0" applyProtection="0"/>
    <xf numFmtId="0" fontId="271" fillId="51" borderId="26" applyNumberFormat="0" applyAlignment="0" applyProtection="0"/>
    <xf numFmtId="0" fontId="271" fillId="51" borderId="26" applyNumberFormat="0" applyAlignment="0" applyProtection="0"/>
    <xf numFmtId="0" fontId="271" fillId="51" borderId="26" applyNumberFormat="0" applyAlignment="0" applyProtection="0"/>
    <xf numFmtId="0" fontId="271" fillId="51" borderId="26" applyNumberFormat="0" applyAlignment="0" applyProtection="0"/>
    <xf numFmtId="0" fontId="271" fillId="51" borderId="26" applyNumberFormat="0" applyAlignment="0" applyProtection="0"/>
    <xf numFmtId="0" fontId="271" fillId="51" borderId="26" applyNumberFormat="0" applyAlignment="0" applyProtection="0"/>
    <xf numFmtId="0" fontId="271" fillId="51" borderId="26" applyNumberFormat="0" applyAlignment="0" applyProtection="0"/>
    <xf numFmtId="0" fontId="271" fillId="51" borderId="26" applyNumberFormat="0" applyAlignment="0" applyProtection="0"/>
    <xf numFmtId="0" fontId="271" fillId="51" borderId="26" applyNumberFormat="0" applyAlignment="0" applyProtection="0"/>
    <xf numFmtId="0" fontId="271" fillId="51" borderId="26" applyNumberFormat="0" applyAlignment="0" applyProtection="0"/>
    <xf numFmtId="0" fontId="271" fillId="51" borderId="26" applyNumberFormat="0" applyAlignment="0" applyProtection="0"/>
    <xf numFmtId="0" fontId="271" fillId="51" borderId="26" applyNumberFormat="0" applyAlignment="0" applyProtection="0"/>
    <xf numFmtId="0" fontId="271" fillId="51" borderId="26" applyNumberFormat="0" applyAlignment="0" applyProtection="0"/>
    <xf numFmtId="0" fontId="272" fillId="51" borderId="26" applyNumberFormat="0" applyAlignment="0" applyProtection="0"/>
    <xf numFmtId="317" fontId="95" fillId="0" borderId="0" applyFont="0" applyFill="0" applyBorder="0" applyAlignment="0" applyProtection="0"/>
    <xf numFmtId="317" fontId="95" fillId="0" borderId="0" applyFont="0" applyFill="0" applyBorder="0" applyAlignment="0" applyProtection="0"/>
    <xf numFmtId="0" fontId="273" fillId="0" borderId="39" applyNumberFormat="0" applyFill="0" applyAlignment="0" applyProtection="0"/>
    <xf numFmtId="0" fontId="274" fillId="0" borderId="39" applyNumberFormat="0" applyFill="0" applyAlignment="0" applyProtection="0"/>
    <xf numFmtId="0" fontId="275" fillId="0" borderId="41" applyNumberFormat="0" applyFill="0" applyAlignment="0" applyProtection="0"/>
    <xf numFmtId="0" fontId="276" fillId="0" borderId="41" applyNumberFormat="0" applyFill="0" applyAlignment="0" applyProtection="0"/>
    <xf numFmtId="0" fontId="277" fillId="0" borderId="43" applyNumberFormat="0" applyFill="0" applyAlignment="0" applyProtection="0"/>
    <xf numFmtId="0" fontId="277" fillId="0" borderId="43" applyNumberFormat="0" applyFill="0" applyAlignment="0" applyProtection="0"/>
    <xf numFmtId="0" fontId="277" fillId="0" borderId="43" applyNumberFormat="0" applyFill="0" applyAlignment="0" applyProtection="0"/>
    <xf numFmtId="0" fontId="277" fillId="0" borderId="43" applyNumberFormat="0" applyFill="0" applyAlignment="0" applyProtection="0"/>
    <xf numFmtId="0" fontId="278" fillId="0" borderId="43" applyNumberFormat="0" applyFill="0" applyAlignment="0" applyProtection="0"/>
    <xf numFmtId="0" fontId="277" fillId="0" borderId="0" applyNumberFormat="0" applyFill="0" applyBorder="0" applyAlignment="0" applyProtection="0"/>
    <xf numFmtId="0" fontId="278" fillId="0" borderId="0" applyNumberFormat="0" applyFill="0" applyBorder="0" applyAlignment="0" applyProtection="0"/>
    <xf numFmtId="0" fontId="279" fillId="0" borderId="63" applyNumberFormat="0" applyFill="0" applyAlignment="0" applyProtection="0"/>
    <xf numFmtId="0" fontId="279" fillId="0" borderId="63" applyNumberFormat="0" applyFill="0" applyAlignment="0" applyProtection="0"/>
    <xf numFmtId="0" fontId="279" fillId="0" borderId="63" applyNumberFormat="0" applyFill="0" applyAlignment="0" applyProtection="0"/>
    <xf numFmtId="0" fontId="279" fillId="0" borderId="63" applyNumberFormat="0" applyFill="0" applyAlignment="0" applyProtection="0"/>
    <xf numFmtId="0" fontId="279" fillId="0" borderId="63" applyNumberFormat="0" applyFill="0" applyAlignment="0" applyProtection="0"/>
    <xf numFmtId="0" fontId="279" fillId="0" borderId="63" applyNumberFormat="0" applyFill="0" applyAlignment="0" applyProtection="0"/>
    <xf numFmtId="0" fontId="279" fillId="0" borderId="63" applyNumberFormat="0" applyFill="0" applyAlignment="0" applyProtection="0"/>
    <xf numFmtId="0" fontId="279" fillId="0" borderId="63" applyNumberFormat="0" applyFill="0" applyAlignment="0" applyProtection="0"/>
    <xf numFmtId="0" fontId="279" fillId="0" borderId="63" applyNumberFormat="0" applyFill="0" applyAlignment="0" applyProtection="0"/>
    <xf numFmtId="0" fontId="279" fillId="0" borderId="63" applyNumberFormat="0" applyFill="0" applyAlignment="0" applyProtection="0"/>
    <xf numFmtId="0" fontId="279" fillId="0" borderId="63" applyNumberFormat="0" applyFill="0" applyAlignment="0" applyProtection="0"/>
    <xf numFmtId="0" fontId="279" fillId="0" borderId="63" applyNumberFormat="0" applyFill="0" applyAlignment="0" applyProtection="0"/>
    <xf numFmtId="0" fontId="279" fillId="0" borderId="63" applyNumberFormat="0" applyFill="0" applyAlignment="0" applyProtection="0"/>
    <xf numFmtId="0" fontId="279" fillId="0" borderId="63" applyNumberFormat="0" applyFill="0" applyAlignment="0" applyProtection="0"/>
    <xf numFmtId="0" fontId="279" fillId="0" borderId="63" applyNumberFormat="0" applyFill="0" applyAlignment="0" applyProtection="0"/>
    <xf numFmtId="0" fontId="279" fillId="0" borderId="63" applyNumberFormat="0" applyFill="0" applyAlignment="0" applyProtection="0"/>
    <xf numFmtId="0" fontId="279" fillId="0" borderId="63" applyNumberFormat="0" applyFill="0" applyAlignment="0" applyProtection="0"/>
    <xf numFmtId="0" fontId="279" fillId="0" borderId="63" applyNumberFormat="0" applyFill="0" applyAlignment="0" applyProtection="0"/>
    <xf numFmtId="0" fontId="279" fillId="0" borderId="63" applyNumberFormat="0" applyFill="0" applyAlignment="0" applyProtection="0"/>
    <xf numFmtId="0" fontId="279" fillId="0" borderId="63" applyNumberFormat="0" applyFill="0" applyAlignment="0" applyProtection="0"/>
    <xf numFmtId="0" fontId="279" fillId="0" borderId="63" applyNumberFormat="0" applyFill="0" applyAlignment="0" applyProtection="0"/>
    <xf numFmtId="0" fontId="279" fillId="0" borderId="63" applyNumberFormat="0" applyFill="0" applyAlignment="0" applyProtection="0"/>
    <xf numFmtId="0" fontId="279" fillId="0" borderId="63" applyNumberFormat="0" applyFill="0" applyAlignment="0" applyProtection="0"/>
    <xf numFmtId="0" fontId="279" fillId="0" borderId="63" applyNumberFormat="0" applyFill="0" applyAlignment="0" applyProtection="0"/>
    <xf numFmtId="0" fontId="280" fillId="0" borderId="63" applyNumberFormat="0" applyFill="0" applyAlignment="0" applyProtection="0"/>
    <xf numFmtId="0" fontId="281" fillId="82" borderId="27" applyNumberFormat="0" applyAlignment="0" applyProtection="0"/>
    <xf numFmtId="0" fontId="282" fillId="82" borderId="27" applyNumberFormat="0" applyAlignment="0" applyProtection="0"/>
    <xf numFmtId="3" fontId="161" fillId="0" borderId="0"/>
    <xf numFmtId="0" fontId="283" fillId="0" borderId="0" applyNumberFormat="0" applyFill="0" applyBorder="0" applyAlignment="0" applyProtection="0"/>
    <xf numFmtId="0" fontId="284" fillId="36" borderId="0" applyNumberFormat="0" applyBorder="0" applyAlignment="0" applyProtection="0"/>
    <xf numFmtId="0" fontId="285" fillId="36" borderId="0" applyNumberFormat="0" applyBorder="0" applyAlignment="0" applyProtection="0"/>
    <xf numFmtId="0" fontId="95" fillId="0" borderId="0"/>
    <xf numFmtId="0" fontId="95" fillId="0" borderId="0"/>
    <xf numFmtId="0" fontId="95" fillId="0" borderId="0"/>
    <xf numFmtId="0" fontId="44" fillId="0" borderId="0"/>
    <xf numFmtId="0" fontId="44" fillId="0" borderId="0"/>
    <xf numFmtId="0" fontId="95" fillId="0" borderId="0"/>
    <xf numFmtId="0" fontId="95" fillId="0" borderId="0"/>
    <xf numFmtId="0" fontId="47" fillId="0" borderId="0"/>
    <xf numFmtId="0" fontId="47" fillId="0" borderId="0"/>
    <xf numFmtId="0" fontId="44" fillId="0" borderId="0"/>
    <xf numFmtId="0" fontId="286" fillId="0" borderId="0">
      <alignment horizontal="left"/>
    </xf>
    <xf numFmtId="211" fontId="32" fillId="0" borderId="0"/>
    <xf numFmtId="0" fontId="287" fillId="43" borderId="0" applyNumberFormat="0" applyBorder="0" applyAlignment="0" applyProtection="0"/>
    <xf numFmtId="0" fontId="288" fillId="43" borderId="0" applyNumberFormat="0" applyBorder="0" applyAlignment="0" applyProtection="0"/>
    <xf numFmtId="0" fontId="289" fillId="0" borderId="0" applyNumberFormat="0" applyFill="0" applyBorder="0" applyAlignment="0" applyProtection="0"/>
    <xf numFmtId="0" fontId="290" fillId="0" borderId="0" applyNumberFormat="0" applyFill="0" applyBorder="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21" fillId="39" borderId="52" applyNumberFormat="0" applyFont="0" applyAlignment="0" applyProtection="0"/>
    <xf numFmtId="0" fontId="54" fillId="39" borderId="52" applyNumberFormat="0" applyFont="0" applyAlignment="0" applyProtection="0"/>
    <xf numFmtId="9" fontId="95" fillId="0" borderId="0" applyFont="0" applyFill="0" applyBorder="0" applyAlignment="0" applyProtection="0"/>
    <xf numFmtId="9" fontId="21" fillId="0" borderId="0" applyFont="0" applyFill="0" applyBorder="0" applyAlignment="0" applyProtection="0"/>
    <xf numFmtId="9" fontId="95" fillId="0" borderId="0" applyFont="0" applyFill="0" applyBorder="0" applyAlignment="0" applyProtection="0"/>
    <xf numFmtId="0" fontId="291" fillId="0" borderId="28" applyNumberFormat="0" applyFill="0" applyAlignment="0" applyProtection="0"/>
    <xf numFmtId="0" fontId="292" fillId="0" borderId="28" applyNumberFormat="0" applyFill="0" applyAlignment="0" applyProtection="0"/>
    <xf numFmtId="3" fontId="293" fillId="0" borderId="0"/>
    <xf numFmtId="49" fontId="294" fillId="0" borderId="16" applyNumberFormat="0" applyFill="0" applyAlignment="0" applyProtection="0"/>
    <xf numFmtId="0" fontId="295" fillId="0" borderId="0" applyNumberFormat="0" applyFill="0" applyBorder="0" applyAlignment="0" applyProtection="0"/>
    <xf numFmtId="0" fontId="296" fillId="0" borderId="0" applyNumberFormat="0" applyFill="0" applyBorder="0" applyAlignment="0" applyProtection="0"/>
    <xf numFmtId="318" fontId="21" fillId="0" borderId="0" applyFont="0" applyFill="0" applyBorder="0" applyAlignment="0" applyProtection="0"/>
    <xf numFmtId="223" fontId="21" fillId="0" borderId="0" applyFont="0" applyFill="0" applyBorder="0" applyAlignment="0" applyProtection="0"/>
    <xf numFmtId="43" fontId="44" fillId="0" borderId="0" applyFont="0" applyFill="0" applyBorder="0" applyAlignment="0" applyProtection="0"/>
    <xf numFmtId="212" fontId="44" fillId="0" borderId="0" applyFont="0" applyFill="0" applyBorder="0" applyAlignment="0" applyProtection="0"/>
    <xf numFmtId="43" fontId="44" fillId="0" borderId="0" applyFont="0" applyFill="0" applyBorder="0" applyAlignment="0" applyProtection="0"/>
    <xf numFmtId="319" fontId="95" fillId="0" borderId="0" applyFont="0" applyFill="0" applyBorder="0" applyAlignment="0" applyProtection="0"/>
    <xf numFmtId="319" fontId="95" fillId="0" borderId="0" applyFont="0" applyFill="0" applyBorder="0" applyAlignment="0" applyProtection="0"/>
    <xf numFmtId="319" fontId="95" fillId="0" borderId="0" applyFont="0" applyFill="0" applyBorder="0" applyAlignment="0" applyProtection="0"/>
    <xf numFmtId="319" fontId="95" fillId="0" borderId="0" applyFont="0" applyFill="0" applyBorder="0" applyAlignment="0" applyProtection="0"/>
    <xf numFmtId="211" fontId="32" fillId="0" borderId="0" applyFont="0" applyFill="0" applyBorder="0" applyAlignment="0" applyProtection="0"/>
    <xf numFmtId="0" fontId="297" fillId="44" borderId="0" applyNumberFormat="0" applyBorder="0" applyAlignment="0" applyProtection="0"/>
    <xf numFmtId="0" fontId="298" fillId="44" borderId="0" applyNumberFormat="0" applyBorder="0" applyAlignment="0" applyProtection="0"/>
    <xf numFmtId="172" fontId="1" fillId="0" borderId="0" applyFont="0" applyFill="0" applyBorder="0" applyAlignment="0" applyProtection="0"/>
  </cellStyleXfs>
  <cellXfs count="120">
    <xf numFmtId="0" fontId="0" fillId="0" borderId="0" xfId="0"/>
    <xf numFmtId="0" fontId="1" fillId="0" borderId="0" xfId="2" applyFont="1" applyAlignment="1">
      <alignment vertical="center"/>
    </xf>
    <xf numFmtId="0" fontId="1" fillId="33" borderId="0" xfId="2" applyFont="1" applyFill="1" applyAlignment="1">
      <alignment vertical="center"/>
    </xf>
    <xf numFmtId="0" fontId="1" fillId="0" borderId="0" xfId="2" applyFont="1" applyAlignment="1">
      <alignment horizontal="center" vertical="center"/>
    </xf>
    <xf numFmtId="3" fontId="18" fillId="33" borderId="10" xfId="3" applyNumberFormat="1" applyFont="1" applyFill="1" applyBorder="1" applyAlignment="1" applyProtection="1">
      <alignment horizontal="center" vertical="center"/>
    </xf>
    <xf numFmtId="0" fontId="19" fillId="33" borderId="11" xfId="2" applyFont="1" applyFill="1" applyBorder="1" applyAlignment="1" applyProtection="1">
      <alignment vertical="center" wrapText="1"/>
    </xf>
    <xf numFmtId="0" fontId="19" fillId="33" borderId="11" xfId="2" applyFont="1" applyFill="1" applyBorder="1" applyAlignment="1" applyProtection="1">
      <alignment horizontal="center" vertical="center" wrapText="1"/>
    </xf>
    <xf numFmtId="0" fontId="19" fillId="34" borderId="11" xfId="2" applyFont="1" applyFill="1" applyBorder="1" applyAlignment="1" applyProtection="1">
      <alignment horizontal="center" vertical="center" wrapText="1"/>
    </xf>
    <xf numFmtId="0" fontId="19" fillId="33" borderId="0" xfId="2" applyFont="1" applyFill="1" applyBorder="1" applyAlignment="1" applyProtection="1">
      <alignment horizontal="center" vertical="center" wrapText="1"/>
    </xf>
    <xf numFmtId="0" fontId="19" fillId="33" borderId="11" xfId="2" applyFont="1" applyFill="1" applyBorder="1" applyAlignment="1" applyProtection="1">
      <alignment horizontal="left" vertical="center"/>
    </xf>
    <xf numFmtId="0" fontId="20" fillId="0" borderId="0" xfId="2" applyFont="1" applyAlignment="1">
      <alignment vertical="center"/>
    </xf>
    <xf numFmtId="0" fontId="18" fillId="33" borderId="10" xfId="2" applyFont="1" applyFill="1" applyBorder="1" applyAlignment="1" applyProtection="1">
      <alignment horizontal="left" vertical="center"/>
    </xf>
    <xf numFmtId="0" fontId="18" fillId="33" borderId="10" xfId="2" quotePrefix="1" applyFont="1" applyFill="1" applyBorder="1" applyAlignment="1" applyProtection="1">
      <alignment horizontal="center" vertical="center"/>
    </xf>
    <xf numFmtId="4" fontId="18" fillId="33" borderId="10" xfId="3" applyNumberFormat="1" applyFont="1" applyFill="1" applyBorder="1" applyAlignment="1" applyProtection="1">
      <alignment horizontal="center" vertical="center"/>
    </xf>
    <xf numFmtId="3" fontId="18" fillId="34" borderId="10" xfId="3" applyNumberFormat="1" applyFont="1" applyFill="1" applyBorder="1" applyAlignment="1" applyProtection="1">
      <alignment horizontal="center" vertical="center"/>
    </xf>
    <xf numFmtId="173" fontId="18" fillId="33" borderId="10" xfId="4" applyNumberFormat="1" applyFont="1" applyFill="1" applyBorder="1" applyAlignment="1" applyProtection="1">
      <alignment horizontal="center" vertical="center"/>
    </xf>
    <xf numFmtId="173" fontId="18" fillId="33" borderId="10" xfId="5" applyNumberFormat="1" applyFont="1" applyFill="1" applyBorder="1" applyAlignment="1" applyProtection="1">
      <alignment horizontal="center" vertical="center"/>
    </xf>
    <xf numFmtId="9" fontId="18" fillId="33" borderId="10" xfId="5" applyFont="1" applyFill="1" applyBorder="1" applyAlignment="1" applyProtection="1">
      <alignment horizontal="center" vertical="center"/>
    </xf>
    <xf numFmtId="10" fontId="18" fillId="33" borderId="10" xfId="5" applyNumberFormat="1" applyFont="1" applyFill="1" applyBorder="1" applyAlignment="1" applyProtection="1">
      <alignment horizontal="center" vertical="center"/>
    </xf>
    <xf numFmtId="9" fontId="18" fillId="33" borderId="10" xfId="4" applyFont="1" applyFill="1" applyBorder="1" applyAlignment="1" applyProtection="1">
      <alignment horizontal="center" vertical="center"/>
    </xf>
    <xf numFmtId="0" fontId="18" fillId="33" borderId="10" xfId="2" applyFont="1" applyFill="1" applyBorder="1" applyAlignment="1" applyProtection="1">
      <alignment horizontal="center" vertical="center"/>
    </xf>
    <xf numFmtId="3" fontId="18" fillId="34" borderId="10" xfId="3" applyNumberFormat="1" applyFont="1" applyFill="1" applyBorder="1" applyAlignment="1" applyProtection="1">
      <alignment horizontal="center" vertical="center" wrapText="1"/>
    </xf>
    <xf numFmtId="3" fontId="18" fillId="33" borderId="0" xfId="3" applyNumberFormat="1" applyFont="1" applyFill="1" applyBorder="1" applyAlignment="1" applyProtection="1">
      <alignment horizontal="center" vertical="center"/>
    </xf>
    <xf numFmtId="0" fontId="18" fillId="33" borderId="10" xfId="2" applyFont="1" applyFill="1" applyBorder="1" applyAlignment="1" applyProtection="1">
      <alignment horizontal="left" vertical="center" wrapText="1"/>
    </xf>
    <xf numFmtId="0" fontId="18" fillId="33" borderId="10" xfId="2" applyFont="1" applyFill="1" applyBorder="1" applyAlignment="1" applyProtection="1">
      <alignment horizontal="center" vertical="center" wrapText="1"/>
    </xf>
    <xf numFmtId="0" fontId="18" fillId="0" borderId="10" xfId="2" applyFont="1" applyFill="1" applyBorder="1" applyAlignment="1" applyProtection="1">
      <alignment horizontal="center" vertical="center" wrapText="1"/>
    </xf>
    <xf numFmtId="170" fontId="20" fillId="0" borderId="0" xfId="2" applyNumberFormat="1" applyFont="1" applyAlignment="1">
      <alignment vertical="center"/>
    </xf>
    <xf numFmtId="0" fontId="18" fillId="0" borderId="10" xfId="2" applyFont="1" applyFill="1" applyBorder="1" applyAlignment="1" applyProtection="1">
      <alignment horizontal="center" vertical="center"/>
    </xf>
    <xf numFmtId="0" fontId="17" fillId="0" borderId="0" xfId="2" applyFont="1" applyAlignment="1">
      <alignment vertical="center"/>
    </xf>
    <xf numFmtId="49" fontId="18" fillId="33" borderId="10" xfId="2" quotePrefix="1" applyNumberFormat="1" applyFont="1" applyFill="1" applyBorder="1" applyAlignment="1" applyProtection="1">
      <alignment horizontal="center" vertical="center"/>
    </xf>
    <xf numFmtId="3" fontId="18" fillId="0" borderId="10" xfId="3" applyNumberFormat="1" applyFont="1" applyFill="1" applyBorder="1" applyAlignment="1" applyProtection="1">
      <alignment horizontal="center" vertical="center"/>
    </xf>
    <xf numFmtId="10" fontId="18" fillId="33" borderId="10" xfId="4" applyNumberFormat="1" applyFont="1" applyFill="1" applyBorder="1" applyAlignment="1" applyProtection="1">
      <alignment horizontal="center" vertical="center"/>
    </xf>
    <xf numFmtId="0" fontId="18" fillId="0" borderId="10" xfId="2" applyFont="1" applyFill="1" applyBorder="1" applyAlignment="1" applyProtection="1">
      <alignment horizontal="left" vertical="center"/>
    </xf>
    <xf numFmtId="4" fontId="20" fillId="0" borderId="0" xfId="2" applyNumberFormat="1" applyFont="1" applyAlignment="1">
      <alignment vertical="center"/>
    </xf>
    <xf numFmtId="9" fontId="20" fillId="0" borderId="0" xfId="2" applyNumberFormat="1" applyFont="1" applyAlignment="1">
      <alignment vertical="center"/>
    </xf>
    <xf numFmtId="173" fontId="18" fillId="33" borderId="10" xfId="1" applyNumberFormat="1" applyFont="1" applyFill="1" applyBorder="1" applyAlignment="1" applyProtection="1">
      <alignment horizontal="center" vertical="center"/>
    </xf>
    <xf numFmtId="174" fontId="18" fillId="33" borderId="10" xfId="3" applyNumberFormat="1" applyFont="1" applyFill="1" applyBorder="1" applyAlignment="1" applyProtection="1">
      <alignment horizontal="center" vertical="center"/>
    </xf>
    <xf numFmtId="175" fontId="18" fillId="33" borderId="10" xfId="3" applyNumberFormat="1" applyFont="1" applyFill="1" applyBorder="1" applyAlignment="1" applyProtection="1">
      <alignment horizontal="center" vertical="center"/>
    </xf>
    <xf numFmtId="0" fontId="20" fillId="0" borderId="0" xfId="2" applyFont="1" applyFill="1" applyAlignment="1">
      <alignment vertical="center"/>
    </xf>
    <xf numFmtId="175" fontId="22" fillId="33" borderId="10" xfId="3" applyNumberFormat="1" applyFont="1" applyFill="1" applyBorder="1" applyAlignment="1" applyProtection="1">
      <alignment horizontal="center" vertical="center"/>
    </xf>
    <xf numFmtId="0" fontId="18" fillId="0" borderId="10" xfId="2" quotePrefix="1" applyFont="1" applyFill="1" applyBorder="1" applyAlignment="1" applyProtection="1">
      <alignment horizontal="center" vertical="center"/>
    </xf>
    <xf numFmtId="4" fontId="18" fillId="0" borderId="10" xfId="3" applyNumberFormat="1" applyFont="1" applyFill="1" applyBorder="1" applyAlignment="1" applyProtection="1">
      <alignment horizontal="center" vertical="center"/>
    </xf>
    <xf numFmtId="173" fontId="18" fillId="0" borderId="10" xfId="4" applyNumberFormat="1" applyFont="1" applyFill="1" applyBorder="1" applyAlignment="1" applyProtection="1">
      <alignment horizontal="center" vertical="center"/>
    </xf>
    <xf numFmtId="173" fontId="18" fillId="0" borderId="10" xfId="5" applyNumberFormat="1" applyFont="1" applyFill="1" applyBorder="1" applyAlignment="1" applyProtection="1">
      <alignment horizontal="center" vertical="center"/>
    </xf>
    <xf numFmtId="9" fontId="18" fillId="0" borderId="10" xfId="5" applyFont="1" applyFill="1" applyBorder="1" applyAlignment="1" applyProtection="1">
      <alignment horizontal="center" vertical="center"/>
    </xf>
    <xf numFmtId="10" fontId="18" fillId="0" borderId="10" xfId="5" applyNumberFormat="1" applyFont="1" applyFill="1" applyBorder="1" applyAlignment="1" applyProtection="1">
      <alignment horizontal="center" vertical="center"/>
    </xf>
    <xf numFmtId="176" fontId="23" fillId="0" borderId="12" xfId="0" applyNumberFormat="1" applyFont="1" applyFill="1" applyBorder="1" applyAlignment="1">
      <alignment horizontal="center"/>
    </xf>
    <xf numFmtId="10" fontId="18" fillId="0" borderId="10" xfId="4" applyNumberFormat="1" applyFont="1" applyFill="1" applyBorder="1" applyAlignment="1" applyProtection="1">
      <alignment horizontal="center" vertical="center"/>
    </xf>
    <xf numFmtId="0" fontId="23" fillId="0" borderId="12" xfId="0" applyNumberFormat="1" applyFont="1" applyFill="1" applyBorder="1" applyAlignment="1">
      <alignment horizontal="center"/>
    </xf>
    <xf numFmtId="0" fontId="18" fillId="33" borderId="0" xfId="2" applyFont="1" applyFill="1" applyBorder="1" applyAlignment="1" applyProtection="1">
      <alignment horizontal="left" vertical="center"/>
    </xf>
    <xf numFmtId="3" fontId="19" fillId="33" borderId="11" xfId="2" applyNumberFormat="1" applyFont="1" applyFill="1" applyBorder="1" applyAlignment="1" applyProtection="1">
      <alignment horizontal="center" vertical="center" wrapText="1"/>
    </xf>
    <xf numFmtId="4" fontId="18" fillId="33" borderId="0" xfId="3" applyNumberFormat="1" applyFont="1" applyFill="1" applyBorder="1" applyAlignment="1" applyProtection="1">
      <alignment horizontal="center" vertical="center"/>
    </xf>
    <xf numFmtId="3" fontId="18" fillId="34" borderId="0" xfId="3" applyNumberFormat="1" applyFont="1" applyFill="1" applyBorder="1" applyAlignment="1" applyProtection="1">
      <alignment horizontal="center" vertical="center" wrapText="1"/>
    </xf>
    <xf numFmtId="177" fontId="23" fillId="0" borderId="12" xfId="0" applyNumberFormat="1" applyFont="1" applyFill="1" applyBorder="1" applyAlignment="1">
      <alignment horizontal="center"/>
    </xf>
    <xf numFmtId="0" fontId="24" fillId="33" borderId="0" xfId="6" applyFont="1" applyFill="1" applyAlignment="1">
      <alignment horizontal="left" vertical="center"/>
    </xf>
    <xf numFmtId="4" fontId="1" fillId="33" borderId="0" xfId="2" applyNumberFormat="1" applyFont="1" applyFill="1" applyAlignment="1">
      <alignment vertical="center"/>
    </xf>
    <xf numFmtId="3" fontId="1" fillId="33" borderId="0" xfId="2" applyNumberFormat="1" applyFont="1" applyFill="1" applyAlignment="1">
      <alignment vertical="center"/>
    </xf>
    <xf numFmtId="9" fontId="1" fillId="33" borderId="0" xfId="2" applyNumberFormat="1" applyFont="1" applyFill="1" applyAlignment="1">
      <alignment vertical="center"/>
    </xf>
    <xf numFmtId="0" fontId="1" fillId="33" borderId="0" xfId="2" applyFont="1" applyFill="1" applyAlignment="1">
      <alignment horizontal="center" vertical="center"/>
    </xf>
    <xf numFmtId="0" fontId="24" fillId="0" borderId="0" xfId="6" applyFont="1" applyFill="1" applyAlignment="1">
      <alignment horizontal="left" vertical="center"/>
    </xf>
    <xf numFmtId="0" fontId="25" fillId="33" borderId="0" xfId="2" applyFont="1" applyFill="1" applyAlignment="1">
      <alignment vertical="center"/>
    </xf>
    <xf numFmtId="0" fontId="24" fillId="33" borderId="0" xfId="6" applyFont="1" applyFill="1" applyAlignment="1">
      <alignment vertical="center"/>
    </xf>
    <xf numFmtId="0" fontId="24" fillId="33" borderId="0" xfId="6" applyFont="1" applyFill="1" applyAlignment="1">
      <alignment horizontal="left" vertical="center" wrapText="1"/>
    </xf>
    <xf numFmtId="3" fontId="18" fillId="34" borderId="0" xfId="3" applyNumberFormat="1" applyFont="1" applyFill="1" applyBorder="1" applyAlignment="1" applyProtection="1">
      <alignment horizontal="center" vertical="center"/>
    </xf>
    <xf numFmtId="0" fontId="26" fillId="0" borderId="0" xfId="0" applyFont="1"/>
    <xf numFmtId="178" fontId="27" fillId="0" borderId="0" xfId="7" applyNumberFormat="1" applyFont="1" applyFill="1" applyBorder="1" applyAlignment="1">
      <alignment vertical="center"/>
    </xf>
    <xf numFmtId="2" fontId="27" fillId="0" borderId="0" xfId="7" applyNumberFormat="1" applyFont="1" applyFill="1" applyBorder="1" applyAlignment="1">
      <alignment horizontal="right" vertical="center"/>
    </xf>
    <xf numFmtId="0" fontId="28" fillId="0" borderId="0" xfId="6" applyFont="1" applyFill="1" applyBorder="1" applyAlignment="1">
      <alignment horizontal="left" vertical="center"/>
    </xf>
    <xf numFmtId="0" fontId="16" fillId="0" borderId="0" xfId="2" applyFont="1" applyAlignment="1">
      <alignment horizontal="right" vertical="center"/>
    </xf>
    <xf numFmtId="178" fontId="27" fillId="33" borderId="0" xfId="7" applyNumberFormat="1" applyFont="1" applyFill="1" applyBorder="1" applyAlignment="1">
      <alignment vertical="center"/>
    </xf>
    <xf numFmtId="0" fontId="27" fillId="0" borderId="0" xfId="6" applyFont="1" applyFill="1" applyBorder="1" applyAlignment="1">
      <alignment horizontal="center" vertical="center"/>
    </xf>
    <xf numFmtId="0" fontId="27" fillId="0" borderId="0" xfId="6" applyFont="1" applyFill="1" applyBorder="1" applyAlignment="1">
      <alignment horizontal="left" vertical="center"/>
    </xf>
    <xf numFmtId="3" fontId="1" fillId="0" borderId="0" xfId="2" applyNumberFormat="1" applyFont="1" applyBorder="1" applyAlignment="1">
      <alignment vertical="center"/>
    </xf>
    <xf numFmtId="0" fontId="24" fillId="0" borderId="0" xfId="6" applyFont="1" applyFill="1" applyAlignment="1">
      <alignment vertical="center"/>
    </xf>
    <xf numFmtId="0" fontId="25" fillId="0" borderId="0" xfId="2" applyFont="1" applyAlignment="1">
      <alignment vertical="center"/>
    </xf>
    <xf numFmtId="0" fontId="24" fillId="0" borderId="0" xfId="6" applyFont="1" applyAlignment="1">
      <alignment vertical="center"/>
    </xf>
    <xf numFmtId="0" fontId="24" fillId="0" borderId="0" xfId="6" applyFont="1" applyFill="1" applyAlignment="1">
      <alignment horizontal="left" vertical="center" wrapText="1"/>
    </xf>
    <xf numFmtId="0" fontId="24" fillId="0" borderId="0" xfId="6" applyFont="1" applyFill="1" applyAlignment="1">
      <alignment horizontal="left" vertical="center" wrapText="1"/>
    </xf>
    <xf numFmtId="0" fontId="1" fillId="0" borderId="0" xfId="2" applyFont="1" applyBorder="1" applyAlignment="1">
      <alignment vertical="center"/>
    </xf>
    <xf numFmtId="0" fontId="25" fillId="33" borderId="0" xfId="2" applyFont="1" applyFill="1" applyAlignment="1">
      <alignment horizontal="justify" vertical="center"/>
    </xf>
    <xf numFmtId="0" fontId="1" fillId="33" borderId="0" xfId="2" applyFont="1" applyFill="1" applyBorder="1" applyAlignment="1">
      <alignment vertical="center"/>
    </xf>
    <xf numFmtId="0" fontId="0" fillId="0" borderId="0" xfId="2" applyFont="1" applyBorder="1" applyAlignment="1">
      <alignment vertical="center"/>
    </xf>
    <xf numFmtId="0" fontId="1" fillId="0" borderId="0" xfId="2" applyAlignment="1">
      <alignment vertical="center"/>
    </xf>
    <xf numFmtId="0" fontId="25" fillId="33" borderId="0" xfId="2" applyFont="1" applyFill="1" applyAlignment="1">
      <alignment horizontal="justify" vertical="center" wrapText="1"/>
    </xf>
    <xf numFmtId="10" fontId="1" fillId="0" borderId="0" xfId="4" applyNumberFormat="1" applyFont="1" applyAlignment="1">
      <alignment vertical="center"/>
    </xf>
    <xf numFmtId="49" fontId="18" fillId="0" borderId="10" xfId="2" quotePrefix="1" applyNumberFormat="1" applyFont="1" applyFill="1" applyBorder="1" applyAlignment="1" applyProtection="1">
      <alignment horizontal="center" vertical="center"/>
    </xf>
    <xf numFmtId="0" fontId="24" fillId="0" borderId="0" xfId="6" applyFont="1" applyFill="1" applyAlignment="1">
      <alignment horizontal="left" vertical="center" wrapText="1"/>
    </xf>
    <xf numFmtId="0" fontId="299" fillId="125" borderId="11" xfId="2" applyFont="1" applyFill="1" applyBorder="1" applyAlignment="1" applyProtection="1">
      <alignment horizontal="center" vertical="center" wrapText="1"/>
    </xf>
    <xf numFmtId="0" fontId="0" fillId="0" borderId="0" xfId="0" quotePrefix="1"/>
    <xf numFmtId="0" fontId="27" fillId="126" borderId="0" xfId="2" applyFont="1" applyFill="1" applyAlignment="1">
      <alignment vertical="center"/>
    </xf>
    <xf numFmtId="0" fontId="24" fillId="0" borderId="0" xfId="6" applyFont="1" applyFill="1" applyAlignment="1">
      <alignment horizontal="left" vertical="center" wrapText="1"/>
    </xf>
    <xf numFmtId="172" fontId="0" fillId="0" borderId="0" xfId="50385" applyFont="1"/>
    <xf numFmtId="10" fontId="0" fillId="0" borderId="0" xfId="1" applyNumberFormat="1" applyFont="1" applyAlignment="1">
      <alignment horizontal="right"/>
    </xf>
    <xf numFmtId="3" fontId="0" fillId="0" borderId="0" xfId="0" applyNumberFormat="1"/>
    <xf numFmtId="0" fontId="0" fillId="0" borderId="0" xfId="0" applyAlignment="1">
      <alignment wrapText="1"/>
    </xf>
    <xf numFmtId="4" fontId="0" fillId="0" borderId="0" xfId="0" applyNumberFormat="1"/>
    <xf numFmtId="320" fontId="0" fillId="0" borderId="0" xfId="50385" applyNumberFormat="1" applyFont="1"/>
    <xf numFmtId="10" fontId="0" fillId="0" borderId="0" xfId="0" applyNumberFormat="1"/>
    <xf numFmtId="10" fontId="0" fillId="0" borderId="0" xfId="1" applyNumberFormat="1" applyFont="1"/>
    <xf numFmtId="0" fontId="16" fillId="0" borderId="0" xfId="0" applyFont="1"/>
    <xf numFmtId="0" fontId="24" fillId="0" borderId="0" xfId="6" applyFont="1" applyFill="1" applyAlignment="1">
      <alignment horizontal="left" vertical="center" wrapText="1"/>
    </xf>
    <xf numFmtId="0" fontId="17" fillId="0" borderId="0" xfId="2" applyFont="1" applyFill="1" applyAlignment="1">
      <alignment vertical="center"/>
    </xf>
    <xf numFmtId="0" fontId="27" fillId="0" borderId="0" xfId="2" applyFont="1" applyFill="1" applyAlignment="1">
      <alignment vertical="center"/>
    </xf>
    <xf numFmtId="0" fontId="1" fillId="0" borderId="0" xfId="2" applyFont="1" applyFill="1" applyAlignment="1">
      <alignment vertical="center"/>
    </xf>
    <xf numFmtId="0" fontId="0" fillId="0" borderId="0" xfId="2" applyFont="1" applyAlignment="1">
      <alignment vertical="center"/>
    </xf>
    <xf numFmtId="3" fontId="300" fillId="34" borderId="0" xfId="3" applyNumberFormat="1" applyFont="1" applyFill="1" applyBorder="1" applyAlignment="1" applyProtection="1">
      <alignment horizontal="center" vertical="center"/>
    </xf>
    <xf numFmtId="175" fontId="18" fillId="0" borderId="10" xfId="3" applyNumberFormat="1" applyFont="1" applyFill="1" applyBorder="1" applyAlignment="1" applyProtection="1">
      <alignment horizontal="center" vertical="center"/>
    </xf>
    <xf numFmtId="175" fontId="22" fillId="0" borderId="10" xfId="3" applyNumberFormat="1" applyFont="1" applyFill="1" applyBorder="1" applyAlignment="1" applyProtection="1">
      <alignment horizontal="center" vertical="center"/>
    </xf>
    <xf numFmtId="0" fontId="24" fillId="0" borderId="0" xfId="6" applyFont="1" applyFill="1" applyAlignment="1">
      <alignment horizontal="left" vertical="center" wrapText="1"/>
    </xf>
    <xf numFmtId="17" fontId="301" fillId="127" borderId="65" xfId="2" quotePrefix="1" applyNumberFormat="1" applyFont="1" applyFill="1" applyBorder="1" applyAlignment="1" applyProtection="1">
      <alignment horizontal="center" vertical="center"/>
    </xf>
    <xf numFmtId="173" fontId="18" fillId="0" borderId="10" xfId="1" applyNumberFormat="1" applyFont="1" applyFill="1" applyBorder="1" applyAlignment="1" applyProtection="1">
      <alignment horizontal="center" vertical="center"/>
    </xf>
    <xf numFmtId="3" fontId="18" fillId="126" borderId="10" xfId="3" applyNumberFormat="1" applyFont="1" applyFill="1" applyBorder="1" applyAlignment="1" applyProtection="1">
      <alignment horizontal="center" vertical="center"/>
    </xf>
    <xf numFmtId="3" fontId="18" fillId="126" borderId="0" xfId="3" applyNumberFormat="1" applyFont="1" applyFill="1" applyBorder="1" applyAlignment="1" applyProtection="1">
      <alignment horizontal="center" vertical="center"/>
    </xf>
    <xf numFmtId="0" fontId="24" fillId="0" borderId="0" xfId="6" applyFont="1" applyFill="1" applyAlignment="1">
      <alignment horizontal="left" vertical="center" wrapText="1"/>
    </xf>
    <xf numFmtId="0" fontId="24" fillId="0" borderId="0" xfId="6" applyFont="1" applyFill="1" applyAlignment="1">
      <alignment horizontal="left" vertical="center" wrapText="1"/>
    </xf>
    <xf numFmtId="9" fontId="18" fillId="0" borderId="10" xfId="4" applyFont="1" applyFill="1" applyBorder="1" applyAlignment="1" applyProtection="1">
      <alignment horizontal="center" vertical="center"/>
    </xf>
    <xf numFmtId="3" fontId="18" fillId="35" borderId="10" xfId="3" applyNumberFormat="1" applyFont="1" applyFill="1" applyBorder="1" applyAlignment="1" applyProtection="1">
      <alignment horizontal="center" vertical="center"/>
    </xf>
    <xf numFmtId="3" fontId="18" fillId="35" borderId="0" xfId="3" applyNumberFormat="1" applyFont="1" applyFill="1" applyBorder="1" applyAlignment="1" applyProtection="1">
      <alignment horizontal="center" vertical="center"/>
    </xf>
    <xf numFmtId="0" fontId="24" fillId="0" borderId="0" xfId="6" applyFont="1" applyFill="1" applyAlignment="1">
      <alignment horizontal="left" vertical="center" wrapText="1"/>
    </xf>
    <xf numFmtId="0" fontId="25" fillId="35" borderId="0" xfId="2" applyFont="1" applyFill="1" applyAlignment="1">
      <alignment horizontal="justify" vertical="center"/>
    </xf>
  </cellXfs>
  <cellStyles count="50386">
    <cellStyle name="$" xfId="8"/>
    <cellStyle name="$ &amp; ¢" xfId="9"/>
    <cellStyle name="%" xfId="10"/>
    <cellStyle name="% [2]" xfId="11"/>
    <cellStyle name="%.00" xfId="12"/>
    <cellStyle name="?? [0]_??" xfId="13"/>
    <cellStyle name="??_?.????" xfId="14"/>
    <cellStyle name="_%(SignOnly)" xfId="15"/>
    <cellStyle name="_%(SignSpaceOnly)" xfId="16"/>
    <cellStyle name="_2007 BUDGET SUMM (FINAL)" xfId="17"/>
    <cellStyle name="_2007 BUDGET SUMM (FINAL)_2008E and 2009 Budget for Investors Feb 6, 2009_Revised" xfId="18"/>
    <cellStyle name="_2007 BUDGET SUMM (FINAL)_2008E and 2009 Budget for Investors Feb 6, 2009_Revised_Copia de Ecuador 2010 2014 Budget-Fabiola" xfId="19"/>
    <cellStyle name="_2007 BUDGET SUMM (FINAL)_2008E and 2009 Budget for Investors Feb 6, 2009_Revised_Finstats conformed - 11.9.09 with Sep09" xfId="20"/>
    <cellStyle name="_2007 BUDGET SUMM (FINAL)_2008E and 2009 Budget for Investors Feb 6, 2009_Revised_Network-wide Outreach_2011-04-13 Final (3)" xfId="21"/>
    <cellStyle name="_2007 BUDGET SUMM (FINAL)_2008E and 2009 Budget for Investors Feb 6, 2009_Revised_OUTREACH" xfId="22"/>
    <cellStyle name="_2007 BUDGET SUMM (FINAL)_2009 Expected Forecast_EY_5.5.09" xfId="23"/>
    <cellStyle name="_2007 BUDGET SUMM (FINAL)_2009 Expected Forecast_EY_5.5.09_Copia de Ecuador 2010 2014 Budget-Fabiola" xfId="24"/>
    <cellStyle name="_2007 BUDGET SUMM (FINAL)_2009 Expected Forecast_EY_5.5.09_Finstats conformed - 11.9.09 with Sep09" xfId="25"/>
    <cellStyle name="_2007 BUDGET SUMM (FINAL)_2009 Expected Forecast_EY_5.5.09_Network-wide Outreach_2011-04-13 Final (3)" xfId="26"/>
    <cellStyle name="_2007 BUDGET SUMM (FINAL)_2009 Expected Forecast_EY_5.5.09_OUTREACH" xfId="27"/>
    <cellStyle name="_2007 BUDGET SUMM (FINAL)_Central Forecast Model Nov 7, 2008 as of 3PM_EY" xfId="28"/>
    <cellStyle name="_2007 BUDGET SUMM (FINAL)_Central Forecast Model Nov 7, 2008 as of 3PM_EY_Copia de Ecuador 2010 2014 Budget-Fabiola" xfId="29"/>
    <cellStyle name="_2007 BUDGET SUMM (FINAL)_Central Forecast Model Nov 7, 2008 as of 3PM_EY_Finstats conformed - 11.9.09 with Sep09" xfId="30"/>
    <cellStyle name="_2007 BUDGET SUMM (FINAL)_Central Forecast Model Nov 7, 2008 as of 3PM_EY_Network-wide Outreach_2011-04-13 Final (3)" xfId="31"/>
    <cellStyle name="_2007 BUDGET SUMM (FINAL)_Central Forecast Model Nov 7, 2008 as of 3PM_EY_OUTREACH" xfId="32"/>
    <cellStyle name="_2007 BUDGET SUMM (FINAL)_consolbudget_EY_revised Microfin_Nov 18 2008 230pm" xfId="33"/>
    <cellStyle name="_2007 BUDGET SUMM (FINAL)_consolbudget_EY_revised Microfin_Nov 24 2008 4pm" xfId="34"/>
    <cellStyle name="_2007 BUDGET SUMM (FINAL)_Current Outlook-Sept 2 (modified sub-debt)" xfId="35"/>
    <cellStyle name="_2007 BUDGET SUMM (FINAL)_Current Outlook-Sept 2 (modified sub-debt)_Copia de Ecuador 2010 2014 Budget-Fabiola" xfId="36"/>
    <cellStyle name="_2007 BUDGET SUMM (FINAL)_Current Outlook-Sept 2 (modified sub-debt)_Finstats conformed - 11.9.09 with Sep09" xfId="37"/>
    <cellStyle name="_2007 BUDGET SUMM (FINAL)_Current Outlook-Sept 2 (modified sub-debt)_Network-wide Outreach_2011-04-13 Final (3)" xfId="38"/>
    <cellStyle name="_2007 BUDGET SUMM (FINAL)_Current Outlook-Sept 2 (modified sub-debt)_OUTREACH" xfId="39"/>
    <cellStyle name="_2007 BUDGET SUMM (FINAL)_Monthly Forecast model_Board_November 19, 2008_10AM" xfId="40"/>
    <cellStyle name="_2007 BUDGET SUMM (FINAL)_Monthly Forecast model_Board_November 19, 2008_10AM_Copia de Ecuador 2010 2014 Budget-Fabiola" xfId="41"/>
    <cellStyle name="_2007 BUDGET SUMM (FINAL)_Monthly Forecast model_Board_November 19, 2008_10AM_Finstats conformed - 11.9.09 with Sep09" xfId="42"/>
    <cellStyle name="_2007 BUDGET SUMM (FINAL)_Monthly Forecast model_Board_November 19, 2008_10AM_Network-wide Outreach_2011-04-13 Final (3)" xfId="43"/>
    <cellStyle name="_2007 BUDGET SUMM (FINAL)_Monthly Forecast model_Board_November 19, 2008_10AM_OUTREACH" xfId="44"/>
    <cellStyle name="_Comma" xfId="45"/>
    <cellStyle name="_Currency" xfId="46"/>
    <cellStyle name="_CurrencySpace" xfId="47"/>
    <cellStyle name="_Euro" xfId="48"/>
    <cellStyle name="_Heading" xfId="49"/>
    <cellStyle name="_Highlight" xfId="50"/>
    <cellStyle name="_Mobile Market" xfId="51"/>
    <cellStyle name="_Mobile Market_2008E and 2009 Budget for Investors Feb 6, 2009_Revised" xfId="52"/>
    <cellStyle name="_Mobile Market_2008E and 2009 Budget for Investors Feb 6, 2009_Revised_Honduras" xfId="53"/>
    <cellStyle name="_Mobile Market_2008E and 2009 Budget for Investors Feb 6, 2009_Revised_OUTREACH" xfId="54"/>
    <cellStyle name="_Mobile Market_2009 Expected Forecast_EY_5.5.09" xfId="55"/>
    <cellStyle name="_Mobile Market_2009 Expected Forecast_EY_5.5.09_Honduras" xfId="56"/>
    <cellStyle name="_Mobile Market_2009 Expected Forecast_EY_5.5.09_OUTREACH" xfId="57"/>
    <cellStyle name="_Mobile Market_Central Forecast Model Nov 7, 2008 as of 3PM_EY" xfId="58"/>
    <cellStyle name="_Mobile Market_Central Forecast Model Nov 7, 2008 as of 3PM_EY_Honduras" xfId="59"/>
    <cellStyle name="_Mobile Market_Central Forecast Model Nov 7, 2008 as of 3PM_EY_OUTREACH" xfId="60"/>
    <cellStyle name="_Mobile Market_consolbudget_EY_revised Microfin_Nov 18 2008 230pm" xfId="61"/>
    <cellStyle name="_Mobile Market_consolbudget_EY_revised Microfin_Nov 24 2008 4pm" xfId="62"/>
    <cellStyle name="_Mobile Market_Current Outlook-Sept 2 (modified sub-debt)" xfId="63"/>
    <cellStyle name="_Mobile Market_Current Outlook-Sept 2 (modified sub-debt)_Honduras" xfId="64"/>
    <cellStyle name="_Mobile Market_Current Outlook-Sept 2 (modified sub-debt)_OUTREACH" xfId="65"/>
    <cellStyle name="_Mobile Market_Monthly Forecast model_Board_November 19, 2008_10AM" xfId="66"/>
    <cellStyle name="_Mobile Market_Monthly Forecast model_Board_November 19, 2008_10AM_Honduras" xfId="67"/>
    <cellStyle name="_Mobile Market_Monthly Forecast model_Board_November 19, 2008_10AM_OUTREACH" xfId="68"/>
    <cellStyle name="_Multiple" xfId="69"/>
    <cellStyle name="_MultipleSpace" xfId="70"/>
    <cellStyle name="_OMNI LBO 7.18.07v2" xfId="71"/>
    <cellStyle name="_OMNI LBO 7.18.07v2_TB Financiera" xfId="72"/>
    <cellStyle name="_Pro Froma Financials-5.25(V1.0)" xfId="73"/>
    <cellStyle name="_Rough Calcs" xfId="74"/>
    <cellStyle name="_Rough Calcs_2008E and 2009 Budget for Investors Feb 6, 2009_Revised" xfId="75"/>
    <cellStyle name="_Rough Calcs_2008E and 2009 Budget for Investors Feb 6, 2009_Revised_Honduras" xfId="76"/>
    <cellStyle name="_Rough Calcs_2008E and 2009 Budget for Investors Feb 6, 2009_Revised_OUTREACH" xfId="77"/>
    <cellStyle name="_Rough Calcs_2009 Expected Forecast_EY_5.5.09" xfId="78"/>
    <cellStyle name="_Rough Calcs_2009 Expected Forecast_EY_5.5.09_Honduras" xfId="79"/>
    <cellStyle name="_Rough Calcs_2009 Expected Forecast_EY_5.5.09_OUTREACH" xfId="80"/>
    <cellStyle name="_Rough Calcs_Central Forecast Model Nov 7, 2008 as of 3PM_EY" xfId="81"/>
    <cellStyle name="_Rough Calcs_Central Forecast Model Nov 7, 2008 as of 3PM_EY_Honduras" xfId="82"/>
    <cellStyle name="_Rough Calcs_Central Forecast Model Nov 7, 2008 as of 3PM_EY_OUTREACH" xfId="83"/>
    <cellStyle name="_Rough Calcs_consolbudget_EY_revised Microfin_Nov 18 2008 230pm" xfId="84"/>
    <cellStyle name="_Rough Calcs_consolbudget_EY_revised Microfin_Nov 24 2008 4pm" xfId="85"/>
    <cellStyle name="_Rough Calcs_Current Outlook-Sept 2 (modified sub-debt)" xfId="86"/>
    <cellStyle name="_Rough Calcs_Current Outlook-Sept 2 (modified sub-debt)_Honduras" xfId="87"/>
    <cellStyle name="_Rough Calcs_Current Outlook-Sept 2 (modified sub-debt)_OUTREACH" xfId="88"/>
    <cellStyle name="_Rough Calcs_Monthly Forecast model_Board_November 19, 2008_10AM" xfId="89"/>
    <cellStyle name="_Rough Calcs_Monthly Forecast model_Board_November 19, 2008_10AM_Honduras" xfId="90"/>
    <cellStyle name="_Rough Calcs_Monthly Forecast model_Board_November 19, 2008_10AM_OUTREACH" xfId="91"/>
    <cellStyle name="_SubHeading" xfId="92"/>
    <cellStyle name="_Table" xfId="93"/>
    <cellStyle name="_Table_Fin. targets_ FINCA Ecuador" xfId="94"/>
    <cellStyle name="_Table_Fin. targets_ FINCA Ecuador_Copia de Ecuador 2010 2014 Budget-Fabiola" xfId="95"/>
    <cellStyle name="_Table_Fin. targets_ FINCA Ecuador_Finstats conformed - 11.9.09 with Sep09" xfId="96"/>
    <cellStyle name="_Table_Fin. targets_ FINCA Kosovo" xfId="97"/>
    <cellStyle name="_Table_Fin. targets_ FINCA Kosovo_Copia de Ecuador 2010 2014 Budget-Fabiola" xfId="98"/>
    <cellStyle name="_Table_Fin. targets_ FINCA Kosovo_Finstats conformed - 11.9.09 with Sep09" xfId="99"/>
    <cellStyle name="_TableHead" xfId="100"/>
    <cellStyle name="_TableHead_Fin. targets_ FINCA Ecuador" xfId="101"/>
    <cellStyle name="_TableHead_Fin. targets_ FINCA Ecuador_Copia de Ecuador 2010 2014 Budget-Fabiola" xfId="102"/>
    <cellStyle name="_TableHead_Fin. targets_ FINCA Ecuador_Finstats conformed - 11.9.09 with Sep09" xfId="103"/>
    <cellStyle name="_TableHead_Fin. targets_ FINCA Kosovo" xfId="104"/>
    <cellStyle name="_TableHead_Fin. targets_ FINCA Kosovo_Copia de Ecuador 2010 2014 Budget-Fabiola" xfId="105"/>
    <cellStyle name="_TableHead_Fin. targets_ FINCA Kosovo_Finstats conformed - 11.9.09 with Sep09" xfId="106"/>
    <cellStyle name="_TableRowHead" xfId="107"/>
    <cellStyle name="_TableSuperHead" xfId="108"/>
    <cellStyle name="=C:\WINNT35\SYSTEM32\COMMAND.COM" xfId="109"/>
    <cellStyle name="0" xfId="110"/>
    <cellStyle name="0.0 x" xfId="111"/>
    <cellStyle name="0_2008E and 2009 Budget for Investors Feb 6, 2009_Revised" xfId="112"/>
    <cellStyle name="0_2008E and 2009 Budget for Investors Feb 6, 2009_Revised_Copia de Ecuador 2010 2014 Budget-Fabiola" xfId="113"/>
    <cellStyle name="0_2008E and 2009 Budget for Investors Feb 6, 2009_Revised_Finstats conformed - 11.9.09 with Sep09" xfId="114"/>
    <cellStyle name="0_2008E and 2009 Budget for Investors Feb 6, 2009_Revised_Network-wide Outreach_2011-04-13 Final (3)" xfId="115"/>
    <cellStyle name="0_2008E and 2009 Budget for Investors Feb 6, 2009_Revised_OUTREACH" xfId="116"/>
    <cellStyle name="0_2009 Expected Forecast_EY_5.5.09" xfId="117"/>
    <cellStyle name="0_2009 Expected Forecast_EY_5.5.09_Copia de Ecuador 2010 2014 Budget-Fabiola" xfId="118"/>
    <cellStyle name="0_2009 Expected Forecast_EY_5.5.09_Finstats conformed - 11.9.09 with Sep09" xfId="119"/>
    <cellStyle name="0_2009 Expected Forecast_EY_5.5.09_Network-wide Outreach_2011-04-13 Final (3)" xfId="120"/>
    <cellStyle name="0_2009 Expected Forecast_EY_5.5.09_OUTREACH" xfId="121"/>
    <cellStyle name="0_Central Forecast Model Nov 7, 2008 as of 3PM_EY" xfId="122"/>
    <cellStyle name="0_Central Forecast Model Nov 7, 2008 as of 3PM_EY_Copia de Ecuador 2010 2014 Budget-Fabiola" xfId="123"/>
    <cellStyle name="0_Central Forecast Model Nov 7, 2008 as of 3PM_EY_Finstats conformed - 11.9.09 with Sep09" xfId="124"/>
    <cellStyle name="0_Central Forecast Model Nov 7, 2008 as of 3PM_EY_Network-wide Outreach_2011-04-13 Final (3)" xfId="125"/>
    <cellStyle name="0_Central Forecast Model Nov 7, 2008 as of 3PM_EY_OUTREACH" xfId="126"/>
    <cellStyle name="0_consolbudget_EY_revised Microfin_Nov 18 2008 230pm" xfId="127"/>
    <cellStyle name="0_consolbudget_EY_revised Microfin_Nov 24 2008 4pm" xfId="128"/>
    <cellStyle name="0_Current Outlook-Sept 2 (modified sub-debt)" xfId="129"/>
    <cellStyle name="0_Current Outlook-Sept 2 (modified sub-debt)_Copia de Ecuador 2010 2014 Budget-Fabiola" xfId="130"/>
    <cellStyle name="0_Current Outlook-Sept 2 (modified sub-debt)_Finstats conformed - 11.9.09 with Sep09" xfId="131"/>
    <cellStyle name="0_Current Outlook-Sept 2 (modified sub-debt)_Network-wide Outreach_2011-04-13 Final (3)" xfId="132"/>
    <cellStyle name="0_Current Outlook-Sept 2 (modified sub-debt)_OUTREACH" xfId="133"/>
    <cellStyle name="0_Monthly Forecast model_Board_November 19, 2008_10AM" xfId="134"/>
    <cellStyle name="0_Monthly Forecast model_Board_November 19, 2008_10AM_Copia de Ecuador 2010 2014 Budget-Fabiola" xfId="135"/>
    <cellStyle name="0_Monthly Forecast model_Board_November 19, 2008_10AM_Finstats conformed - 11.9.09 with Sep09" xfId="136"/>
    <cellStyle name="0_Monthly Forecast model_Board_November 19, 2008_10AM_Network-wide Outreach_2011-04-13 Final (3)" xfId="137"/>
    <cellStyle name="0_Monthly Forecast model_Board_November 19, 2008_10AM_OUTREACH" xfId="138"/>
    <cellStyle name="1" xfId="139"/>
    <cellStyle name="20 % - Accent1" xfId="140"/>
    <cellStyle name="20 % - Accent1 2" xfId="141"/>
    <cellStyle name="20 % - Accent2" xfId="142"/>
    <cellStyle name="20 % - Accent2 2" xfId="143"/>
    <cellStyle name="20 % - Accent3" xfId="144"/>
    <cellStyle name="20 % - Accent3 2" xfId="145"/>
    <cellStyle name="20 % - Accent4" xfId="146"/>
    <cellStyle name="20 % - Accent4 2" xfId="147"/>
    <cellStyle name="20 % - Accent5" xfId="148"/>
    <cellStyle name="20 % - Accent5 2" xfId="149"/>
    <cellStyle name="20 % - Accent6" xfId="150"/>
    <cellStyle name="20 % - Accent6 2" xfId="151"/>
    <cellStyle name="20% - Accent1" xfId="152"/>
    <cellStyle name="20% - Accent1 2" xfId="153"/>
    <cellStyle name="20% - Accent1 2 2" xfId="154"/>
    <cellStyle name="20% - Accent1 2 3" xfId="155"/>
    <cellStyle name="20% - Accent1 3" xfId="156"/>
    <cellStyle name="20% - Accent1 3 2" xfId="157"/>
    <cellStyle name="20% - Accent1 4" xfId="158"/>
    <cellStyle name="20% - Accent1 5" xfId="159"/>
    <cellStyle name="20% - Accent1 6" xfId="160"/>
    <cellStyle name="20% - Accent1 7" xfId="161"/>
    <cellStyle name="20% - Accent1 8" xfId="162"/>
    <cellStyle name="20% - Accent1 9" xfId="163"/>
    <cellStyle name="20% - Accent2" xfId="164"/>
    <cellStyle name="20% - Accent2 2" xfId="165"/>
    <cellStyle name="20% - Accent2 2 2" xfId="166"/>
    <cellStyle name="20% - Accent2 2 3" xfId="167"/>
    <cellStyle name="20% - Accent2 3" xfId="168"/>
    <cellStyle name="20% - Accent2 3 2" xfId="169"/>
    <cellStyle name="20% - Accent2 4" xfId="170"/>
    <cellStyle name="20% - Accent2 5" xfId="171"/>
    <cellStyle name="20% - Accent2 6" xfId="172"/>
    <cellStyle name="20% - Accent2 7" xfId="173"/>
    <cellStyle name="20% - Accent2 8" xfId="174"/>
    <cellStyle name="20% - Accent2 9" xfId="175"/>
    <cellStyle name="20% - Accent3" xfId="176"/>
    <cellStyle name="20% - Accent3 2" xfId="177"/>
    <cellStyle name="20% - Accent3 2 2" xfId="178"/>
    <cellStyle name="20% - Accent3 2 3" xfId="179"/>
    <cellStyle name="20% - Accent3 3" xfId="180"/>
    <cellStyle name="20% - Accent3 3 2" xfId="181"/>
    <cellStyle name="20% - Accent3 4" xfId="182"/>
    <cellStyle name="20% - Accent3 5" xfId="183"/>
    <cellStyle name="20% - Accent3 6" xfId="184"/>
    <cellStyle name="20% - Accent3 7" xfId="185"/>
    <cellStyle name="20% - Accent3 8" xfId="186"/>
    <cellStyle name="20% - Accent3 9" xfId="187"/>
    <cellStyle name="20% - Accent4" xfId="188"/>
    <cellStyle name="20% - Accent4 2" xfId="189"/>
    <cellStyle name="20% - Accent4 2 2" xfId="190"/>
    <cellStyle name="20% - Accent4 2 3" xfId="191"/>
    <cellStyle name="20% - Accent4 3" xfId="192"/>
    <cellStyle name="20% - Accent4 3 2" xfId="193"/>
    <cellStyle name="20% - Accent4 4" xfId="194"/>
    <cellStyle name="20% - Accent4 5" xfId="195"/>
    <cellStyle name="20% - Accent4 6" xfId="196"/>
    <cellStyle name="20% - Accent4 7" xfId="197"/>
    <cellStyle name="20% - Accent4 8" xfId="198"/>
    <cellStyle name="20% - Accent4 9" xfId="199"/>
    <cellStyle name="20% - Accent5" xfId="200"/>
    <cellStyle name="20% - Accent5 2" xfId="201"/>
    <cellStyle name="20% - Accent5 2 2" xfId="202"/>
    <cellStyle name="20% - Accent5 2 3" xfId="203"/>
    <cellStyle name="20% - Accent5 3" xfId="204"/>
    <cellStyle name="20% - Accent5 3 2" xfId="205"/>
    <cellStyle name="20% - Accent5 4" xfId="206"/>
    <cellStyle name="20% - Accent5 5" xfId="207"/>
    <cellStyle name="20% - Accent5 6" xfId="208"/>
    <cellStyle name="20% - Accent5 7" xfId="209"/>
    <cellStyle name="20% - Accent5 8" xfId="210"/>
    <cellStyle name="20% - Accent6" xfId="211"/>
    <cellStyle name="20% - Accent6 2" xfId="212"/>
    <cellStyle name="20% - Accent6 2 2" xfId="213"/>
    <cellStyle name="20% - Accent6 2 3" xfId="214"/>
    <cellStyle name="20% - Accent6 3" xfId="215"/>
    <cellStyle name="20% - Accent6 3 2" xfId="216"/>
    <cellStyle name="20% - Accent6 4" xfId="217"/>
    <cellStyle name="20% - Accent6 5" xfId="218"/>
    <cellStyle name="20% - Accent6 6" xfId="219"/>
    <cellStyle name="20% - Accent6 7" xfId="220"/>
    <cellStyle name="20% - Accent6 8" xfId="221"/>
    <cellStyle name="20% - Accent6 9" xfId="222"/>
    <cellStyle name="20% - Énfasis1 10" xfId="223"/>
    <cellStyle name="20% - Énfasis1 10 2" xfId="224"/>
    <cellStyle name="20% - Énfasis1 11" xfId="225"/>
    <cellStyle name="20% - Énfasis1 11 2" xfId="226"/>
    <cellStyle name="20% - Énfasis1 12" xfId="227"/>
    <cellStyle name="20% - Énfasis1 13" xfId="228"/>
    <cellStyle name="20% - Énfasis1 2" xfId="229"/>
    <cellStyle name="20% - Énfasis1 2 10" xfId="230"/>
    <cellStyle name="20% - Énfasis1 2 10 2" xfId="231"/>
    <cellStyle name="20% - Énfasis1 2 11" xfId="232"/>
    <cellStyle name="20% - Énfasis1 2 12" xfId="233"/>
    <cellStyle name="20% - Énfasis1 2 13" xfId="234"/>
    <cellStyle name="20% - Énfasis1 2 2" xfId="235"/>
    <cellStyle name="20% - Énfasis1 2 2 10" xfId="236"/>
    <cellStyle name="20% - Énfasis1 2 2 11" xfId="237"/>
    <cellStyle name="20% - Énfasis1 2 2 12" xfId="238"/>
    <cellStyle name="20% - Énfasis1 2 2 13" xfId="239"/>
    <cellStyle name="20% - Énfasis1 2 2 14" xfId="240"/>
    <cellStyle name="20% - Énfasis1 2 2 2" xfId="241"/>
    <cellStyle name="20% - Énfasis1 2 2 2 2" xfId="242"/>
    <cellStyle name="20% - Énfasis1 2 2 2 2 2" xfId="243"/>
    <cellStyle name="20% - Énfasis1 2 2 2 2 2 2" xfId="244"/>
    <cellStyle name="20% - Énfasis1 2 2 2 2 3" xfId="245"/>
    <cellStyle name="20% - Énfasis1 2 2 2 2 3 2" xfId="246"/>
    <cellStyle name="20% - Énfasis1 2 2 2 2 4" xfId="247"/>
    <cellStyle name="20% - Énfasis1 2 2 2 2 4 2" xfId="248"/>
    <cellStyle name="20% - Énfasis1 2 2 2 2 5" xfId="249"/>
    <cellStyle name="20% - Énfasis1 2 2 2 2 6" xfId="250"/>
    <cellStyle name="20% - Énfasis1 2 2 2 3" xfId="251"/>
    <cellStyle name="20% - Énfasis1 2 2 2 3 2" xfId="252"/>
    <cellStyle name="20% - Énfasis1 2 2 2 3 3" xfId="253"/>
    <cellStyle name="20% - Énfasis1 2 2 2 4" xfId="254"/>
    <cellStyle name="20% - Énfasis1 2 2 2 4 2" xfId="255"/>
    <cellStyle name="20% - Énfasis1 2 2 2 4 3" xfId="256"/>
    <cellStyle name="20% - Énfasis1 2 2 2 5" xfId="257"/>
    <cellStyle name="20% - Énfasis1 2 2 2 5 2" xfId="258"/>
    <cellStyle name="20% - Énfasis1 2 2 2 6" xfId="259"/>
    <cellStyle name="20% - Énfasis1 2 2 2 7" xfId="260"/>
    <cellStyle name="20% - Énfasis1 2 2 3" xfId="261"/>
    <cellStyle name="20% - Énfasis1 2 2 3 2" xfId="262"/>
    <cellStyle name="20% - Énfasis1 2 2 3 2 2" xfId="263"/>
    <cellStyle name="20% - Énfasis1 2 2 3 3" xfId="264"/>
    <cellStyle name="20% - Énfasis1 2 2 3 3 2" xfId="265"/>
    <cellStyle name="20% - Énfasis1 2 2 3 4" xfId="266"/>
    <cellStyle name="20% - Énfasis1 2 2 3 4 2" xfId="267"/>
    <cellStyle name="20% - Énfasis1 2 2 3 5" xfId="268"/>
    <cellStyle name="20% - Énfasis1 2 2 3 6" xfId="269"/>
    <cellStyle name="20% - Énfasis1 2 2 4" xfId="270"/>
    <cellStyle name="20% - Énfasis1 2 2 4 2" xfId="271"/>
    <cellStyle name="20% - Énfasis1 2 2 4 3" xfId="272"/>
    <cellStyle name="20% - Énfasis1 2 2 5" xfId="273"/>
    <cellStyle name="20% - Énfasis1 2 2 5 2" xfId="274"/>
    <cellStyle name="20% - Énfasis1 2 2 5 3" xfId="275"/>
    <cellStyle name="20% - Énfasis1 2 2 6" xfId="276"/>
    <cellStyle name="20% - Énfasis1 2 2 6 2" xfId="277"/>
    <cellStyle name="20% - Énfasis1 2 2 7" xfId="278"/>
    <cellStyle name="20% - Énfasis1 2 2 8" xfId="279"/>
    <cellStyle name="20% - Énfasis1 2 2 9" xfId="280"/>
    <cellStyle name="20% - Énfasis1 2 3" xfId="281"/>
    <cellStyle name="20% - Énfasis1 2 3 2" xfId="282"/>
    <cellStyle name="20% - Énfasis1 2 3 2 2" xfId="283"/>
    <cellStyle name="20% - Énfasis1 2 3 2 2 2" xfId="284"/>
    <cellStyle name="20% - Énfasis1 2 3 2 2 3" xfId="285"/>
    <cellStyle name="20% - Énfasis1 2 3 2 3" xfId="286"/>
    <cellStyle name="20% - Énfasis1 2 3 2 3 2" xfId="287"/>
    <cellStyle name="20% - Énfasis1 2 3 2 3 3" xfId="288"/>
    <cellStyle name="20% - Énfasis1 2 3 2 4" xfId="289"/>
    <cellStyle name="20% - Énfasis1 2 3 2 4 2" xfId="290"/>
    <cellStyle name="20% - Énfasis1 2 3 2 4 3" xfId="291"/>
    <cellStyle name="20% - Énfasis1 2 3 2 5" xfId="292"/>
    <cellStyle name="20% - Énfasis1 2 3 2 6" xfId="293"/>
    <cellStyle name="20% - Énfasis1 2 3 3" xfId="294"/>
    <cellStyle name="20% - Énfasis1 2 3 3 2" xfId="295"/>
    <cellStyle name="20% - Énfasis1 2 3 3 3" xfId="296"/>
    <cellStyle name="20% - Énfasis1 2 3 4" xfId="297"/>
    <cellStyle name="20% - Énfasis1 2 3 4 2" xfId="298"/>
    <cellStyle name="20% - Énfasis1 2 3 4 3" xfId="299"/>
    <cellStyle name="20% - Énfasis1 2 3 5" xfId="300"/>
    <cellStyle name="20% - Énfasis1 2 3 5 2" xfId="301"/>
    <cellStyle name="20% - Énfasis1 2 3 5 3" xfId="302"/>
    <cellStyle name="20% - Énfasis1 2 3 6" xfId="303"/>
    <cellStyle name="20% - Énfasis1 2 3 7" xfId="304"/>
    <cellStyle name="20% - Énfasis1 2 4" xfId="305"/>
    <cellStyle name="20% - Énfasis1 2 4 2" xfId="306"/>
    <cellStyle name="20% - Énfasis1 2 4 2 2" xfId="307"/>
    <cellStyle name="20% - Énfasis1 2 4 2 3" xfId="308"/>
    <cellStyle name="20% - Énfasis1 2 4 2 4" xfId="309"/>
    <cellStyle name="20% - Énfasis1 2 4 2 5" xfId="310"/>
    <cellStyle name="20% - Énfasis1 2 4 2 6" xfId="311"/>
    <cellStyle name="20% - Énfasis1 2 4 3" xfId="312"/>
    <cellStyle name="20% - Énfasis1 2 4 3 2" xfId="313"/>
    <cellStyle name="20% - Énfasis1 2 4 3 3" xfId="314"/>
    <cellStyle name="20% - Énfasis1 2 4 4" xfId="315"/>
    <cellStyle name="20% - Énfasis1 2 4 4 2" xfId="316"/>
    <cellStyle name="20% - Énfasis1 2 4 4 3" xfId="317"/>
    <cellStyle name="20% - Énfasis1 2 4 5" xfId="318"/>
    <cellStyle name="20% - Énfasis1 2 4 6" xfId="319"/>
    <cellStyle name="20% - Énfasis1 2 4 7" xfId="320"/>
    <cellStyle name="20% - Énfasis1 2 5" xfId="321"/>
    <cellStyle name="20% - Énfasis1 2 5 2" xfId="322"/>
    <cellStyle name="20% - Énfasis1 2 5 2 2" xfId="323"/>
    <cellStyle name="20% - Énfasis1 2 5 2 3" xfId="324"/>
    <cellStyle name="20% - Énfasis1 2 5 2 4" xfId="325"/>
    <cellStyle name="20% - Énfasis1 2 5 3" xfId="326"/>
    <cellStyle name="20% - Énfasis1 2 5 4" xfId="327"/>
    <cellStyle name="20% - Énfasis1 2 5 5" xfId="328"/>
    <cellStyle name="20% - Énfasis1 2 5 6" xfId="329"/>
    <cellStyle name="20% - Énfasis1 2 5 7" xfId="330"/>
    <cellStyle name="20% - Énfasis1 2 6" xfId="331"/>
    <cellStyle name="20% - Énfasis1 2 6 2" xfId="332"/>
    <cellStyle name="20% - Énfasis1 2 6 2 2" xfId="333"/>
    <cellStyle name="20% - Énfasis1 2 6 2 3" xfId="334"/>
    <cellStyle name="20% - Énfasis1 2 6 2 4" xfId="335"/>
    <cellStyle name="20% - Énfasis1 2 6 3" xfId="336"/>
    <cellStyle name="20% - Énfasis1 2 6 4" xfId="337"/>
    <cellStyle name="20% - Énfasis1 2 6 5" xfId="338"/>
    <cellStyle name="20% - Énfasis1 2 6 6" xfId="339"/>
    <cellStyle name="20% - Énfasis1 2 6 7" xfId="340"/>
    <cellStyle name="20% - Énfasis1 2 7" xfId="341"/>
    <cellStyle name="20% - Énfasis1 2 7 2" xfId="342"/>
    <cellStyle name="20% - Énfasis1 2 7 3" xfId="343"/>
    <cellStyle name="20% - Énfasis1 2 7 4" xfId="344"/>
    <cellStyle name="20% - Énfasis1 2 7 5" xfId="345"/>
    <cellStyle name="20% - Énfasis1 2 7 6" xfId="346"/>
    <cellStyle name="20% - Énfasis1 2 8" xfId="347"/>
    <cellStyle name="20% - Énfasis1 2 8 2" xfId="348"/>
    <cellStyle name="20% - Énfasis1 2 9" xfId="349"/>
    <cellStyle name="20% - Énfasis1 2 9 2" xfId="350"/>
    <cellStyle name="20% - Énfasis1 3" xfId="351"/>
    <cellStyle name="20% - Énfasis1 3 10" xfId="352"/>
    <cellStyle name="20% - Énfasis1 3 10 2" xfId="353"/>
    <cellStyle name="20% - Énfasis1 3 11" xfId="354"/>
    <cellStyle name="20% - Énfasis1 3 12" xfId="355"/>
    <cellStyle name="20% - Énfasis1 3 13" xfId="356"/>
    <cellStyle name="20% - Énfasis1 3 2" xfId="357"/>
    <cellStyle name="20% - Énfasis1 3 2 2" xfId="358"/>
    <cellStyle name="20% - Énfasis1 3 2 2 2" xfId="359"/>
    <cellStyle name="20% - Énfasis1 3 2 2 2 2" xfId="360"/>
    <cellStyle name="20% - Énfasis1 3 2 2 2 3" xfId="361"/>
    <cellStyle name="20% - Énfasis1 3 2 2 3" xfId="362"/>
    <cellStyle name="20% - Énfasis1 3 2 2 3 2" xfId="363"/>
    <cellStyle name="20% - Énfasis1 3 2 2 3 3" xfId="364"/>
    <cellStyle name="20% - Énfasis1 3 2 2 4" xfId="365"/>
    <cellStyle name="20% - Énfasis1 3 2 2 4 2" xfId="366"/>
    <cellStyle name="20% - Énfasis1 3 2 2 4 3" xfId="367"/>
    <cellStyle name="20% - Énfasis1 3 2 2 5" xfId="368"/>
    <cellStyle name="20% - Énfasis1 3 2 2 6" xfId="369"/>
    <cellStyle name="20% - Énfasis1 3 2 3" xfId="370"/>
    <cellStyle name="20% - Énfasis1 3 2 3 2" xfId="371"/>
    <cellStyle name="20% - Énfasis1 3 2 3 3" xfId="372"/>
    <cellStyle name="20% - Énfasis1 3 2 4" xfId="373"/>
    <cellStyle name="20% - Énfasis1 3 2 4 2" xfId="374"/>
    <cellStyle name="20% - Énfasis1 3 2 4 3" xfId="375"/>
    <cellStyle name="20% - Énfasis1 3 2 5" xfId="376"/>
    <cellStyle name="20% - Énfasis1 3 2 5 2" xfId="377"/>
    <cellStyle name="20% - Énfasis1 3 2 5 3" xfId="378"/>
    <cellStyle name="20% - Énfasis1 3 2 6" xfId="379"/>
    <cellStyle name="20% - Énfasis1 3 2 7" xfId="380"/>
    <cellStyle name="20% - Énfasis1 3 3" xfId="381"/>
    <cellStyle name="20% - Énfasis1 3 3 2" xfId="382"/>
    <cellStyle name="20% - Énfasis1 3 3 2 2" xfId="383"/>
    <cellStyle name="20% - Énfasis1 3 3 2 3" xfId="384"/>
    <cellStyle name="20% - Énfasis1 3 3 2 4" xfId="385"/>
    <cellStyle name="20% - Énfasis1 3 3 2 5" xfId="386"/>
    <cellStyle name="20% - Énfasis1 3 3 2 6" xfId="387"/>
    <cellStyle name="20% - Énfasis1 3 3 3" xfId="388"/>
    <cellStyle name="20% - Énfasis1 3 3 3 2" xfId="389"/>
    <cellStyle name="20% - Énfasis1 3 3 3 3" xfId="390"/>
    <cellStyle name="20% - Énfasis1 3 3 4" xfId="391"/>
    <cellStyle name="20% - Énfasis1 3 3 4 2" xfId="392"/>
    <cellStyle name="20% - Énfasis1 3 3 4 3" xfId="393"/>
    <cellStyle name="20% - Énfasis1 3 3 5" xfId="394"/>
    <cellStyle name="20% - Énfasis1 3 3 6" xfId="395"/>
    <cellStyle name="20% - Énfasis1 3 3 7" xfId="396"/>
    <cellStyle name="20% - Énfasis1 3 4" xfId="397"/>
    <cellStyle name="20% - Énfasis1 3 4 2" xfId="398"/>
    <cellStyle name="20% - Énfasis1 3 4 2 2" xfId="399"/>
    <cellStyle name="20% - Énfasis1 3 4 2 3" xfId="400"/>
    <cellStyle name="20% - Énfasis1 3 4 2 4" xfId="401"/>
    <cellStyle name="20% - Énfasis1 3 4 3" xfId="402"/>
    <cellStyle name="20% - Énfasis1 3 4 4" xfId="403"/>
    <cellStyle name="20% - Énfasis1 3 4 5" xfId="404"/>
    <cellStyle name="20% - Énfasis1 3 4 6" xfId="405"/>
    <cellStyle name="20% - Énfasis1 3 4 7" xfId="406"/>
    <cellStyle name="20% - Énfasis1 3 5" xfId="407"/>
    <cellStyle name="20% - Énfasis1 3 5 2" xfId="408"/>
    <cellStyle name="20% - Énfasis1 3 5 2 2" xfId="409"/>
    <cellStyle name="20% - Énfasis1 3 5 2 3" xfId="410"/>
    <cellStyle name="20% - Énfasis1 3 5 2 4" xfId="411"/>
    <cellStyle name="20% - Énfasis1 3 5 3" xfId="412"/>
    <cellStyle name="20% - Énfasis1 3 5 4" xfId="413"/>
    <cellStyle name="20% - Énfasis1 3 5 5" xfId="414"/>
    <cellStyle name="20% - Énfasis1 3 5 6" xfId="415"/>
    <cellStyle name="20% - Énfasis1 3 5 7" xfId="416"/>
    <cellStyle name="20% - Énfasis1 3 6" xfId="417"/>
    <cellStyle name="20% - Énfasis1 3 6 2" xfId="418"/>
    <cellStyle name="20% - Énfasis1 3 6 2 2" xfId="419"/>
    <cellStyle name="20% - Énfasis1 3 6 2 3" xfId="420"/>
    <cellStyle name="20% - Énfasis1 3 6 2 4" xfId="421"/>
    <cellStyle name="20% - Énfasis1 3 6 3" xfId="422"/>
    <cellStyle name="20% - Énfasis1 3 6 4" xfId="423"/>
    <cellStyle name="20% - Énfasis1 3 6 5" xfId="424"/>
    <cellStyle name="20% - Énfasis1 3 6 6" xfId="425"/>
    <cellStyle name="20% - Énfasis1 3 6 7" xfId="426"/>
    <cellStyle name="20% - Énfasis1 3 7" xfId="427"/>
    <cellStyle name="20% - Énfasis1 3 7 2" xfId="428"/>
    <cellStyle name="20% - Énfasis1 3 7 3" xfId="429"/>
    <cellStyle name="20% - Énfasis1 3 7 4" xfId="430"/>
    <cellStyle name="20% - Énfasis1 3 7 5" xfId="431"/>
    <cellStyle name="20% - Énfasis1 3 7 6" xfId="432"/>
    <cellStyle name="20% - Énfasis1 3 8" xfId="433"/>
    <cellStyle name="20% - Énfasis1 3 8 2" xfId="434"/>
    <cellStyle name="20% - Énfasis1 3 9" xfId="435"/>
    <cellStyle name="20% - Énfasis1 3 9 2" xfId="436"/>
    <cellStyle name="20% - Énfasis1 4" xfId="437"/>
    <cellStyle name="20% - Énfasis1 4 2" xfId="438"/>
    <cellStyle name="20% - Énfasis1 4 2 2" xfId="439"/>
    <cellStyle name="20% - Énfasis1 4 2 2 2" xfId="440"/>
    <cellStyle name="20% - Énfasis1 4 2 2 2 2" xfId="441"/>
    <cellStyle name="20% - Énfasis1 4 2 2 3" xfId="442"/>
    <cellStyle name="20% - Énfasis1 4 2 2 3 2" xfId="443"/>
    <cellStyle name="20% - Énfasis1 4 2 2 4" xfId="444"/>
    <cellStyle name="20% - Énfasis1 4 2 2 4 2" xfId="445"/>
    <cellStyle name="20% - Énfasis1 4 2 2 5" xfId="446"/>
    <cellStyle name="20% - Énfasis1 4 2 3" xfId="447"/>
    <cellStyle name="20% - Énfasis1 4 2 3 2" xfId="448"/>
    <cellStyle name="20% - Énfasis1 4 2 4" xfId="449"/>
    <cellStyle name="20% - Énfasis1 4 2 4 2" xfId="450"/>
    <cellStyle name="20% - Énfasis1 4 2 5" xfId="451"/>
    <cellStyle name="20% - Énfasis1 4 2 5 2" xfId="452"/>
    <cellStyle name="20% - Énfasis1 4 2 6" xfId="453"/>
    <cellStyle name="20% - Énfasis1 4 3" xfId="454"/>
    <cellStyle name="20% - Énfasis1 4 3 2" xfId="455"/>
    <cellStyle name="20% - Énfasis1 4 3 2 2" xfId="456"/>
    <cellStyle name="20% - Énfasis1 4 3 3" xfId="457"/>
    <cellStyle name="20% - Énfasis1 4 3 3 2" xfId="458"/>
    <cellStyle name="20% - Énfasis1 4 3 4" xfId="459"/>
    <cellStyle name="20% - Énfasis1 4 3 4 2" xfId="460"/>
    <cellStyle name="20% - Énfasis1 4 3 5" xfId="461"/>
    <cellStyle name="20% - Énfasis1 4 4" xfId="462"/>
    <cellStyle name="20% - Énfasis1 4 4 2" xfId="463"/>
    <cellStyle name="20% - Énfasis1 4 5" xfId="464"/>
    <cellStyle name="20% - Énfasis1 4 5 2" xfId="465"/>
    <cellStyle name="20% - Énfasis1 4 6" xfId="466"/>
    <cellStyle name="20% - Énfasis1 4 6 2" xfId="467"/>
    <cellStyle name="20% - Énfasis1 4 7" xfId="468"/>
    <cellStyle name="20% - Énfasis1 4 8" xfId="469"/>
    <cellStyle name="20% - Énfasis1 5" xfId="470"/>
    <cellStyle name="20% - Énfasis1 5 2" xfId="471"/>
    <cellStyle name="20% - Énfasis1 5 2 2" xfId="472"/>
    <cellStyle name="20% - Énfasis1 5 2 2 2" xfId="473"/>
    <cellStyle name="20% - Énfasis1 5 2 2 2 2" xfId="474"/>
    <cellStyle name="20% - Énfasis1 5 2 2 3" xfId="475"/>
    <cellStyle name="20% - Énfasis1 5 2 2 3 2" xfId="476"/>
    <cellStyle name="20% - Énfasis1 5 2 2 4" xfId="477"/>
    <cellStyle name="20% - Énfasis1 5 2 2 4 2" xfId="478"/>
    <cellStyle name="20% - Énfasis1 5 2 2 5" xfId="479"/>
    <cellStyle name="20% - Énfasis1 5 2 3" xfId="480"/>
    <cellStyle name="20% - Énfasis1 5 2 3 2" xfId="481"/>
    <cellStyle name="20% - Énfasis1 5 2 4" xfId="482"/>
    <cellStyle name="20% - Énfasis1 5 2 4 2" xfId="483"/>
    <cellStyle name="20% - Énfasis1 5 2 5" xfId="484"/>
    <cellStyle name="20% - Énfasis1 5 2 5 2" xfId="485"/>
    <cellStyle name="20% - Énfasis1 5 2 6" xfId="486"/>
    <cellStyle name="20% - Énfasis1 5 3" xfId="487"/>
    <cellStyle name="20% - Énfasis1 5 3 2" xfId="488"/>
    <cellStyle name="20% - Énfasis1 5 3 2 2" xfId="489"/>
    <cellStyle name="20% - Énfasis1 5 3 3" xfId="490"/>
    <cellStyle name="20% - Énfasis1 5 3 3 2" xfId="491"/>
    <cellStyle name="20% - Énfasis1 5 3 4" xfId="492"/>
    <cellStyle name="20% - Énfasis1 5 3 4 2" xfId="493"/>
    <cellStyle name="20% - Énfasis1 5 3 5" xfId="494"/>
    <cellStyle name="20% - Énfasis1 5 4" xfId="495"/>
    <cellStyle name="20% - Énfasis1 5 4 2" xfId="496"/>
    <cellStyle name="20% - Énfasis1 5 5" xfId="497"/>
    <cellStyle name="20% - Énfasis1 5 5 2" xfId="498"/>
    <cellStyle name="20% - Énfasis1 5 6" xfId="499"/>
    <cellStyle name="20% - Énfasis1 5 6 2" xfId="500"/>
    <cellStyle name="20% - Énfasis1 5 7" xfId="501"/>
    <cellStyle name="20% - Énfasis1 6" xfId="502"/>
    <cellStyle name="20% - Énfasis1 6 2" xfId="503"/>
    <cellStyle name="20% - Énfasis1 6 2 2" xfId="504"/>
    <cellStyle name="20% - Énfasis1 6 2 2 2" xfId="505"/>
    <cellStyle name="20% - Énfasis1 6 2 3" xfId="506"/>
    <cellStyle name="20% - Énfasis1 6 2 3 2" xfId="507"/>
    <cellStyle name="20% - Énfasis1 6 2 4" xfId="508"/>
    <cellStyle name="20% - Énfasis1 6 2 4 2" xfId="509"/>
    <cellStyle name="20% - Énfasis1 6 2 5" xfId="510"/>
    <cellStyle name="20% - Énfasis1 6 3" xfId="511"/>
    <cellStyle name="20% - Énfasis1 6 3 2" xfId="512"/>
    <cellStyle name="20% - Énfasis1 6 4" xfId="513"/>
    <cellStyle name="20% - Énfasis1 6 4 2" xfId="514"/>
    <cellStyle name="20% - Énfasis1 6 5" xfId="515"/>
    <cellStyle name="20% - Énfasis1 6 5 2" xfId="516"/>
    <cellStyle name="20% - Énfasis1 6 6" xfId="517"/>
    <cellStyle name="20% - Énfasis1 7" xfId="518"/>
    <cellStyle name="20% - Énfasis1 7 2" xfId="519"/>
    <cellStyle name="20% - Énfasis1 7 2 2" xfId="520"/>
    <cellStyle name="20% - Énfasis1 7 3" xfId="521"/>
    <cellStyle name="20% - Énfasis1 7 3 2" xfId="522"/>
    <cellStyle name="20% - Énfasis1 7 4" xfId="523"/>
    <cellStyle name="20% - Énfasis1 7 4 2" xfId="524"/>
    <cellStyle name="20% - Énfasis1 7 5" xfId="525"/>
    <cellStyle name="20% - Énfasis1 8" xfId="526"/>
    <cellStyle name="20% - Énfasis1 8 2" xfId="527"/>
    <cellStyle name="20% - Énfasis1 9" xfId="528"/>
    <cellStyle name="20% - Énfasis1 9 2" xfId="529"/>
    <cellStyle name="20% - Énfasis2 10" xfId="530"/>
    <cellStyle name="20% - Énfasis2 10 2" xfId="531"/>
    <cellStyle name="20% - Énfasis2 11" xfId="532"/>
    <cellStyle name="20% - Énfasis2 11 2" xfId="533"/>
    <cellStyle name="20% - Énfasis2 12" xfId="534"/>
    <cellStyle name="20% - Énfasis2 13" xfId="535"/>
    <cellStyle name="20% - Énfasis2 2" xfId="536"/>
    <cellStyle name="20% - Énfasis2 2 10" xfId="537"/>
    <cellStyle name="20% - Énfasis2 2 10 2" xfId="538"/>
    <cellStyle name="20% - Énfasis2 2 11" xfId="539"/>
    <cellStyle name="20% - Énfasis2 2 12" xfId="540"/>
    <cellStyle name="20% - Énfasis2 2 13" xfId="541"/>
    <cellStyle name="20% - Énfasis2 2 2" xfId="542"/>
    <cellStyle name="20% - Énfasis2 2 2 10" xfId="543"/>
    <cellStyle name="20% - Énfasis2 2 2 11" xfId="544"/>
    <cellStyle name="20% - Énfasis2 2 2 12" xfId="545"/>
    <cellStyle name="20% - Énfasis2 2 2 13" xfId="546"/>
    <cellStyle name="20% - Énfasis2 2 2 14" xfId="547"/>
    <cellStyle name="20% - Énfasis2 2 2 2" xfId="548"/>
    <cellStyle name="20% - Énfasis2 2 2 2 2" xfId="549"/>
    <cellStyle name="20% - Énfasis2 2 2 2 2 2" xfId="550"/>
    <cellStyle name="20% - Énfasis2 2 2 2 2 2 2" xfId="551"/>
    <cellStyle name="20% - Énfasis2 2 2 2 2 3" xfId="552"/>
    <cellStyle name="20% - Énfasis2 2 2 2 2 3 2" xfId="553"/>
    <cellStyle name="20% - Énfasis2 2 2 2 2 4" xfId="554"/>
    <cellStyle name="20% - Énfasis2 2 2 2 2 4 2" xfId="555"/>
    <cellStyle name="20% - Énfasis2 2 2 2 2 5" xfId="556"/>
    <cellStyle name="20% - Énfasis2 2 2 2 2 6" xfId="557"/>
    <cellStyle name="20% - Énfasis2 2 2 2 3" xfId="558"/>
    <cellStyle name="20% - Énfasis2 2 2 2 3 2" xfId="559"/>
    <cellStyle name="20% - Énfasis2 2 2 2 3 3" xfId="560"/>
    <cellStyle name="20% - Énfasis2 2 2 2 4" xfId="561"/>
    <cellStyle name="20% - Énfasis2 2 2 2 4 2" xfId="562"/>
    <cellStyle name="20% - Énfasis2 2 2 2 4 3" xfId="563"/>
    <cellStyle name="20% - Énfasis2 2 2 2 5" xfId="564"/>
    <cellStyle name="20% - Énfasis2 2 2 2 5 2" xfId="565"/>
    <cellStyle name="20% - Énfasis2 2 2 2 6" xfId="566"/>
    <cellStyle name="20% - Énfasis2 2 2 2 7" xfId="567"/>
    <cellStyle name="20% - Énfasis2 2 2 3" xfId="568"/>
    <cellStyle name="20% - Énfasis2 2 2 3 2" xfId="569"/>
    <cellStyle name="20% - Énfasis2 2 2 3 2 2" xfId="570"/>
    <cellStyle name="20% - Énfasis2 2 2 3 3" xfId="571"/>
    <cellStyle name="20% - Énfasis2 2 2 3 3 2" xfId="572"/>
    <cellStyle name="20% - Énfasis2 2 2 3 4" xfId="573"/>
    <cellStyle name="20% - Énfasis2 2 2 3 4 2" xfId="574"/>
    <cellStyle name="20% - Énfasis2 2 2 3 5" xfId="575"/>
    <cellStyle name="20% - Énfasis2 2 2 3 6" xfId="576"/>
    <cellStyle name="20% - Énfasis2 2 2 4" xfId="577"/>
    <cellStyle name="20% - Énfasis2 2 2 4 2" xfId="578"/>
    <cellStyle name="20% - Énfasis2 2 2 4 3" xfId="579"/>
    <cellStyle name="20% - Énfasis2 2 2 5" xfId="580"/>
    <cellStyle name="20% - Énfasis2 2 2 5 2" xfId="581"/>
    <cellStyle name="20% - Énfasis2 2 2 5 3" xfId="582"/>
    <cellStyle name="20% - Énfasis2 2 2 6" xfId="583"/>
    <cellStyle name="20% - Énfasis2 2 2 6 2" xfId="584"/>
    <cellStyle name="20% - Énfasis2 2 2 7" xfId="585"/>
    <cellStyle name="20% - Énfasis2 2 2 8" xfId="586"/>
    <cellStyle name="20% - Énfasis2 2 2 9" xfId="587"/>
    <cellStyle name="20% - Énfasis2 2 3" xfId="588"/>
    <cellStyle name="20% - Énfasis2 2 3 2" xfId="589"/>
    <cellStyle name="20% - Énfasis2 2 3 2 2" xfId="590"/>
    <cellStyle name="20% - Énfasis2 2 3 2 2 2" xfId="591"/>
    <cellStyle name="20% - Énfasis2 2 3 2 2 3" xfId="592"/>
    <cellStyle name="20% - Énfasis2 2 3 2 3" xfId="593"/>
    <cellStyle name="20% - Énfasis2 2 3 2 3 2" xfId="594"/>
    <cellStyle name="20% - Énfasis2 2 3 2 3 3" xfId="595"/>
    <cellStyle name="20% - Énfasis2 2 3 2 4" xfId="596"/>
    <cellStyle name="20% - Énfasis2 2 3 2 4 2" xfId="597"/>
    <cellStyle name="20% - Énfasis2 2 3 2 4 3" xfId="598"/>
    <cellStyle name="20% - Énfasis2 2 3 2 5" xfId="599"/>
    <cellStyle name="20% - Énfasis2 2 3 2 6" xfId="600"/>
    <cellStyle name="20% - Énfasis2 2 3 3" xfId="601"/>
    <cellStyle name="20% - Énfasis2 2 3 3 2" xfId="602"/>
    <cellStyle name="20% - Énfasis2 2 3 3 3" xfId="603"/>
    <cellStyle name="20% - Énfasis2 2 3 4" xfId="604"/>
    <cellStyle name="20% - Énfasis2 2 3 4 2" xfId="605"/>
    <cellStyle name="20% - Énfasis2 2 3 4 3" xfId="606"/>
    <cellStyle name="20% - Énfasis2 2 3 5" xfId="607"/>
    <cellStyle name="20% - Énfasis2 2 3 5 2" xfId="608"/>
    <cellStyle name="20% - Énfasis2 2 3 5 3" xfId="609"/>
    <cellStyle name="20% - Énfasis2 2 3 6" xfId="610"/>
    <cellStyle name="20% - Énfasis2 2 3 7" xfId="611"/>
    <cellStyle name="20% - Énfasis2 2 4" xfId="612"/>
    <cellStyle name="20% - Énfasis2 2 4 2" xfId="613"/>
    <cellStyle name="20% - Énfasis2 2 4 2 2" xfId="614"/>
    <cellStyle name="20% - Énfasis2 2 4 2 3" xfId="615"/>
    <cellStyle name="20% - Énfasis2 2 4 2 4" xfId="616"/>
    <cellStyle name="20% - Énfasis2 2 4 2 5" xfId="617"/>
    <cellStyle name="20% - Énfasis2 2 4 2 6" xfId="618"/>
    <cellStyle name="20% - Énfasis2 2 4 3" xfId="619"/>
    <cellStyle name="20% - Énfasis2 2 4 3 2" xfId="620"/>
    <cellStyle name="20% - Énfasis2 2 4 3 3" xfId="621"/>
    <cellStyle name="20% - Énfasis2 2 4 4" xfId="622"/>
    <cellStyle name="20% - Énfasis2 2 4 4 2" xfId="623"/>
    <cellStyle name="20% - Énfasis2 2 4 4 3" xfId="624"/>
    <cellStyle name="20% - Énfasis2 2 4 5" xfId="625"/>
    <cellStyle name="20% - Énfasis2 2 4 6" xfId="626"/>
    <cellStyle name="20% - Énfasis2 2 4 7" xfId="627"/>
    <cellStyle name="20% - Énfasis2 2 5" xfId="628"/>
    <cellStyle name="20% - Énfasis2 2 5 2" xfId="629"/>
    <cellStyle name="20% - Énfasis2 2 5 2 2" xfId="630"/>
    <cellStyle name="20% - Énfasis2 2 5 2 3" xfId="631"/>
    <cellStyle name="20% - Énfasis2 2 5 2 4" xfId="632"/>
    <cellStyle name="20% - Énfasis2 2 5 3" xfId="633"/>
    <cellStyle name="20% - Énfasis2 2 5 4" xfId="634"/>
    <cellStyle name="20% - Énfasis2 2 5 5" xfId="635"/>
    <cellStyle name="20% - Énfasis2 2 5 6" xfId="636"/>
    <cellStyle name="20% - Énfasis2 2 5 7" xfId="637"/>
    <cellStyle name="20% - Énfasis2 2 6" xfId="638"/>
    <cellStyle name="20% - Énfasis2 2 6 2" xfId="639"/>
    <cellStyle name="20% - Énfasis2 2 6 2 2" xfId="640"/>
    <cellStyle name="20% - Énfasis2 2 6 2 3" xfId="641"/>
    <cellStyle name="20% - Énfasis2 2 6 2 4" xfId="642"/>
    <cellStyle name="20% - Énfasis2 2 6 3" xfId="643"/>
    <cellStyle name="20% - Énfasis2 2 6 4" xfId="644"/>
    <cellStyle name="20% - Énfasis2 2 6 5" xfId="645"/>
    <cellStyle name="20% - Énfasis2 2 6 6" xfId="646"/>
    <cellStyle name="20% - Énfasis2 2 6 7" xfId="647"/>
    <cellStyle name="20% - Énfasis2 2 7" xfId="648"/>
    <cellStyle name="20% - Énfasis2 2 7 2" xfId="649"/>
    <cellStyle name="20% - Énfasis2 2 7 3" xfId="650"/>
    <cellStyle name="20% - Énfasis2 2 7 4" xfId="651"/>
    <cellStyle name="20% - Énfasis2 2 7 5" xfId="652"/>
    <cellStyle name="20% - Énfasis2 2 7 6" xfId="653"/>
    <cellStyle name="20% - Énfasis2 2 8" xfId="654"/>
    <cellStyle name="20% - Énfasis2 2 8 2" xfId="655"/>
    <cellStyle name="20% - Énfasis2 2 9" xfId="656"/>
    <cellStyle name="20% - Énfasis2 2 9 2" xfId="657"/>
    <cellStyle name="20% - Énfasis2 3" xfId="658"/>
    <cellStyle name="20% - Énfasis2 3 10" xfId="659"/>
    <cellStyle name="20% - Énfasis2 3 10 2" xfId="660"/>
    <cellStyle name="20% - Énfasis2 3 11" xfId="661"/>
    <cellStyle name="20% - Énfasis2 3 12" xfId="662"/>
    <cellStyle name="20% - Énfasis2 3 13" xfId="663"/>
    <cellStyle name="20% - Énfasis2 3 2" xfId="664"/>
    <cellStyle name="20% - Énfasis2 3 2 2" xfId="665"/>
    <cellStyle name="20% - Énfasis2 3 2 2 2" xfId="666"/>
    <cellStyle name="20% - Énfasis2 3 2 2 2 2" xfId="667"/>
    <cellStyle name="20% - Énfasis2 3 2 2 2 3" xfId="668"/>
    <cellStyle name="20% - Énfasis2 3 2 2 3" xfId="669"/>
    <cellStyle name="20% - Énfasis2 3 2 2 3 2" xfId="670"/>
    <cellStyle name="20% - Énfasis2 3 2 2 3 3" xfId="671"/>
    <cellStyle name="20% - Énfasis2 3 2 2 4" xfId="672"/>
    <cellStyle name="20% - Énfasis2 3 2 2 4 2" xfId="673"/>
    <cellStyle name="20% - Énfasis2 3 2 2 4 3" xfId="674"/>
    <cellStyle name="20% - Énfasis2 3 2 2 5" xfId="675"/>
    <cellStyle name="20% - Énfasis2 3 2 2 6" xfId="676"/>
    <cellStyle name="20% - Énfasis2 3 2 3" xfId="677"/>
    <cellStyle name="20% - Énfasis2 3 2 3 2" xfId="678"/>
    <cellStyle name="20% - Énfasis2 3 2 3 3" xfId="679"/>
    <cellStyle name="20% - Énfasis2 3 2 4" xfId="680"/>
    <cellStyle name="20% - Énfasis2 3 2 4 2" xfId="681"/>
    <cellStyle name="20% - Énfasis2 3 2 4 3" xfId="682"/>
    <cellStyle name="20% - Énfasis2 3 2 5" xfId="683"/>
    <cellStyle name="20% - Énfasis2 3 2 5 2" xfId="684"/>
    <cellStyle name="20% - Énfasis2 3 2 5 3" xfId="685"/>
    <cellStyle name="20% - Énfasis2 3 2 6" xfId="686"/>
    <cellStyle name="20% - Énfasis2 3 2 7" xfId="687"/>
    <cellStyle name="20% - Énfasis2 3 3" xfId="688"/>
    <cellStyle name="20% - Énfasis2 3 3 2" xfId="689"/>
    <cellStyle name="20% - Énfasis2 3 3 2 2" xfId="690"/>
    <cellStyle name="20% - Énfasis2 3 3 2 3" xfId="691"/>
    <cellStyle name="20% - Énfasis2 3 3 2 4" xfId="692"/>
    <cellStyle name="20% - Énfasis2 3 3 2 5" xfId="693"/>
    <cellStyle name="20% - Énfasis2 3 3 2 6" xfId="694"/>
    <cellStyle name="20% - Énfasis2 3 3 3" xfId="695"/>
    <cellStyle name="20% - Énfasis2 3 3 3 2" xfId="696"/>
    <cellStyle name="20% - Énfasis2 3 3 3 3" xfId="697"/>
    <cellStyle name="20% - Énfasis2 3 3 4" xfId="698"/>
    <cellStyle name="20% - Énfasis2 3 3 4 2" xfId="699"/>
    <cellStyle name="20% - Énfasis2 3 3 4 3" xfId="700"/>
    <cellStyle name="20% - Énfasis2 3 3 5" xfId="701"/>
    <cellStyle name="20% - Énfasis2 3 3 6" xfId="702"/>
    <cellStyle name="20% - Énfasis2 3 3 7" xfId="703"/>
    <cellStyle name="20% - Énfasis2 3 4" xfId="704"/>
    <cellStyle name="20% - Énfasis2 3 4 2" xfId="705"/>
    <cellStyle name="20% - Énfasis2 3 4 2 2" xfId="706"/>
    <cellStyle name="20% - Énfasis2 3 4 2 3" xfId="707"/>
    <cellStyle name="20% - Énfasis2 3 4 2 4" xfId="708"/>
    <cellStyle name="20% - Énfasis2 3 4 3" xfId="709"/>
    <cellStyle name="20% - Énfasis2 3 4 4" xfId="710"/>
    <cellStyle name="20% - Énfasis2 3 4 5" xfId="711"/>
    <cellStyle name="20% - Énfasis2 3 4 6" xfId="712"/>
    <cellStyle name="20% - Énfasis2 3 4 7" xfId="713"/>
    <cellStyle name="20% - Énfasis2 3 5" xfId="714"/>
    <cellStyle name="20% - Énfasis2 3 5 2" xfId="715"/>
    <cellStyle name="20% - Énfasis2 3 5 2 2" xfId="716"/>
    <cellStyle name="20% - Énfasis2 3 5 2 3" xfId="717"/>
    <cellStyle name="20% - Énfasis2 3 5 2 4" xfId="718"/>
    <cellStyle name="20% - Énfasis2 3 5 3" xfId="719"/>
    <cellStyle name="20% - Énfasis2 3 5 4" xfId="720"/>
    <cellStyle name="20% - Énfasis2 3 5 5" xfId="721"/>
    <cellStyle name="20% - Énfasis2 3 5 6" xfId="722"/>
    <cellStyle name="20% - Énfasis2 3 5 7" xfId="723"/>
    <cellStyle name="20% - Énfasis2 3 6" xfId="724"/>
    <cellStyle name="20% - Énfasis2 3 6 2" xfId="725"/>
    <cellStyle name="20% - Énfasis2 3 6 2 2" xfId="726"/>
    <cellStyle name="20% - Énfasis2 3 6 2 3" xfId="727"/>
    <cellStyle name="20% - Énfasis2 3 6 2 4" xfId="728"/>
    <cellStyle name="20% - Énfasis2 3 6 3" xfId="729"/>
    <cellStyle name="20% - Énfasis2 3 6 4" xfId="730"/>
    <cellStyle name="20% - Énfasis2 3 6 5" xfId="731"/>
    <cellStyle name="20% - Énfasis2 3 6 6" xfId="732"/>
    <cellStyle name="20% - Énfasis2 3 6 7" xfId="733"/>
    <cellStyle name="20% - Énfasis2 3 7" xfId="734"/>
    <cellStyle name="20% - Énfasis2 3 7 2" xfId="735"/>
    <cellStyle name="20% - Énfasis2 3 7 3" xfId="736"/>
    <cellStyle name="20% - Énfasis2 3 7 4" xfId="737"/>
    <cellStyle name="20% - Énfasis2 3 7 5" xfId="738"/>
    <cellStyle name="20% - Énfasis2 3 7 6" xfId="739"/>
    <cellStyle name="20% - Énfasis2 3 8" xfId="740"/>
    <cellStyle name="20% - Énfasis2 3 8 2" xfId="741"/>
    <cellStyle name="20% - Énfasis2 3 9" xfId="742"/>
    <cellStyle name="20% - Énfasis2 3 9 2" xfId="743"/>
    <cellStyle name="20% - Énfasis2 4" xfId="744"/>
    <cellStyle name="20% - Énfasis2 4 2" xfId="745"/>
    <cellStyle name="20% - Énfasis2 4 2 2" xfId="746"/>
    <cellStyle name="20% - Énfasis2 4 2 2 2" xfId="747"/>
    <cellStyle name="20% - Énfasis2 4 2 2 2 2" xfId="748"/>
    <cellStyle name="20% - Énfasis2 4 2 2 3" xfId="749"/>
    <cellStyle name="20% - Énfasis2 4 2 2 3 2" xfId="750"/>
    <cellStyle name="20% - Énfasis2 4 2 2 4" xfId="751"/>
    <cellStyle name="20% - Énfasis2 4 2 2 4 2" xfId="752"/>
    <cellStyle name="20% - Énfasis2 4 2 2 5" xfId="753"/>
    <cellStyle name="20% - Énfasis2 4 2 3" xfId="754"/>
    <cellStyle name="20% - Énfasis2 4 2 3 2" xfId="755"/>
    <cellStyle name="20% - Énfasis2 4 2 4" xfId="756"/>
    <cellStyle name="20% - Énfasis2 4 2 4 2" xfId="757"/>
    <cellStyle name="20% - Énfasis2 4 2 5" xfId="758"/>
    <cellStyle name="20% - Énfasis2 4 2 5 2" xfId="759"/>
    <cellStyle name="20% - Énfasis2 4 2 6" xfId="760"/>
    <cellStyle name="20% - Énfasis2 4 3" xfId="761"/>
    <cellStyle name="20% - Énfasis2 4 3 2" xfId="762"/>
    <cellStyle name="20% - Énfasis2 4 3 2 2" xfId="763"/>
    <cellStyle name="20% - Énfasis2 4 3 3" xfId="764"/>
    <cellStyle name="20% - Énfasis2 4 3 3 2" xfId="765"/>
    <cellStyle name="20% - Énfasis2 4 3 4" xfId="766"/>
    <cellStyle name="20% - Énfasis2 4 3 4 2" xfId="767"/>
    <cellStyle name="20% - Énfasis2 4 3 5" xfId="768"/>
    <cellStyle name="20% - Énfasis2 4 4" xfId="769"/>
    <cellStyle name="20% - Énfasis2 4 4 2" xfId="770"/>
    <cellStyle name="20% - Énfasis2 4 5" xfId="771"/>
    <cellStyle name="20% - Énfasis2 4 5 2" xfId="772"/>
    <cellStyle name="20% - Énfasis2 4 6" xfId="773"/>
    <cellStyle name="20% - Énfasis2 4 6 2" xfId="774"/>
    <cellStyle name="20% - Énfasis2 4 7" xfId="775"/>
    <cellStyle name="20% - Énfasis2 4 8" xfId="776"/>
    <cellStyle name="20% - Énfasis2 5" xfId="777"/>
    <cellStyle name="20% - Énfasis2 5 2" xfId="778"/>
    <cellStyle name="20% - Énfasis2 5 2 2" xfId="779"/>
    <cellStyle name="20% - Énfasis2 5 2 2 2" xfId="780"/>
    <cellStyle name="20% - Énfasis2 5 2 2 2 2" xfId="781"/>
    <cellStyle name="20% - Énfasis2 5 2 2 3" xfId="782"/>
    <cellStyle name="20% - Énfasis2 5 2 2 3 2" xfId="783"/>
    <cellStyle name="20% - Énfasis2 5 2 2 4" xfId="784"/>
    <cellStyle name="20% - Énfasis2 5 2 2 4 2" xfId="785"/>
    <cellStyle name="20% - Énfasis2 5 2 2 5" xfId="786"/>
    <cellStyle name="20% - Énfasis2 5 2 3" xfId="787"/>
    <cellStyle name="20% - Énfasis2 5 2 3 2" xfId="788"/>
    <cellStyle name="20% - Énfasis2 5 2 4" xfId="789"/>
    <cellStyle name="20% - Énfasis2 5 2 4 2" xfId="790"/>
    <cellStyle name="20% - Énfasis2 5 2 5" xfId="791"/>
    <cellStyle name="20% - Énfasis2 5 2 5 2" xfId="792"/>
    <cellStyle name="20% - Énfasis2 5 2 6" xfId="793"/>
    <cellStyle name="20% - Énfasis2 5 3" xfId="794"/>
    <cellStyle name="20% - Énfasis2 5 3 2" xfId="795"/>
    <cellStyle name="20% - Énfasis2 5 3 2 2" xfId="796"/>
    <cellStyle name="20% - Énfasis2 5 3 3" xfId="797"/>
    <cellStyle name="20% - Énfasis2 5 3 3 2" xfId="798"/>
    <cellStyle name="20% - Énfasis2 5 3 4" xfId="799"/>
    <cellStyle name="20% - Énfasis2 5 3 4 2" xfId="800"/>
    <cellStyle name="20% - Énfasis2 5 3 5" xfId="801"/>
    <cellStyle name="20% - Énfasis2 5 4" xfId="802"/>
    <cellStyle name="20% - Énfasis2 5 4 2" xfId="803"/>
    <cellStyle name="20% - Énfasis2 5 5" xfId="804"/>
    <cellStyle name="20% - Énfasis2 5 5 2" xfId="805"/>
    <cellStyle name="20% - Énfasis2 5 6" xfId="806"/>
    <cellStyle name="20% - Énfasis2 5 6 2" xfId="807"/>
    <cellStyle name="20% - Énfasis2 5 7" xfId="808"/>
    <cellStyle name="20% - Énfasis2 6" xfId="809"/>
    <cellStyle name="20% - Énfasis2 6 2" xfId="810"/>
    <cellStyle name="20% - Énfasis2 6 2 2" xfId="811"/>
    <cellStyle name="20% - Énfasis2 6 2 2 2" xfId="812"/>
    <cellStyle name="20% - Énfasis2 6 2 3" xfId="813"/>
    <cellStyle name="20% - Énfasis2 6 2 3 2" xfId="814"/>
    <cellStyle name="20% - Énfasis2 6 2 4" xfId="815"/>
    <cellStyle name="20% - Énfasis2 6 2 4 2" xfId="816"/>
    <cellStyle name="20% - Énfasis2 6 2 5" xfId="817"/>
    <cellStyle name="20% - Énfasis2 6 3" xfId="818"/>
    <cellStyle name="20% - Énfasis2 6 3 2" xfId="819"/>
    <cellStyle name="20% - Énfasis2 6 4" xfId="820"/>
    <cellStyle name="20% - Énfasis2 6 4 2" xfId="821"/>
    <cellStyle name="20% - Énfasis2 6 5" xfId="822"/>
    <cellStyle name="20% - Énfasis2 6 5 2" xfId="823"/>
    <cellStyle name="20% - Énfasis2 6 6" xfId="824"/>
    <cellStyle name="20% - Énfasis2 7" xfId="825"/>
    <cellStyle name="20% - Énfasis2 7 2" xfId="826"/>
    <cellStyle name="20% - Énfasis2 7 2 2" xfId="827"/>
    <cellStyle name="20% - Énfasis2 7 3" xfId="828"/>
    <cellStyle name="20% - Énfasis2 7 3 2" xfId="829"/>
    <cellStyle name="20% - Énfasis2 7 4" xfId="830"/>
    <cellStyle name="20% - Énfasis2 7 4 2" xfId="831"/>
    <cellStyle name="20% - Énfasis2 7 5" xfId="832"/>
    <cellStyle name="20% - Énfasis2 8" xfId="833"/>
    <cellStyle name="20% - Énfasis2 8 2" xfId="834"/>
    <cellStyle name="20% - Énfasis2 9" xfId="835"/>
    <cellStyle name="20% - Énfasis2 9 2" xfId="836"/>
    <cellStyle name="20% - Énfasis3 10" xfId="837"/>
    <cellStyle name="20% - Énfasis3 10 2" xfId="838"/>
    <cellStyle name="20% - Énfasis3 11" xfId="839"/>
    <cellStyle name="20% - Énfasis3 11 2" xfId="840"/>
    <cellStyle name="20% - Énfasis3 12" xfId="841"/>
    <cellStyle name="20% - Énfasis3 13" xfId="842"/>
    <cellStyle name="20% - Énfasis3 2" xfId="843"/>
    <cellStyle name="20% - Énfasis3 2 10" xfId="844"/>
    <cellStyle name="20% - Énfasis3 2 10 2" xfId="845"/>
    <cellStyle name="20% - Énfasis3 2 11" xfId="846"/>
    <cellStyle name="20% - Énfasis3 2 12" xfId="847"/>
    <cellStyle name="20% - Énfasis3 2 13" xfId="848"/>
    <cellStyle name="20% - Énfasis3 2 2" xfId="849"/>
    <cellStyle name="20% - Énfasis3 2 2 10" xfId="850"/>
    <cellStyle name="20% - Énfasis3 2 2 11" xfId="851"/>
    <cellStyle name="20% - Énfasis3 2 2 12" xfId="852"/>
    <cellStyle name="20% - Énfasis3 2 2 13" xfId="853"/>
    <cellStyle name="20% - Énfasis3 2 2 14" xfId="854"/>
    <cellStyle name="20% - Énfasis3 2 2 2" xfId="855"/>
    <cellStyle name="20% - Énfasis3 2 2 2 2" xfId="856"/>
    <cellStyle name="20% - Énfasis3 2 2 2 2 2" xfId="857"/>
    <cellStyle name="20% - Énfasis3 2 2 2 2 2 2" xfId="858"/>
    <cellStyle name="20% - Énfasis3 2 2 2 2 3" xfId="859"/>
    <cellStyle name="20% - Énfasis3 2 2 2 2 3 2" xfId="860"/>
    <cellStyle name="20% - Énfasis3 2 2 2 2 4" xfId="861"/>
    <cellStyle name="20% - Énfasis3 2 2 2 2 4 2" xfId="862"/>
    <cellStyle name="20% - Énfasis3 2 2 2 2 5" xfId="863"/>
    <cellStyle name="20% - Énfasis3 2 2 2 2 6" xfId="864"/>
    <cellStyle name="20% - Énfasis3 2 2 2 3" xfId="865"/>
    <cellStyle name="20% - Énfasis3 2 2 2 3 2" xfId="866"/>
    <cellStyle name="20% - Énfasis3 2 2 2 3 3" xfId="867"/>
    <cellStyle name="20% - Énfasis3 2 2 2 4" xfId="868"/>
    <cellStyle name="20% - Énfasis3 2 2 2 4 2" xfId="869"/>
    <cellStyle name="20% - Énfasis3 2 2 2 4 3" xfId="870"/>
    <cellStyle name="20% - Énfasis3 2 2 2 5" xfId="871"/>
    <cellStyle name="20% - Énfasis3 2 2 2 5 2" xfId="872"/>
    <cellStyle name="20% - Énfasis3 2 2 2 6" xfId="873"/>
    <cellStyle name="20% - Énfasis3 2 2 2 7" xfId="874"/>
    <cellStyle name="20% - Énfasis3 2 2 3" xfId="875"/>
    <cellStyle name="20% - Énfasis3 2 2 3 2" xfId="876"/>
    <cellStyle name="20% - Énfasis3 2 2 3 2 2" xfId="877"/>
    <cellStyle name="20% - Énfasis3 2 2 3 3" xfId="878"/>
    <cellStyle name="20% - Énfasis3 2 2 3 3 2" xfId="879"/>
    <cellStyle name="20% - Énfasis3 2 2 3 4" xfId="880"/>
    <cellStyle name="20% - Énfasis3 2 2 3 4 2" xfId="881"/>
    <cellStyle name="20% - Énfasis3 2 2 3 5" xfId="882"/>
    <cellStyle name="20% - Énfasis3 2 2 3 6" xfId="883"/>
    <cellStyle name="20% - Énfasis3 2 2 4" xfId="884"/>
    <cellStyle name="20% - Énfasis3 2 2 4 2" xfId="885"/>
    <cellStyle name="20% - Énfasis3 2 2 4 3" xfId="886"/>
    <cellStyle name="20% - Énfasis3 2 2 5" xfId="887"/>
    <cellStyle name="20% - Énfasis3 2 2 5 2" xfId="888"/>
    <cellStyle name="20% - Énfasis3 2 2 5 3" xfId="889"/>
    <cellStyle name="20% - Énfasis3 2 2 6" xfId="890"/>
    <cellStyle name="20% - Énfasis3 2 2 6 2" xfId="891"/>
    <cellStyle name="20% - Énfasis3 2 2 7" xfId="892"/>
    <cellStyle name="20% - Énfasis3 2 2 8" xfId="893"/>
    <cellStyle name="20% - Énfasis3 2 2 9" xfId="894"/>
    <cellStyle name="20% - Énfasis3 2 3" xfId="895"/>
    <cellStyle name="20% - Énfasis3 2 3 2" xfId="896"/>
    <cellStyle name="20% - Énfasis3 2 3 2 2" xfId="897"/>
    <cellStyle name="20% - Énfasis3 2 3 2 2 2" xfId="898"/>
    <cellStyle name="20% - Énfasis3 2 3 2 2 3" xfId="899"/>
    <cellStyle name="20% - Énfasis3 2 3 2 3" xfId="900"/>
    <cellStyle name="20% - Énfasis3 2 3 2 3 2" xfId="901"/>
    <cellStyle name="20% - Énfasis3 2 3 2 3 3" xfId="902"/>
    <cellStyle name="20% - Énfasis3 2 3 2 4" xfId="903"/>
    <cellStyle name="20% - Énfasis3 2 3 2 4 2" xfId="904"/>
    <cellStyle name="20% - Énfasis3 2 3 2 4 3" xfId="905"/>
    <cellStyle name="20% - Énfasis3 2 3 2 5" xfId="906"/>
    <cellStyle name="20% - Énfasis3 2 3 2 6" xfId="907"/>
    <cellStyle name="20% - Énfasis3 2 3 3" xfId="908"/>
    <cellStyle name="20% - Énfasis3 2 3 3 2" xfId="909"/>
    <cellStyle name="20% - Énfasis3 2 3 3 3" xfId="910"/>
    <cellStyle name="20% - Énfasis3 2 3 4" xfId="911"/>
    <cellStyle name="20% - Énfasis3 2 3 4 2" xfId="912"/>
    <cellStyle name="20% - Énfasis3 2 3 4 3" xfId="913"/>
    <cellStyle name="20% - Énfasis3 2 3 5" xfId="914"/>
    <cellStyle name="20% - Énfasis3 2 3 5 2" xfId="915"/>
    <cellStyle name="20% - Énfasis3 2 3 5 3" xfId="916"/>
    <cellStyle name="20% - Énfasis3 2 3 6" xfId="917"/>
    <cellStyle name="20% - Énfasis3 2 3 7" xfId="918"/>
    <cellStyle name="20% - Énfasis3 2 4" xfId="919"/>
    <cellStyle name="20% - Énfasis3 2 4 2" xfId="920"/>
    <cellStyle name="20% - Énfasis3 2 4 2 2" xfId="921"/>
    <cellStyle name="20% - Énfasis3 2 4 2 3" xfId="922"/>
    <cellStyle name="20% - Énfasis3 2 4 2 4" xfId="923"/>
    <cellStyle name="20% - Énfasis3 2 4 2 5" xfId="924"/>
    <cellStyle name="20% - Énfasis3 2 4 2 6" xfId="925"/>
    <cellStyle name="20% - Énfasis3 2 4 3" xfId="926"/>
    <cellStyle name="20% - Énfasis3 2 4 3 2" xfId="927"/>
    <cellStyle name="20% - Énfasis3 2 4 3 3" xfId="928"/>
    <cellStyle name="20% - Énfasis3 2 4 4" xfId="929"/>
    <cellStyle name="20% - Énfasis3 2 4 4 2" xfId="930"/>
    <cellStyle name="20% - Énfasis3 2 4 4 3" xfId="931"/>
    <cellStyle name="20% - Énfasis3 2 4 5" xfId="932"/>
    <cellStyle name="20% - Énfasis3 2 4 6" xfId="933"/>
    <cellStyle name="20% - Énfasis3 2 4 7" xfId="934"/>
    <cellStyle name="20% - Énfasis3 2 5" xfId="935"/>
    <cellStyle name="20% - Énfasis3 2 5 2" xfId="936"/>
    <cellStyle name="20% - Énfasis3 2 5 2 2" xfId="937"/>
    <cellStyle name="20% - Énfasis3 2 5 2 3" xfId="938"/>
    <cellStyle name="20% - Énfasis3 2 5 2 4" xfId="939"/>
    <cellStyle name="20% - Énfasis3 2 5 3" xfId="940"/>
    <cellStyle name="20% - Énfasis3 2 5 4" xfId="941"/>
    <cellStyle name="20% - Énfasis3 2 5 5" xfId="942"/>
    <cellStyle name="20% - Énfasis3 2 5 6" xfId="943"/>
    <cellStyle name="20% - Énfasis3 2 5 7" xfId="944"/>
    <cellStyle name="20% - Énfasis3 2 6" xfId="945"/>
    <cellStyle name="20% - Énfasis3 2 6 2" xfId="946"/>
    <cellStyle name="20% - Énfasis3 2 6 2 2" xfId="947"/>
    <cellStyle name="20% - Énfasis3 2 6 2 3" xfId="948"/>
    <cellStyle name="20% - Énfasis3 2 6 2 4" xfId="949"/>
    <cellStyle name="20% - Énfasis3 2 6 3" xfId="950"/>
    <cellStyle name="20% - Énfasis3 2 6 4" xfId="951"/>
    <cellStyle name="20% - Énfasis3 2 6 5" xfId="952"/>
    <cellStyle name="20% - Énfasis3 2 6 6" xfId="953"/>
    <cellStyle name="20% - Énfasis3 2 6 7" xfId="954"/>
    <cellStyle name="20% - Énfasis3 2 7" xfId="955"/>
    <cellStyle name="20% - Énfasis3 2 7 2" xfId="956"/>
    <cellStyle name="20% - Énfasis3 2 7 3" xfId="957"/>
    <cellStyle name="20% - Énfasis3 2 7 4" xfId="958"/>
    <cellStyle name="20% - Énfasis3 2 7 5" xfId="959"/>
    <cellStyle name="20% - Énfasis3 2 7 6" xfId="960"/>
    <cellStyle name="20% - Énfasis3 2 8" xfId="961"/>
    <cellStyle name="20% - Énfasis3 2 8 2" xfId="962"/>
    <cellStyle name="20% - Énfasis3 2 9" xfId="963"/>
    <cellStyle name="20% - Énfasis3 2 9 2" xfId="964"/>
    <cellStyle name="20% - Énfasis3 3" xfId="965"/>
    <cellStyle name="20% - Énfasis3 3 10" xfId="966"/>
    <cellStyle name="20% - Énfasis3 3 10 2" xfId="967"/>
    <cellStyle name="20% - Énfasis3 3 11" xfId="968"/>
    <cellStyle name="20% - Énfasis3 3 12" xfId="969"/>
    <cellStyle name="20% - Énfasis3 3 13" xfId="970"/>
    <cellStyle name="20% - Énfasis3 3 2" xfId="971"/>
    <cellStyle name="20% - Énfasis3 3 2 2" xfId="972"/>
    <cellStyle name="20% - Énfasis3 3 2 2 2" xfId="973"/>
    <cellStyle name="20% - Énfasis3 3 2 2 2 2" xfId="974"/>
    <cellStyle name="20% - Énfasis3 3 2 2 2 3" xfId="975"/>
    <cellStyle name="20% - Énfasis3 3 2 2 3" xfId="976"/>
    <cellStyle name="20% - Énfasis3 3 2 2 3 2" xfId="977"/>
    <cellStyle name="20% - Énfasis3 3 2 2 3 3" xfId="978"/>
    <cellStyle name="20% - Énfasis3 3 2 2 4" xfId="979"/>
    <cellStyle name="20% - Énfasis3 3 2 2 4 2" xfId="980"/>
    <cellStyle name="20% - Énfasis3 3 2 2 4 3" xfId="981"/>
    <cellStyle name="20% - Énfasis3 3 2 2 5" xfId="982"/>
    <cellStyle name="20% - Énfasis3 3 2 2 6" xfId="983"/>
    <cellStyle name="20% - Énfasis3 3 2 3" xfId="984"/>
    <cellStyle name="20% - Énfasis3 3 2 3 2" xfId="985"/>
    <cellStyle name="20% - Énfasis3 3 2 3 3" xfId="986"/>
    <cellStyle name="20% - Énfasis3 3 2 4" xfId="987"/>
    <cellStyle name="20% - Énfasis3 3 2 4 2" xfId="988"/>
    <cellStyle name="20% - Énfasis3 3 2 4 3" xfId="989"/>
    <cellStyle name="20% - Énfasis3 3 2 5" xfId="990"/>
    <cellStyle name="20% - Énfasis3 3 2 5 2" xfId="991"/>
    <cellStyle name="20% - Énfasis3 3 2 5 3" xfId="992"/>
    <cellStyle name="20% - Énfasis3 3 2 6" xfId="993"/>
    <cellStyle name="20% - Énfasis3 3 2 7" xfId="994"/>
    <cellStyle name="20% - Énfasis3 3 3" xfId="995"/>
    <cellStyle name="20% - Énfasis3 3 3 2" xfId="996"/>
    <cellStyle name="20% - Énfasis3 3 3 2 2" xfId="997"/>
    <cellStyle name="20% - Énfasis3 3 3 2 3" xfId="998"/>
    <cellStyle name="20% - Énfasis3 3 3 2 4" xfId="999"/>
    <cellStyle name="20% - Énfasis3 3 3 2 5" xfId="1000"/>
    <cellStyle name="20% - Énfasis3 3 3 2 6" xfId="1001"/>
    <cellStyle name="20% - Énfasis3 3 3 3" xfId="1002"/>
    <cellStyle name="20% - Énfasis3 3 3 3 2" xfId="1003"/>
    <cellStyle name="20% - Énfasis3 3 3 3 3" xfId="1004"/>
    <cellStyle name="20% - Énfasis3 3 3 4" xfId="1005"/>
    <cellStyle name="20% - Énfasis3 3 3 4 2" xfId="1006"/>
    <cellStyle name="20% - Énfasis3 3 3 4 3" xfId="1007"/>
    <cellStyle name="20% - Énfasis3 3 3 5" xfId="1008"/>
    <cellStyle name="20% - Énfasis3 3 3 6" xfId="1009"/>
    <cellStyle name="20% - Énfasis3 3 3 7" xfId="1010"/>
    <cellStyle name="20% - Énfasis3 3 4" xfId="1011"/>
    <cellStyle name="20% - Énfasis3 3 4 2" xfId="1012"/>
    <cellStyle name="20% - Énfasis3 3 4 2 2" xfId="1013"/>
    <cellStyle name="20% - Énfasis3 3 4 2 3" xfId="1014"/>
    <cellStyle name="20% - Énfasis3 3 4 2 4" xfId="1015"/>
    <cellStyle name="20% - Énfasis3 3 4 3" xfId="1016"/>
    <cellStyle name="20% - Énfasis3 3 4 4" xfId="1017"/>
    <cellStyle name="20% - Énfasis3 3 4 5" xfId="1018"/>
    <cellStyle name="20% - Énfasis3 3 4 6" xfId="1019"/>
    <cellStyle name="20% - Énfasis3 3 4 7" xfId="1020"/>
    <cellStyle name="20% - Énfasis3 3 5" xfId="1021"/>
    <cellStyle name="20% - Énfasis3 3 5 2" xfId="1022"/>
    <cellStyle name="20% - Énfasis3 3 5 2 2" xfId="1023"/>
    <cellStyle name="20% - Énfasis3 3 5 2 3" xfId="1024"/>
    <cellStyle name="20% - Énfasis3 3 5 2 4" xfId="1025"/>
    <cellStyle name="20% - Énfasis3 3 5 3" xfId="1026"/>
    <cellStyle name="20% - Énfasis3 3 5 4" xfId="1027"/>
    <cellStyle name="20% - Énfasis3 3 5 5" xfId="1028"/>
    <cellStyle name="20% - Énfasis3 3 5 6" xfId="1029"/>
    <cellStyle name="20% - Énfasis3 3 5 7" xfId="1030"/>
    <cellStyle name="20% - Énfasis3 3 6" xfId="1031"/>
    <cellStyle name="20% - Énfasis3 3 6 2" xfId="1032"/>
    <cellStyle name="20% - Énfasis3 3 6 2 2" xfId="1033"/>
    <cellStyle name="20% - Énfasis3 3 6 2 3" xfId="1034"/>
    <cellStyle name="20% - Énfasis3 3 6 2 4" xfId="1035"/>
    <cellStyle name="20% - Énfasis3 3 6 3" xfId="1036"/>
    <cellStyle name="20% - Énfasis3 3 6 4" xfId="1037"/>
    <cellStyle name="20% - Énfasis3 3 6 5" xfId="1038"/>
    <cellStyle name="20% - Énfasis3 3 6 6" xfId="1039"/>
    <cellStyle name="20% - Énfasis3 3 6 7" xfId="1040"/>
    <cellStyle name="20% - Énfasis3 3 7" xfId="1041"/>
    <cellStyle name="20% - Énfasis3 3 7 2" xfId="1042"/>
    <cellStyle name="20% - Énfasis3 3 7 3" xfId="1043"/>
    <cellStyle name="20% - Énfasis3 3 7 4" xfId="1044"/>
    <cellStyle name="20% - Énfasis3 3 7 5" xfId="1045"/>
    <cellStyle name="20% - Énfasis3 3 7 6" xfId="1046"/>
    <cellStyle name="20% - Énfasis3 3 8" xfId="1047"/>
    <cellStyle name="20% - Énfasis3 3 8 2" xfId="1048"/>
    <cellStyle name="20% - Énfasis3 3 9" xfId="1049"/>
    <cellStyle name="20% - Énfasis3 3 9 2" xfId="1050"/>
    <cellStyle name="20% - Énfasis3 4" xfId="1051"/>
    <cellStyle name="20% - Énfasis3 4 2" xfId="1052"/>
    <cellStyle name="20% - Énfasis3 4 2 2" xfId="1053"/>
    <cellStyle name="20% - Énfasis3 4 2 2 2" xfId="1054"/>
    <cellStyle name="20% - Énfasis3 4 2 2 2 2" xfId="1055"/>
    <cellStyle name="20% - Énfasis3 4 2 2 3" xfId="1056"/>
    <cellStyle name="20% - Énfasis3 4 2 2 3 2" xfId="1057"/>
    <cellStyle name="20% - Énfasis3 4 2 2 4" xfId="1058"/>
    <cellStyle name="20% - Énfasis3 4 2 2 4 2" xfId="1059"/>
    <cellStyle name="20% - Énfasis3 4 2 2 5" xfId="1060"/>
    <cellStyle name="20% - Énfasis3 4 2 3" xfId="1061"/>
    <cellStyle name="20% - Énfasis3 4 2 3 2" xfId="1062"/>
    <cellStyle name="20% - Énfasis3 4 2 4" xfId="1063"/>
    <cellStyle name="20% - Énfasis3 4 2 4 2" xfId="1064"/>
    <cellStyle name="20% - Énfasis3 4 2 5" xfId="1065"/>
    <cellStyle name="20% - Énfasis3 4 2 5 2" xfId="1066"/>
    <cellStyle name="20% - Énfasis3 4 2 6" xfId="1067"/>
    <cellStyle name="20% - Énfasis3 4 3" xfId="1068"/>
    <cellStyle name="20% - Énfasis3 4 3 2" xfId="1069"/>
    <cellStyle name="20% - Énfasis3 4 3 2 2" xfId="1070"/>
    <cellStyle name="20% - Énfasis3 4 3 3" xfId="1071"/>
    <cellStyle name="20% - Énfasis3 4 3 3 2" xfId="1072"/>
    <cellStyle name="20% - Énfasis3 4 3 4" xfId="1073"/>
    <cellStyle name="20% - Énfasis3 4 3 4 2" xfId="1074"/>
    <cellStyle name="20% - Énfasis3 4 3 5" xfId="1075"/>
    <cellStyle name="20% - Énfasis3 4 4" xfId="1076"/>
    <cellStyle name="20% - Énfasis3 4 4 2" xfId="1077"/>
    <cellStyle name="20% - Énfasis3 4 5" xfId="1078"/>
    <cellStyle name="20% - Énfasis3 4 5 2" xfId="1079"/>
    <cellStyle name="20% - Énfasis3 4 6" xfId="1080"/>
    <cellStyle name="20% - Énfasis3 4 6 2" xfId="1081"/>
    <cellStyle name="20% - Énfasis3 4 7" xfId="1082"/>
    <cellStyle name="20% - Énfasis3 4 8" xfId="1083"/>
    <cellStyle name="20% - Énfasis3 5" xfId="1084"/>
    <cellStyle name="20% - Énfasis3 5 2" xfId="1085"/>
    <cellStyle name="20% - Énfasis3 5 2 2" xfId="1086"/>
    <cellStyle name="20% - Énfasis3 5 2 2 2" xfId="1087"/>
    <cellStyle name="20% - Énfasis3 5 2 2 2 2" xfId="1088"/>
    <cellStyle name="20% - Énfasis3 5 2 2 3" xfId="1089"/>
    <cellStyle name="20% - Énfasis3 5 2 2 3 2" xfId="1090"/>
    <cellStyle name="20% - Énfasis3 5 2 2 4" xfId="1091"/>
    <cellStyle name="20% - Énfasis3 5 2 2 4 2" xfId="1092"/>
    <cellStyle name="20% - Énfasis3 5 2 2 5" xfId="1093"/>
    <cellStyle name="20% - Énfasis3 5 2 3" xfId="1094"/>
    <cellStyle name="20% - Énfasis3 5 2 3 2" xfId="1095"/>
    <cellStyle name="20% - Énfasis3 5 2 4" xfId="1096"/>
    <cellStyle name="20% - Énfasis3 5 2 4 2" xfId="1097"/>
    <cellStyle name="20% - Énfasis3 5 2 5" xfId="1098"/>
    <cellStyle name="20% - Énfasis3 5 2 5 2" xfId="1099"/>
    <cellStyle name="20% - Énfasis3 5 2 6" xfId="1100"/>
    <cellStyle name="20% - Énfasis3 5 3" xfId="1101"/>
    <cellStyle name="20% - Énfasis3 5 3 2" xfId="1102"/>
    <cellStyle name="20% - Énfasis3 5 3 2 2" xfId="1103"/>
    <cellStyle name="20% - Énfasis3 5 3 3" xfId="1104"/>
    <cellStyle name="20% - Énfasis3 5 3 3 2" xfId="1105"/>
    <cellStyle name="20% - Énfasis3 5 3 4" xfId="1106"/>
    <cellStyle name="20% - Énfasis3 5 3 4 2" xfId="1107"/>
    <cellStyle name="20% - Énfasis3 5 3 5" xfId="1108"/>
    <cellStyle name="20% - Énfasis3 5 4" xfId="1109"/>
    <cellStyle name="20% - Énfasis3 5 4 2" xfId="1110"/>
    <cellStyle name="20% - Énfasis3 5 5" xfId="1111"/>
    <cellStyle name="20% - Énfasis3 5 5 2" xfId="1112"/>
    <cellStyle name="20% - Énfasis3 5 6" xfId="1113"/>
    <cellStyle name="20% - Énfasis3 5 6 2" xfId="1114"/>
    <cellStyle name="20% - Énfasis3 5 7" xfId="1115"/>
    <cellStyle name="20% - Énfasis3 6" xfId="1116"/>
    <cellStyle name="20% - Énfasis3 6 2" xfId="1117"/>
    <cellStyle name="20% - Énfasis3 6 2 2" xfId="1118"/>
    <cellStyle name="20% - Énfasis3 6 2 2 2" xfId="1119"/>
    <cellStyle name="20% - Énfasis3 6 2 3" xfId="1120"/>
    <cellStyle name="20% - Énfasis3 6 2 3 2" xfId="1121"/>
    <cellStyle name="20% - Énfasis3 6 2 4" xfId="1122"/>
    <cellStyle name="20% - Énfasis3 6 2 4 2" xfId="1123"/>
    <cellStyle name="20% - Énfasis3 6 2 5" xfId="1124"/>
    <cellStyle name="20% - Énfasis3 6 3" xfId="1125"/>
    <cellStyle name="20% - Énfasis3 6 3 2" xfId="1126"/>
    <cellStyle name="20% - Énfasis3 6 4" xfId="1127"/>
    <cellStyle name="20% - Énfasis3 6 4 2" xfId="1128"/>
    <cellStyle name="20% - Énfasis3 6 5" xfId="1129"/>
    <cellStyle name="20% - Énfasis3 6 5 2" xfId="1130"/>
    <cellStyle name="20% - Énfasis3 6 6" xfId="1131"/>
    <cellStyle name="20% - Énfasis3 7" xfId="1132"/>
    <cellStyle name="20% - Énfasis3 7 2" xfId="1133"/>
    <cellStyle name="20% - Énfasis3 7 2 2" xfId="1134"/>
    <cellStyle name="20% - Énfasis3 7 3" xfId="1135"/>
    <cellStyle name="20% - Énfasis3 7 3 2" xfId="1136"/>
    <cellStyle name="20% - Énfasis3 7 4" xfId="1137"/>
    <cellStyle name="20% - Énfasis3 7 4 2" xfId="1138"/>
    <cellStyle name="20% - Énfasis3 7 5" xfId="1139"/>
    <cellStyle name="20% - Énfasis3 8" xfId="1140"/>
    <cellStyle name="20% - Énfasis3 8 2" xfId="1141"/>
    <cellStyle name="20% - Énfasis3 9" xfId="1142"/>
    <cellStyle name="20% - Énfasis3 9 2" xfId="1143"/>
    <cellStyle name="20% - Énfasis4 10" xfId="1144"/>
    <cellStyle name="20% - Énfasis4 10 2" xfId="1145"/>
    <cellStyle name="20% - Énfasis4 11" xfId="1146"/>
    <cellStyle name="20% - Énfasis4 11 2" xfId="1147"/>
    <cellStyle name="20% - Énfasis4 12" xfId="1148"/>
    <cellStyle name="20% - Énfasis4 13" xfId="1149"/>
    <cellStyle name="20% - Énfasis4 2" xfId="1150"/>
    <cellStyle name="20% - Énfasis4 2 10" xfId="1151"/>
    <cellStyle name="20% - Énfasis4 2 10 2" xfId="1152"/>
    <cellStyle name="20% - Énfasis4 2 11" xfId="1153"/>
    <cellStyle name="20% - Énfasis4 2 12" xfId="1154"/>
    <cellStyle name="20% - Énfasis4 2 13" xfId="1155"/>
    <cellStyle name="20% - Énfasis4 2 2" xfId="1156"/>
    <cellStyle name="20% - Énfasis4 2 2 10" xfId="1157"/>
    <cellStyle name="20% - Énfasis4 2 2 11" xfId="1158"/>
    <cellStyle name="20% - Énfasis4 2 2 12" xfId="1159"/>
    <cellStyle name="20% - Énfasis4 2 2 13" xfId="1160"/>
    <cellStyle name="20% - Énfasis4 2 2 14" xfId="1161"/>
    <cellStyle name="20% - Énfasis4 2 2 2" xfId="1162"/>
    <cellStyle name="20% - Énfasis4 2 2 2 2" xfId="1163"/>
    <cellStyle name="20% - Énfasis4 2 2 2 2 2" xfId="1164"/>
    <cellStyle name="20% - Énfasis4 2 2 2 2 2 2" xfId="1165"/>
    <cellStyle name="20% - Énfasis4 2 2 2 2 3" xfId="1166"/>
    <cellStyle name="20% - Énfasis4 2 2 2 2 3 2" xfId="1167"/>
    <cellStyle name="20% - Énfasis4 2 2 2 2 4" xfId="1168"/>
    <cellStyle name="20% - Énfasis4 2 2 2 2 4 2" xfId="1169"/>
    <cellStyle name="20% - Énfasis4 2 2 2 2 5" xfId="1170"/>
    <cellStyle name="20% - Énfasis4 2 2 2 2 6" xfId="1171"/>
    <cellStyle name="20% - Énfasis4 2 2 2 3" xfId="1172"/>
    <cellStyle name="20% - Énfasis4 2 2 2 3 2" xfId="1173"/>
    <cellStyle name="20% - Énfasis4 2 2 2 3 3" xfId="1174"/>
    <cellStyle name="20% - Énfasis4 2 2 2 4" xfId="1175"/>
    <cellStyle name="20% - Énfasis4 2 2 2 4 2" xfId="1176"/>
    <cellStyle name="20% - Énfasis4 2 2 2 4 3" xfId="1177"/>
    <cellStyle name="20% - Énfasis4 2 2 2 5" xfId="1178"/>
    <cellStyle name="20% - Énfasis4 2 2 2 5 2" xfId="1179"/>
    <cellStyle name="20% - Énfasis4 2 2 2 6" xfId="1180"/>
    <cellStyle name="20% - Énfasis4 2 2 2 7" xfId="1181"/>
    <cellStyle name="20% - Énfasis4 2 2 3" xfId="1182"/>
    <cellStyle name="20% - Énfasis4 2 2 3 2" xfId="1183"/>
    <cellStyle name="20% - Énfasis4 2 2 3 2 2" xfId="1184"/>
    <cellStyle name="20% - Énfasis4 2 2 3 3" xfId="1185"/>
    <cellStyle name="20% - Énfasis4 2 2 3 3 2" xfId="1186"/>
    <cellStyle name="20% - Énfasis4 2 2 3 4" xfId="1187"/>
    <cellStyle name="20% - Énfasis4 2 2 3 4 2" xfId="1188"/>
    <cellStyle name="20% - Énfasis4 2 2 3 5" xfId="1189"/>
    <cellStyle name="20% - Énfasis4 2 2 3 6" xfId="1190"/>
    <cellStyle name="20% - Énfasis4 2 2 4" xfId="1191"/>
    <cellStyle name="20% - Énfasis4 2 2 4 2" xfId="1192"/>
    <cellStyle name="20% - Énfasis4 2 2 4 3" xfId="1193"/>
    <cellStyle name="20% - Énfasis4 2 2 5" xfId="1194"/>
    <cellStyle name="20% - Énfasis4 2 2 5 2" xfId="1195"/>
    <cellStyle name="20% - Énfasis4 2 2 5 3" xfId="1196"/>
    <cellStyle name="20% - Énfasis4 2 2 6" xfId="1197"/>
    <cellStyle name="20% - Énfasis4 2 2 6 2" xfId="1198"/>
    <cellStyle name="20% - Énfasis4 2 2 7" xfId="1199"/>
    <cellStyle name="20% - Énfasis4 2 2 8" xfId="1200"/>
    <cellStyle name="20% - Énfasis4 2 2 9" xfId="1201"/>
    <cellStyle name="20% - Énfasis4 2 3" xfId="1202"/>
    <cellStyle name="20% - Énfasis4 2 3 2" xfId="1203"/>
    <cellStyle name="20% - Énfasis4 2 3 2 2" xfId="1204"/>
    <cellStyle name="20% - Énfasis4 2 3 2 2 2" xfId="1205"/>
    <cellStyle name="20% - Énfasis4 2 3 2 2 3" xfId="1206"/>
    <cellStyle name="20% - Énfasis4 2 3 2 3" xfId="1207"/>
    <cellStyle name="20% - Énfasis4 2 3 2 3 2" xfId="1208"/>
    <cellStyle name="20% - Énfasis4 2 3 2 3 3" xfId="1209"/>
    <cellStyle name="20% - Énfasis4 2 3 2 4" xfId="1210"/>
    <cellStyle name="20% - Énfasis4 2 3 2 4 2" xfId="1211"/>
    <cellStyle name="20% - Énfasis4 2 3 2 4 3" xfId="1212"/>
    <cellStyle name="20% - Énfasis4 2 3 2 5" xfId="1213"/>
    <cellStyle name="20% - Énfasis4 2 3 2 6" xfId="1214"/>
    <cellStyle name="20% - Énfasis4 2 3 3" xfId="1215"/>
    <cellStyle name="20% - Énfasis4 2 3 3 2" xfId="1216"/>
    <cellStyle name="20% - Énfasis4 2 3 3 3" xfId="1217"/>
    <cellStyle name="20% - Énfasis4 2 3 4" xfId="1218"/>
    <cellStyle name="20% - Énfasis4 2 3 4 2" xfId="1219"/>
    <cellStyle name="20% - Énfasis4 2 3 4 3" xfId="1220"/>
    <cellStyle name="20% - Énfasis4 2 3 5" xfId="1221"/>
    <cellStyle name="20% - Énfasis4 2 3 5 2" xfId="1222"/>
    <cellStyle name="20% - Énfasis4 2 3 5 3" xfId="1223"/>
    <cellStyle name="20% - Énfasis4 2 3 6" xfId="1224"/>
    <cellStyle name="20% - Énfasis4 2 3 7" xfId="1225"/>
    <cellStyle name="20% - Énfasis4 2 4" xfId="1226"/>
    <cellStyle name="20% - Énfasis4 2 4 2" xfId="1227"/>
    <cellStyle name="20% - Énfasis4 2 4 2 2" xfId="1228"/>
    <cellStyle name="20% - Énfasis4 2 4 2 3" xfId="1229"/>
    <cellStyle name="20% - Énfasis4 2 4 2 4" xfId="1230"/>
    <cellStyle name="20% - Énfasis4 2 4 2 5" xfId="1231"/>
    <cellStyle name="20% - Énfasis4 2 4 2 6" xfId="1232"/>
    <cellStyle name="20% - Énfasis4 2 4 3" xfId="1233"/>
    <cellStyle name="20% - Énfasis4 2 4 3 2" xfId="1234"/>
    <cellStyle name="20% - Énfasis4 2 4 3 3" xfId="1235"/>
    <cellStyle name="20% - Énfasis4 2 4 4" xfId="1236"/>
    <cellStyle name="20% - Énfasis4 2 4 4 2" xfId="1237"/>
    <cellStyle name="20% - Énfasis4 2 4 4 3" xfId="1238"/>
    <cellStyle name="20% - Énfasis4 2 4 5" xfId="1239"/>
    <cellStyle name="20% - Énfasis4 2 4 6" xfId="1240"/>
    <cellStyle name="20% - Énfasis4 2 4 7" xfId="1241"/>
    <cellStyle name="20% - Énfasis4 2 5" xfId="1242"/>
    <cellStyle name="20% - Énfasis4 2 5 2" xfId="1243"/>
    <cellStyle name="20% - Énfasis4 2 5 2 2" xfId="1244"/>
    <cellStyle name="20% - Énfasis4 2 5 2 3" xfId="1245"/>
    <cellStyle name="20% - Énfasis4 2 5 2 4" xfId="1246"/>
    <cellStyle name="20% - Énfasis4 2 5 3" xfId="1247"/>
    <cellStyle name="20% - Énfasis4 2 5 4" xfId="1248"/>
    <cellStyle name="20% - Énfasis4 2 5 5" xfId="1249"/>
    <cellStyle name="20% - Énfasis4 2 5 6" xfId="1250"/>
    <cellStyle name="20% - Énfasis4 2 5 7" xfId="1251"/>
    <cellStyle name="20% - Énfasis4 2 6" xfId="1252"/>
    <cellStyle name="20% - Énfasis4 2 6 2" xfId="1253"/>
    <cellStyle name="20% - Énfasis4 2 6 2 2" xfId="1254"/>
    <cellStyle name="20% - Énfasis4 2 6 2 3" xfId="1255"/>
    <cellStyle name="20% - Énfasis4 2 6 2 4" xfId="1256"/>
    <cellStyle name="20% - Énfasis4 2 6 3" xfId="1257"/>
    <cellStyle name="20% - Énfasis4 2 6 4" xfId="1258"/>
    <cellStyle name="20% - Énfasis4 2 6 5" xfId="1259"/>
    <cellStyle name="20% - Énfasis4 2 6 6" xfId="1260"/>
    <cellStyle name="20% - Énfasis4 2 6 7" xfId="1261"/>
    <cellStyle name="20% - Énfasis4 2 7" xfId="1262"/>
    <cellStyle name="20% - Énfasis4 2 7 2" xfId="1263"/>
    <cellStyle name="20% - Énfasis4 2 7 3" xfId="1264"/>
    <cellStyle name="20% - Énfasis4 2 7 4" xfId="1265"/>
    <cellStyle name="20% - Énfasis4 2 7 5" xfId="1266"/>
    <cellStyle name="20% - Énfasis4 2 7 6" xfId="1267"/>
    <cellStyle name="20% - Énfasis4 2 8" xfId="1268"/>
    <cellStyle name="20% - Énfasis4 2 8 2" xfId="1269"/>
    <cellStyle name="20% - Énfasis4 2 9" xfId="1270"/>
    <cellStyle name="20% - Énfasis4 2 9 2" xfId="1271"/>
    <cellStyle name="20% - Énfasis4 3" xfId="1272"/>
    <cellStyle name="20% - Énfasis4 3 10" xfId="1273"/>
    <cellStyle name="20% - Énfasis4 3 10 2" xfId="1274"/>
    <cellStyle name="20% - Énfasis4 3 11" xfId="1275"/>
    <cellStyle name="20% - Énfasis4 3 12" xfId="1276"/>
    <cellStyle name="20% - Énfasis4 3 13" xfId="1277"/>
    <cellStyle name="20% - Énfasis4 3 2" xfId="1278"/>
    <cellStyle name="20% - Énfasis4 3 2 2" xfId="1279"/>
    <cellStyle name="20% - Énfasis4 3 2 2 2" xfId="1280"/>
    <cellStyle name="20% - Énfasis4 3 2 2 2 2" xfId="1281"/>
    <cellStyle name="20% - Énfasis4 3 2 2 2 3" xfId="1282"/>
    <cellStyle name="20% - Énfasis4 3 2 2 3" xfId="1283"/>
    <cellStyle name="20% - Énfasis4 3 2 2 3 2" xfId="1284"/>
    <cellStyle name="20% - Énfasis4 3 2 2 3 3" xfId="1285"/>
    <cellStyle name="20% - Énfasis4 3 2 2 4" xfId="1286"/>
    <cellStyle name="20% - Énfasis4 3 2 2 4 2" xfId="1287"/>
    <cellStyle name="20% - Énfasis4 3 2 2 4 3" xfId="1288"/>
    <cellStyle name="20% - Énfasis4 3 2 2 5" xfId="1289"/>
    <cellStyle name="20% - Énfasis4 3 2 2 6" xfId="1290"/>
    <cellStyle name="20% - Énfasis4 3 2 3" xfId="1291"/>
    <cellStyle name="20% - Énfasis4 3 2 3 2" xfId="1292"/>
    <cellStyle name="20% - Énfasis4 3 2 3 3" xfId="1293"/>
    <cellStyle name="20% - Énfasis4 3 2 4" xfId="1294"/>
    <cellStyle name="20% - Énfasis4 3 2 4 2" xfId="1295"/>
    <cellStyle name="20% - Énfasis4 3 2 4 3" xfId="1296"/>
    <cellStyle name="20% - Énfasis4 3 2 5" xfId="1297"/>
    <cellStyle name="20% - Énfasis4 3 2 5 2" xfId="1298"/>
    <cellStyle name="20% - Énfasis4 3 2 5 3" xfId="1299"/>
    <cellStyle name="20% - Énfasis4 3 2 6" xfId="1300"/>
    <cellStyle name="20% - Énfasis4 3 2 7" xfId="1301"/>
    <cellStyle name="20% - Énfasis4 3 3" xfId="1302"/>
    <cellStyle name="20% - Énfasis4 3 3 2" xfId="1303"/>
    <cellStyle name="20% - Énfasis4 3 3 2 2" xfId="1304"/>
    <cellStyle name="20% - Énfasis4 3 3 2 3" xfId="1305"/>
    <cellStyle name="20% - Énfasis4 3 3 2 4" xfId="1306"/>
    <cellStyle name="20% - Énfasis4 3 3 2 5" xfId="1307"/>
    <cellStyle name="20% - Énfasis4 3 3 2 6" xfId="1308"/>
    <cellStyle name="20% - Énfasis4 3 3 3" xfId="1309"/>
    <cellStyle name="20% - Énfasis4 3 3 3 2" xfId="1310"/>
    <cellStyle name="20% - Énfasis4 3 3 3 3" xfId="1311"/>
    <cellStyle name="20% - Énfasis4 3 3 4" xfId="1312"/>
    <cellStyle name="20% - Énfasis4 3 3 4 2" xfId="1313"/>
    <cellStyle name="20% - Énfasis4 3 3 4 3" xfId="1314"/>
    <cellStyle name="20% - Énfasis4 3 3 5" xfId="1315"/>
    <cellStyle name="20% - Énfasis4 3 3 6" xfId="1316"/>
    <cellStyle name="20% - Énfasis4 3 3 7" xfId="1317"/>
    <cellStyle name="20% - Énfasis4 3 4" xfId="1318"/>
    <cellStyle name="20% - Énfasis4 3 4 2" xfId="1319"/>
    <cellStyle name="20% - Énfasis4 3 4 2 2" xfId="1320"/>
    <cellStyle name="20% - Énfasis4 3 4 2 3" xfId="1321"/>
    <cellStyle name="20% - Énfasis4 3 4 2 4" xfId="1322"/>
    <cellStyle name="20% - Énfasis4 3 4 3" xfId="1323"/>
    <cellStyle name="20% - Énfasis4 3 4 4" xfId="1324"/>
    <cellStyle name="20% - Énfasis4 3 4 5" xfId="1325"/>
    <cellStyle name="20% - Énfasis4 3 4 6" xfId="1326"/>
    <cellStyle name="20% - Énfasis4 3 4 7" xfId="1327"/>
    <cellStyle name="20% - Énfasis4 3 5" xfId="1328"/>
    <cellStyle name="20% - Énfasis4 3 5 2" xfId="1329"/>
    <cellStyle name="20% - Énfasis4 3 5 2 2" xfId="1330"/>
    <cellStyle name="20% - Énfasis4 3 5 2 3" xfId="1331"/>
    <cellStyle name="20% - Énfasis4 3 5 2 4" xfId="1332"/>
    <cellStyle name="20% - Énfasis4 3 5 3" xfId="1333"/>
    <cellStyle name="20% - Énfasis4 3 5 4" xfId="1334"/>
    <cellStyle name="20% - Énfasis4 3 5 5" xfId="1335"/>
    <cellStyle name="20% - Énfasis4 3 5 6" xfId="1336"/>
    <cellStyle name="20% - Énfasis4 3 5 7" xfId="1337"/>
    <cellStyle name="20% - Énfasis4 3 6" xfId="1338"/>
    <cellStyle name="20% - Énfasis4 3 6 2" xfId="1339"/>
    <cellStyle name="20% - Énfasis4 3 6 2 2" xfId="1340"/>
    <cellStyle name="20% - Énfasis4 3 6 2 3" xfId="1341"/>
    <cellStyle name="20% - Énfasis4 3 6 2 4" xfId="1342"/>
    <cellStyle name="20% - Énfasis4 3 6 3" xfId="1343"/>
    <cellStyle name="20% - Énfasis4 3 6 4" xfId="1344"/>
    <cellStyle name="20% - Énfasis4 3 6 5" xfId="1345"/>
    <cellStyle name="20% - Énfasis4 3 6 6" xfId="1346"/>
    <cellStyle name="20% - Énfasis4 3 6 7" xfId="1347"/>
    <cellStyle name="20% - Énfasis4 3 7" xfId="1348"/>
    <cellStyle name="20% - Énfasis4 3 7 2" xfId="1349"/>
    <cellStyle name="20% - Énfasis4 3 7 3" xfId="1350"/>
    <cellStyle name="20% - Énfasis4 3 7 4" xfId="1351"/>
    <cellStyle name="20% - Énfasis4 3 7 5" xfId="1352"/>
    <cellStyle name="20% - Énfasis4 3 7 6" xfId="1353"/>
    <cellStyle name="20% - Énfasis4 3 8" xfId="1354"/>
    <cellStyle name="20% - Énfasis4 3 8 2" xfId="1355"/>
    <cellStyle name="20% - Énfasis4 3 9" xfId="1356"/>
    <cellStyle name="20% - Énfasis4 3 9 2" xfId="1357"/>
    <cellStyle name="20% - Énfasis4 4" xfId="1358"/>
    <cellStyle name="20% - Énfasis4 4 2" xfId="1359"/>
    <cellStyle name="20% - Énfasis4 4 2 2" xfId="1360"/>
    <cellStyle name="20% - Énfasis4 4 2 2 2" xfId="1361"/>
    <cellStyle name="20% - Énfasis4 4 2 2 2 2" xfId="1362"/>
    <cellStyle name="20% - Énfasis4 4 2 2 3" xfId="1363"/>
    <cellStyle name="20% - Énfasis4 4 2 2 3 2" xfId="1364"/>
    <cellStyle name="20% - Énfasis4 4 2 2 4" xfId="1365"/>
    <cellStyle name="20% - Énfasis4 4 2 2 4 2" xfId="1366"/>
    <cellStyle name="20% - Énfasis4 4 2 2 5" xfId="1367"/>
    <cellStyle name="20% - Énfasis4 4 2 3" xfId="1368"/>
    <cellStyle name="20% - Énfasis4 4 2 3 2" xfId="1369"/>
    <cellStyle name="20% - Énfasis4 4 2 4" xfId="1370"/>
    <cellStyle name="20% - Énfasis4 4 2 4 2" xfId="1371"/>
    <cellStyle name="20% - Énfasis4 4 2 5" xfId="1372"/>
    <cellStyle name="20% - Énfasis4 4 2 5 2" xfId="1373"/>
    <cellStyle name="20% - Énfasis4 4 2 6" xfId="1374"/>
    <cellStyle name="20% - Énfasis4 4 3" xfId="1375"/>
    <cellStyle name="20% - Énfasis4 4 3 2" xfId="1376"/>
    <cellStyle name="20% - Énfasis4 4 3 2 2" xfId="1377"/>
    <cellStyle name="20% - Énfasis4 4 3 3" xfId="1378"/>
    <cellStyle name="20% - Énfasis4 4 3 3 2" xfId="1379"/>
    <cellStyle name="20% - Énfasis4 4 3 4" xfId="1380"/>
    <cellStyle name="20% - Énfasis4 4 3 4 2" xfId="1381"/>
    <cellStyle name="20% - Énfasis4 4 3 5" xfId="1382"/>
    <cellStyle name="20% - Énfasis4 4 4" xfId="1383"/>
    <cellStyle name="20% - Énfasis4 4 4 2" xfId="1384"/>
    <cellStyle name="20% - Énfasis4 4 5" xfId="1385"/>
    <cellStyle name="20% - Énfasis4 4 5 2" xfId="1386"/>
    <cellStyle name="20% - Énfasis4 4 6" xfId="1387"/>
    <cellStyle name="20% - Énfasis4 4 6 2" xfId="1388"/>
    <cellStyle name="20% - Énfasis4 4 7" xfId="1389"/>
    <cellStyle name="20% - Énfasis4 4 8" xfId="1390"/>
    <cellStyle name="20% - Énfasis4 5" xfId="1391"/>
    <cellStyle name="20% - Énfasis4 5 2" xfId="1392"/>
    <cellStyle name="20% - Énfasis4 5 2 2" xfId="1393"/>
    <cellStyle name="20% - Énfasis4 5 2 2 2" xfId="1394"/>
    <cellStyle name="20% - Énfasis4 5 2 2 2 2" xfId="1395"/>
    <cellStyle name="20% - Énfasis4 5 2 2 3" xfId="1396"/>
    <cellStyle name="20% - Énfasis4 5 2 2 3 2" xfId="1397"/>
    <cellStyle name="20% - Énfasis4 5 2 2 4" xfId="1398"/>
    <cellStyle name="20% - Énfasis4 5 2 2 4 2" xfId="1399"/>
    <cellStyle name="20% - Énfasis4 5 2 2 5" xfId="1400"/>
    <cellStyle name="20% - Énfasis4 5 2 3" xfId="1401"/>
    <cellStyle name="20% - Énfasis4 5 2 3 2" xfId="1402"/>
    <cellStyle name="20% - Énfasis4 5 2 4" xfId="1403"/>
    <cellStyle name="20% - Énfasis4 5 2 4 2" xfId="1404"/>
    <cellStyle name="20% - Énfasis4 5 2 5" xfId="1405"/>
    <cellStyle name="20% - Énfasis4 5 2 5 2" xfId="1406"/>
    <cellStyle name="20% - Énfasis4 5 2 6" xfId="1407"/>
    <cellStyle name="20% - Énfasis4 5 3" xfId="1408"/>
    <cellStyle name="20% - Énfasis4 5 3 2" xfId="1409"/>
    <cellStyle name="20% - Énfasis4 5 3 2 2" xfId="1410"/>
    <cellStyle name="20% - Énfasis4 5 3 3" xfId="1411"/>
    <cellStyle name="20% - Énfasis4 5 3 3 2" xfId="1412"/>
    <cellStyle name="20% - Énfasis4 5 3 4" xfId="1413"/>
    <cellStyle name="20% - Énfasis4 5 3 4 2" xfId="1414"/>
    <cellStyle name="20% - Énfasis4 5 3 5" xfId="1415"/>
    <cellStyle name="20% - Énfasis4 5 4" xfId="1416"/>
    <cellStyle name="20% - Énfasis4 5 4 2" xfId="1417"/>
    <cellStyle name="20% - Énfasis4 5 5" xfId="1418"/>
    <cellStyle name="20% - Énfasis4 5 5 2" xfId="1419"/>
    <cellStyle name="20% - Énfasis4 5 6" xfId="1420"/>
    <cellStyle name="20% - Énfasis4 5 6 2" xfId="1421"/>
    <cellStyle name="20% - Énfasis4 5 7" xfId="1422"/>
    <cellStyle name="20% - Énfasis4 6" xfId="1423"/>
    <cellStyle name="20% - Énfasis4 6 2" xfId="1424"/>
    <cellStyle name="20% - Énfasis4 6 2 2" xfId="1425"/>
    <cellStyle name="20% - Énfasis4 6 2 2 2" xfId="1426"/>
    <cellStyle name="20% - Énfasis4 6 2 3" xfId="1427"/>
    <cellStyle name="20% - Énfasis4 6 2 3 2" xfId="1428"/>
    <cellStyle name="20% - Énfasis4 6 2 4" xfId="1429"/>
    <cellStyle name="20% - Énfasis4 6 2 4 2" xfId="1430"/>
    <cellStyle name="20% - Énfasis4 6 2 5" xfId="1431"/>
    <cellStyle name="20% - Énfasis4 6 3" xfId="1432"/>
    <cellStyle name="20% - Énfasis4 6 3 2" xfId="1433"/>
    <cellStyle name="20% - Énfasis4 6 4" xfId="1434"/>
    <cellStyle name="20% - Énfasis4 6 4 2" xfId="1435"/>
    <cellStyle name="20% - Énfasis4 6 5" xfId="1436"/>
    <cellStyle name="20% - Énfasis4 6 5 2" xfId="1437"/>
    <cellStyle name="20% - Énfasis4 6 6" xfId="1438"/>
    <cellStyle name="20% - Énfasis4 7" xfId="1439"/>
    <cellStyle name="20% - Énfasis4 7 2" xfId="1440"/>
    <cellStyle name="20% - Énfasis4 7 2 2" xfId="1441"/>
    <cellStyle name="20% - Énfasis4 7 3" xfId="1442"/>
    <cellStyle name="20% - Énfasis4 7 3 2" xfId="1443"/>
    <cellStyle name="20% - Énfasis4 7 4" xfId="1444"/>
    <cellStyle name="20% - Énfasis4 7 4 2" xfId="1445"/>
    <cellStyle name="20% - Énfasis4 7 5" xfId="1446"/>
    <cellStyle name="20% - Énfasis4 8" xfId="1447"/>
    <cellStyle name="20% - Énfasis4 8 2" xfId="1448"/>
    <cellStyle name="20% - Énfasis4 9" xfId="1449"/>
    <cellStyle name="20% - Énfasis4 9 2" xfId="1450"/>
    <cellStyle name="20% - Énfasis5 10" xfId="1451"/>
    <cellStyle name="20% - Énfasis5 10 2" xfId="1452"/>
    <cellStyle name="20% - Énfasis5 11" xfId="1453"/>
    <cellStyle name="20% - Énfasis5 11 2" xfId="1454"/>
    <cellStyle name="20% - Énfasis5 12" xfId="1455"/>
    <cellStyle name="20% - Énfasis5 2" xfId="1456"/>
    <cellStyle name="20% - Énfasis5 2 10" xfId="1457"/>
    <cellStyle name="20% - Énfasis5 2 10 2" xfId="1458"/>
    <cellStyle name="20% - Énfasis5 2 11" xfId="1459"/>
    <cellStyle name="20% - Énfasis5 2 12" xfId="1460"/>
    <cellStyle name="20% - Énfasis5 2 13" xfId="1461"/>
    <cellStyle name="20% - Énfasis5 2 2" xfId="1462"/>
    <cellStyle name="20% - Énfasis5 2 2 10" xfId="1463"/>
    <cellStyle name="20% - Énfasis5 2 2 11" xfId="1464"/>
    <cellStyle name="20% - Énfasis5 2 2 12" xfId="1465"/>
    <cellStyle name="20% - Énfasis5 2 2 13" xfId="1466"/>
    <cellStyle name="20% - Énfasis5 2 2 14" xfId="1467"/>
    <cellStyle name="20% - Énfasis5 2 2 2" xfId="1468"/>
    <cellStyle name="20% - Énfasis5 2 2 2 2" xfId="1469"/>
    <cellStyle name="20% - Énfasis5 2 2 2 2 2" xfId="1470"/>
    <cellStyle name="20% - Énfasis5 2 2 2 2 2 2" xfId="1471"/>
    <cellStyle name="20% - Énfasis5 2 2 2 2 3" xfId="1472"/>
    <cellStyle name="20% - Énfasis5 2 2 2 2 3 2" xfId="1473"/>
    <cellStyle name="20% - Énfasis5 2 2 2 2 4" xfId="1474"/>
    <cellStyle name="20% - Énfasis5 2 2 2 2 4 2" xfId="1475"/>
    <cellStyle name="20% - Énfasis5 2 2 2 2 5" xfId="1476"/>
    <cellStyle name="20% - Énfasis5 2 2 2 2 6" xfId="1477"/>
    <cellStyle name="20% - Énfasis5 2 2 2 3" xfId="1478"/>
    <cellStyle name="20% - Énfasis5 2 2 2 3 2" xfId="1479"/>
    <cellStyle name="20% - Énfasis5 2 2 2 3 3" xfId="1480"/>
    <cellStyle name="20% - Énfasis5 2 2 2 4" xfId="1481"/>
    <cellStyle name="20% - Énfasis5 2 2 2 4 2" xfId="1482"/>
    <cellStyle name="20% - Énfasis5 2 2 2 4 3" xfId="1483"/>
    <cellStyle name="20% - Énfasis5 2 2 2 5" xfId="1484"/>
    <cellStyle name="20% - Énfasis5 2 2 2 5 2" xfId="1485"/>
    <cellStyle name="20% - Énfasis5 2 2 2 6" xfId="1486"/>
    <cellStyle name="20% - Énfasis5 2 2 2 7" xfId="1487"/>
    <cellStyle name="20% - Énfasis5 2 2 3" xfId="1488"/>
    <cellStyle name="20% - Énfasis5 2 2 3 2" xfId="1489"/>
    <cellStyle name="20% - Énfasis5 2 2 3 2 2" xfId="1490"/>
    <cellStyle name="20% - Énfasis5 2 2 3 3" xfId="1491"/>
    <cellStyle name="20% - Énfasis5 2 2 3 3 2" xfId="1492"/>
    <cellStyle name="20% - Énfasis5 2 2 3 4" xfId="1493"/>
    <cellStyle name="20% - Énfasis5 2 2 3 4 2" xfId="1494"/>
    <cellStyle name="20% - Énfasis5 2 2 3 5" xfId="1495"/>
    <cellStyle name="20% - Énfasis5 2 2 3 6" xfId="1496"/>
    <cellStyle name="20% - Énfasis5 2 2 4" xfId="1497"/>
    <cellStyle name="20% - Énfasis5 2 2 4 2" xfId="1498"/>
    <cellStyle name="20% - Énfasis5 2 2 4 3" xfId="1499"/>
    <cellStyle name="20% - Énfasis5 2 2 5" xfId="1500"/>
    <cellStyle name="20% - Énfasis5 2 2 5 2" xfId="1501"/>
    <cellStyle name="20% - Énfasis5 2 2 5 3" xfId="1502"/>
    <cellStyle name="20% - Énfasis5 2 2 6" xfId="1503"/>
    <cellStyle name="20% - Énfasis5 2 2 6 2" xfId="1504"/>
    <cellStyle name="20% - Énfasis5 2 2 7" xfId="1505"/>
    <cellStyle name="20% - Énfasis5 2 2 8" xfId="1506"/>
    <cellStyle name="20% - Énfasis5 2 2 9" xfId="1507"/>
    <cellStyle name="20% - Énfasis5 2 3" xfId="1508"/>
    <cellStyle name="20% - Énfasis5 2 3 2" xfId="1509"/>
    <cellStyle name="20% - Énfasis5 2 3 2 2" xfId="1510"/>
    <cellStyle name="20% - Énfasis5 2 3 2 2 2" xfId="1511"/>
    <cellStyle name="20% - Énfasis5 2 3 2 2 3" xfId="1512"/>
    <cellStyle name="20% - Énfasis5 2 3 2 3" xfId="1513"/>
    <cellStyle name="20% - Énfasis5 2 3 2 3 2" xfId="1514"/>
    <cellStyle name="20% - Énfasis5 2 3 2 3 3" xfId="1515"/>
    <cellStyle name="20% - Énfasis5 2 3 2 4" xfId="1516"/>
    <cellStyle name="20% - Énfasis5 2 3 2 4 2" xfId="1517"/>
    <cellStyle name="20% - Énfasis5 2 3 2 4 3" xfId="1518"/>
    <cellStyle name="20% - Énfasis5 2 3 2 5" xfId="1519"/>
    <cellStyle name="20% - Énfasis5 2 3 2 6" xfId="1520"/>
    <cellStyle name="20% - Énfasis5 2 3 3" xfId="1521"/>
    <cellStyle name="20% - Énfasis5 2 3 3 2" xfId="1522"/>
    <cellStyle name="20% - Énfasis5 2 3 3 3" xfId="1523"/>
    <cellStyle name="20% - Énfasis5 2 3 4" xfId="1524"/>
    <cellStyle name="20% - Énfasis5 2 3 4 2" xfId="1525"/>
    <cellStyle name="20% - Énfasis5 2 3 4 3" xfId="1526"/>
    <cellStyle name="20% - Énfasis5 2 3 5" xfId="1527"/>
    <cellStyle name="20% - Énfasis5 2 3 5 2" xfId="1528"/>
    <cellStyle name="20% - Énfasis5 2 3 5 3" xfId="1529"/>
    <cellStyle name="20% - Énfasis5 2 3 6" xfId="1530"/>
    <cellStyle name="20% - Énfasis5 2 3 7" xfId="1531"/>
    <cellStyle name="20% - Énfasis5 2 4" xfId="1532"/>
    <cellStyle name="20% - Énfasis5 2 4 2" xfId="1533"/>
    <cellStyle name="20% - Énfasis5 2 4 2 2" xfId="1534"/>
    <cellStyle name="20% - Énfasis5 2 4 2 3" xfId="1535"/>
    <cellStyle name="20% - Énfasis5 2 4 2 4" xfId="1536"/>
    <cellStyle name="20% - Énfasis5 2 4 2 5" xfId="1537"/>
    <cellStyle name="20% - Énfasis5 2 4 2 6" xfId="1538"/>
    <cellStyle name="20% - Énfasis5 2 4 3" xfId="1539"/>
    <cellStyle name="20% - Énfasis5 2 4 3 2" xfId="1540"/>
    <cellStyle name="20% - Énfasis5 2 4 3 3" xfId="1541"/>
    <cellStyle name="20% - Énfasis5 2 4 4" xfId="1542"/>
    <cellStyle name="20% - Énfasis5 2 4 4 2" xfId="1543"/>
    <cellStyle name="20% - Énfasis5 2 4 4 3" xfId="1544"/>
    <cellStyle name="20% - Énfasis5 2 4 5" xfId="1545"/>
    <cellStyle name="20% - Énfasis5 2 4 6" xfId="1546"/>
    <cellStyle name="20% - Énfasis5 2 4 7" xfId="1547"/>
    <cellStyle name="20% - Énfasis5 2 5" xfId="1548"/>
    <cellStyle name="20% - Énfasis5 2 5 2" xfId="1549"/>
    <cellStyle name="20% - Énfasis5 2 5 2 2" xfId="1550"/>
    <cellStyle name="20% - Énfasis5 2 5 2 3" xfId="1551"/>
    <cellStyle name="20% - Énfasis5 2 5 2 4" xfId="1552"/>
    <cellStyle name="20% - Énfasis5 2 5 3" xfId="1553"/>
    <cellStyle name="20% - Énfasis5 2 5 4" xfId="1554"/>
    <cellStyle name="20% - Énfasis5 2 5 5" xfId="1555"/>
    <cellStyle name="20% - Énfasis5 2 5 6" xfId="1556"/>
    <cellStyle name="20% - Énfasis5 2 5 7" xfId="1557"/>
    <cellStyle name="20% - Énfasis5 2 6" xfId="1558"/>
    <cellStyle name="20% - Énfasis5 2 6 2" xfId="1559"/>
    <cellStyle name="20% - Énfasis5 2 6 2 2" xfId="1560"/>
    <cellStyle name="20% - Énfasis5 2 6 2 3" xfId="1561"/>
    <cellStyle name="20% - Énfasis5 2 6 2 4" xfId="1562"/>
    <cellStyle name="20% - Énfasis5 2 6 3" xfId="1563"/>
    <cellStyle name="20% - Énfasis5 2 6 4" xfId="1564"/>
    <cellStyle name="20% - Énfasis5 2 6 5" xfId="1565"/>
    <cellStyle name="20% - Énfasis5 2 6 6" xfId="1566"/>
    <cellStyle name="20% - Énfasis5 2 6 7" xfId="1567"/>
    <cellStyle name="20% - Énfasis5 2 7" xfId="1568"/>
    <cellStyle name="20% - Énfasis5 2 7 2" xfId="1569"/>
    <cellStyle name="20% - Énfasis5 2 7 3" xfId="1570"/>
    <cellStyle name="20% - Énfasis5 2 7 4" xfId="1571"/>
    <cellStyle name="20% - Énfasis5 2 7 5" xfId="1572"/>
    <cellStyle name="20% - Énfasis5 2 7 6" xfId="1573"/>
    <cellStyle name="20% - Énfasis5 2 8" xfId="1574"/>
    <cellStyle name="20% - Énfasis5 2 8 2" xfId="1575"/>
    <cellStyle name="20% - Énfasis5 2 9" xfId="1576"/>
    <cellStyle name="20% - Énfasis5 2 9 2" xfId="1577"/>
    <cellStyle name="20% - Énfasis5 3" xfId="1578"/>
    <cellStyle name="20% - Énfasis5 3 10" xfId="1579"/>
    <cellStyle name="20% - Énfasis5 3 10 2" xfId="1580"/>
    <cellStyle name="20% - Énfasis5 3 11" xfId="1581"/>
    <cellStyle name="20% - Énfasis5 3 12" xfId="1582"/>
    <cellStyle name="20% - Énfasis5 3 13" xfId="1583"/>
    <cellStyle name="20% - Énfasis5 3 2" xfId="1584"/>
    <cellStyle name="20% - Énfasis5 3 2 2" xfId="1585"/>
    <cellStyle name="20% - Énfasis5 3 2 2 2" xfId="1586"/>
    <cellStyle name="20% - Énfasis5 3 2 2 2 2" xfId="1587"/>
    <cellStyle name="20% - Énfasis5 3 2 2 2 3" xfId="1588"/>
    <cellStyle name="20% - Énfasis5 3 2 2 3" xfId="1589"/>
    <cellStyle name="20% - Énfasis5 3 2 2 3 2" xfId="1590"/>
    <cellStyle name="20% - Énfasis5 3 2 2 3 3" xfId="1591"/>
    <cellStyle name="20% - Énfasis5 3 2 2 4" xfId="1592"/>
    <cellStyle name="20% - Énfasis5 3 2 2 4 2" xfId="1593"/>
    <cellStyle name="20% - Énfasis5 3 2 2 4 3" xfId="1594"/>
    <cellStyle name="20% - Énfasis5 3 2 2 5" xfId="1595"/>
    <cellStyle name="20% - Énfasis5 3 2 2 6" xfId="1596"/>
    <cellStyle name="20% - Énfasis5 3 2 3" xfId="1597"/>
    <cellStyle name="20% - Énfasis5 3 2 3 2" xfId="1598"/>
    <cellStyle name="20% - Énfasis5 3 2 3 3" xfId="1599"/>
    <cellStyle name="20% - Énfasis5 3 2 4" xfId="1600"/>
    <cellStyle name="20% - Énfasis5 3 2 4 2" xfId="1601"/>
    <cellStyle name="20% - Énfasis5 3 2 4 3" xfId="1602"/>
    <cellStyle name="20% - Énfasis5 3 2 5" xfId="1603"/>
    <cellStyle name="20% - Énfasis5 3 2 5 2" xfId="1604"/>
    <cellStyle name="20% - Énfasis5 3 2 5 3" xfId="1605"/>
    <cellStyle name="20% - Énfasis5 3 2 6" xfId="1606"/>
    <cellStyle name="20% - Énfasis5 3 2 7" xfId="1607"/>
    <cellStyle name="20% - Énfasis5 3 3" xfId="1608"/>
    <cellStyle name="20% - Énfasis5 3 3 2" xfId="1609"/>
    <cellStyle name="20% - Énfasis5 3 3 2 2" xfId="1610"/>
    <cellStyle name="20% - Énfasis5 3 3 2 3" xfId="1611"/>
    <cellStyle name="20% - Énfasis5 3 3 2 4" xfId="1612"/>
    <cellStyle name="20% - Énfasis5 3 3 2 5" xfId="1613"/>
    <cellStyle name="20% - Énfasis5 3 3 2 6" xfId="1614"/>
    <cellStyle name="20% - Énfasis5 3 3 3" xfId="1615"/>
    <cellStyle name="20% - Énfasis5 3 3 3 2" xfId="1616"/>
    <cellStyle name="20% - Énfasis5 3 3 3 3" xfId="1617"/>
    <cellStyle name="20% - Énfasis5 3 3 4" xfId="1618"/>
    <cellStyle name="20% - Énfasis5 3 3 4 2" xfId="1619"/>
    <cellStyle name="20% - Énfasis5 3 3 4 3" xfId="1620"/>
    <cellStyle name="20% - Énfasis5 3 3 5" xfId="1621"/>
    <cellStyle name="20% - Énfasis5 3 3 6" xfId="1622"/>
    <cellStyle name="20% - Énfasis5 3 3 7" xfId="1623"/>
    <cellStyle name="20% - Énfasis5 3 4" xfId="1624"/>
    <cellStyle name="20% - Énfasis5 3 4 2" xfId="1625"/>
    <cellStyle name="20% - Énfasis5 3 4 2 2" xfId="1626"/>
    <cellStyle name="20% - Énfasis5 3 4 2 3" xfId="1627"/>
    <cellStyle name="20% - Énfasis5 3 4 2 4" xfId="1628"/>
    <cellStyle name="20% - Énfasis5 3 4 3" xfId="1629"/>
    <cellStyle name="20% - Énfasis5 3 4 4" xfId="1630"/>
    <cellStyle name="20% - Énfasis5 3 4 5" xfId="1631"/>
    <cellStyle name="20% - Énfasis5 3 4 6" xfId="1632"/>
    <cellStyle name="20% - Énfasis5 3 4 7" xfId="1633"/>
    <cellStyle name="20% - Énfasis5 3 5" xfId="1634"/>
    <cellStyle name="20% - Énfasis5 3 5 2" xfId="1635"/>
    <cellStyle name="20% - Énfasis5 3 5 2 2" xfId="1636"/>
    <cellStyle name="20% - Énfasis5 3 5 2 3" xfId="1637"/>
    <cellStyle name="20% - Énfasis5 3 5 2 4" xfId="1638"/>
    <cellStyle name="20% - Énfasis5 3 5 3" xfId="1639"/>
    <cellStyle name="20% - Énfasis5 3 5 4" xfId="1640"/>
    <cellStyle name="20% - Énfasis5 3 5 5" xfId="1641"/>
    <cellStyle name="20% - Énfasis5 3 5 6" xfId="1642"/>
    <cellStyle name="20% - Énfasis5 3 5 7" xfId="1643"/>
    <cellStyle name="20% - Énfasis5 3 6" xfId="1644"/>
    <cellStyle name="20% - Énfasis5 3 6 2" xfId="1645"/>
    <cellStyle name="20% - Énfasis5 3 6 2 2" xfId="1646"/>
    <cellStyle name="20% - Énfasis5 3 6 2 3" xfId="1647"/>
    <cellStyle name="20% - Énfasis5 3 6 2 4" xfId="1648"/>
    <cellStyle name="20% - Énfasis5 3 6 3" xfId="1649"/>
    <cellStyle name="20% - Énfasis5 3 6 4" xfId="1650"/>
    <cellStyle name="20% - Énfasis5 3 6 5" xfId="1651"/>
    <cellStyle name="20% - Énfasis5 3 6 6" xfId="1652"/>
    <cellStyle name="20% - Énfasis5 3 6 7" xfId="1653"/>
    <cellStyle name="20% - Énfasis5 3 7" xfId="1654"/>
    <cellStyle name="20% - Énfasis5 3 7 2" xfId="1655"/>
    <cellStyle name="20% - Énfasis5 3 7 3" xfId="1656"/>
    <cellStyle name="20% - Énfasis5 3 7 4" xfId="1657"/>
    <cellStyle name="20% - Énfasis5 3 7 5" xfId="1658"/>
    <cellStyle name="20% - Énfasis5 3 7 6" xfId="1659"/>
    <cellStyle name="20% - Énfasis5 3 8" xfId="1660"/>
    <cellStyle name="20% - Énfasis5 3 8 2" xfId="1661"/>
    <cellStyle name="20% - Énfasis5 3 9" xfId="1662"/>
    <cellStyle name="20% - Énfasis5 3 9 2" xfId="1663"/>
    <cellStyle name="20% - Énfasis5 4" xfId="1664"/>
    <cellStyle name="20% - Énfasis5 4 2" xfId="1665"/>
    <cellStyle name="20% - Énfasis5 4 2 2" xfId="1666"/>
    <cellStyle name="20% - Énfasis5 4 2 2 2" xfId="1667"/>
    <cellStyle name="20% - Énfasis5 4 2 2 2 2" xfId="1668"/>
    <cellStyle name="20% - Énfasis5 4 2 2 3" xfId="1669"/>
    <cellStyle name="20% - Énfasis5 4 2 2 3 2" xfId="1670"/>
    <cellStyle name="20% - Énfasis5 4 2 2 4" xfId="1671"/>
    <cellStyle name="20% - Énfasis5 4 2 2 4 2" xfId="1672"/>
    <cellStyle name="20% - Énfasis5 4 2 2 5" xfId="1673"/>
    <cellStyle name="20% - Énfasis5 4 2 3" xfId="1674"/>
    <cellStyle name="20% - Énfasis5 4 2 3 2" xfId="1675"/>
    <cellStyle name="20% - Énfasis5 4 2 4" xfId="1676"/>
    <cellStyle name="20% - Énfasis5 4 2 4 2" xfId="1677"/>
    <cellStyle name="20% - Énfasis5 4 2 5" xfId="1678"/>
    <cellStyle name="20% - Énfasis5 4 2 5 2" xfId="1679"/>
    <cellStyle name="20% - Énfasis5 4 2 6" xfId="1680"/>
    <cellStyle name="20% - Énfasis5 4 3" xfId="1681"/>
    <cellStyle name="20% - Énfasis5 4 3 2" xfId="1682"/>
    <cellStyle name="20% - Énfasis5 4 3 2 2" xfId="1683"/>
    <cellStyle name="20% - Énfasis5 4 3 3" xfId="1684"/>
    <cellStyle name="20% - Énfasis5 4 3 3 2" xfId="1685"/>
    <cellStyle name="20% - Énfasis5 4 3 4" xfId="1686"/>
    <cellStyle name="20% - Énfasis5 4 3 4 2" xfId="1687"/>
    <cellStyle name="20% - Énfasis5 4 3 5" xfId="1688"/>
    <cellStyle name="20% - Énfasis5 4 4" xfId="1689"/>
    <cellStyle name="20% - Énfasis5 4 4 2" xfId="1690"/>
    <cellStyle name="20% - Énfasis5 4 5" xfId="1691"/>
    <cellStyle name="20% - Énfasis5 4 5 2" xfId="1692"/>
    <cellStyle name="20% - Énfasis5 4 6" xfId="1693"/>
    <cellStyle name="20% - Énfasis5 4 6 2" xfId="1694"/>
    <cellStyle name="20% - Énfasis5 4 7" xfId="1695"/>
    <cellStyle name="20% - Énfasis5 4 8" xfId="1696"/>
    <cellStyle name="20% - Énfasis5 5" xfId="1697"/>
    <cellStyle name="20% - Énfasis5 5 2" xfId="1698"/>
    <cellStyle name="20% - Énfasis5 5 2 2" xfId="1699"/>
    <cellStyle name="20% - Énfasis5 5 2 2 2" xfId="1700"/>
    <cellStyle name="20% - Énfasis5 5 2 2 2 2" xfId="1701"/>
    <cellStyle name="20% - Énfasis5 5 2 2 3" xfId="1702"/>
    <cellStyle name="20% - Énfasis5 5 2 2 3 2" xfId="1703"/>
    <cellStyle name="20% - Énfasis5 5 2 2 4" xfId="1704"/>
    <cellStyle name="20% - Énfasis5 5 2 2 4 2" xfId="1705"/>
    <cellStyle name="20% - Énfasis5 5 2 2 5" xfId="1706"/>
    <cellStyle name="20% - Énfasis5 5 2 3" xfId="1707"/>
    <cellStyle name="20% - Énfasis5 5 2 3 2" xfId="1708"/>
    <cellStyle name="20% - Énfasis5 5 2 4" xfId="1709"/>
    <cellStyle name="20% - Énfasis5 5 2 4 2" xfId="1710"/>
    <cellStyle name="20% - Énfasis5 5 2 5" xfId="1711"/>
    <cellStyle name="20% - Énfasis5 5 2 5 2" xfId="1712"/>
    <cellStyle name="20% - Énfasis5 5 2 6" xfId="1713"/>
    <cellStyle name="20% - Énfasis5 5 3" xfId="1714"/>
    <cellStyle name="20% - Énfasis5 5 3 2" xfId="1715"/>
    <cellStyle name="20% - Énfasis5 5 3 2 2" xfId="1716"/>
    <cellStyle name="20% - Énfasis5 5 3 3" xfId="1717"/>
    <cellStyle name="20% - Énfasis5 5 3 3 2" xfId="1718"/>
    <cellStyle name="20% - Énfasis5 5 3 4" xfId="1719"/>
    <cellStyle name="20% - Énfasis5 5 3 4 2" xfId="1720"/>
    <cellStyle name="20% - Énfasis5 5 3 5" xfId="1721"/>
    <cellStyle name="20% - Énfasis5 5 4" xfId="1722"/>
    <cellStyle name="20% - Énfasis5 5 4 2" xfId="1723"/>
    <cellStyle name="20% - Énfasis5 5 5" xfId="1724"/>
    <cellStyle name="20% - Énfasis5 5 5 2" xfId="1725"/>
    <cellStyle name="20% - Énfasis5 5 6" xfId="1726"/>
    <cellStyle name="20% - Énfasis5 5 6 2" xfId="1727"/>
    <cellStyle name="20% - Énfasis5 5 7" xfId="1728"/>
    <cellStyle name="20% - Énfasis5 6" xfId="1729"/>
    <cellStyle name="20% - Énfasis5 6 2" xfId="1730"/>
    <cellStyle name="20% - Énfasis5 6 2 2" xfId="1731"/>
    <cellStyle name="20% - Énfasis5 6 2 2 2" xfId="1732"/>
    <cellStyle name="20% - Énfasis5 6 2 3" xfId="1733"/>
    <cellStyle name="20% - Énfasis5 6 2 3 2" xfId="1734"/>
    <cellStyle name="20% - Énfasis5 6 2 4" xfId="1735"/>
    <cellStyle name="20% - Énfasis5 6 2 4 2" xfId="1736"/>
    <cellStyle name="20% - Énfasis5 6 2 5" xfId="1737"/>
    <cellStyle name="20% - Énfasis5 6 3" xfId="1738"/>
    <cellStyle name="20% - Énfasis5 6 3 2" xfId="1739"/>
    <cellStyle name="20% - Énfasis5 6 4" xfId="1740"/>
    <cellStyle name="20% - Énfasis5 6 4 2" xfId="1741"/>
    <cellStyle name="20% - Énfasis5 6 5" xfId="1742"/>
    <cellStyle name="20% - Énfasis5 6 5 2" xfId="1743"/>
    <cellStyle name="20% - Énfasis5 6 6" xfId="1744"/>
    <cellStyle name="20% - Énfasis5 7" xfId="1745"/>
    <cellStyle name="20% - Énfasis5 7 2" xfId="1746"/>
    <cellStyle name="20% - Énfasis5 7 2 2" xfId="1747"/>
    <cellStyle name="20% - Énfasis5 7 3" xfId="1748"/>
    <cellStyle name="20% - Énfasis5 7 3 2" xfId="1749"/>
    <cellStyle name="20% - Énfasis5 7 4" xfId="1750"/>
    <cellStyle name="20% - Énfasis5 7 4 2" xfId="1751"/>
    <cellStyle name="20% - Énfasis5 7 5" xfId="1752"/>
    <cellStyle name="20% - Énfasis5 8" xfId="1753"/>
    <cellStyle name="20% - Énfasis5 8 2" xfId="1754"/>
    <cellStyle name="20% - Énfasis5 9" xfId="1755"/>
    <cellStyle name="20% - Énfasis5 9 2" xfId="1756"/>
    <cellStyle name="20% - Énfasis6 10" xfId="1757"/>
    <cellStyle name="20% - Énfasis6 10 2" xfId="1758"/>
    <cellStyle name="20% - Énfasis6 11" xfId="1759"/>
    <cellStyle name="20% - Énfasis6 11 2" xfId="1760"/>
    <cellStyle name="20% - Énfasis6 12" xfId="1761"/>
    <cellStyle name="20% - Énfasis6 13" xfId="1762"/>
    <cellStyle name="20% - Énfasis6 2" xfId="1763"/>
    <cellStyle name="20% - Énfasis6 2 10" xfId="1764"/>
    <cellStyle name="20% - Énfasis6 2 10 2" xfId="1765"/>
    <cellStyle name="20% - Énfasis6 2 11" xfId="1766"/>
    <cellStyle name="20% - Énfasis6 2 12" xfId="1767"/>
    <cellStyle name="20% - Énfasis6 2 13" xfId="1768"/>
    <cellStyle name="20% - Énfasis6 2 2" xfId="1769"/>
    <cellStyle name="20% - Énfasis6 2 2 10" xfId="1770"/>
    <cellStyle name="20% - Énfasis6 2 2 11" xfId="1771"/>
    <cellStyle name="20% - Énfasis6 2 2 12" xfId="1772"/>
    <cellStyle name="20% - Énfasis6 2 2 13" xfId="1773"/>
    <cellStyle name="20% - Énfasis6 2 2 14" xfId="1774"/>
    <cellStyle name="20% - Énfasis6 2 2 2" xfId="1775"/>
    <cellStyle name="20% - Énfasis6 2 2 2 2" xfId="1776"/>
    <cellStyle name="20% - Énfasis6 2 2 2 2 2" xfId="1777"/>
    <cellStyle name="20% - Énfasis6 2 2 2 2 2 2" xfId="1778"/>
    <cellStyle name="20% - Énfasis6 2 2 2 2 3" xfId="1779"/>
    <cellStyle name="20% - Énfasis6 2 2 2 2 3 2" xfId="1780"/>
    <cellStyle name="20% - Énfasis6 2 2 2 2 4" xfId="1781"/>
    <cellStyle name="20% - Énfasis6 2 2 2 2 4 2" xfId="1782"/>
    <cellStyle name="20% - Énfasis6 2 2 2 2 5" xfId="1783"/>
    <cellStyle name="20% - Énfasis6 2 2 2 2 6" xfId="1784"/>
    <cellStyle name="20% - Énfasis6 2 2 2 3" xfId="1785"/>
    <cellStyle name="20% - Énfasis6 2 2 2 3 2" xfId="1786"/>
    <cellStyle name="20% - Énfasis6 2 2 2 3 3" xfId="1787"/>
    <cellStyle name="20% - Énfasis6 2 2 2 4" xfId="1788"/>
    <cellStyle name="20% - Énfasis6 2 2 2 4 2" xfId="1789"/>
    <cellStyle name="20% - Énfasis6 2 2 2 4 3" xfId="1790"/>
    <cellStyle name="20% - Énfasis6 2 2 2 5" xfId="1791"/>
    <cellStyle name="20% - Énfasis6 2 2 2 5 2" xfId="1792"/>
    <cellStyle name="20% - Énfasis6 2 2 2 6" xfId="1793"/>
    <cellStyle name="20% - Énfasis6 2 2 2 7" xfId="1794"/>
    <cellStyle name="20% - Énfasis6 2 2 3" xfId="1795"/>
    <cellStyle name="20% - Énfasis6 2 2 3 2" xfId="1796"/>
    <cellStyle name="20% - Énfasis6 2 2 3 2 2" xfId="1797"/>
    <cellStyle name="20% - Énfasis6 2 2 3 3" xfId="1798"/>
    <cellStyle name="20% - Énfasis6 2 2 3 3 2" xfId="1799"/>
    <cellStyle name="20% - Énfasis6 2 2 3 4" xfId="1800"/>
    <cellStyle name="20% - Énfasis6 2 2 3 4 2" xfId="1801"/>
    <cellStyle name="20% - Énfasis6 2 2 3 5" xfId="1802"/>
    <cellStyle name="20% - Énfasis6 2 2 3 6" xfId="1803"/>
    <cellStyle name="20% - Énfasis6 2 2 4" xfId="1804"/>
    <cellStyle name="20% - Énfasis6 2 2 4 2" xfId="1805"/>
    <cellStyle name="20% - Énfasis6 2 2 4 3" xfId="1806"/>
    <cellStyle name="20% - Énfasis6 2 2 5" xfId="1807"/>
    <cellStyle name="20% - Énfasis6 2 2 5 2" xfId="1808"/>
    <cellStyle name="20% - Énfasis6 2 2 5 3" xfId="1809"/>
    <cellStyle name="20% - Énfasis6 2 2 6" xfId="1810"/>
    <cellStyle name="20% - Énfasis6 2 2 6 2" xfId="1811"/>
    <cellStyle name="20% - Énfasis6 2 2 7" xfId="1812"/>
    <cellStyle name="20% - Énfasis6 2 2 8" xfId="1813"/>
    <cellStyle name="20% - Énfasis6 2 2 9" xfId="1814"/>
    <cellStyle name="20% - Énfasis6 2 3" xfId="1815"/>
    <cellStyle name="20% - Énfasis6 2 3 2" xfId="1816"/>
    <cellStyle name="20% - Énfasis6 2 3 2 2" xfId="1817"/>
    <cellStyle name="20% - Énfasis6 2 3 2 2 2" xfId="1818"/>
    <cellStyle name="20% - Énfasis6 2 3 2 2 3" xfId="1819"/>
    <cellStyle name="20% - Énfasis6 2 3 2 3" xfId="1820"/>
    <cellStyle name="20% - Énfasis6 2 3 2 3 2" xfId="1821"/>
    <cellStyle name="20% - Énfasis6 2 3 2 3 3" xfId="1822"/>
    <cellStyle name="20% - Énfasis6 2 3 2 4" xfId="1823"/>
    <cellStyle name="20% - Énfasis6 2 3 2 4 2" xfId="1824"/>
    <cellStyle name="20% - Énfasis6 2 3 2 4 3" xfId="1825"/>
    <cellStyle name="20% - Énfasis6 2 3 2 5" xfId="1826"/>
    <cellStyle name="20% - Énfasis6 2 3 2 6" xfId="1827"/>
    <cellStyle name="20% - Énfasis6 2 3 3" xfId="1828"/>
    <cellStyle name="20% - Énfasis6 2 3 3 2" xfId="1829"/>
    <cellStyle name="20% - Énfasis6 2 3 3 3" xfId="1830"/>
    <cellStyle name="20% - Énfasis6 2 3 4" xfId="1831"/>
    <cellStyle name="20% - Énfasis6 2 3 4 2" xfId="1832"/>
    <cellStyle name="20% - Énfasis6 2 3 4 3" xfId="1833"/>
    <cellStyle name="20% - Énfasis6 2 3 5" xfId="1834"/>
    <cellStyle name="20% - Énfasis6 2 3 5 2" xfId="1835"/>
    <cellStyle name="20% - Énfasis6 2 3 5 3" xfId="1836"/>
    <cellStyle name="20% - Énfasis6 2 3 6" xfId="1837"/>
    <cellStyle name="20% - Énfasis6 2 3 7" xfId="1838"/>
    <cellStyle name="20% - Énfasis6 2 4" xfId="1839"/>
    <cellStyle name="20% - Énfasis6 2 4 2" xfId="1840"/>
    <cellStyle name="20% - Énfasis6 2 4 2 2" xfId="1841"/>
    <cellStyle name="20% - Énfasis6 2 4 2 3" xfId="1842"/>
    <cellStyle name="20% - Énfasis6 2 4 2 4" xfId="1843"/>
    <cellStyle name="20% - Énfasis6 2 4 2 5" xfId="1844"/>
    <cellStyle name="20% - Énfasis6 2 4 2 6" xfId="1845"/>
    <cellStyle name="20% - Énfasis6 2 4 3" xfId="1846"/>
    <cellStyle name="20% - Énfasis6 2 4 3 2" xfId="1847"/>
    <cellStyle name="20% - Énfasis6 2 4 3 3" xfId="1848"/>
    <cellStyle name="20% - Énfasis6 2 4 4" xfId="1849"/>
    <cellStyle name="20% - Énfasis6 2 4 4 2" xfId="1850"/>
    <cellStyle name="20% - Énfasis6 2 4 4 3" xfId="1851"/>
    <cellStyle name="20% - Énfasis6 2 4 5" xfId="1852"/>
    <cellStyle name="20% - Énfasis6 2 4 6" xfId="1853"/>
    <cellStyle name="20% - Énfasis6 2 4 7" xfId="1854"/>
    <cellStyle name="20% - Énfasis6 2 5" xfId="1855"/>
    <cellStyle name="20% - Énfasis6 2 5 2" xfId="1856"/>
    <cellStyle name="20% - Énfasis6 2 5 2 2" xfId="1857"/>
    <cellStyle name="20% - Énfasis6 2 5 2 3" xfId="1858"/>
    <cellStyle name="20% - Énfasis6 2 5 2 4" xfId="1859"/>
    <cellStyle name="20% - Énfasis6 2 5 3" xfId="1860"/>
    <cellStyle name="20% - Énfasis6 2 5 4" xfId="1861"/>
    <cellStyle name="20% - Énfasis6 2 5 5" xfId="1862"/>
    <cellStyle name="20% - Énfasis6 2 5 6" xfId="1863"/>
    <cellStyle name="20% - Énfasis6 2 5 7" xfId="1864"/>
    <cellStyle name="20% - Énfasis6 2 6" xfId="1865"/>
    <cellStyle name="20% - Énfasis6 2 6 2" xfId="1866"/>
    <cellStyle name="20% - Énfasis6 2 6 2 2" xfId="1867"/>
    <cellStyle name="20% - Énfasis6 2 6 2 3" xfId="1868"/>
    <cellStyle name="20% - Énfasis6 2 6 2 4" xfId="1869"/>
    <cellStyle name="20% - Énfasis6 2 6 3" xfId="1870"/>
    <cellStyle name="20% - Énfasis6 2 6 4" xfId="1871"/>
    <cellStyle name="20% - Énfasis6 2 6 5" xfId="1872"/>
    <cellStyle name="20% - Énfasis6 2 6 6" xfId="1873"/>
    <cellStyle name="20% - Énfasis6 2 6 7" xfId="1874"/>
    <cellStyle name="20% - Énfasis6 2 7" xfId="1875"/>
    <cellStyle name="20% - Énfasis6 2 7 2" xfId="1876"/>
    <cellStyle name="20% - Énfasis6 2 7 3" xfId="1877"/>
    <cellStyle name="20% - Énfasis6 2 7 4" xfId="1878"/>
    <cellStyle name="20% - Énfasis6 2 7 5" xfId="1879"/>
    <cellStyle name="20% - Énfasis6 2 7 6" xfId="1880"/>
    <cellStyle name="20% - Énfasis6 2 8" xfId="1881"/>
    <cellStyle name="20% - Énfasis6 2 8 2" xfId="1882"/>
    <cellStyle name="20% - Énfasis6 2 9" xfId="1883"/>
    <cellStyle name="20% - Énfasis6 2 9 2" xfId="1884"/>
    <cellStyle name="20% - Énfasis6 3" xfId="1885"/>
    <cellStyle name="20% - Énfasis6 3 10" xfId="1886"/>
    <cellStyle name="20% - Énfasis6 3 10 2" xfId="1887"/>
    <cellStyle name="20% - Énfasis6 3 11" xfId="1888"/>
    <cellStyle name="20% - Énfasis6 3 12" xfId="1889"/>
    <cellStyle name="20% - Énfasis6 3 13" xfId="1890"/>
    <cellStyle name="20% - Énfasis6 3 2" xfId="1891"/>
    <cellStyle name="20% - Énfasis6 3 2 2" xfId="1892"/>
    <cellStyle name="20% - Énfasis6 3 2 2 2" xfId="1893"/>
    <cellStyle name="20% - Énfasis6 3 2 2 2 2" xfId="1894"/>
    <cellStyle name="20% - Énfasis6 3 2 2 2 3" xfId="1895"/>
    <cellStyle name="20% - Énfasis6 3 2 2 3" xfId="1896"/>
    <cellStyle name="20% - Énfasis6 3 2 2 3 2" xfId="1897"/>
    <cellStyle name="20% - Énfasis6 3 2 2 3 3" xfId="1898"/>
    <cellStyle name="20% - Énfasis6 3 2 2 4" xfId="1899"/>
    <cellStyle name="20% - Énfasis6 3 2 2 4 2" xfId="1900"/>
    <cellStyle name="20% - Énfasis6 3 2 2 4 3" xfId="1901"/>
    <cellStyle name="20% - Énfasis6 3 2 2 5" xfId="1902"/>
    <cellStyle name="20% - Énfasis6 3 2 2 6" xfId="1903"/>
    <cellStyle name="20% - Énfasis6 3 2 3" xfId="1904"/>
    <cellStyle name="20% - Énfasis6 3 2 3 2" xfId="1905"/>
    <cellStyle name="20% - Énfasis6 3 2 3 3" xfId="1906"/>
    <cellStyle name="20% - Énfasis6 3 2 4" xfId="1907"/>
    <cellStyle name="20% - Énfasis6 3 2 4 2" xfId="1908"/>
    <cellStyle name="20% - Énfasis6 3 2 4 3" xfId="1909"/>
    <cellStyle name="20% - Énfasis6 3 2 5" xfId="1910"/>
    <cellStyle name="20% - Énfasis6 3 2 5 2" xfId="1911"/>
    <cellStyle name="20% - Énfasis6 3 2 5 3" xfId="1912"/>
    <cellStyle name="20% - Énfasis6 3 2 6" xfId="1913"/>
    <cellStyle name="20% - Énfasis6 3 2 7" xfId="1914"/>
    <cellStyle name="20% - Énfasis6 3 3" xfId="1915"/>
    <cellStyle name="20% - Énfasis6 3 3 2" xfId="1916"/>
    <cellStyle name="20% - Énfasis6 3 3 2 2" xfId="1917"/>
    <cellStyle name="20% - Énfasis6 3 3 2 3" xfId="1918"/>
    <cellStyle name="20% - Énfasis6 3 3 2 4" xfId="1919"/>
    <cellStyle name="20% - Énfasis6 3 3 2 5" xfId="1920"/>
    <cellStyle name="20% - Énfasis6 3 3 2 6" xfId="1921"/>
    <cellStyle name="20% - Énfasis6 3 3 3" xfId="1922"/>
    <cellStyle name="20% - Énfasis6 3 3 3 2" xfId="1923"/>
    <cellStyle name="20% - Énfasis6 3 3 3 3" xfId="1924"/>
    <cellStyle name="20% - Énfasis6 3 3 4" xfId="1925"/>
    <cellStyle name="20% - Énfasis6 3 3 4 2" xfId="1926"/>
    <cellStyle name="20% - Énfasis6 3 3 4 3" xfId="1927"/>
    <cellStyle name="20% - Énfasis6 3 3 5" xfId="1928"/>
    <cellStyle name="20% - Énfasis6 3 3 6" xfId="1929"/>
    <cellStyle name="20% - Énfasis6 3 3 7" xfId="1930"/>
    <cellStyle name="20% - Énfasis6 3 4" xfId="1931"/>
    <cellStyle name="20% - Énfasis6 3 4 2" xfId="1932"/>
    <cellStyle name="20% - Énfasis6 3 4 2 2" xfId="1933"/>
    <cellStyle name="20% - Énfasis6 3 4 2 3" xfId="1934"/>
    <cellStyle name="20% - Énfasis6 3 4 2 4" xfId="1935"/>
    <cellStyle name="20% - Énfasis6 3 4 3" xfId="1936"/>
    <cellStyle name="20% - Énfasis6 3 4 4" xfId="1937"/>
    <cellStyle name="20% - Énfasis6 3 4 5" xfId="1938"/>
    <cellStyle name="20% - Énfasis6 3 4 6" xfId="1939"/>
    <cellStyle name="20% - Énfasis6 3 4 7" xfId="1940"/>
    <cellStyle name="20% - Énfasis6 3 5" xfId="1941"/>
    <cellStyle name="20% - Énfasis6 3 5 2" xfId="1942"/>
    <cellStyle name="20% - Énfasis6 3 5 2 2" xfId="1943"/>
    <cellStyle name="20% - Énfasis6 3 5 2 3" xfId="1944"/>
    <cellStyle name="20% - Énfasis6 3 5 2 4" xfId="1945"/>
    <cellStyle name="20% - Énfasis6 3 5 3" xfId="1946"/>
    <cellStyle name="20% - Énfasis6 3 5 4" xfId="1947"/>
    <cellStyle name="20% - Énfasis6 3 5 5" xfId="1948"/>
    <cellStyle name="20% - Énfasis6 3 5 6" xfId="1949"/>
    <cellStyle name="20% - Énfasis6 3 5 7" xfId="1950"/>
    <cellStyle name="20% - Énfasis6 3 6" xfId="1951"/>
    <cellStyle name="20% - Énfasis6 3 6 2" xfId="1952"/>
    <cellStyle name="20% - Énfasis6 3 6 2 2" xfId="1953"/>
    <cellStyle name="20% - Énfasis6 3 6 2 3" xfId="1954"/>
    <cellStyle name="20% - Énfasis6 3 6 2 4" xfId="1955"/>
    <cellStyle name="20% - Énfasis6 3 6 3" xfId="1956"/>
    <cellStyle name="20% - Énfasis6 3 6 4" xfId="1957"/>
    <cellStyle name="20% - Énfasis6 3 6 5" xfId="1958"/>
    <cellStyle name="20% - Énfasis6 3 6 6" xfId="1959"/>
    <cellStyle name="20% - Énfasis6 3 6 7" xfId="1960"/>
    <cellStyle name="20% - Énfasis6 3 7" xfId="1961"/>
    <cellStyle name="20% - Énfasis6 3 7 2" xfId="1962"/>
    <cellStyle name="20% - Énfasis6 3 7 3" xfId="1963"/>
    <cellStyle name="20% - Énfasis6 3 7 4" xfId="1964"/>
    <cellStyle name="20% - Énfasis6 3 7 5" xfId="1965"/>
    <cellStyle name="20% - Énfasis6 3 7 6" xfId="1966"/>
    <cellStyle name="20% - Énfasis6 3 8" xfId="1967"/>
    <cellStyle name="20% - Énfasis6 3 8 2" xfId="1968"/>
    <cellStyle name="20% - Énfasis6 3 9" xfId="1969"/>
    <cellStyle name="20% - Énfasis6 3 9 2" xfId="1970"/>
    <cellStyle name="20% - Énfasis6 4" xfId="1971"/>
    <cellStyle name="20% - Énfasis6 4 2" xfId="1972"/>
    <cellStyle name="20% - Énfasis6 4 2 2" xfId="1973"/>
    <cellStyle name="20% - Énfasis6 4 2 2 2" xfId="1974"/>
    <cellStyle name="20% - Énfasis6 4 2 2 2 2" xfId="1975"/>
    <cellStyle name="20% - Énfasis6 4 2 2 3" xfId="1976"/>
    <cellStyle name="20% - Énfasis6 4 2 2 3 2" xfId="1977"/>
    <cellStyle name="20% - Énfasis6 4 2 2 4" xfId="1978"/>
    <cellStyle name="20% - Énfasis6 4 2 2 4 2" xfId="1979"/>
    <cellStyle name="20% - Énfasis6 4 2 2 5" xfId="1980"/>
    <cellStyle name="20% - Énfasis6 4 2 3" xfId="1981"/>
    <cellStyle name="20% - Énfasis6 4 2 3 2" xfId="1982"/>
    <cellStyle name="20% - Énfasis6 4 2 4" xfId="1983"/>
    <cellStyle name="20% - Énfasis6 4 2 4 2" xfId="1984"/>
    <cellStyle name="20% - Énfasis6 4 2 5" xfId="1985"/>
    <cellStyle name="20% - Énfasis6 4 2 5 2" xfId="1986"/>
    <cellStyle name="20% - Énfasis6 4 2 6" xfId="1987"/>
    <cellStyle name="20% - Énfasis6 4 3" xfId="1988"/>
    <cellStyle name="20% - Énfasis6 4 3 2" xfId="1989"/>
    <cellStyle name="20% - Énfasis6 4 3 2 2" xfId="1990"/>
    <cellStyle name="20% - Énfasis6 4 3 3" xfId="1991"/>
    <cellStyle name="20% - Énfasis6 4 3 3 2" xfId="1992"/>
    <cellStyle name="20% - Énfasis6 4 3 4" xfId="1993"/>
    <cellStyle name="20% - Énfasis6 4 3 4 2" xfId="1994"/>
    <cellStyle name="20% - Énfasis6 4 3 5" xfId="1995"/>
    <cellStyle name="20% - Énfasis6 4 4" xfId="1996"/>
    <cellStyle name="20% - Énfasis6 4 4 2" xfId="1997"/>
    <cellStyle name="20% - Énfasis6 4 5" xfId="1998"/>
    <cellStyle name="20% - Énfasis6 4 5 2" xfId="1999"/>
    <cellStyle name="20% - Énfasis6 4 6" xfId="2000"/>
    <cellStyle name="20% - Énfasis6 4 6 2" xfId="2001"/>
    <cellStyle name="20% - Énfasis6 4 7" xfId="2002"/>
    <cellStyle name="20% - Énfasis6 4 8" xfId="2003"/>
    <cellStyle name="20% - Énfasis6 5" xfId="2004"/>
    <cellStyle name="20% - Énfasis6 5 2" xfId="2005"/>
    <cellStyle name="20% - Énfasis6 5 2 2" xfId="2006"/>
    <cellStyle name="20% - Énfasis6 5 2 2 2" xfId="2007"/>
    <cellStyle name="20% - Énfasis6 5 2 2 2 2" xfId="2008"/>
    <cellStyle name="20% - Énfasis6 5 2 2 3" xfId="2009"/>
    <cellStyle name="20% - Énfasis6 5 2 2 3 2" xfId="2010"/>
    <cellStyle name="20% - Énfasis6 5 2 2 4" xfId="2011"/>
    <cellStyle name="20% - Énfasis6 5 2 2 4 2" xfId="2012"/>
    <cellStyle name="20% - Énfasis6 5 2 2 5" xfId="2013"/>
    <cellStyle name="20% - Énfasis6 5 2 3" xfId="2014"/>
    <cellStyle name="20% - Énfasis6 5 2 3 2" xfId="2015"/>
    <cellStyle name="20% - Énfasis6 5 2 4" xfId="2016"/>
    <cellStyle name="20% - Énfasis6 5 2 4 2" xfId="2017"/>
    <cellStyle name="20% - Énfasis6 5 2 5" xfId="2018"/>
    <cellStyle name="20% - Énfasis6 5 2 5 2" xfId="2019"/>
    <cellStyle name="20% - Énfasis6 5 2 6" xfId="2020"/>
    <cellStyle name="20% - Énfasis6 5 3" xfId="2021"/>
    <cellStyle name="20% - Énfasis6 5 3 2" xfId="2022"/>
    <cellStyle name="20% - Énfasis6 5 3 2 2" xfId="2023"/>
    <cellStyle name="20% - Énfasis6 5 3 3" xfId="2024"/>
    <cellStyle name="20% - Énfasis6 5 3 3 2" xfId="2025"/>
    <cellStyle name="20% - Énfasis6 5 3 4" xfId="2026"/>
    <cellStyle name="20% - Énfasis6 5 3 4 2" xfId="2027"/>
    <cellStyle name="20% - Énfasis6 5 3 5" xfId="2028"/>
    <cellStyle name="20% - Énfasis6 5 4" xfId="2029"/>
    <cellStyle name="20% - Énfasis6 5 4 2" xfId="2030"/>
    <cellStyle name="20% - Énfasis6 5 5" xfId="2031"/>
    <cellStyle name="20% - Énfasis6 5 5 2" xfId="2032"/>
    <cellStyle name="20% - Énfasis6 5 6" xfId="2033"/>
    <cellStyle name="20% - Énfasis6 5 6 2" xfId="2034"/>
    <cellStyle name="20% - Énfasis6 5 7" xfId="2035"/>
    <cellStyle name="20% - Énfasis6 6" xfId="2036"/>
    <cellStyle name="20% - Énfasis6 6 2" xfId="2037"/>
    <cellStyle name="20% - Énfasis6 6 2 2" xfId="2038"/>
    <cellStyle name="20% - Énfasis6 6 2 2 2" xfId="2039"/>
    <cellStyle name="20% - Énfasis6 6 2 3" xfId="2040"/>
    <cellStyle name="20% - Énfasis6 6 2 3 2" xfId="2041"/>
    <cellStyle name="20% - Énfasis6 6 2 4" xfId="2042"/>
    <cellStyle name="20% - Énfasis6 6 2 4 2" xfId="2043"/>
    <cellStyle name="20% - Énfasis6 6 2 5" xfId="2044"/>
    <cellStyle name="20% - Énfasis6 6 3" xfId="2045"/>
    <cellStyle name="20% - Énfasis6 6 3 2" xfId="2046"/>
    <cellStyle name="20% - Énfasis6 6 4" xfId="2047"/>
    <cellStyle name="20% - Énfasis6 6 4 2" xfId="2048"/>
    <cellStyle name="20% - Énfasis6 6 5" xfId="2049"/>
    <cellStyle name="20% - Énfasis6 6 5 2" xfId="2050"/>
    <cellStyle name="20% - Énfasis6 6 6" xfId="2051"/>
    <cellStyle name="20% - Énfasis6 7" xfId="2052"/>
    <cellStyle name="20% - Énfasis6 7 2" xfId="2053"/>
    <cellStyle name="20% - Énfasis6 7 2 2" xfId="2054"/>
    <cellStyle name="20% - Énfasis6 7 3" xfId="2055"/>
    <cellStyle name="20% - Énfasis6 7 3 2" xfId="2056"/>
    <cellStyle name="20% - Énfasis6 7 4" xfId="2057"/>
    <cellStyle name="20% - Énfasis6 7 4 2" xfId="2058"/>
    <cellStyle name="20% - Énfasis6 7 5" xfId="2059"/>
    <cellStyle name="20% - Énfasis6 8" xfId="2060"/>
    <cellStyle name="20% - Énfasis6 8 2" xfId="2061"/>
    <cellStyle name="20% - Énfasis6 9" xfId="2062"/>
    <cellStyle name="20% - Énfasis6 9 2" xfId="2063"/>
    <cellStyle name="20% - Акцент1" xfId="2064"/>
    <cellStyle name="20% - Акцент1 2" xfId="2065"/>
    <cellStyle name="20% - Акцент2" xfId="2066"/>
    <cellStyle name="20% - Акцент2 2" xfId="2067"/>
    <cellStyle name="20% - Акцент3" xfId="2068"/>
    <cellStyle name="20% - Акцент3 2" xfId="2069"/>
    <cellStyle name="20% - Акцент4" xfId="2070"/>
    <cellStyle name="20% - Акцент4 2" xfId="2071"/>
    <cellStyle name="20% - Акцент5" xfId="2072"/>
    <cellStyle name="20% - Акцент5 2" xfId="2073"/>
    <cellStyle name="20% - Акцент6" xfId="2074"/>
    <cellStyle name="20% - Акцент6 2" xfId="2075"/>
    <cellStyle name="20% - Акцент6 2 2" xfId="2076"/>
    <cellStyle name="20% - Акцент6 2 2 2" xfId="2077"/>
    <cellStyle name="20% - Акцент6 2 2 3" xfId="2078"/>
    <cellStyle name="20% - Акцент6 2 3" xfId="2079"/>
    <cellStyle name="20% - Акцент6 2 4" xfId="2080"/>
    <cellStyle name="20% - Акцент6 3" xfId="2081"/>
    <cellStyle name="20% - Акцент6 3 2" xfId="2082"/>
    <cellStyle name="20% - Акцент6 3 3" xfId="2083"/>
    <cellStyle name="20% - Акцент6 4" xfId="2084"/>
    <cellStyle name="2wide" xfId="2085"/>
    <cellStyle name="40 % - Accent1" xfId="2086"/>
    <cellStyle name="40 % - Accent1 2" xfId="2087"/>
    <cellStyle name="40 % - Accent2" xfId="2088"/>
    <cellStyle name="40 % - Accent2 2" xfId="2089"/>
    <cellStyle name="40 % - Accent3" xfId="2090"/>
    <cellStyle name="40 % - Accent3 2" xfId="2091"/>
    <cellStyle name="40 % - Accent4" xfId="2092"/>
    <cellStyle name="40 % - Accent4 2" xfId="2093"/>
    <cellStyle name="40 % - Accent5" xfId="2094"/>
    <cellStyle name="40 % - Accent5 2" xfId="2095"/>
    <cellStyle name="40 % - Accent6" xfId="2096"/>
    <cellStyle name="40 % - Accent6 2" xfId="2097"/>
    <cellStyle name="40% - Accent1" xfId="2098"/>
    <cellStyle name="40% - Accent1 2" xfId="2099"/>
    <cellStyle name="40% - Accent1 2 2" xfId="2100"/>
    <cellStyle name="40% - Accent1 2 3" xfId="2101"/>
    <cellStyle name="40% - Accent1 3" xfId="2102"/>
    <cellStyle name="40% - Accent1 3 2" xfId="2103"/>
    <cellStyle name="40% - Accent1 4" xfId="2104"/>
    <cellStyle name="40% - Accent1 5" xfId="2105"/>
    <cellStyle name="40% - Accent1 6" xfId="2106"/>
    <cellStyle name="40% - Accent1 7" xfId="2107"/>
    <cellStyle name="40% - Accent1 8" xfId="2108"/>
    <cellStyle name="40% - Accent1 9" xfId="2109"/>
    <cellStyle name="40% - Accent2" xfId="2110"/>
    <cellStyle name="40% - Accent2 2" xfId="2111"/>
    <cellStyle name="40% - Accent2 2 2" xfId="2112"/>
    <cellStyle name="40% - Accent2 2 3" xfId="2113"/>
    <cellStyle name="40% - Accent2 3" xfId="2114"/>
    <cellStyle name="40% - Accent2 3 2" xfId="2115"/>
    <cellStyle name="40% - Accent2 4" xfId="2116"/>
    <cellStyle name="40% - Accent2 5" xfId="2117"/>
    <cellStyle name="40% - Accent2 6" xfId="2118"/>
    <cellStyle name="40% - Accent2 7" xfId="2119"/>
    <cellStyle name="40% - Accent2 8" xfId="2120"/>
    <cellStyle name="40% - Accent3" xfId="2121"/>
    <cellStyle name="40% - Accent3 2" xfId="2122"/>
    <cellStyle name="40% - Accent3 2 2" xfId="2123"/>
    <cellStyle name="40% - Accent3 2 3" xfId="2124"/>
    <cellStyle name="40% - Accent3 3" xfId="2125"/>
    <cellStyle name="40% - Accent3 3 2" xfId="2126"/>
    <cellStyle name="40% - Accent3 4" xfId="2127"/>
    <cellStyle name="40% - Accent3 5" xfId="2128"/>
    <cellStyle name="40% - Accent3 6" xfId="2129"/>
    <cellStyle name="40% - Accent3 7" xfId="2130"/>
    <cellStyle name="40% - Accent3 8" xfId="2131"/>
    <cellStyle name="40% - Accent3 9" xfId="2132"/>
    <cellStyle name="40% - Accent4" xfId="2133"/>
    <cellStyle name="40% - Accent4 2" xfId="2134"/>
    <cellStyle name="40% - Accent4 2 2" xfId="2135"/>
    <cellStyle name="40% - Accent4 2 3" xfId="2136"/>
    <cellStyle name="40% - Accent4 3" xfId="2137"/>
    <cellStyle name="40% - Accent4 3 2" xfId="2138"/>
    <cellStyle name="40% - Accent4 4" xfId="2139"/>
    <cellStyle name="40% - Accent4 5" xfId="2140"/>
    <cellStyle name="40% - Accent4 6" xfId="2141"/>
    <cellStyle name="40% - Accent4 7" xfId="2142"/>
    <cellStyle name="40% - Accent4 8" xfId="2143"/>
    <cellStyle name="40% - Accent4 9" xfId="2144"/>
    <cellStyle name="40% - Accent5" xfId="2145"/>
    <cellStyle name="40% - Accent5 2" xfId="2146"/>
    <cellStyle name="40% - Accent5 2 2" xfId="2147"/>
    <cellStyle name="40% - Accent5 2 3" xfId="2148"/>
    <cellStyle name="40% - Accent5 3" xfId="2149"/>
    <cellStyle name="40% - Accent5 3 2" xfId="2150"/>
    <cellStyle name="40% - Accent5 4" xfId="2151"/>
    <cellStyle name="40% - Accent5 5" xfId="2152"/>
    <cellStyle name="40% - Accent5 6" xfId="2153"/>
    <cellStyle name="40% - Accent5 7" xfId="2154"/>
    <cellStyle name="40% - Accent5 8" xfId="2155"/>
    <cellStyle name="40% - Accent5 9" xfId="2156"/>
    <cellStyle name="40% - Accent6" xfId="2157"/>
    <cellStyle name="40% - Accent6 2" xfId="2158"/>
    <cellStyle name="40% - Accent6 2 2" xfId="2159"/>
    <cellStyle name="40% - Accent6 2 3" xfId="2160"/>
    <cellStyle name="40% - Accent6 3" xfId="2161"/>
    <cellStyle name="40% - Accent6 3 2" xfId="2162"/>
    <cellStyle name="40% - Accent6 4" xfId="2163"/>
    <cellStyle name="40% - Accent6 5" xfId="2164"/>
    <cellStyle name="40% - Accent6 6" xfId="2165"/>
    <cellStyle name="40% - Accent6 7" xfId="2166"/>
    <cellStyle name="40% - Accent6 8" xfId="2167"/>
    <cellStyle name="40% - Accent6 9" xfId="2168"/>
    <cellStyle name="40% - Énfasis1 10" xfId="2169"/>
    <cellStyle name="40% - Énfasis1 10 2" xfId="2170"/>
    <cellStyle name="40% - Énfasis1 11" xfId="2171"/>
    <cellStyle name="40% - Énfasis1 11 2" xfId="2172"/>
    <cellStyle name="40% - Énfasis1 12" xfId="2173"/>
    <cellStyle name="40% - Énfasis1 13" xfId="2174"/>
    <cellStyle name="40% - Énfasis1 2" xfId="2175"/>
    <cellStyle name="40% - Énfasis1 2 10" xfId="2176"/>
    <cellStyle name="40% - Énfasis1 2 10 2" xfId="2177"/>
    <cellStyle name="40% - Énfasis1 2 11" xfId="2178"/>
    <cellStyle name="40% - Énfasis1 2 12" xfId="2179"/>
    <cellStyle name="40% - Énfasis1 2 13" xfId="2180"/>
    <cellStyle name="40% - Énfasis1 2 2" xfId="2181"/>
    <cellStyle name="40% - Énfasis1 2 2 10" xfId="2182"/>
    <cellStyle name="40% - Énfasis1 2 2 11" xfId="2183"/>
    <cellStyle name="40% - Énfasis1 2 2 12" xfId="2184"/>
    <cellStyle name="40% - Énfasis1 2 2 13" xfId="2185"/>
    <cellStyle name="40% - Énfasis1 2 2 14" xfId="2186"/>
    <cellStyle name="40% - Énfasis1 2 2 2" xfId="2187"/>
    <cellStyle name="40% - Énfasis1 2 2 2 2" xfId="2188"/>
    <cellStyle name="40% - Énfasis1 2 2 2 2 2" xfId="2189"/>
    <cellStyle name="40% - Énfasis1 2 2 2 2 2 2" xfId="2190"/>
    <cellStyle name="40% - Énfasis1 2 2 2 2 3" xfId="2191"/>
    <cellStyle name="40% - Énfasis1 2 2 2 2 3 2" xfId="2192"/>
    <cellStyle name="40% - Énfasis1 2 2 2 2 4" xfId="2193"/>
    <cellStyle name="40% - Énfasis1 2 2 2 2 4 2" xfId="2194"/>
    <cellStyle name="40% - Énfasis1 2 2 2 2 5" xfId="2195"/>
    <cellStyle name="40% - Énfasis1 2 2 2 2 6" xfId="2196"/>
    <cellStyle name="40% - Énfasis1 2 2 2 3" xfId="2197"/>
    <cellStyle name="40% - Énfasis1 2 2 2 3 2" xfId="2198"/>
    <cellStyle name="40% - Énfasis1 2 2 2 3 3" xfId="2199"/>
    <cellStyle name="40% - Énfasis1 2 2 2 4" xfId="2200"/>
    <cellStyle name="40% - Énfasis1 2 2 2 4 2" xfId="2201"/>
    <cellStyle name="40% - Énfasis1 2 2 2 4 3" xfId="2202"/>
    <cellStyle name="40% - Énfasis1 2 2 2 5" xfId="2203"/>
    <cellStyle name="40% - Énfasis1 2 2 2 5 2" xfId="2204"/>
    <cellStyle name="40% - Énfasis1 2 2 2 6" xfId="2205"/>
    <cellStyle name="40% - Énfasis1 2 2 2 7" xfId="2206"/>
    <cellStyle name="40% - Énfasis1 2 2 3" xfId="2207"/>
    <cellStyle name="40% - Énfasis1 2 2 3 2" xfId="2208"/>
    <cellStyle name="40% - Énfasis1 2 2 3 2 2" xfId="2209"/>
    <cellStyle name="40% - Énfasis1 2 2 3 3" xfId="2210"/>
    <cellStyle name="40% - Énfasis1 2 2 3 3 2" xfId="2211"/>
    <cellStyle name="40% - Énfasis1 2 2 3 4" xfId="2212"/>
    <cellStyle name="40% - Énfasis1 2 2 3 4 2" xfId="2213"/>
    <cellStyle name="40% - Énfasis1 2 2 3 5" xfId="2214"/>
    <cellStyle name="40% - Énfasis1 2 2 3 6" xfId="2215"/>
    <cellStyle name="40% - Énfasis1 2 2 4" xfId="2216"/>
    <cellStyle name="40% - Énfasis1 2 2 4 2" xfId="2217"/>
    <cellStyle name="40% - Énfasis1 2 2 4 3" xfId="2218"/>
    <cellStyle name="40% - Énfasis1 2 2 5" xfId="2219"/>
    <cellStyle name="40% - Énfasis1 2 2 5 2" xfId="2220"/>
    <cellStyle name="40% - Énfasis1 2 2 5 3" xfId="2221"/>
    <cellStyle name="40% - Énfasis1 2 2 6" xfId="2222"/>
    <cellStyle name="40% - Énfasis1 2 2 6 2" xfId="2223"/>
    <cellStyle name="40% - Énfasis1 2 2 7" xfId="2224"/>
    <cellStyle name="40% - Énfasis1 2 2 8" xfId="2225"/>
    <cellStyle name="40% - Énfasis1 2 2 9" xfId="2226"/>
    <cellStyle name="40% - Énfasis1 2 3" xfId="2227"/>
    <cellStyle name="40% - Énfasis1 2 3 2" xfId="2228"/>
    <cellStyle name="40% - Énfasis1 2 3 2 2" xfId="2229"/>
    <cellStyle name="40% - Énfasis1 2 3 2 2 2" xfId="2230"/>
    <cellStyle name="40% - Énfasis1 2 3 2 2 3" xfId="2231"/>
    <cellStyle name="40% - Énfasis1 2 3 2 3" xfId="2232"/>
    <cellStyle name="40% - Énfasis1 2 3 2 3 2" xfId="2233"/>
    <cellStyle name="40% - Énfasis1 2 3 2 3 3" xfId="2234"/>
    <cellStyle name="40% - Énfasis1 2 3 2 4" xfId="2235"/>
    <cellStyle name="40% - Énfasis1 2 3 2 4 2" xfId="2236"/>
    <cellStyle name="40% - Énfasis1 2 3 2 4 3" xfId="2237"/>
    <cellStyle name="40% - Énfasis1 2 3 2 5" xfId="2238"/>
    <cellStyle name="40% - Énfasis1 2 3 2 6" xfId="2239"/>
    <cellStyle name="40% - Énfasis1 2 3 3" xfId="2240"/>
    <cellStyle name="40% - Énfasis1 2 3 3 2" xfId="2241"/>
    <cellStyle name="40% - Énfasis1 2 3 3 3" xfId="2242"/>
    <cellStyle name="40% - Énfasis1 2 3 4" xfId="2243"/>
    <cellStyle name="40% - Énfasis1 2 3 4 2" xfId="2244"/>
    <cellStyle name="40% - Énfasis1 2 3 4 3" xfId="2245"/>
    <cellStyle name="40% - Énfasis1 2 3 5" xfId="2246"/>
    <cellStyle name="40% - Énfasis1 2 3 5 2" xfId="2247"/>
    <cellStyle name="40% - Énfasis1 2 3 5 3" xfId="2248"/>
    <cellStyle name="40% - Énfasis1 2 3 6" xfId="2249"/>
    <cellStyle name="40% - Énfasis1 2 3 7" xfId="2250"/>
    <cellStyle name="40% - Énfasis1 2 4" xfId="2251"/>
    <cellStyle name="40% - Énfasis1 2 4 2" xfId="2252"/>
    <cellStyle name="40% - Énfasis1 2 4 2 2" xfId="2253"/>
    <cellStyle name="40% - Énfasis1 2 4 2 3" xfId="2254"/>
    <cellStyle name="40% - Énfasis1 2 4 2 4" xfId="2255"/>
    <cellStyle name="40% - Énfasis1 2 4 2 5" xfId="2256"/>
    <cellStyle name="40% - Énfasis1 2 4 2 6" xfId="2257"/>
    <cellStyle name="40% - Énfasis1 2 4 3" xfId="2258"/>
    <cellStyle name="40% - Énfasis1 2 4 3 2" xfId="2259"/>
    <cellStyle name="40% - Énfasis1 2 4 3 3" xfId="2260"/>
    <cellStyle name="40% - Énfasis1 2 4 4" xfId="2261"/>
    <cellStyle name="40% - Énfasis1 2 4 4 2" xfId="2262"/>
    <cellStyle name="40% - Énfasis1 2 4 4 3" xfId="2263"/>
    <cellStyle name="40% - Énfasis1 2 4 5" xfId="2264"/>
    <cellStyle name="40% - Énfasis1 2 4 6" xfId="2265"/>
    <cellStyle name="40% - Énfasis1 2 4 7" xfId="2266"/>
    <cellStyle name="40% - Énfasis1 2 5" xfId="2267"/>
    <cellStyle name="40% - Énfasis1 2 5 2" xfId="2268"/>
    <cellStyle name="40% - Énfasis1 2 5 2 2" xfId="2269"/>
    <cellStyle name="40% - Énfasis1 2 5 2 3" xfId="2270"/>
    <cellStyle name="40% - Énfasis1 2 5 2 4" xfId="2271"/>
    <cellStyle name="40% - Énfasis1 2 5 3" xfId="2272"/>
    <cellStyle name="40% - Énfasis1 2 5 4" xfId="2273"/>
    <cellStyle name="40% - Énfasis1 2 5 5" xfId="2274"/>
    <cellStyle name="40% - Énfasis1 2 5 6" xfId="2275"/>
    <cellStyle name="40% - Énfasis1 2 5 7" xfId="2276"/>
    <cellStyle name="40% - Énfasis1 2 6" xfId="2277"/>
    <cellStyle name="40% - Énfasis1 2 6 2" xfId="2278"/>
    <cellStyle name="40% - Énfasis1 2 6 2 2" xfId="2279"/>
    <cellStyle name="40% - Énfasis1 2 6 2 3" xfId="2280"/>
    <cellStyle name="40% - Énfasis1 2 6 2 4" xfId="2281"/>
    <cellStyle name="40% - Énfasis1 2 6 3" xfId="2282"/>
    <cellStyle name="40% - Énfasis1 2 6 4" xfId="2283"/>
    <cellStyle name="40% - Énfasis1 2 6 5" xfId="2284"/>
    <cellStyle name="40% - Énfasis1 2 6 6" xfId="2285"/>
    <cellStyle name="40% - Énfasis1 2 6 7" xfId="2286"/>
    <cellStyle name="40% - Énfasis1 2 7" xfId="2287"/>
    <cellStyle name="40% - Énfasis1 2 7 2" xfId="2288"/>
    <cellStyle name="40% - Énfasis1 2 7 3" xfId="2289"/>
    <cellStyle name="40% - Énfasis1 2 7 4" xfId="2290"/>
    <cellStyle name="40% - Énfasis1 2 7 5" xfId="2291"/>
    <cellStyle name="40% - Énfasis1 2 7 6" xfId="2292"/>
    <cellStyle name="40% - Énfasis1 2 8" xfId="2293"/>
    <cellStyle name="40% - Énfasis1 2 8 2" xfId="2294"/>
    <cellStyle name="40% - Énfasis1 2 9" xfId="2295"/>
    <cellStyle name="40% - Énfasis1 2 9 2" xfId="2296"/>
    <cellStyle name="40% - Énfasis1 3" xfId="2297"/>
    <cellStyle name="40% - Énfasis1 3 10" xfId="2298"/>
    <cellStyle name="40% - Énfasis1 3 10 2" xfId="2299"/>
    <cellStyle name="40% - Énfasis1 3 11" xfId="2300"/>
    <cellStyle name="40% - Énfasis1 3 12" xfId="2301"/>
    <cellStyle name="40% - Énfasis1 3 13" xfId="2302"/>
    <cellStyle name="40% - Énfasis1 3 2" xfId="2303"/>
    <cellStyle name="40% - Énfasis1 3 2 2" xfId="2304"/>
    <cellStyle name="40% - Énfasis1 3 2 2 2" xfId="2305"/>
    <cellStyle name="40% - Énfasis1 3 2 2 2 2" xfId="2306"/>
    <cellStyle name="40% - Énfasis1 3 2 2 2 3" xfId="2307"/>
    <cellStyle name="40% - Énfasis1 3 2 2 3" xfId="2308"/>
    <cellStyle name="40% - Énfasis1 3 2 2 3 2" xfId="2309"/>
    <cellStyle name="40% - Énfasis1 3 2 2 3 3" xfId="2310"/>
    <cellStyle name="40% - Énfasis1 3 2 2 4" xfId="2311"/>
    <cellStyle name="40% - Énfasis1 3 2 2 4 2" xfId="2312"/>
    <cellStyle name="40% - Énfasis1 3 2 2 4 3" xfId="2313"/>
    <cellStyle name="40% - Énfasis1 3 2 2 5" xfId="2314"/>
    <cellStyle name="40% - Énfasis1 3 2 2 6" xfId="2315"/>
    <cellStyle name="40% - Énfasis1 3 2 3" xfId="2316"/>
    <cellStyle name="40% - Énfasis1 3 2 3 2" xfId="2317"/>
    <cellStyle name="40% - Énfasis1 3 2 3 3" xfId="2318"/>
    <cellStyle name="40% - Énfasis1 3 2 4" xfId="2319"/>
    <cellStyle name="40% - Énfasis1 3 2 4 2" xfId="2320"/>
    <cellStyle name="40% - Énfasis1 3 2 4 3" xfId="2321"/>
    <cellStyle name="40% - Énfasis1 3 2 5" xfId="2322"/>
    <cellStyle name="40% - Énfasis1 3 2 5 2" xfId="2323"/>
    <cellStyle name="40% - Énfasis1 3 2 5 3" xfId="2324"/>
    <cellStyle name="40% - Énfasis1 3 2 6" xfId="2325"/>
    <cellStyle name="40% - Énfasis1 3 2 7" xfId="2326"/>
    <cellStyle name="40% - Énfasis1 3 3" xfId="2327"/>
    <cellStyle name="40% - Énfasis1 3 3 2" xfId="2328"/>
    <cellStyle name="40% - Énfasis1 3 3 2 2" xfId="2329"/>
    <cellStyle name="40% - Énfasis1 3 3 2 3" xfId="2330"/>
    <cellStyle name="40% - Énfasis1 3 3 2 4" xfId="2331"/>
    <cellStyle name="40% - Énfasis1 3 3 2 5" xfId="2332"/>
    <cellStyle name="40% - Énfasis1 3 3 2 6" xfId="2333"/>
    <cellStyle name="40% - Énfasis1 3 3 3" xfId="2334"/>
    <cellStyle name="40% - Énfasis1 3 3 3 2" xfId="2335"/>
    <cellStyle name="40% - Énfasis1 3 3 3 3" xfId="2336"/>
    <cellStyle name="40% - Énfasis1 3 3 4" xfId="2337"/>
    <cellStyle name="40% - Énfasis1 3 3 4 2" xfId="2338"/>
    <cellStyle name="40% - Énfasis1 3 3 4 3" xfId="2339"/>
    <cellStyle name="40% - Énfasis1 3 3 5" xfId="2340"/>
    <cellStyle name="40% - Énfasis1 3 3 6" xfId="2341"/>
    <cellStyle name="40% - Énfasis1 3 3 7" xfId="2342"/>
    <cellStyle name="40% - Énfasis1 3 4" xfId="2343"/>
    <cellStyle name="40% - Énfasis1 3 4 2" xfId="2344"/>
    <cellStyle name="40% - Énfasis1 3 4 2 2" xfId="2345"/>
    <cellStyle name="40% - Énfasis1 3 4 2 3" xfId="2346"/>
    <cellStyle name="40% - Énfasis1 3 4 2 4" xfId="2347"/>
    <cellStyle name="40% - Énfasis1 3 4 3" xfId="2348"/>
    <cellStyle name="40% - Énfasis1 3 4 4" xfId="2349"/>
    <cellStyle name="40% - Énfasis1 3 4 5" xfId="2350"/>
    <cellStyle name="40% - Énfasis1 3 4 6" xfId="2351"/>
    <cellStyle name="40% - Énfasis1 3 4 7" xfId="2352"/>
    <cellStyle name="40% - Énfasis1 3 5" xfId="2353"/>
    <cellStyle name="40% - Énfasis1 3 5 2" xfId="2354"/>
    <cellStyle name="40% - Énfasis1 3 5 2 2" xfId="2355"/>
    <cellStyle name="40% - Énfasis1 3 5 2 3" xfId="2356"/>
    <cellStyle name="40% - Énfasis1 3 5 2 4" xfId="2357"/>
    <cellStyle name="40% - Énfasis1 3 5 3" xfId="2358"/>
    <cellStyle name="40% - Énfasis1 3 5 4" xfId="2359"/>
    <cellStyle name="40% - Énfasis1 3 5 5" xfId="2360"/>
    <cellStyle name="40% - Énfasis1 3 5 6" xfId="2361"/>
    <cellStyle name="40% - Énfasis1 3 5 7" xfId="2362"/>
    <cellStyle name="40% - Énfasis1 3 6" xfId="2363"/>
    <cellStyle name="40% - Énfasis1 3 6 2" xfId="2364"/>
    <cellStyle name="40% - Énfasis1 3 6 2 2" xfId="2365"/>
    <cellStyle name="40% - Énfasis1 3 6 2 3" xfId="2366"/>
    <cellStyle name="40% - Énfasis1 3 6 2 4" xfId="2367"/>
    <cellStyle name="40% - Énfasis1 3 6 3" xfId="2368"/>
    <cellStyle name="40% - Énfasis1 3 6 4" xfId="2369"/>
    <cellStyle name="40% - Énfasis1 3 6 5" xfId="2370"/>
    <cellStyle name="40% - Énfasis1 3 6 6" xfId="2371"/>
    <cellStyle name="40% - Énfasis1 3 6 7" xfId="2372"/>
    <cellStyle name="40% - Énfasis1 3 7" xfId="2373"/>
    <cellStyle name="40% - Énfasis1 3 7 2" xfId="2374"/>
    <cellStyle name="40% - Énfasis1 3 7 3" xfId="2375"/>
    <cellStyle name="40% - Énfasis1 3 7 4" xfId="2376"/>
    <cellStyle name="40% - Énfasis1 3 7 5" xfId="2377"/>
    <cellStyle name="40% - Énfasis1 3 7 6" xfId="2378"/>
    <cellStyle name="40% - Énfasis1 3 8" xfId="2379"/>
    <cellStyle name="40% - Énfasis1 3 8 2" xfId="2380"/>
    <cellStyle name="40% - Énfasis1 3 9" xfId="2381"/>
    <cellStyle name="40% - Énfasis1 3 9 2" xfId="2382"/>
    <cellStyle name="40% - Énfasis1 4" xfId="2383"/>
    <cellStyle name="40% - Énfasis1 4 2" xfId="2384"/>
    <cellStyle name="40% - Énfasis1 4 2 2" xfId="2385"/>
    <cellStyle name="40% - Énfasis1 4 2 2 2" xfId="2386"/>
    <cellStyle name="40% - Énfasis1 4 2 2 2 2" xfId="2387"/>
    <cellStyle name="40% - Énfasis1 4 2 2 3" xfId="2388"/>
    <cellStyle name="40% - Énfasis1 4 2 2 3 2" xfId="2389"/>
    <cellStyle name="40% - Énfasis1 4 2 2 4" xfId="2390"/>
    <cellStyle name="40% - Énfasis1 4 2 2 4 2" xfId="2391"/>
    <cellStyle name="40% - Énfasis1 4 2 2 5" xfId="2392"/>
    <cellStyle name="40% - Énfasis1 4 2 3" xfId="2393"/>
    <cellStyle name="40% - Énfasis1 4 2 3 2" xfId="2394"/>
    <cellStyle name="40% - Énfasis1 4 2 4" xfId="2395"/>
    <cellStyle name="40% - Énfasis1 4 2 4 2" xfId="2396"/>
    <cellStyle name="40% - Énfasis1 4 2 5" xfId="2397"/>
    <cellStyle name="40% - Énfasis1 4 2 5 2" xfId="2398"/>
    <cellStyle name="40% - Énfasis1 4 2 6" xfId="2399"/>
    <cellStyle name="40% - Énfasis1 4 3" xfId="2400"/>
    <cellStyle name="40% - Énfasis1 4 3 2" xfId="2401"/>
    <cellStyle name="40% - Énfasis1 4 3 2 2" xfId="2402"/>
    <cellStyle name="40% - Énfasis1 4 3 3" xfId="2403"/>
    <cellStyle name="40% - Énfasis1 4 3 3 2" xfId="2404"/>
    <cellStyle name="40% - Énfasis1 4 3 4" xfId="2405"/>
    <cellStyle name="40% - Énfasis1 4 3 4 2" xfId="2406"/>
    <cellStyle name="40% - Énfasis1 4 3 5" xfId="2407"/>
    <cellStyle name="40% - Énfasis1 4 4" xfId="2408"/>
    <cellStyle name="40% - Énfasis1 4 4 2" xfId="2409"/>
    <cellStyle name="40% - Énfasis1 4 5" xfId="2410"/>
    <cellStyle name="40% - Énfasis1 4 5 2" xfId="2411"/>
    <cellStyle name="40% - Énfasis1 4 6" xfId="2412"/>
    <cellStyle name="40% - Énfasis1 4 6 2" xfId="2413"/>
    <cellStyle name="40% - Énfasis1 4 7" xfId="2414"/>
    <cellStyle name="40% - Énfasis1 4 8" xfId="2415"/>
    <cellStyle name="40% - Énfasis1 5" xfId="2416"/>
    <cellStyle name="40% - Énfasis1 5 2" xfId="2417"/>
    <cellStyle name="40% - Énfasis1 5 2 2" xfId="2418"/>
    <cellStyle name="40% - Énfasis1 5 2 2 2" xfId="2419"/>
    <cellStyle name="40% - Énfasis1 5 2 2 2 2" xfId="2420"/>
    <cellStyle name="40% - Énfasis1 5 2 2 3" xfId="2421"/>
    <cellStyle name="40% - Énfasis1 5 2 2 3 2" xfId="2422"/>
    <cellStyle name="40% - Énfasis1 5 2 2 4" xfId="2423"/>
    <cellStyle name="40% - Énfasis1 5 2 2 4 2" xfId="2424"/>
    <cellStyle name="40% - Énfasis1 5 2 2 5" xfId="2425"/>
    <cellStyle name="40% - Énfasis1 5 2 3" xfId="2426"/>
    <cellStyle name="40% - Énfasis1 5 2 3 2" xfId="2427"/>
    <cellStyle name="40% - Énfasis1 5 2 4" xfId="2428"/>
    <cellStyle name="40% - Énfasis1 5 2 4 2" xfId="2429"/>
    <cellStyle name="40% - Énfasis1 5 2 5" xfId="2430"/>
    <cellStyle name="40% - Énfasis1 5 2 5 2" xfId="2431"/>
    <cellStyle name="40% - Énfasis1 5 2 6" xfId="2432"/>
    <cellStyle name="40% - Énfasis1 5 3" xfId="2433"/>
    <cellStyle name="40% - Énfasis1 5 3 2" xfId="2434"/>
    <cellStyle name="40% - Énfasis1 5 3 2 2" xfId="2435"/>
    <cellStyle name="40% - Énfasis1 5 3 3" xfId="2436"/>
    <cellStyle name="40% - Énfasis1 5 3 3 2" xfId="2437"/>
    <cellStyle name="40% - Énfasis1 5 3 4" xfId="2438"/>
    <cellStyle name="40% - Énfasis1 5 3 4 2" xfId="2439"/>
    <cellStyle name="40% - Énfasis1 5 3 5" xfId="2440"/>
    <cellStyle name="40% - Énfasis1 5 4" xfId="2441"/>
    <cellStyle name="40% - Énfasis1 5 4 2" xfId="2442"/>
    <cellStyle name="40% - Énfasis1 5 5" xfId="2443"/>
    <cellStyle name="40% - Énfasis1 5 5 2" xfId="2444"/>
    <cellStyle name="40% - Énfasis1 5 6" xfId="2445"/>
    <cellStyle name="40% - Énfasis1 5 6 2" xfId="2446"/>
    <cellStyle name="40% - Énfasis1 5 7" xfId="2447"/>
    <cellStyle name="40% - Énfasis1 6" xfId="2448"/>
    <cellStyle name="40% - Énfasis1 6 2" xfId="2449"/>
    <cellStyle name="40% - Énfasis1 6 2 2" xfId="2450"/>
    <cellStyle name="40% - Énfasis1 6 2 2 2" xfId="2451"/>
    <cellStyle name="40% - Énfasis1 6 2 3" xfId="2452"/>
    <cellStyle name="40% - Énfasis1 6 2 3 2" xfId="2453"/>
    <cellStyle name="40% - Énfasis1 6 2 4" xfId="2454"/>
    <cellStyle name="40% - Énfasis1 6 2 4 2" xfId="2455"/>
    <cellStyle name="40% - Énfasis1 6 2 5" xfId="2456"/>
    <cellStyle name="40% - Énfasis1 6 3" xfId="2457"/>
    <cellStyle name="40% - Énfasis1 6 3 2" xfId="2458"/>
    <cellStyle name="40% - Énfasis1 6 4" xfId="2459"/>
    <cellStyle name="40% - Énfasis1 6 4 2" xfId="2460"/>
    <cellStyle name="40% - Énfasis1 6 5" xfId="2461"/>
    <cellStyle name="40% - Énfasis1 6 5 2" xfId="2462"/>
    <cellStyle name="40% - Énfasis1 6 6" xfId="2463"/>
    <cellStyle name="40% - Énfasis1 7" xfId="2464"/>
    <cellStyle name="40% - Énfasis1 7 2" xfId="2465"/>
    <cellStyle name="40% - Énfasis1 7 2 2" xfId="2466"/>
    <cellStyle name="40% - Énfasis1 7 3" xfId="2467"/>
    <cellStyle name="40% - Énfasis1 7 3 2" xfId="2468"/>
    <cellStyle name="40% - Énfasis1 7 4" xfId="2469"/>
    <cellStyle name="40% - Énfasis1 7 4 2" xfId="2470"/>
    <cellStyle name="40% - Énfasis1 7 5" xfId="2471"/>
    <cellStyle name="40% - Énfasis1 8" xfId="2472"/>
    <cellStyle name="40% - Énfasis1 8 2" xfId="2473"/>
    <cellStyle name="40% - Énfasis1 9" xfId="2474"/>
    <cellStyle name="40% - Énfasis1 9 2" xfId="2475"/>
    <cellStyle name="40% - Énfasis2 10" xfId="2476"/>
    <cellStyle name="40% - Énfasis2 10 2" xfId="2477"/>
    <cellStyle name="40% - Énfasis2 11" xfId="2478"/>
    <cellStyle name="40% - Énfasis2 11 2" xfId="2479"/>
    <cellStyle name="40% - Énfasis2 12" xfId="2480"/>
    <cellStyle name="40% - Énfasis2 2" xfId="2481"/>
    <cellStyle name="40% - Énfasis2 2 10" xfId="2482"/>
    <cellStyle name="40% - Énfasis2 2 10 2" xfId="2483"/>
    <cellStyle name="40% - Énfasis2 2 11" xfId="2484"/>
    <cellStyle name="40% - Énfasis2 2 12" xfId="2485"/>
    <cellStyle name="40% - Énfasis2 2 13" xfId="2486"/>
    <cellStyle name="40% - Énfasis2 2 2" xfId="2487"/>
    <cellStyle name="40% - Énfasis2 2 2 10" xfId="2488"/>
    <cellStyle name="40% - Énfasis2 2 2 11" xfId="2489"/>
    <cellStyle name="40% - Énfasis2 2 2 12" xfId="2490"/>
    <cellStyle name="40% - Énfasis2 2 2 13" xfId="2491"/>
    <cellStyle name="40% - Énfasis2 2 2 14" xfId="2492"/>
    <cellStyle name="40% - Énfasis2 2 2 2" xfId="2493"/>
    <cellStyle name="40% - Énfasis2 2 2 2 2" xfId="2494"/>
    <cellStyle name="40% - Énfasis2 2 2 2 2 2" xfId="2495"/>
    <cellStyle name="40% - Énfasis2 2 2 2 2 2 2" xfId="2496"/>
    <cellStyle name="40% - Énfasis2 2 2 2 2 3" xfId="2497"/>
    <cellStyle name="40% - Énfasis2 2 2 2 2 3 2" xfId="2498"/>
    <cellStyle name="40% - Énfasis2 2 2 2 2 4" xfId="2499"/>
    <cellStyle name="40% - Énfasis2 2 2 2 2 4 2" xfId="2500"/>
    <cellStyle name="40% - Énfasis2 2 2 2 2 5" xfId="2501"/>
    <cellStyle name="40% - Énfasis2 2 2 2 2 6" xfId="2502"/>
    <cellStyle name="40% - Énfasis2 2 2 2 3" xfId="2503"/>
    <cellStyle name="40% - Énfasis2 2 2 2 3 2" xfId="2504"/>
    <cellStyle name="40% - Énfasis2 2 2 2 3 3" xfId="2505"/>
    <cellStyle name="40% - Énfasis2 2 2 2 4" xfId="2506"/>
    <cellStyle name="40% - Énfasis2 2 2 2 4 2" xfId="2507"/>
    <cellStyle name="40% - Énfasis2 2 2 2 4 3" xfId="2508"/>
    <cellStyle name="40% - Énfasis2 2 2 2 5" xfId="2509"/>
    <cellStyle name="40% - Énfasis2 2 2 2 5 2" xfId="2510"/>
    <cellStyle name="40% - Énfasis2 2 2 2 6" xfId="2511"/>
    <cellStyle name="40% - Énfasis2 2 2 2 7" xfId="2512"/>
    <cellStyle name="40% - Énfasis2 2 2 3" xfId="2513"/>
    <cellStyle name="40% - Énfasis2 2 2 3 2" xfId="2514"/>
    <cellStyle name="40% - Énfasis2 2 2 3 2 2" xfId="2515"/>
    <cellStyle name="40% - Énfasis2 2 2 3 3" xfId="2516"/>
    <cellStyle name="40% - Énfasis2 2 2 3 3 2" xfId="2517"/>
    <cellStyle name="40% - Énfasis2 2 2 3 4" xfId="2518"/>
    <cellStyle name="40% - Énfasis2 2 2 3 4 2" xfId="2519"/>
    <cellStyle name="40% - Énfasis2 2 2 3 5" xfId="2520"/>
    <cellStyle name="40% - Énfasis2 2 2 3 6" xfId="2521"/>
    <cellStyle name="40% - Énfasis2 2 2 4" xfId="2522"/>
    <cellStyle name="40% - Énfasis2 2 2 4 2" xfId="2523"/>
    <cellStyle name="40% - Énfasis2 2 2 4 3" xfId="2524"/>
    <cellStyle name="40% - Énfasis2 2 2 5" xfId="2525"/>
    <cellStyle name="40% - Énfasis2 2 2 5 2" xfId="2526"/>
    <cellStyle name="40% - Énfasis2 2 2 5 3" xfId="2527"/>
    <cellStyle name="40% - Énfasis2 2 2 6" xfId="2528"/>
    <cellStyle name="40% - Énfasis2 2 2 6 2" xfId="2529"/>
    <cellStyle name="40% - Énfasis2 2 2 7" xfId="2530"/>
    <cellStyle name="40% - Énfasis2 2 2 8" xfId="2531"/>
    <cellStyle name="40% - Énfasis2 2 2 9" xfId="2532"/>
    <cellStyle name="40% - Énfasis2 2 3" xfId="2533"/>
    <cellStyle name="40% - Énfasis2 2 3 2" xfId="2534"/>
    <cellStyle name="40% - Énfasis2 2 3 2 2" xfId="2535"/>
    <cellStyle name="40% - Énfasis2 2 3 2 2 2" xfId="2536"/>
    <cellStyle name="40% - Énfasis2 2 3 2 2 3" xfId="2537"/>
    <cellStyle name="40% - Énfasis2 2 3 2 3" xfId="2538"/>
    <cellStyle name="40% - Énfasis2 2 3 2 3 2" xfId="2539"/>
    <cellStyle name="40% - Énfasis2 2 3 2 3 3" xfId="2540"/>
    <cellStyle name="40% - Énfasis2 2 3 2 4" xfId="2541"/>
    <cellStyle name="40% - Énfasis2 2 3 2 4 2" xfId="2542"/>
    <cellStyle name="40% - Énfasis2 2 3 2 4 3" xfId="2543"/>
    <cellStyle name="40% - Énfasis2 2 3 2 5" xfId="2544"/>
    <cellStyle name="40% - Énfasis2 2 3 2 6" xfId="2545"/>
    <cellStyle name="40% - Énfasis2 2 3 3" xfId="2546"/>
    <cellStyle name="40% - Énfasis2 2 3 3 2" xfId="2547"/>
    <cellStyle name="40% - Énfasis2 2 3 3 3" xfId="2548"/>
    <cellStyle name="40% - Énfasis2 2 3 4" xfId="2549"/>
    <cellStyle name="40% - Énfasis2 2 3 4 2" xfId="2550"/>
    <cellStyle name="40% - Énfasis2 2 3 4 3" xfId="2551"/>
    <cellStyle name="40% - Énfasis2 2 3 5" xfId="2552"/>
    <cellStyle name="40% - Énfasis2 2 3 5 2" xfId="2553"/>
    <cellStyle name="40% - Énfasis2 2 3 5 3" xfId="2554"/>
    <cellStyle name="40% - Énfasis2 2 3 6" xfId="2555"/>
    <cellStyle name="40% - Énfasis2 2 3 7" xfId="2556"/>
    <cellStyle name="40% - Énfasis2 2 4" xfId="2557"/>
    <cellStyle name="40% - Énfasis2 2 4 2" xfId="2558"/>
    <cellStyle name="40% - Énfasis2 2 4 2 2" xfId="2559"/>
    <cellStyle name="40% - Énfasis2 2 4 2 3" xfId="2560"/>
    <cellStyle name="40% - Énfasis2 2 4 2 4" xfId="2561"/>
    <cellStyle name="40% - Énfasis2 2 4 2 5" xfId="2562"/>
    <cellStyle name="40% - Énfasis2 2 4 2 6" xfId="2563"/>
    <cellStyle name="40% - Énfasis2 2 4 3" xfId="2564"/>
    <cellStyle name="40% - Énfasis2 2 4 3 2" xfId="2565"/>
    <cellStyle name="40% - Énfasis2 2 4 3 3" xfId="2566"/>
    <cellStyle name="40% - Énfasis2 2 4 4" xfId="2567"/>
    <cellStyle name="40% - Énfasis2 2 4 4 2" xfId="2568"/>
    <cellStyle name="40% - Énfasis2 2 4 4 3" xfId="2569"/>
    <cellStyle name="40% - Énfasis2 2 4 5" xfId="2570"/>
    <cellStyle name="40% - Énfasis2 2 4 6" xfId="2571"/>
    <cellStyle name="40% - Énfasis2 2 4 7" xfId="2572"/>
    <cellStyle name="40% - Énfasis2 2 5" xfId="2573"/>
    <cellStyle name="40% - Énfasis2 2 5 2" xfId="2574"/>
    <cellStyle name="40% - Énfasis2 2 5 2 2" xfId="2575"/>
    <cellStyle name="40% - Énfasis2 2 5 2 3" xfId="2576"/>
    <cellStyle name="40% - Énfasis2 2 5 2 4" xfId="2577"/>
    <cellStyle name="40% - Énfasis2 2 5 3" xfId="2578"/>
    <cellStyle name="40% - Énfasis2 2 5 4" xfId="2579"/>
    <cellStyle name="40% - Énfasis2 2 5 5" xfId="2580"/>
    <cellStyle name="40% - Énfasis2 2 5 6" xfId="2581"/>
    <cellStyle name="40% - Énfasis2 2 5 7" xfId="2582"/>
    <cellStyle name="40% - Énfasis2 2 6" xfId="2583"/>
    <cellStyle name="40% - Énfasis2 2 6 2" xfId="2584"/>
    <cellStyle name="40% - Énfasis2 2 6 2 2" xfId="2585"/>
    <cellStyle name="40% - Énfasis2 2 6 2 3" xfId="2586"/>
    <cellStyle name="40% - Énfasis2 2 6 2 4" xfId="2587"/>
    <cellStyle name="40% - Énfasis2 2 6 3" xfId="2588"/>
    <cellStyle name="40% - Énfasis2 2 6 4" xfId="2589"/>
    <cellStyle name="40% - Énfasis2 2 6 5" xfId="2590"/>
    <cellStyle name="40% - Énfasis2 2 6 6" xfId="2591"/>
    <cellStyle name="40% - Énfasis2 2 6 7" xfId="2592"/>
    <cellStyle name="40% - Énfasis2 2 7" xfId="2593"/>
    <cellStyle name="40% - Énfasis2 2 7 2" xfId="2594"/>
    <cellStyle name="40% - Énfasis2 2 7 3" xfId="2595"/>
    <cellStyle name="40% - Énfasis2 2 7 4" xfId="2596"/>
    <cellStyle name="40% - Énfasis2 2 7 5" xfId="2597"/>
    <cellStyle name="40% - Énfasis2 2 7 6" xfId="2598"/>
    <cellStyle name="40% - Énfasis2 2 8" xfId="2599"/>
    <cellStyle name="40% - Énfasis2 2 8 2" xfId="2600"/>
    <cellStyle name="40% - Énfasis2 2 9" xfId="2601"/>
    <cellStyle name="40% - Énfasis2 2 9 2" xfId="2602"/>
    <cellStyle name="40% - Énfasis2 3" xfId="2603"/>
    <cellStyle name="40% - Énfasis2 3 10" xfId="2604"/>
    <cellStyle name="40% - Énfasis2 3 10 2" xfId="2605"/>
    <cellStyle name="40% - Énfasis2 3 11" xfId="2606"/>
    <cellStyle name="40% - Énfasis2 3 12" xfId="2607"/>
    <cellStyle name="40% - Énfasis2 3 13" xfId="2608"/>
    <cellStyle name="40% - Énfasis2 3 2" xfId="2609"/>
    <cellStyle name="40% - Énfasis2 3 2 2" xfId="2610"/>
    <cellStyle name="40% - Énfasis2 3 2 2 2" xfId="2611"/>
    <cellStyle name="40% - Énfasis2 3 2 2 2 2" xfId="2612"/>
    <cellStyle name="40% - Énfasis2 3 2 2 2 3" xfId="2613"/>
    <cellStyle name="40% - Énfasis2 3 2 2 3" xfId="2614"/>
    <cellStyle name="40% - Énfasis2 3 2 2 3 2" xfId="2615"/>
    <cellStyle name="40% - Énfasis2 3 2 2 3 3" xfId="2616"/>
    <cellStyle name="40% - Énfasis2 3 2 2 4" xfId="2617"/>
    <cellStyle name="40% - Énfasis2 3 2 2 4 2" xfId="2618"/>
    <cellStyle name="40% - Énfasis2 3 2 2 4 3" xfId="2619"/>
    <cellStyle name="40% - Énfasis2 3 2 2 5" xfId="2620"/>
    <cellStyle name="40% - Énfasis2 3 2 2 6" xfId="2621"/>
    <cellStyle name="40% - Énfasis2 3 2 3" xfId="2622"/>
    <cellStyle name="40% - Énfasis2 3 2 3 2" xfId="2623"/>
    <cellStyle name="40% - Énfasis2 3 2 3 3" xfId="2624"/>
    <cellStyle name="40% - Énfasis2 3 2 4" xfId="2625"/>
    <cellStyle name="40% - Énfasis2 3 2 4 2" xfId="2626"/>
    <cellStyle name="40% - Énfasis2 3 2 4 3" xfId="2627"/>
    <cellStyle name="40% - Énfasis2 3 2 5" xfId="2628"/>
    <cellStyle name="40% - Énfasis2 3 2 5 2" xfId="2629"/>
    <cellStyle name="40% - Énfasis2 3 2 5 3" xfId="2630"/>
    <cellStyle name="40% - Énfasis2 3 2 6" xfId="2631"/>
    <cellStyle name="40% - Énfasis2 3 2 7" xfId="2632"/>
    <cellStyle name="40% - Énfasis2 3 3" xfId="2633"/>
    <cellStyle name="40% - Énfasis2 3 3 2" xfId="2634"/>
    <cellStyle name="40% - Énfasis2 3 3 2 2" xfId="2635"/>
    <cellStyle name="40% - Énfasis2 3 3 2 3" xfId="2636"/>
    <cellStyle name="40% - Énfasis2 3 3 2 4" xfId="2637"/>
    <cellStyle name="40% - Énfasis2 3 3 2 5" xfId="2638"/>
    <cellStyle name="40% - Énfasis2 3 3 2 6" xfId="2639"/>
    <cellStyle name="40% - Énfasis2 3 3 3" xfId="2640"/>
    <cellStyle name="40% - Énfasis2 3 3 3 2" xfId="2641"/>
    <cellStyle name="40% - Énfasis2 3 3 3 3" xfId="2642"/>
    <cellStyle name="40% - Énfasis2 3 3 4" xfId="2643"/>
    <cellStyle name="40% - Énfasis2 3 3 4 2" xfId="2644"/>
    <cellStyle name="40% - Énfasis2 3 3 4 3" xfId="2645"/>
    <cellStyle name="40% - Énfasis2 3 3 5" xfId="2646"/>
    <cellStyle name="40% - Énfasis2 3 3 6" xfId="2647"/>
    <cellStyle name="40% - Énfasis2 3 3 7" xfId="2648"/>
    <cellStyle name="40% - Énfasis2 3 4" xfId="2649"/>
    <cellStyle name="40% - Énfasis2 3 4 2" xfId="2650"/>
    <cellStyle name="40% - Énfasis2 3 4 2 2" xfId="2651"/>
    <cellStyle name="40% - Énfasis2 3 4 2 3" xfId="2652"/>
    <cellStyle name="40% - Énfasis2 3 4 2 4" xfId="2653"/>
    <cellStyle name="40% - Énfasis2 3 4 3" xfId="2654"/>
    <cellStyle name="40% - Énfasis2 3 4 4" xfId="2655"/>
    <cellStyle name="40% - Énfasis2 3 4 5" xfId="2656"/>
    <cellStyle name="40% - Énfasis2 3 4 6" xfId="2657"/>
    <cellStyle name="40% - Énfasis2 3 4 7" xfId="2658"/>
    <cellStyle name="40% - Énfasis2 3 5" xfId="2659"/>
    <cellStyle name="40% - Énfasis2 3 5 2" xfId="2660"/>
    <cellStyle name="40% - Énfasis2 3 5 2 2" xfId="2661"/>
    <cellStyle name="40% - Énfasis2 3 5 2 3" xfId="2662"/>
    <cellStyle name="40% - Énfasis2 3 5 2 4" xfId="2663"/>
    <cellStyle name="40% - Énfasis2 3 5 3" xfId="2664"/>
    <cellStyle name="40% - Énfasis2 3 5 4" xfId="2665"/>
    <cellStyle name="40% - Énfasis2 3 5 5" xfId="2666"/>
    <cellStyle name="40% - Énfasis2 3 5 6" xfId="2667"/>
    <cellStyle name="40% - Énfasis2 3 5 7" xfId="2668"/>
    <cellStyle name="40% - Énfasis2 3 6" xfId="2669"/>
    <cellStyle name="40% - Énfasis2 3 6 2" xfId="2670"/>
    <cellStyle name="40% - Énfasis2 3 6 2 2" xfId="2671"/>
    <cellStyle name="40% - Énfasis2 3 6 2 3" xfId="2672"/>
    <cellStyle name="40% - Énfasis2 3 6 2 4" xfId="2673"/>
    <cellStyle name="40% - Énfasis2 3 6 3" xfId="2674"/>
    <cellStyle name="40% - Énfasis2 3 6 4" xfId="2675"/>
    <cellStyle name="40% - Énfasis2 3 6 5" xfId="2676"/>
    <cellStyle name="40% - Énfasis2 3 6 6" xfId="2677"/>
    <cellStyle name="40% - Énfasis2 3 6 7" xfId="2678"/>
    <cellStyle name="40% - Énfasis2 3 7" xfId="2679"/>
    <cellStyle name="40% - Énfasis2 3 7 2" xfId="2680"/>
    <cellStyle name="40% - Énfasis2 3 7 3" xfId="2681"/>
    <cellStyle name="40% - Énfasis2 3 7 4" xfId="2682"/>
    <cellStyle name="40% - Énfasis2 3 7 5" xfId="2683"/>
    <cellStyle name="40% - Énfasis2 3 7 6" xfId="2684"/>
    <cellStyle name="40% - Énfasis2 3 8" xfId="2685"/>
    <cellStyle name="40% - Énfasis2 3 8 2" xfId="2686"/>
    <cellStyle name="40% - Énfasis2 3 9" xfId="2687"/>
    <cellStyle name="40% - Énfasis2 3 9 2" xfId="2688"/>
    <cellStyle name="40% - Énfasis2 4" xfId="2689"/>
    <cellStyle name="40% - Énfasis2 4 2" xfId="2690"/>
    <cellStyle name="40% - Énfasis2 4 2 2" xfId="2691"/>
    <cellStyle name="40% - Énfasis2 4 2 2 2" xfId="2692"/>
    <cellStyle name="40% - Énfasis2 4 2 2 2 2" xfId="2693"/>
    <cellStyle name="40% - Énfasis2 4 2 2 3" xfId="2694"/>
    <cellStyle name="40% - Énfasis2 4 2 2 3 2" xfId="2695"/>
    <cellStyle name="40% - Énfasis2 4 2 2 4" xfId="2696"/>
    <cellStyle name="40% - Énfasis2 4 2 2 4 2" xfId="2697"/>
    <cellStyle name="40% - Énfasis2 4 2 2 5" xfId="2698"/>
    <cellStyle name="40% - Énfasis2 4 2 3" xfId="2699"/>
    <cellStyle name="40% - Énfasis2 4 2 3 2" xfId="2700"/>
    <cellStyle name="40% - Énfasis2 4 2 4" xfId="2701"/>
    <cellStyle name="40% - Énfasis2 4 2 4 2" xfId="2702"/>
    <cellStyle name="40% - Énfasis2 4 2 5" xfId="2703"/>
    <cellStyle name="40% - Énfasis2 4 2 5 2" xfId="2704"/>
    <cellStyle name="40% - Énfasis2 4 2 6" xfId="2705"/>
    <cellStyle name="40% - Énfasis2 4 3" xfId="2706"/>
    <cellStyle name="40% - Énfasis2 4 3 2" xfId="2707"/>
    <cellStyle name="40% - Énfasis2 4 3 2 2" xfId="2708"/>
    <cellStyle name="40% - Énfasis2 4 3 3" xfId="2709"/>
    <cellStyle name="40% - Énfasis2 4 3 3 2" xfId="2710"/>
    <cellStyle name="40% - Énfasis2 4 3 4" xfId="2711"/>
    <cellStyle name="40% - Énfasis2 4 3 4 2" xfId="2712"/>
    <cellStyle name="40% - Énfasis2 4 3 5" xfId="2713"/>
    <cellStyle name="40% - Énfasis2 4 4" xfId="2714"/>
    <cellStyle name="40% - Énfasis2 4 4 2" xfId="2715"/>
    <cellStyle name="40% - Énfasis2 4 5" xfId="2716"/>
    <cellStyle name="40% - Énfasis2 4 5 2" xfId="2717"/>
    <cellStyle name="40% - Énfasis2 4 6" xfId="2718"/>
    <cellStyle name="40% - Énfasis2 4 6 2" xfId="2719"/>
    <cellStyle name="40% - Énfasis2 4 7" xfId="2720"/>
    <cellStyle name="40% - Énfasis2 4 8" xfId="2721"/>
    <cellStyle name="40% - Énfasis2 5" xfId="2722"/>
    <cellStyle name="40% - Énfasis2 5 2" xfId="2723"/>
    <cellStyle name="40% - Énfasis2 5 2 2" xfId="2724"/>
    <cellStyle name="40% - Énfasis2 5 2 2 2" xfId="2725"/>
    <cellStyle name="40% - Énfasis2 5 2 2 2 2" xfId="2726"/>
    <cellStyle name="40% - Énfasis2 5 2 2 3" xfId="2727"/>
    <cellStyle name="40% - Énfasis2 5 2 2 3 2" xfId="2728"/>
    <cellStyle name="40% - Énfasis2 5 2 2 4" xfId="2729"/>
    <cellStyle name="40% - Énfasis2 5 2 2 4 2" xfId="2730"/>
    <cellStyle name="40% - Énfasis2 5 2 2 5" xfId="2731"/>
    <cellStyle name="40% - Énfasis2 5 2 3" xfId="2732"/>
    <cellStyle name="40% - Énfasis2 5 2 3 2" xfId="2733"/>
    <cellStyle name="40% - Énfasis2 5 2 4" xfId="2734"/>
    <cellStyle name="40% - Énfasis2 5 2 4 2" xfId="2735"/>
    <cellStyle name="40% - Énfasis2 5 2 5" xfId="2736"/>
    <cellStyle name="40% - Énfasis2 5 2 5 2" xfId="2737"/>
    <cellStyle name="40% - Énfasis2 5 2 6" xfId="2738"/>
    <cellStyle name="40% - Énfasis2 5 3" xfId="2739"/>
    <cellStyle name="40% - Énfasis2 5 3 2" xfId="2740"/>
    <cellStyle name="40% - Énfasis2 5 3 2 2" xfId="2741"/>
    <cellStyle name="40% - Énfasis2 5 3 3" xfId="2742"/>
    <cellStyle name="40% - Énfasis2 5 3 3 2" xfId="2743"/>
    <cellStyle name="40% - Énfasis2 5 3 4" xfId="2744"/>
    <cellStyle name="40% - Énfasis2 5 3 4 2" xfId="2745"/>
    <cellStyle name="40% - Énfasis2 5 3 5" xfId="2746"/>
    <cellStyle name="40% - Énfasis2 5 4" xfId="2747"/>
    <cellStyle name="40% - Énfasis2 5 4 2" xfId="2748"/>
    <cellStyle name="40% - Énfasis2 5 5" xfId="2749"/>
    <cellStyle name="40% - Énfasis2 5 5 2" xfId="2750"/>
    <cellStyle name="40% - Énfasis2 5 6" xfId="2751"/>
    <cellStyle name="40% - Énfasis2 5 6 2" xfId="2752"/>
    <cellStyle name="40% - Énfasis2 5 7" xfId="2753"/>
    <cellStyle name="40% - Énfasis2 6" xfId="2754"/>
    <cellStyle name="40% - Énfasis2 6 2" xfId="2755"/>
    <cellStyle name="40% - Énfasis2 6 2 2" xfId="2756"/>
    <cellStyle name="40% - Énfasis2 6 2 2 2" xfId="2757"/>
    <cellStyle name="40% - Énfasis2 6 2 3" xfId="2758"/>
    <cellStyle name="40% - Énfasis2 6 2 3 2" xfId="2759"/>
    <cellStyle name="40% - Énfasis2 6 2 4" xfId="2760"/>
    <cellStyle name="40% - Énfasis2 6 2 4 2" xfId="2761"/>
    <cellStyle name="40% - Énfasis2 6 2 5" xfId="2762"/>
    <cellStyle name="40% - Énfasis2 6 3" xfId="2763"/>
    <cellStyle name="40% - Énfasis2 6 3 2" xfId="2764"/>
    <cellStyle name="40% - Énfasis2 6 4" xfId="2765"/>
    <cellStyle name="40% - Énfasis2 6 4 2" xfId="2766"/>
    <cellStyle name="40% - Énfasis2 6 5" xfId="2767"/>
    <cellStyle name="40% - Énfasis2 6 5 2" xfId="2768"/>
    <cellStyle name="40% - Énfasis2 6 6" xfId="2769"/>
    <cellStyle name="40% - Énfasis2 7" xfId="2770"/>
    <cellStyle name="40% - Énfasis2 7 2" xfId="2771"/>
    <cellStyle name="40% - Énfasis2 7 2 2" xfId="2772"/>
    <cellStyle name="40% - Énfasis2 7 3" xfId="2773"/>
    <cellStyle name="40% - Énfasis2 7 3 2" xfId="2774"/>
    <cellStyle name="40% - Énfasis2 7 4" xfId="2775"/>
    <cellStyle name="40% - Énfasis2 7 4 2" xfId="2776"/>
    <cellStyle name="40% - Énfasis2 7 5" xfId="2777"/>
    <cellStyle name="40% - Énfasis2 8" xfId="2778"/>
    <cellStyle name="40% - Énfasis2 8 2" xfId="2779"/>
    <cellStyle name="40% - Énfasis2 9" xfId="2780"/>
    <cellStyle name="40% - Énfasis2 9 2" xfId="2781"/>
    <cellStyle name="40% - Énfasis3 10" xfId="2782"/>
    <cellStyle name="40% - Énfasis3 10 2" xfId="2783"/>
    <cellStyle name="40% - Énfasis3 11" xfId="2784"/>
    <cellStyle name="40% - Énfasis3 11 2" xfId="2785"/>
    <cellStyle name="40% - Énfasis3 12" xfId="2786"/>
    <cellStyle name="40% - Énfasis3 13" xfId="2787"/>
    <cellStyle name="40% - Énfasis3 2" xfId="2788"/>
    <cellStyle name="40% - Énfasis3 2 10" xfId="2789"/>
    <cellStyle name="40% - Énfasis3 2 10 2" xfId="2790"/>
    <cellStyle name="40% - Énfasis3 2 11" xfId="2791"/>
    <cellStyle name="40% - Énfasis3 2 12" xfId="2792"/>
    <cellStyle name="40% - Énfasis3 2 13" xfId="2793"/>
    <cellStyle name="40% - Énfasis3 2 2" xfId="2794"/>
    <cellStyle name="40% - Énfasis3 2 2 10" xfId="2795"/>
    <cellStyle name="40% - Énfasis3 2 2 11" xfId="2796"/>
    <cellStyle name="40% - Énfasis3 2 2 12" xfId="2797"/>
    <cellStyle name="40% - Énfasis3 2 2 13" xfId="2798"/>
    <cellStyle name="40% - Énfasis3 2 2 14" xfId="2799"/>
    <cellStyle name="40% - Énfasis3 2 2 2" xfId="2800"/>
    <cellStyle name="40% - Énfasis3 2 2 2 2" xfId="2801"/>
    <cellStyle name="40% - Énfasis3 2 2 2 2 2" xfId="2802"/>
    <cellStyle name="40% - Énfasis3 2 2 2 2 2 2" xfId="2803"/>
    <cellStyle name="40% - Énfasis3 2 2 2 2 3" xfId="2804"/>
    <cellStyle name="40% - Énfasis3 2 2 2 2 3 2" xfId="2805"/>
    <cellStyle name="40% - Énfasis3 2 2 2 2 4" xfId="2806"/>
    <cellStyle name="40% - Énfasis3 2 2 2 2 4 2" xfId="2807"/>
    <cellStyle name="40% - Énfasis3 2 2 2 2 5" xfId="2808"/>
    <cellStyle name="40% - Énfasis3 2 2 2 2 6" xfId="2809"/>
    <cellStyle name="40% - Énfasis3 2 2 2 3" xfId="2810"/>
    <cellStyle name="40% - Énfasis3 2 2 2 3 2" xfId="2811"/>
    <cellStyle name="40% - Énfasis3 2 2 2 3 3" xfId="2812"/>
    <cellStyle name="40% - Énfasis3 2 2 2 4" xfId="2813"/>
    <cellStyle name="40% - Énfasis3 2 2 2 4 2" xfId="2814"/>
    <cellStyle name="40% - Énfasis3 2 2 2 4 3" xfId="2815"/>
    <cellStyle name="40% - Énfasis3 2 2 2 5" xfId="2816"/>
    <cellStyle name="40% - Énfasis3 2 2 2 5 2" xfId="2817"/>
    <cellStyle name="40% - Énfasis3 2 2 2 6" xfId="2818"/>
    <cellStyle name="40% - Énfasis3 2 2 2 7" xfId="2819"/>
    <cellStyle name="40% - Énfasis3 2 2 3" xfId="2820"/>
    <cellStyle name="40% - Énfasis3 2 2 3 2" xfId="2821"/>
    <cellStyle name="40% - Énfasis3 2 2 3 2 2" xfId="2822"/>
    <cellStyle name="40% - Énfasis3 2 2 3 3" xfId="2823"/>
    <cellStyle name="40% - Énfasis3 2 2 3 3 2" xfId="2824"/>
    <cellStyle name="40% - Énfasis3 2 2 3 4" xfId="2825"/>
    <cellStyle name="40% - Énfasis3 2 2 3 4 2" xfId="2826"/>
    <cellStyle name="40% - Énfasis3 2 2 3 5" xfId="2827"/>
    <cellStyle name="40% - Énfasis3 2 2 3 6" xfId="2828"/>
    <cellStyle name="40% - Énfasis3 2 2 4" xfId="2829"/>
    <cellStyle name="40% - Énfasis3 2 2 4 2" xfId="2830"/>
    <cellStyle name="40% - Énfasis3 2 2 4 3" xfId="2831"/>
    <cellStyle name="40% - Énfasis3 2 2 5" xfId="2832"/>
    <cellStyle name="40% - Énfasis3 2 2 5 2" xfId="2833"/>
    <cellStyle name="40% - Énfasis3 2 2 5 3" xfId="2834"/>
    <cellStyle name="40% - Énfasis3 2 2 6" xfId="2835"/>
    <cellStyle name="40% - Énfasis3 2 2 6 2" xfId="2836"/>
    <cellStyle name="40% - Énfasis3 2 2 7" xfId="2837"/>
    <cellStyle name="40% - Énfasis3 2 2 8" xfId="2838"/>
    <cellStyle name="40% - Énfasis3 2 2 9" xfId="2839"/>
    <cellStyle name="40% - Énfasis3 2 3" xfId="2840"/>
    <cellStyle name="40% - Énfasis3 2 3 2" xfId="2841"/>
    <cellStyle name="40% - Énfasis3 2 3 2 2" xfId="2842"/>
    <cellStyle name="40% - Énfasis3 2 3 2 2 2" xfId="2843"/>
    <cellStyle name="40% - Énfasis3 2 3 2 2 3" xfId="2844"/>
    <cellStyle name="40% - Énfasis3 2 3 2 3" xfId="2845"/>
    <cellStyle name="40% - Énfasis3 2 3 2 3 2" xfId="2846"/>
    <cellStyle name="40% - Énfasis3 2 3 2 3 3" xfId="2847"/>
    <cellStyle name="40% - Énfasis3 2 3 2 4" xfId="2848"/>
    <cellStyle name="40% - Énfasis3 2 3 2 4 2" xfId="2849"/>
    <cellStyle name="40% - Énfasis3 2 3 2 4 3" xfId="2850"/>
    <cellStyle name="40% - Énfasis3 2 3 2 5" xfId="2851"/>
    <cellStyle name="40% - Énfasis3 2 3 2 6" xfId="2852"/>
    <cellStyle name="40% - Énfasis3 2 3 3" xfId="2853"/>
    <cellStyle name="40% - Énfasis3 2 3 3 2" xfId="2854"/>
    <cellStyle name="40% - Énfasis3 2 3 3 3" xfId="2855"/>
    <cellStyle name="40% - Énfasis3 2 3 4" xfId="2856"/>
    <cellStyle name="40% - Énfasis3 2 3 4 2" xfId="2857"/>
    <cellStyle name="40% - Énfasis3 2 3 4 3" xfId="2858"/>
    <cellStyle name="40% - Énfasis3 2 3 5" xfId="2859"/>
    <cellStyle name="40% - Énfasis3 2 3 5 2" xfId="2860"/>
    <cellStyle name="40% - Énfasis3 2 3 5 3" xfId="2861"/>
    <cellStyle name="40% - Énfasis3 2 3 6" xfId="2862"/>
    <cellStyle name="40% - Énfasis3 2 3 7" xfId="2863"/>
    <cellStyle name="40% - Énfasis3 2 4" xfId="2864"/>
    <cellStyle name="40% - Énfasis3 2 4 2" xfId="2865"/>
    <cellStyle name="40% - Énfasis3 2 4 2 2" xfId="2866"/>
    <cellStyle name="40% - Énfasis3 2 4 2 3" xfId="2867"/>
    <cellStyle name="40% - Énfasis3 2 4 2 4" xfId="2868"/>
    <cellStyle name="40% - Énfasis3 2 4 2 5" xfId="2869"/>
    <cellStyle name="40% - Énfasis3 2 4 2 6" xfId="2870"/>
    <cellStyle name="40% - Énfasis3 2 4 3" xfId="2871"/>
    <cellStyle name="40% - Énfasis3 2 4 3 2" xfId="2872"/>
    <cellStyle name="40% - Énfasis3 2 4 3 3" xfId="2873"/>
    <cellStyle name="40% - Énfasis3 2 4 4" xfId="2874"/>
    <cellStyle name="40% - Énfasis3 2 4 4 2" xfId="2875"/>
    <cellStyle name="40% - Énfasis3 2 4 4 3" xfId="2876"/>
    <cellStyle name="40% - Énfasis3 2 4 5" xfId="2877"/>
    <cellStyle name="40% - Énfasis3 2 4 6" xfId="2878"/>
    <cellStyle name="40% - Énfasis3 2 4 7" xfId="2879"/>
    <cellStyle name="40% - Énfasis3 2 5" xfId="2880"/>
    <cellStyle name="40% - Énfasis3 2 5 2" xfId="2881"/>
    <cellStyle name="40% - Énfasis3 2 5 2 2" xfId="2882"/>
    <cellStyle name="40% - Énfasis3 2 5 2 3" xfId="2883"/>
    <cellStyle name="40% - Énfasis3 2 5 2 4" xfId="2884"/>
    <cellStyle name="40% - Énfasis3 2 5 3" xfId="2885"/>
    <cellStyle name="40% - Énfasis3 2 5 4" xfId="2886"/>
    <cellStyle name="40% - Énfasis3 2 5 5" xfId="2887"/>
    <cellStyle name="40% - Énfasis3 2 5 6" xfId="2888"/>
    <cellStyle name="40% - Énfasis3 2 5 7" xfId="2889"/>
    <cellStyle name="40% - Énfasis3 2 6" xfId="2890"/>
    <cellStyle name="40% - Énfasis3 2 6 2" xfId="2891"/>
    <cellStyle name="40% - Énfasis3 2 6 2 2" xfId="2892"/>
    <cellStyle name="40% - Énfasis3 2 6 2 3" xfId="2893"/>
    <cellStyle name="40% - Énfasis3 2 6 2 4" xfId="2894"/>
    <cellStyle name="40% - Énfasis3 2 6 3" xfId="2895"/>
    <cellStyle name="40% - Énfasis3 2 6 4" xfId="2896"/>
    <cellStyle name="40% - Énfasis3 2 6 5" xfId="2897"/>
    <cellStyle name="40% - Énfasis3 2 6 6" xfId="2898"/>
    <cellStyle name="40% - Énfasis3 2 6 7" xfId="2899"/>
    <cellStyle name="40% - Énfasis3 2 7" xfId="2900"/>
    <cellStyle name="40% - Énfasis3 2 7 2" xfId="2901"/>
    <cellStyle name="40% - Énfasis3 2 7 3" xfId="2902"/>
    <cellStyle name="40% - Énfasis3 2 7 4" xfId="2903"/>
    <cellStyle name="40% - Énfasis3 2 7 5" xfId="2904"/>
    <cellStyle name="40% - Énfasis3 2 7 6" xfId="2905"/>
    <cellStyle name="40% - Énfasis3 2 8" xfId="2906"/>
    <cellStyle name="40% - Énfasis3 2 8 2" xfId="2907"/>
    <cellStyle name="40% - Énfasis3 2 9" xfId="2908"/>
    <cellStyle name="40% - Énfasis3 2 9 2" xfId="2909"/>
    <cellStyle name="40% - Énfasis3 3" xfId="2910"/>
    <cellStyle name="40% - Énfasis3 3 10" xfId="2911"/>
    <cellStyle name="40% - Énfasis3 3 10 2" xfId="2912"/>
    <cellStyle name="40% - Énfasis3 3 11" xfId="2913"/>
    <cellStyle name="40% - Énfasis3 3 12" xfId="2914"/>
    <cellStyle name="40% - Énfasis3 3 13" xfId="2915"/>
    <cellStyle name="40% - Énfasis3 3 2" xfId="2916"/>
    <cellStyle name="40% - Énfasis3 3 2 2" xfId="2917"/>
    <cellStyle name="40% - Énfasis3 3 2 2 2" xfId="2918"/>
    <cellStyle name="40% - Énfasis3 3 2 2 2 2" xfId="2919"/>
    <cellStyle name="40% - Énfasis3 3 2 2 2 3" xfId="2920"/>
    <cellStyle name="40% - Énfasis3 3 2 2 3" xfId="2921"/>
    <cellStyle name="40% - Énfasis3 3 2 2 3 2" xfId="2922"/>
    <cellStyle name="40% - Énfasis3 3 2 2 3 3" xfId="2923"/>
    <cellStyle name="40% - Énfasis3 3 2 2 4" xfId="2924"/>
    <cellStyle name="40% - Énfasis3 3 2 2 4 2" xfId="2925"/>
    <cellStyle name="40% - Énfasis3 3 2 2 4 3" xfId="2926"/>
    <cellStyle name="40% - Énfasis3 3 2 2 5" xfId="2927"/>
    <cellStyle name="40% - Énfasis3 3 2 2 6" xfId="2928"/>
    <cellStyle name="40% - Énfasis3 3 2 3" xfId="2929"/>
    <cellStyle name="40% - Énfasis3 3 2 3 2" xfId="2930"/>
    <cellStyle name="40% - Énfasis3 3 2 3 3" xfId="2931"/>
    <cellStyle name="40% - Énfasis3 3 2 4" xfId="2932"/>
    <cellStyle name="40% - Énfasis3 3 2 4 2" xfId="2933"/>
    <cellStyle name="40% - Énfasis3 3 2 4 3" xfId="2934"/>
    <cellStyle name="40% - Énfasis3 3 2 5" xfId="2935"/>
    <cellStyle name="40% - Énfasis3 3 2 5 2" xfId="2936"/>
    <cellStyle name="40% - Énfasis3 3 2 5 3" xfId="2937"/>
    <cellStyle name="40% - Énfasis3 3 2 6" xfId="2938"/>
    <cellStyle name="40% - Énfasis3 3 2 7" xfId="2939"/>
    <cellStyle name="40% - Énfasis3 3 3" xfId="2940"/>
    <cellStyle name="40% - Énfasis3 3 3 2" xfId="2941"/>
    <cellStyle name="40% - Énfasis3 3 3 2 2" xfId="2942"/>
    <cellStyle name="40% - Énfasis3 3 3 2 3" xfId="2943"/>
    <cellStyle name="40% - Énfasis3 3 3 2 4" xfId="2944"/>
    <cellStyle name="40% - Énfasis3 3 3 2 5" xfId="2945"/>
    <cellStyle name="40% - Énfasis3 3 3 2 6" xfId="2946"/>
    <cellStyle name="40% - Énfasis3 3 3 3" xfId="2947"/>
    <cellStyle name="40% - Énfasis3 3 3 3 2" xfId="2948"/>
    <cellStyle name="40% - Énfasis3 3 3 3 3" xfId="2949"/>
    <cellStyle name="40% - Énfasis3 3 3 4" xfId="2950"/>
    <cellStyle name="40% - Énfasis3 3 3 4 2" xfId="2951"/>
    <cellStyle name="40% - Énfasis3 3 3 4 3" xfId="2952"/>
    <cellStyle name="40% - Énfasis3 3 3 5" xfId="2953"/>
    <cellStyle name="40% - Énfasis3 3 3 6" xfId="2954"/>
    <cellStyle name="40% - Énfasis3 3 3 7" xfId="2955"/>
    <cellStyle name="40% - Énfasis3 3 4" xfId="2956"/>
    <cellStyle name="40% - Énfasis3 3 4 2" xfId="2957"/>
    <cellStyle name="40% - Énfasis3 3 4 2 2" xfId="2958"/>
    <cellStyle name="40% - Énfasis3 3 4 2 3" xfId="2959"/>
    <cellStyle name="40% - Énfasis3 3 4 2 4" xfId="2960"/>
    <cellStyle name="40% - Énfasis3 3 4 3" xfId="2961"/>
    <cellStyle name="40% - Énfasis3 3 4 4" xfId="2962"/>
    <cellStyle name="40% - Énfasis3 3 4 5" xfId="2963"/>
    <cellStyle name="40% - Énfasis3 3 4 6" xfId="2964"/>
    <cellStyle name="40% - Énfasis3 3 4 7" xfId="2965"/>
    <cellStyle name="40% - Énfasis3 3 5" xfId="2966"/>
    <cellStyle name="40% - Énfasis3 3 5 2" xfId="2967"/>
    <cellStyle name="40% - Énfasis3 3 5 2 2" xfId="2968"/>
    <cellStyle name="40% - Énfasis3 3 5 2 3" xfId="2969"/>
    <cellStyle name="40% - Énfasis3 3 5 2 4" xfId="2970"/>
    <cellStyle name="40% - Énfasis3 3 5 3" xfId="2971"/>
    <cellStyle name="40% - Énfasis3 3 5 4" xfId="2972"/>
    <cellStyle name="40% - Énfasis3 3 5 5" xfId="2973"/>
    <cellStyle name="40% - Énfasis3 3 5 6" xfId="2974"/>
    <cellStyle name="40% - Énfasis3 3 5 7" xfId="2975"/>
    <cellStyle name="40% - Énfasis3 3 6" xfId="2976"/>
    <cellStyle name="40% - Énfasis3 3 6 2" xfId="2977"/>
    <cellStyle name="40% - Énfasis3 3 6 2 2" xfId="2978"/>
    <cellStyle name="40% - Énfasis3 3 6 2 3" xfId="2979"/>
    <cellStyle name="40% - Énfasis3 3 6 2 4" xfId="2980"/>
    <cellStyle name="40% - Énfasis3 3 6 3" xfId="2981"/>
    <cellStyle name="40% - Énfasis3 3 6 4" xfId="2982"/>
    <cellStyle name="40% - Énfasis3 3 6 5" xfId="2983"/>
    <cellStyle name="40% - Énfasis3 3 6 6" xfId="2984"/>
    <cellStyle name="40% - Énfasis3 3 6 7" xfId="2985"/>
    <cellStyle name="40% - Énfasis3 3 7" xfId="2986"/>
    <cellStyle name="40% - Énfasis3 3 7 2" xfId="2987"/>
    <cellStyle name="40% - Énfasis3 3 7 3" xfId="2988"/>
    <cellStyle name="40% - Énfasis3 3 7 4" xfId="2989"/>
    <cellStyle name="40% - Énfasis3 3 7 5" xfId="2990"/>
    <cellStyle name="40% - Énfasis3 3 7 6" xfId="2991"/>
    <cellStyle name="40% - Énfasis3 3 8" xfId="2992"/>
    <cellStyle name="40% - Énfasis3 3 8 2" xfId="2993"/>
    <cellStyle name="40% - Énfasis3 3 9" xfId="2994"/>
    <cellStyle name="40% - Énfasis3 3 9 2" xfId="2995"/>
    <cellStyle name="40% - Énfasis3 4" xfId="2996"/>
    <cellStyle name="40% - Énfasis3 4 2" xfId="2997"/>
    <cellStyle name="40% - Énfasis3 4 2 2" xfId="2998"/>
    <cellStyle name="40% - Énfasis3 4 2 2 2" xfId="2999"/>
    <cellStyle name="40% - Énfasis3 4 2 2 2 2" xfId="3000"/>
    <cellStyle name="40% - Énfasis3 4 2 2 3" xfId="3001"/>
    <cellStyle name="40% - Énfasis3 4 2 2 3 2" xfId="3002"/>
    <cellStyle name="40% - Énfasis3 4 2 2 4" xfId="3003"/>
    <cellStyle name="40% - Énfasis3 4 2 2 4 2" xfId="3004"/>
    <cellStyle name="40% - Énfasis3 4 2 2 5" xfId="3005"/>
    <cellStyle name="40% - Énfasis3 4 2 3" xfId="3006"/>
    <cellStyle name="40% - Énfasis3 4 2 3 2" xfId="3007"/>
    <cellStyle name="40% - Énfasis3 4 2 4" xfId="3008"/>
    <cellStyle name="40% - Énfasis3 4 2 4 2" xfId="3009"/>
    <cellStyle name="40% - Énfasis3 4 2 5" xfId="3010"/>
    <cellStyle name="40% - Énfasis3 4 2 5 2" xfId="3011"/>
    <cellStyle name="40% - Énfasis3 4 2 6" xfId="3012"/>
    <cellStyle name="40% - Énfasis3 4 3" xfId="3013"/>
    <cellStyle name="40% - Énfasis3 4 3 2" xfId="3014"/>
    <cellStyle name="40% - Énfasis3 4 3 2 2" xfId="3015"/>
    <cellStyle name="40% - Énfasis3 4 3 3" xfId="3016"/>
    <cellStyle name="40% - Énfasis3 4 3 3 2" xfId="3017"/>
    <cellStyle name="40% - Énfasis3 4 3 4" xfId="3018"/>
    <cellStyle name="40% - Énfasis3 4 3 4 2" xfId="3019"/>
    <cellStyle name="40% - Énfasis3 4 3 5" xfId="3020"/>
    <cellStyle name="40% - Énfasis3 4 4" xfId="3021"/>
    <cellStyle name="40% - Énfasis3 4 4 2" xfId="3022"/>
    <cellStyle name="40% - Énfasis3 4 5" xfId="3023"/>
    <cellStyle name="40% - Énfasis3 4 5 2" xfId="3024"/>
    <cellStyle name="40% - Énfasis3 4 6" xfId="3025"/>
    <cellStyle name="40% - Énfasis3 4 6 2" xfId="3026"/>
    <cellStyle name="40% - Énfasis3 4 7" xfId="3027"/>
    <cellStyle name="40% - Énfasis3 4 8" xfId="3028"/>
    <cellStyle name="40% - Énfasis3 5" xfId="3029"/>
    <cellStyle name="40% - Énfasis3 5 2" xfId="3030"/>
    <cellStyle name="40% - Énfasis3 5 2 2" xfId="3031"/>
    <cellStyle name="40% - Énfasis3 5 2 2 2" xfId="3032"/>
    <cellStyle name="40% - Énfasis3 5 2 2 2 2" xfId="3033"/>
    <cellStyle name="40% - Énfasis3 5 2 2 3" xfId="3034"/>
    <cellStyle name="40% - Énfasis3 5 2 2 3 2" xfId="3035"/>
    <cellStyle name="40% - Énfasis3 5 2 2 4" xfId="3036"/>
    <cellStyle name="40% - Énfasis3 5 2 2 4 2" xfId="3037"/>
    <cellStyle name="40% - Énfasis3 5 2 2 5" xfId="3038"/>
    <cellStyle name="40% - Énfasis3 5 2 3" xfId="3039"/>
    <cellStyle name="40% - Énfasis3 5 2 3 2" xfId="3040"/>
    <cellStyle name="40% - Énfasis3 5 2 4" xfId="3041"/>
    <cellStyle name="40% - Énfasis3 5 2 4 2" xfId="3042"/>
    <cellStyle name="40% - Énfasis3 5 2 5" xfId="3043"/>
    <cellStyle name="40% - Énfasis3 5 2 5 2" xfId="3044"/>
    <cellStyle name="40% - Énfasis3 5 2 6" xfId="3045"/>
    <cellStyle name="40% - Énfasis3 5 3" xfId="3046"/>
    <cellStyle name="40% - Énfasis3 5 3 2" xfId="3047"/>
    <cellStyle name="40% - Énfasis3 5 3 2 2" xfId="3048"/>
    <cellStyle name="40% - Énfasis3 5 3 3" xfId="3049"/>
    <cellStyle name="40% - Énfasis3 5 3 3 2" xfId="3050"/>
    <cellStyle name="40% - Énfasis3 5 3 4" xfId="3051"/>
    <cellStyle name="40% - Énfasis3 5 3 4 2" xfId="3052"/>
    <cellStyle name="40% - Énfasis3 5 3 5" xfId="3053"/>
    <cellStyle name="40% - Énfasis3 5 4" xfId="3054"/>
    <cellStyle name="40% - Énfasis3 5 4 2" xfId="3055"/>
    <cellStyle name="40% - Énfasis3 5 5" xfId="3056"/>
    <cellStyle name="40% - Énfasis3 5 5 2" xfId="3057"/>
    <cellStyle name="40% - Énfasis3 5 6" xfId="3058"/>
    <cellStyle name="40% - Énfasis3 5 6 2" xfId="3059"/>
    <cellStyle name="40% - Énfasis3 5 7" xfId="3060"/>
    <cellStyle name="40% - Énfasis3 6" xfId="3061"/>
    <cellStyle name="40% - Énfasis3 6 2" xfId="3062"/>
    <cellStyle name="40% - Énfasis3 6 2 2" xfId="3063"/>
    <cellStyle name="40% - Énfasis3 6 2 2 2" xfId="3064"/>
    <cellStyle name="40% - Énfasis3 6 2 3" xfId="3065"/>
    <cellStyle name="40% - Énfasis3 6 2 3 2" xfId="3066"/>
    <cellStyle name="40% - Énfasis3 6 2 4" xfId="3067"/>
    <cellStyle name="40% - Énfasis3 6 2 4 2" xfId="3068"/>
    <cellStyle name="40% - Énfasis3 6 2 5" xfId="3069"/>
    <cellStyle name="40% - Énfasis3 6 3" xfId="3070"/>
    <cellStyle name="40% - Énfasis3 6 3 2" xfId="3071"/>
    <cellStyle name="40% - Énfasis3 6 4" xfId="3072"/>
    <cellStyle name="40% - Énfasis3 6 4 2" xfId="3073"/>
    <cellStyle name="40% - Énfasis3 6 5" xfId="3074"/>
    <cellStyle name="40% - Énfasis3 6 5 2" xfId="3075"/>
    <cellStyle name="40% - Énfasis3 6 6" xfId="3076"/>
    <cellStyle name="40% - Énfasis3 7" xfId="3077"/>
    <cellStyle name="40% - Énfasis3 7 2" xfId="3078"/>
    <cellStyle name="40% - Énfasis3 7 2 2" xfId="3079"/>
    <cellStyle name="40% - Énfasis3 7 3" xfId="3080"/>
    <cellStyle name="40% - Énfasis3 7 3 2" xfId="3081"/>
    <cellStyle name="40% - Énfasis3 7 4" xfId="3082"/>
    <cellStyle name="40% - Énfasis3 7 4 2" xfId="3083"/>
    <cellStyle name="40% - Énfasis3 7 5" xfId="3084"/>
    <cellStyle name="40% - Énfasis3 8" xfId="3085"/>
    <cellStyle name="40% - Énfasis3 8 2" xfId="3086"/>
    <cellStyle name="40% - Énfasis3 9" xfId="3087"/>
    <cellStyle name="40% - Énfasis3 9 2" xfId="3088"/>
    <cellStyle name="40% - Énfasis4 10" xfId="3089"/>
    <cellStyle name="40% - Énfasis4 10 2" xfId="3090"/>
    <cellStyle name="40% - Énfasis4 11" xfId="3091"/>
    <cellStyle name="40% - Énfasis4 11 2" xfId="3092"/>
    <cellStyle name="40% - Énfasis4 12" xfId="3093"/>
    <cellStyle name="40% - Énfasis4 13" xfId="3094"/>
    <cellStyle name="40% - Énfasis4 2" xfId="3095"/>
    <cellStyle name="40% - Énfasis4 2 10" xfId="3096"/>
    <cellStyle name="40% - Énfasis4 2 10 2" xfId="3097"/>
    <cellStyle name="40% - Énfasis4 2 11" xfId="3098"/>
    <cellStyle name="40% - Énfasis4 2 12" xfId="3099"/>
    <cellStyle name="40% - Énfasis4 2 13" xfId="3100"/>
    <cellStyle name="40% - Énfasis4 2 2" xfId="3101"/>
    <cellStyle name="40% - Énfasis4 2 2 10" xfId="3102"/>
    <cellStyle name="40% - Énfasis4 2 2 11" xfId="3103"/>
    <cellStyle name="40% - Énfasis4 2 2 12" xfId="3104"/>
    <cellStyle name="40% - Énfasis4 2 2 13" xfId="3105"/>
    <cellStyle name="40% - Énfasis4 2 2 14" xfId="3106"/>
    <cellStyle name="40% - Énfasis4 2 2 2" xfId="3107"/>
    <cellStyle name="40% - Énfasis4 2 2 2 2" xfId="3108"/>
    <cellStyle name="40% - Énfasis4 2 2 2 2 2" xfId="3109"/>
    <cellStyle name="40% - Énfasis4 2 2 2 2 2 2" xfId="3110"/>
    <cellStyle name="40% - Énfasis4 2 2 2 2 3" xfId="3111"/>
    <cellStyle name="40% - Énfasis4 2 2 2 2 3 2" xfId="3112"/>
    <cellStyle name="40% - Énfasis4 2 2 2 2 4" xfId="3113"/>
    <cellStyle name="40% - Énfasis4 2 2 2 2 4 2" xfId="3114"/>
    <cellStyle name="40% - Énfasis4 2 2 2 2 5" xfId="3115"/>
    <cellStyle name="40% - Énfasis4 2 2 2 2 6" xfId="3116"/>
    <cellStyle name="40% - Énfasis4 2 2 2 3" xfId="3117"/>
    <cellStyle name="40% - Énfasis4 2 2 2 3 2" xfId="3118"/>
    <cellStyle name="40% - Énfasis4 2 2 2 3 3" xfId="3119"/>
    <cellStyle name="40% - Énfasis4 2 2 2 4" xfId="3120"/>
    <cellStyle name="40% - Énfasis4 2 2 2 4 2" xfId="3121"/>
    <cellStyle name="40% - Énfasis4 2 2 2 4 3" xfId="3122"/>
    <cellStyle name="40% - Énfasis4 2 2 2 5" xfId="3123"/>
    <cellStyle name="40% - Énfasis4 2 2 2 5 2" xfId="3124"/>
    <cellStyle name="40% - Énfasis4 2 2 2 6" xfId="3125"/>
    <cellStyle name="40% - Énfasis4 2 2 2 7" xfId="3126"/>
    <cellStyle name="40% - Énfasis4 2 2 3" xfId="3127"/>
    <cellStyle name="40% - Énfasis4 2 2 3 2" xfId="3128"/>
    <cellStyle name="40% - Énfasis4 2 2 3 2 2" xfId="3129"/>
    <cellStyle name="40% - Énfasis4 2 2 3 3" xfId="3130"/>
    <cellStyle name="40% - Énfasis4 2 2 3 3 2" xfId="3131"/>
    <cellStyle name="40% - Énfasis4 2 2 3 4" xfId="3132"/>
    <cellStyle name="40% - Énfasis4 2 2 3 4 2" xfId="3133"/>
    <cellStyle name="40% - Énfasis4 2 2 3 5" xfId="3134"/>
    <cellStyle name="40% - Énfasis4 2 2 3 6" xfId="3135"/>
    <cellStyle name="40% - Énfasis4 2 2 4" xfId="3136"/>
    <cellStyle name="40% - Énfasis4 2 2 4 2" xfId="3137"/>
    <cellStyle name="40% - Énfasis4 2 2 4 3" xfId="3138"/>
    <cellStyle name="40% - Énfasis4 2 2 5" xfId="3139"/>
    <cellStyle name="40% - Énfasis4 2 2 5 2" xfId="3140"/>
    <cellStyle name="40% - Énfasis4 2 2 5 3" xfId="3141"/>
    <cellStyle name="40% - Énfasis4 2 2 6" xfId="3142"/>
    <cellStyle name="40% - Énfasis4 2 2 6 2" xfId="3143"/>
    <cellStyle name="40% - Énfasis4 2 2 7" xfId="3144"/>
    <cellStyle name="40% - Énfasis4 2 2 8" xfId="3145"/>
    <cellStyle name="40% - Énfasis4 2 2 9" xfId="3146"/>
    <cellStyle name="40% - Énfasis4 2 3" xfId="3147"/>
    <cellStyle name="40% - Énfasis4 2 3 2" xfId="3148"/>
    <cellStyle name="40% - Énfasis4 2 3 2 2" xfId="3149"/>
    <cellStyle name="40% - Énfasis4 2 3 2 2 2" xfId="3150"/>
    <cellStyle name="40% - Énfasis4 2 3 2 2 3" xfId="3151"/>
    <cellStyle name="40% - Énfasis4 2 3 2 3" xfId="3152"/>
    <cellStyle name="40% - Énfasis4 2 3 2 3 2" xfId="3153"/>
    <cellStyle name="40% - Énfasis4 2 3 2 3 3" xfId="3154"/>
    <cellStyle name="40% - Énfasis4 2 3 2 4" xfId="3155"/>
    <cellStyle name="40% - Énfasis4 2 3 2 4 2" xfId="3156"/>
    <cellStyle name="40% - Énfasis4 2 3 2 4 3" xfId="3157"/>
    <cellStyle name="40% - Énfasis4 2 3 2 5" xfId="3158"/>
    <cellStyle name="40% - Énfasis4 2 3 2 6" xfId="3159"/>
    <cellStyle name="40% - Énfasis4 2 3 3" xfId="3160"/>
    <cellStyle name="40% - Énfasis4 2 3 3 2" xfId="3161"/>
    <cellStyle name="40% - Énfasis4 2 3 3 3" xfId="3162"/>
    <cellStyle name="40% - Énfasis4 2 3 4" xfId="3163"/>
    <cellStyle name="40% - Énfasis4 2 3 4 2" xfId="3164"/>
    <cellStyle name="40% - Énfasis4 2 3 4 3" xfId="3165"/>
    <cellStyle name="40% - Énfasis4 2 3 5" xfId="3166"/>
    <cellStyle name="40% - Énfasis4 2 3 5 2" xfId="3167"/>
    <cellStyle name="40% - Énfasis4 2 3 5 3" xfId="3168"/>
    <cellStyle name="40% - Énfasis4 2 3 6" xfId="3169"/>
    <cellStyle name="40% - Énfasis4 2 3 7" xfId="3170"/>
    <cellStyle name="40% - Énfasis4 2 4" xfId="3171"/>
    <cellStyle name="40% - Énfasis4 2 4 2" xfId="3172"/>
    <cellStyle name="40% - Énfasis4 2 4 2 2" xfId="3173"/>
    <cellStyle name="40% - Énfasis4 2 4 2 3" xfId="3174"/>
    <cellStyle name="40% - Énfasis4 2 4 2 4" xfId="3175"/>
    <cellStyle name="40% - Énfasis4 2 4 2 5" xfId="3176"/>
    <cellStyle name="40% - Énfasis4 2 4 2 6" xfId="3177"/>
    <cellStyle name="40% - Énfasis4 2 4 3" xfId="3178"/>
    <cellStyle name="40% - Énfasis4 2 4 3 2" xfId="3179"/>
    <cellStyle name="40% - Énfasis4 2 4 3 3" xfId="3180"/>
    <cellStyle name="40% - Énfasis4 2 4 4" xfId="3181"/>
    <cellStyle name="40% - Énfasis4 2 4 4 2" xfId="3182"/>
    <cellStyle name="40% - Énfasis4 2 4 4 3" xfId="3183"/>
    <cellStyle name="40% - Énfasis4 2 4 5" xfId="3184"/>
    <cellStyle name="40% - Énfasis4 2 4 6" xfId="3185"/>
    <cellStyle name="40% - Énfasis4 2 4 7" xfId="3186"/>
    <cellStyle name="40% - Énfasis4 2 5" xfId="3187"/>
    <cellStyle name="40% - Énfasis4 2 5 2" xfId="3188"/>
    <cellStyle name="40% - Énfasis4 2 5 2 2" xfId="3189"/>
    <cellStyle name="40% - Énfasis4 2 5 2 3" xfId="3190"/>
    <cellStyle name="40% - Énfasis4 2 5 2 4" xfId="3191"/>
    <cellStyle name="40% - Énfasis4 2 5 3" xfId="3192"/>
    <cellStyle name="40% - Énfasis4 2 5 4" xfId="3193"/>
    <cellStyle name="40% - Énfasis4 2 5 5" xfId="3194"/>
    <cellStyle name="40% - Énfasis4 2 5 6" xfId="3195"/>
    <cellStyle name="40% - Énfasis4 2 5 7" xfId="3196"/>
    <cellStyle name="40% - Énfasis4 2 6" xfId="3197"/>
    <cellStyle name="40% - Énfasis4 2 6 2" xfId="3198"/>
    <cellStyle name="40% - Énfasis4 2 6 2 2" xfId="3199"/>
    <cellStyle name="40% - Énfasis4 2 6 2 3" xfId="3200"/>
    <cellStyle name="40% - Énfasis4 2 6 2 4" xfId="3201"/>
    <cellStyle name="40% - Énfasis4 2 6 3" xfId="3202"/>
    <cellStyle name="40% - Énfasis4 2 6 4" xfId="3203"/>
    <cellStyle name="40% - Énfasis4 2 6 5" xfId="3204"/>
    <cellStyle name="40% - Énfasis4 2 6 6" xfId="3205"/>
    <cellStyle name="40% - Énfasis4 2 6 7" xfId="3206"/>
    <cellStyle name="40% - Énfasis4 2 7" xfId="3207"/>
    <cellStyle name="40% - Énfasis4 2 7 2" xfId="3208"/>
    <cellStyle name="40% - Énfasis4 2 7 3" xfId="3209"/>
    <cellStyle name="40% - Énfasis4 2 7 4" xfId="3210"/>
    <cellStyle name="40% - Énfasis4 2 7 5" xfId="3211"/>
    <cellStyle name="40% - Énfasis4 2 7 6" xfId="3212"/>
    <cellStyle name="40% - Énfasis4 2 8" xfId="3213"/>
    <cellStyle name="40% - Énfasis4 2 8 2" xfId="3214"/>
    <cellStyle name="40% - Énfasis4 2 9" xfId="3215"/>
    <cellStyle name="40% - Énfasis4 2 9 2" xfId="3216"/>
    <cellStyle name="40% - Énfasis4 3" xfId="3217"/>
    <cellStyle name="40% - Énfasis4 3 10" xfId="3218"/>
    <cellStyle name="40% - Énfasis4 3 10 2" xfId="3219"/>
    <cellStyle name="40% - Énfasis4 3 11" xfId="3220"/>
    <cellStyle name="40% - Énfasis4 3 12" xfId="3221"/>
    <cellStyle name="40% - Énfasis4 3 13" xfId="3222"/>
    <cellStyle name="40% - Énfasis4 3 2" xfId="3223"/>
    <cellStyle name="40% - Énfasis4 3 2 2" xfId="3224"/>
    <cellStyle name="40% - Énfasis4 3 2 2 2" xfId="3225"/>
    <cellStyle name="40% - Énfasis4 3 2 2 2 2" xfId="3226"/>
    <cellStyle name="40% - Énfasis4 3 2 2 2 3" xfId="3227"/>
    <cellStyle name="40% - Énfasis4 3 2 2 3" xfId="3228"/>
    <cellStyle name="40% - Énfasis4 3 2 2 3 2" xfId="3229"/>
    <cellStyle name="40% - Énfasis4 3 2 2 3 3" xfId="3230"/>
    <cellStyle name="40% - Énfasis4 3 2 2 4" xfId="3231"/>
    <cellStyle name="40% - Énfasis4 3 2 2 4 2" xfId="3232"/>
    <cellStyle name="40% - Énfasis4 3 2 2 4 3" xfId="3233"/>
    <cellStyle name="40% - Énfasis4 3 2 2 5" xfId="3234"/>
    <cellStyle name="40% - Énfasis4 3 2 2 6" xfId="3235"/>
    <cellStyle name="40% - Énfasis4 3 2 3" xfId="3236"/>
    <cellStyle name="40% - Énfasis4 3 2 3 2" xfId="3237"/>
    <cellStyle name="40% - Énfasis4 3 2 3 3" xfId="3238"/>
    <cellStyle name="40% - Énfasis4 3 2 4" xfId="3239"/>
    <cellStyle name="40% - Énfasis4 3 2 4 2" xfId="3240"/>
    <cellStyle name="40% - Énfasis4 3 2 4 3" xfId="3241"/>
    <cellStyle name="40% - Énfasis4 3 2 5" xfId="3242"/>
    <cellStyle name="40% - Énfasis4 3 2 5 2" xfId="3243"/>
    <cellStyle name="40% - Énfasis4 3 2 5 3" xfId="3244"/>
    <cellStyle name="40% - Énfasis4 3 2 6" xfId="3245"/>
    <cellStyle name="40% - Énfasis4 3 2 7" xfId="3246"/>
    <cellStyle name="40% - Énfasis4 3 3" xfId="3247"/>
    <cellStyle name="40% - Énfasis4 3 3 2" xfId="3248"/>
    <cellStyle name="40% - Énfasis4 3 3 2 2" xfId="3249"/>
    <cellStyle name="40% - Énfasis4 3 3 2 3" xfId="3250"/>
    <cellStyle name="40% - Énfasis4 3 3 2 4" xfId="3251"/>
    <cellStyle name="40% - Énfasis4 3 3 2 5" xfId="3252"/>
    <cellStyle name="40% - Énfasis4 3 3 2 6" xfId="3253"/>
    <cellStyle name="40% - Énfasis4 3 3 3" xfId="3254"/>
    <cellStyle name="40% - Énfasis4 3 3 3 2" xfId="3255"/>
    <cellStyle name="40% - Énfasis4 3 3 3 3" xfId="3256"/>
    <cellStyle name="40% - Énfasis4 3 3 4" xfId="3257"/>
    <cellStyle name="40% - Énfasis4 3 3 4 2" xfId="3258"/>
    <cellStyle name="40% - Énfasis4 3 3 4 3" xfId="3259"/>
    <cellStyle name="40% - Énfasis4 3 3 5" xfId="3260"/>
    <cellStyle name="40% - Énfasis4 3 3 6" xfId="3261"/>
    <cellStyle name="40% - Énfasis4 3 3 7" xfId="3262"/>
    <cellStyle name="40% - Énfasis4 3 4" xfId="3263"/>
    <cellStyle name="40% - Énfasis4 3 4 2" xfId="3264"/>
    <cellStyle name="40% - Énfasis4 3 4 2 2" xfId="3265"/>
    <cellStyle name="40% - Énfasis4 3 4 2 3" xfId="3266"/>
    <cellStyle name="40% - Énfasis4 3 4 2 4" xfId="3267"/>
    <cellStyle name="40% - Énfasis4 3 4 3" xfId="3268"/>
    <cellStyle name="40% - Énfasis4 3 4 4" xfId="3269"/>
    <cellStyle name="40% - Énfasis4 3 4 5" xfId="3270"/>
    <cellStyle name="40% - Énfasis4 3 4 6" xfId="3271"/>
    <cellStyle name="40% - Énfasis4 3 4 7" xfId="3272"/>
    <cellStyle name="40% - Énfasis4 3 5" xfId="3273"/>
    <cellStyle name="40% - Énfasis4 3 5 2" xfId="3274"/>
    <cellStyle name="40% - Énfasis4 3 5 2 2" xfId="3275"/>
    <cellStyle name="40% - Énfasis4 3 5 2 3" xfId="3276"/>
    <cellStyle name="40% - Énfasis4 3 5 2 4" xfId="3277"/>
    <cellStyle name="40% - Énfasis4 3 5 3" xfId="3278"/>
    <cellStyle name="40% - Énfasis4 3 5 4" xfId="3279"/>
    <cellStyle name="40% - Énfasis4 3 5 5" xfId="3280"/>
    <cellStyle name="40% - Énfasis4 3 5 6" xfId="3281"/>
    <cellStyle name="40% - Énfasis4 3 5 7" xfId="3282"/>
    <cellStyle name="40% - Énfasis4 3 6" xfId="3283"/>
    <cellStyle name="40% - Énfasis4 3 6 2" xfId="3284"/>
    <cellStyle name="40% - Énfasis4 3 6 2 2" xfId="3285"/>
    <cellStyle name="40% - Énfasis4 3 6 2 3" xfId="3286"/>
    <cellStyle name="40% - Énfasis4 3 6 2 4" xfId="3287"/>
    <cellStyle name="40% - Énfasis4 3 6 3" xfId="3288"/>
    <cellStyle name="40% - Énfasis4 3 6 4" xfId="3289"/>
    <cellStyle name="40% - Énfasis4 3 6 5" xfId="3290"/>
    <cellStyle name="40% - Énfasis4 3 6 6" xfId="3291"/>
    <cellStyle name="40% - Énfasis4 3 6 7" xfId="3292"/>
    <cellStyle name="40% - Énfasis4 3 7" xfId="3293"/>
    <cellStyle name="40% - Énfasis4 3 7 2" xfId="3294"/>
    <cellStyle name="40% - Énfasis4 3 7 3" xfId="3295"/>
    <cellStyle name="40% - Énfasis4 3 7 4" xfId="3296"/>
    <cellStyle name="40% - Énfasis4 3 7 5" xfId="3297"/>
    <cellStyle name="40% - Énfasis4 3 7 6" xfId="3298"/>
    <cellStyle name="40% - Énfasis4 3 8" xfId="3299"/>
    <cellStyle name="40% - Énfasis4 3 8 2" xfId="3300"/>
    <cellStyle name="40% - Énfasis4 3 9" xfId="3301"/>
    <cellStyle name="40% - Énfasis4 3 9 2" xfId="3302"/>
    <cellStyle name="40% - Énfasis4 4" xfId="3303"/>
    <cellStyle name="40% - Énfasis4 4 2" xfId="3304"/>
    <cellStyle name="40% - Énfasis4 4 2 2" xfId="3305"/>
    <cellStyle name="40% - Énfasis4 4 2 2 2" xfId="3306"/>
    <cellStyle name="40% - Énfasis4 4 2 2 2 2" xfId="3307"/>
    <cellStyle name="40% - Énfasis4 4 2 2 3" xfId="3308"/>
    <cellStyle name="40% - Énfasis4 4 2 2 3 2" xfId="3309"/>
    <cellStyle name="40% - Énfasis4 4 2 2 4" xfId="3310"/>
    <cellStyle name="40% - Énfasis4 4 2 2 4 2" xfId="3311"/>
    <cellStyle name="40% - Énfasis4 4 2 2 5" xfId="3312"/>
    <cellStyle name="40% - Énfasis4 4 2 3" xfId="3313"/>
    <cellStyle name="40% - Énfasis4 4 2 3 2" xfId="3314"/>
    <cellStyle name="40% - Énfasis4 4 2 4" xfId="3315"/>
    <cellStyle name="40% - Énfasis4 4 2 4 2" xfId="3316"/>
    <cellStyle name="40% - Énfasis4 4 2 5" xfId="3317"/>
    <cellStyle name="40% - Énfasis4 4 2 5 2" xfId="3318"/>
    <cellStyle name="40% - Énfasis4 4 2 6" xfId="3319"/>
    <cellStyle name="40% - Énfasis4 4 3" xfId="3320"/>
    <cellStyle name="40% - Énfasis4 4 3 2" xfId="3321"/>
    <cellStyle name="40% - Énfasis4 4 3 2 2" xfId="3322"/>
    <cellStyle name="40% - Énfasis4 4 3 3" xfId="3323"/>
    <cellStyle name="40% - Énfasis4 4 3 3 2" xfId="3324"/>
    <cellStyle name="40% - Énfasis4 4 3 4" xfId="3325"/>
    <cellStyle name="40% - Énfasis4 4 3 4 2" xfId="3326"/>
    <cellStyle name="40% - Énfasis4 4 3 5" xfId="3327"/>
    <cellStyle name="40% - Énfasis4 4 4" xfId="3328"/>
    <cellStyle name="40% - Énfasis4 4 4 2" xfId="3329"/>
    <cellStyle name="40% - Énfasis4 4 5" xfId="3330"/>
    <cellStyle name="40% - Énfasis4 4 5 2" xfId="3331"/>
    <cellStyle name="40% - Énfasis4 4 6" xfId="3332"/>
    <cellStyle name="40% - Énfasis4 4 6 2" xfId="3333"/>
    <cellStyle name="40% - Énfasis4 4 7" xfId="3334"/>
    <cellStyle name="40% - Énfasis4 4 8" xfId="3335"/>
    <cellStyle name="40% - Énfasis4 5" xfId="3336"/>
    <cellStyle name="40% - Énfasis4 5 2" xfId="3337"/>
    <cellStyle name="40% - Énfasis4 5 2 2" xfId="3338"/>
    <cellStyle name="40% - Énfasis4 5 2 2 2" xfId="3339"/>
    <cellStyle name="40% - Énfasis4 5 2 2 2 2" xfId="3340"/>
    <cellStyle name="40% - Énfasis4 5 2 2 3" xfId="3341"/>
    <cellStyle name="40% - Énfasis4 5 2 2 3 2" xfId="3342"/>
    <cellStyle name="40% - Énfasis4 5 2 2 4" xfId="3343"/>
    <cellStyle name="40% - Énfasis4 5 2 2 4 2" xfId="3344"/>
    <cellStyle name="40% - Énfasis4 5 2 2 5" xfId="3345"/>
    <cellStyle name="40% - Énfasis4 5 2 3" xfId="3346"/>
    <cellStyle name="40% - Énfasis4 5 2 3 2" xfId="3347"/>
    <cellStyle name="40% - Énfasis4 5 2 4" xfId="3348"/>
    <cellStyle name="40% - Énfasis4 5 2 4 2" xfId="3349"/>
    <cellStyle name="40% - Énfasis4 5 2 5" xfId="3350"/>
    <cellStyle name="40% - Énfasis4 5 2 5 2" xfId="3351"/>
    <cellStyle name="40% - Énfasis4 5 2 6" xfId="3352"/>
    <cellStyle name="40% - Énfasis4 5 3" xfId="3353"/>
    <cellStyle name="40% - Énfasis4 5 3 2" xfId="3354"/>
    <cellStyle name="40% - Énfasis4 5 3 2 2" xfId="3355"/>
    <cellStyle name="40% - Énfasis4 5 3 3" xfId="3356"/>
    <cellStyle name="40% - Énfasis4 5 3 3 2" xfId="3357"/>
    <cellStyle name="40% - Énfasis4 5 3 4" xfId="3358"/>
    <cellStyle name="40% - Énfasis4 5 3 4 2" xfId="3359"/>
    <cellStyle name="40% - Énfasis4 5 3 5" xfId="3360"/>
    <cellStyle name="40% - Énfasis4 5 4" xfId="3361"/>
    <cellStyle name="40% - Énfasis4 5 4 2" xfId="3362"/>
    <cellStyle name="40% - Énfasis4 5 5" xfId="3363"/>
    <cellStyle name="40% - Énfasis4 5 5 2" xfId="3364"/>
    <cellStyle name="40% - Énfasis4 5 6" xfId="3365"/>
    <cellStyle name="40% - Énfasis4 5 6 2" xfId="3366"/>
    <cellStyle name="40% - Énfasis4 5 7" xfId="3367"/>
    <cellStyle name="40% - Énfasis4 6" xfId="3368"/>
    <cellStyle name="40% - Énfasis4 6 2" xfId="3369"/>
    <cellStyle name="40% - Énfasis4 6 2 2" xfId="3370"/>
    <cellStyle name="40% - Énfasis4 6 2 2 2" xfId="3371"/>
    <cellStyle name="40% - Énfasis4 6 2 3" xfId="3372"/>
    <cellStyle name="40% - Énfasis4 6 2 3 2" xfId="3373"/>
    <cellStyle name="40% - Énfasis4 6 2 4" xfId="3374"/>
    <cellStyle name="40% - Énfasis4 6 2 4 2" xfId="3375"/>
    <cellStyle name="40% - Énfasis4 6 2 5" xfId="3376"/>
    <cellStyle name="40% - Énfasis4 6 3" xfId="3377"/>
    <cellStyle name="40% - Énfasis4 6 3 2" xfId="3378"/>
    <cellStyle name="40% - Énfasis4 6 4" xfId="3379"/>
    <cellStyle name="40% - Énfasis4 6 4 2" xfId="3380"/>
    <cellStyle name="40% - Énfasis4 6 5" xfId="3381"/>
    <cellStyle name="40% - Énfasis4 6 5 2" xfId="3382"/>
    <cellStyle name="40% - Énfasis4 6 6" xfId="3383"/>
    <cellStyle name="40% - Énfasis4 7" xfId="3384"/>
    <cellStyle name="40% - Énfasis4 7 2" xfId="3385"/>
    <cellStyle name="40% - Énfasis4 7 2 2" xfId="3386"/>
    <cellStyle name="40% - Énfasis4 7 3" xfId="3387"/>
    <cellStyle name="40% - Énfasis4 7 3 2" xfId="3388"/>
    <cellStyle name="40% - Énfasis4 7 4" xfId="3389"/>
    <cellStyle name="40% - Énfasis4 7 4 2" xfId="3390"/>
    <cellStyle name="40% - Énfasis4 7 5" xfId="3391"/>
    <cellStyle name="40% - Énfasis4 8" xfId="3392"/>
    <cellStyle name="40% - Énfasis4 8 2" xfId="3393"/>
    <cellStyle name="40% - Énfasis4 9" xfId="3394"/>
    <cellStyle name="40% - Énfasis4 9 2" xfId="3395"/>
    <cellStyle name="40% - Énfasis5 10" xfId="3396"/>
    <cellStyle name="40% - Énfasis5 10 2" xfId="3397"/>
    <cellStyle name="40% - Énfasis5 11" xfId="3398"/>
    <cellStyle name="40% - Énfasis5 11 2" xfId="3399"/>
    <cellStyle name="40% - Énfasis5 12" xfId="3400"/>
    <cellStyle name="40% - Énfasis5 2" xfId="3401"/>
    <cellStyle name="40% - Énfasis5 2 10" xfId="3402"/>
    <cellStyle name="40% - Énfasis5 2 10 2" xfId="3403"/>
    <cellStyle name="40% - Énfasis5 2 11" xfId="3404"/>
    <cellStyle name="40% - Énfasis5 2 12" xfId="3405"/>
    <cellStyle name="40% - Énfasis5 2 13" xfId="3406"/>
    <cellStyle name="40% - Énfasis5 2 2" xfId="3407"/>
    <cellStyle name="40% - Énfasis5 2 2 10" xfId="3408"/>
    <cellStyle name="40% - Énfasis5 2 2 11" xfId="3409"/>
    <cellStyle name="40% - Énfasis5 2 2 12" xfId="3410"/>
    <cellStyle name="40% - Énfasis5 2 2 13" xfId="3411"/>
    <cellStyle name="40% - Énfasis5 2 2 14" xfId="3412"/>
    <cellStyle name="40% - Énfasis5 2 2 2" xfId="3413"/>
    <cellStyle name="40% - Énfasis5 2 2 2 2" xfId="3414"/>
    <cellStyle name="40% - Énfasis5 2 2 2 2 2" xfId="3415"/>
    <cellStyle name="40% - Énfasis5 2 2 2 2 2 2" xfId="3416"/>
    <cellStyle name="40% - Énfasis5 2 2 2 2 3" xfId="3417"/>
    <cellStyle name="40% - Énfasis5 2 2 2 2 3 2" xfId="3418"/>
    <cellStyle name="40% - Énfasis5 2 2 2 2 4" xfId="3419"/>
    <cellStyle name="40% - Énfasis5 2 2 2 2 4 2" xfId="3420"/>
    <cellStyle name="40% - Énfasis5 2 2 2 2 5" xfId="3421"/>
    <cellStyle name="40% - Énfasis5 2 2 2 2 6" xfId="3422"/>
    <cellStyle name="40% - Énfasis5 2 2 2 3" xfId="3423"/>
    <cellStyle name="40% - Énfasis5 2 2 2 3 2" xfId="3424"/>
    <cellStyle name="40% - Énfasis5 2 2 2 3 3" xfId="3425"/>
    <cellStyle name="40% - Énfasis5 2 2 2 4" xfId="3426"/>
    <cellStyle name="40% - Énfasis5 2 2 2 4 2" xfId="3427"/>
    <cellStyle name="40% - Énfasis5 2 2 2 4 3" xfId="3428"/>
    <cellStyle name="40% - Énfasis5 2 2 2 5" xfId="3429"/>
    <cellStyle name="40% - Énfasis5 2 2 2 5 2" xfId="3430"/>
    <cellStyle name="40% - Énfasis5 2 2 2 6" xfId="3431"/>
    <cellStyle name="40% - Énfasis5 2 2 2 7" xfId="3432"/>
    <cellStyle name="40% - Énfasis5 2 2 3" xfId="3433"/>
    <cellStyle name="40% - Énfasis5 2 2 3 2" xfId="3434"/>
    <cellStyle name="40% - Énfasis5 2 2 3 2 2" xfId="3435"/>
    <cellStyle name="40% - Énfasis5 2 2 3 3" xfId="3436"/>
    <cellStyle name="40% - Énfasis5 2 2 3 3 2" xfId="3437"/>
    <cellStyle name="40% - Énfasis5 2 2 3 4" xfId="3438"/>
    <cellStyle name="40% - Énfasis5 2 2 3 4 2" xfId="3439"/>
    <cellStyle name="40% - Énfasis5 2 2 3 5" xfId="3440"/>
    <cellStyle name="40% - Énfasis5 2 2 3 6" xfId="3441"/>
    <cellStyle name="40% - Énfasis5 2 2 4" xfId="3442"/>
    <cellStyle name="40% - Énfasis5 2 2 4 2" xfId="3443"/>
    <cellStyle name="40% - Énfasis5 2 2 4 3" xfId="3444"/>
    <cellStyle name="40% - Énfasis5 2 2 5" xfId="3445"/>
    <cellStyle name="40% - Énfasis5 2 2 5 2" xfId="3446"/>
    <cellStyle name="40% - Énfasis5 2 2 5 3" xfId="3447"/>
    <cellStyle name="40% - Énfasis5 2 2 6" xfId="3448"/>
    <cellStyle name="40% - Énfasis5 2 2 6 2" xfId="3449"/>
    <cellStyle name="40% - Énfasis5 2 2 7" xfId="3450"/>
    <cellStyle name="40% - Énfasis5 2 2 8" xfId="3451"/>
    <cellStyle name="40% - Énfasis5 2 2 9" xfId="3452"/>
    <cellStyle name="40% - Énfasis5 2 3" xfId="3453"/>
    <cellStyle name="40% - Énfasis5 2 3 2" xfId="3454"/>
    <cellStyle name="40% - Énfasis5 2 3 2 2" xfId="3455"/>
    <cellStyle name="40% - Énfasis5 2 3 2 2 2" xfId="3456"/>
    <cellStyle name="40% - Énfasis5 2 3 2 2 3" xfId="3457"/>
    <cellStyle name="40% - Énfasis5 2 3 2 3" xfId="3458"/>
    <cellStyle name="40% - Énfasis5 2 3 2 3 2" xfId="3459"/>
    <cellStyle name="40% - Énfasis5 2 3 2 3 3" xfId="3460"/>
    <cellStyle name="40% - Énfasis5 2 3 2 4" xfId="3461"/>
    <cellStyle name="40% - Énfasis5 2 3 2 4 2" xfId="3462"/>
    <cellStyle name="40% - Énfasis5 2 3 2 4 3" xfId="3463"/>
    <cellStyle name="40% - Énfasis5 2 3 2 5" xfId="3464"/>
    <cellStyle name="40% - Énfasis5 2 3 2 6" xfId="3465"/>
    <cellStyle name="40% - Énfasis5 2 3 3" xfId="3466"/>
    <cellStyle name="40% - Énfasis5 2 3 3 2" xfId="3467"/>
    <cellStyle name="40% - Énfasis5 2 3 3 3" xfId="3468"/>
    <cellStyle name="40% - Énfasis5 2 3 4" xfId="3469"/>
    <cellStyle name="40% - Énfasis5 2 3 4 2" xfId="3470"/>
    <cellStyle name="40% - Énfasis5 2 3 4 3" xfId="3471"/>
    <cellStyle name="40% - Énfasis5 2 3 5" xfId="3472"/>
    <cellStyle name="40% - Énfasis5 2 3 5 2" xfId="3473"/>
    <cellStyle name="40% - Énfasis5 2 3 5 3" xfId="3474"/>
    <cellStyle name="40% - Énfasis5 2 3 6" xfId="3475"/>
    <cellStyle name="40% - Énfasis5 2 3 7" xfId="3476"/>
    <cellStyle name="40% - Énfasis5 2 4" xfId="3477"/>
    <cellStyle name="40% - Énfasis5 2 4 2" xfId="3478"/>
    <cellStyle name="40% - Énfasis5 2 4 2 2" xfId="3479"/>
    <cellStyle name="40% - Énfasis5 2 4 2 3" xfId="3480"/>
    <cellStyle name="40% - Énfasis5 2 4 2 4" xfId="3481"/>
    <cellStyle name="40% - Énfasis5 2 4 2 5" xfId="3482"/>
    <cellStyle name="40% - Énfasis5 2 4 2 6" xfId="3483"/>
    <cellStyle name="40% - Énfasis5 2 4 3" xfId="3484"/>
    <cellStyle name="40% - Énfasis5 2 4 3 2" xfId="3485"/>
    <cellStyle name="40% - Énfasis5 2 4 3 3" xfId="3486"/>
    <cellStyle name="40% - Énfasis5 2 4 4" xfId="3487"/>
    <cellStyle name="40% - Énfasis5 2 4 4 2" xfId="3488"/>
    <cellStyle name="40% - Énfasis5 2 4 4 3" xfId="3489"/>
    <cellStyle name="40% - Énfasis5 2 4 5" xfId="3490"/>
    <cellStyle name="40% - Énfasis5 2 4 6" xfId="3491"/>
    <cellStyle name="40% - Énfasis5 2 4 7" xfId="3492"/>
    <cellStyle name="40% - Énfasis5 2 5" xfId="3493"/>
    <cellStyle name="40% - Énfasis5 2 5 2" xfId="3494"/>
    <cellStyle name="40% - Énfasis5 2 5 2 2" xfId="3495"/>
    <cellStyle name="40% - Énfasis5 2 5 2 3" xfId="3496"/>
    <cellStyle name="40% - Énfasis5 2 5 2 4" xfId="3497"/>
    <cellStyle name="40% - Énfasis5 2 5 3" xfId="3498"/>
    <cellStyle name="40% - Énfasis5 2 5 4" xfId="3499"/>
    <cellStyle name="40% - Énfasis5 2 5 5" xfId="3500"/>
    <cellStyle name="40% - Énfasis5 2 5 6" xfId="3501"/>
    <cellStyle name="40% - Énfasis5 2 5 7" xfId="3502"/>
    <cellStyle name="40% - Énfasis5 2 6" xfId="3503"/>
    <cellStyle name="40% - Énfasis5 2 6 2" xfId="3504"/>
    <cellStyle name="40% - Énfasis5 2 6 2 2" xfId="3505"/>
    <cellStyle name="40% - Énfasis5 2 6 2 3" xfId="3506"/>
    <cellStyle name="40% - Énfasis5 2 6 2 4" xfId="3507"/>
    <cellStyle name="40% - Énfasis5 2 6 3" xfId="3508"/>
    <cellStyle name="40% - Énfasis5 2 6 4" xfId="3509"/>
    <cellStyle name="40% - Énfasis5 2 6 5" xfId="3510"/>
    <cellStyle name="40% - Énfasis5 2 6 6" xfId="3511"/>
    <cellStyle name="40% - Énfasis5 2 6 7" xfId="3512"/>
    <cellStyle name="40% - Énfasis5 2 7" xfId="3513"/>
    <cellStyle name="40% - Énfasis5 2 7 2" xfId="3514"/>
    <cellStyle name="40% - Énfasis5 2 7 3" xfId="3515"/>
    <cellStyle name="40% - Énfasis5 2 7 4" xfId="3516"/>
    <cellStyle name="40% - Énfasis5 2 7 5" xfId="3517"/>
    <cellStyle name="40% - Énfasis5 2 7 6" xfId="3518"/>
    <cellStyle name="40% - Énfasis5 2 8" xfId="3519"/>
    <cellStyle name="40% - Énfasis5 2 8 2" xfId="3520"/>
    <cellStyle name="40% - Énfasis5 2 9" xfId="3521"/>
    <cellStyle name="40% - Énfasis5 2 9 2" xfId="3522"/>
    <cellStyle name="40% - Énfasis5 3" xfId="3523"/>
    <cellStyle name="40% - Énfasis5 3 10" xfId="3524"/>
    <cellStyle name="40% - Énfasis5 3 10 2" xfId="3525"/>
    <cellStyle name="40% - Énfasis5 3 11" xfId="3526"/>
    <cellStyle name="40% - Énfasis5 3 12" xfId="3527"/>
    <cellStyle name="40% - Énfasis5 3 13" xfId="3528"/>
    <cellStyle name="40% - Énfasis5 3 2" xfId="3529"/>
    <cellStyle name="40% - Énfasis5 3 2 2" xfId="3530"/>
    <cellStyle name="40% - Énfasis5 3 2 2 2" xfId="3531"/>
    <cellStyle name="40% - Énfasis5 3 2 2 2 2" xfId="3532"/>
    <cellStyle name="40% - Énfasis5 3 2 2 2 3" xfId="3533"/>
    <cellStyle name="40% - Énfasis5 3 2 2 3" xfId="3534"/>
    <cellStyle name="40% - Énfasis5 3 2 2 3 2" xfId="3535"/>
    <cellStyle name="40% - Énfasis5 3 2 2 3 3" xfId="3536"/>
    <cellStyle name="40% - Énfasis5 3 2 2 4" xfId="3537"/>
    <cellStyle name="40% - Énfasis5 3 2 2 4 2" xfId="3538"/>
    <cellStyle name="40% - Énfasis5 3 2 2 4 3" xfId="3539"/>
    <cellStyle name="40% - Énfasis5 3 2 2 5" xfId="3540"/>
    <cellStyle name="40% - Énfasis5 3 2 2 6" xfId="3541"/>
    <cellStyle name="40% - Énfasis5 3 2 3" xfId="3542"/>
    <cellStyle name="40% - Énfasis5 3 2 3 2" xfId="3543"/>
    <cellStyle name="40% - Énfasis5 3 2 3 3" xfId="3544"/>
    <cellStyle name="40% - Énfasis5 3 2 4" xfId="3545"/>
    <cellStyle name="40% - Énfasis5 3 2 4 2" xfId="3546"/>
    <cellStyle name="40% - Énfasis5 3 2 4 3" xfId="3547"/>
    <cellStyle name="40% - Énfasis5 3 2 5" xfId="3548"/>
    <cellStyle name="40% - Énfasis5 3 2 5 2" xfId="3549"/>
    <cellStyle name="40% - Énfasis5 3 2 5 3" xfId="3550"/>
    <cellStyle name="40% - Énfasis5 3 2 6" xfId="3551"/>
    <cellStyle name="40% - Énfasis5 3 2 7" xfId="3552"/>
    <cellStyle name="40% - Énfasis5 3 3" xfId="3553"/>
    <cellStyle name="40% - Énfasis5 3 3 2" xfId="3554"/>
    <cellStyle name="40% - Énfasis5 3 3 2 2" xfId="3555"/>
    <cellStyle name="40% - Énfasis5 3 3 2 3" xfId="3556"/>
    <cellStyle name="40% - Énfasis5 3 3 2 4" xfId="3557"/>
    <cellStyle name="40% - Énfasis5 3 3 2 5" xfId="3558"/>
    <cellStyle name="40% - Énfasis5 3 3 2 6" xfId="3559"/>
    <cellStyle name="40% - Énfasis5 3 3 3" xfId="3560"/>
    <cellStyle name="40% - Énfasis5 3 3 3 2" xfId="3561"/>
    <cellStyle name="40% - Énfasis5 3 3 3 3" xfId="3562"/>
    <cellStyle name="40% - Énfasis5 3 3 4" xfId="3563"/>
    <cellStyle name="40% - Énfasis5 3 3 4 2" xfId="3564"/>
    <cellStyle name="40% - Énfasis5 3 3 4 3" xfId="3565"/>
    <cellStyle name="40% - Énfasis5 3 3 5" xfId="3566"/>
    <cellStyle name="40% - Énfasis5 3 3 6" xfId="3567"/>
    <cellStyle name="40% - Énfasis5 3 3 7" xfId="3568"/>
    <cellStyle name="40% - Énfasis5 3 4" xfId="3569"/>
    <cellStyle name="40% - Énfasis5 3 4 2" xfId="3570"/>
    <cellStyle name="40% - Énfasis5 3 4 2 2" xfId="3571"/>
    <cellStyle name="40% - Énfasis5 3 4 2 3" xfId="3572"/>
    <cellStyle name="40% - Énfasis5 3 4 2 4" xfId="3573"/>
    <cellStyle name="40% - Énfasis5 3 4 3" xfId="3574"/>
    <cellStyle name="40% - Énfasis5 3 4 4" xfId="3575"/>
    <cellStyle name="40% - Énfasis5 3 4 5" xfId="3576"/>
    <cellStyle name="40% - Énfasis5 3 4 6" xfId="3577"/>
    <cellStyle name="40% - Énfasis5 3 4 7" xfId="3578"/>
    <cellStyle name="40% - Énfasis5 3 5" xfId="3579"/>
    <cellStyle name="40% - Énfasis5 3 5 2" xfId="3580"/>
    <cellStyle name="40% - Énfasis5 3 5 2 2" xfId="3581"/>
    <cellStyle name="40% - Énfasis5 3 5 2 3" xfId="3582"/>
    <cellStyle name="40% - Énfasis5 3 5 2 4" xfId="3583"/>
    <cellStyle name="40% - Énfasis5 3 5 3" xfId="3584"/>
    <cellStyle name="40% - Énfasis5 3 5 4" xfId="3585"/>
    <cellStyle name="40% - Énfasis5 3 5 5" xfId="3586"/>
    <cellStyle name="40% - Énfasis5 3 5 6" xfId="3587"/>
    <cellStyle name="40% - Énfasis5 3 5 7" xfId="3588"/>
    <cellStyle name="40% - Énfasis5 3 6" xfId="3589"/>
    <cellStyle name="40% - Énfasis5 3 6 2" xfId="3590"/>
    <cellStyle name="40% - Énfasis5 3 6 2 2" xfId="3591"/>
    <cellStyle name="40% - Énfasis5 3 6 2 3" xfId="3592"/>
    <cellStyle name="40% - Énfasis5 3 6 2 4" xfId="3593"/>
    <cellStyle name="40% - Énfasis5 3 6 3" xfId="3594"/>
    <cellStyle name="40% - Énfasis5 3 6 4" xfId="3595"/>
    <cellStyle name="40% - Énfasis5 3 6 5" xfId="3596"/>
    <cellStyle name="40% - Énfasis5 3 6 6" xfId="3597"/>
    <cellStyle name="40% - Énfasis5 3 6 7" xfId="3598"/>
    <cellStyle name="40% - Énfasis5 3 7" xfId="3599"/>
    <cellStyle name="40% - Énfasis5 3 7 2" xfId="3600"/>
    <cellStyle name="40% - Énfasis5 3 7 3" xfId="3601"/>
    <cellStyle name="40% - Énfasis5 3 7 4" xfId="3602"/>
    <cellStyle name="40% - Énfasis5 3 7 5" xfId="3603"/>
    <cellStyle name="40% - Énfasis5 3 7 6" xfId="3604"/>
    <cellStyle name="40% - Énfasis5 3 8" xfId="3605"/>
    <cellStyle name="40% - Énfasis5 3 8 2" xfId="3606"/>
    <cellStyle name="40% - Énfasis5 3 9" xfId="3607"/>
    <cellStyle name="40% - Énfasis5 3 9 2" xfId="3608"/>
    <cellStyle name="40% - Énfasis5 4" xfId="3609"/>
    <cellStyle name="40% - Énfasis5 4 2" xfId="3610"/>
    <cellStyle name="40% - Énfasis5 4 2 2" xfId="3611"/>
    <cellStyle name="40% - Énfasis5 4 2 2 2" xfId="3612"/>
    <cellStyle name="40% - Énfasis5 4 2 2 2 2" xfId="3613"/>
    <cellStyle name="40% - Énfasis5 4 2 2 3" xfId="3614"/>
    <cellStyle name="40% - Énfasis5 4 2 2 3 2" xfId="3615"/>
    <cellStyle name="40% - Énfasis5 4 2 2 4" xfId="3616"/>
    <cellStyle name="40% - Énfasis5 4 2 2 4 2" xfId="3617"/>
    <cellStyle name="40% - Énfasis5 4 2 2 5" xfId="3618"/>
    <cellStyle name="40% - Énfasis5 4 2 3" xfId="3619"/>
    <cellStyle name="40% - Énfasis5 4 2 3 2" xfId="3620"/>
    <cellStyle name="40% - Énfasis5 4 2 4" xfId="3621"/>
    <cellStyle name="40% - Énfasis5 4 2 4 2" xfId="3622"/>
    <cellStyle name="40% - Énfasis5 4 2 5" xfId="3623"/>
    <cellStyle name="40% - Énfasis5 4 2 5 2" xfId="3624"/>
    <cellStyle name="40% - Énfasis5 4 2 6" xfId="3625"/>
    <cellStyle name="40% - Énfasis5 4 3" xfId="3626"/>
    <cellStyle name="40% - Énfasis5 4 3 2" xfId="3627"/>
    <cellStyle name="40% - Énfasis5 4 3 2 2" xfId="3628"/>
    <cellStyle name="40% - Énfasis5 4 3 3" xfId="3629"/>
    <cellStyle name="40% - Énfasis5 4 3 3 2" xfId="3630"/>
    <cellStyle name="40% - Énfasis5 4 3 4" xfId="3631"/>
    <cellStyle name="40% - Énfasis5 4 3 4 2" xfId="3632"/>
    <cellStyle name="40% - Énfasis5 4 3 5" xfId="3633"/>
    <cellStyle name="40% - Énfasis5 4 4" xfId="3634"/>
    <cellStyle name="40% - Énfasis5 4 4 2" xfId="3635"/>
    <cellStyle name="40% - Énfasis5 4 5" xfId="3636"/>
    <cellStyle name="40% - Énfasis5 4 5 2" xfId="3637"/>
    <cellStyle name="40% - Énfasis5 4 6" xfId="3638"/>
    <cellStyle name="40% - Énfasis5 4 6 2" xfId="3639"/>
    <cellStyle name="40% - Énfasis5 4 7" xfId="3640"/>
    <cellStyle name="40% - Énfasis5 4 8" xfId="3641"/>
    <cellStyle name="40% - Énfasis5 5" xfId="3642"/>
    <cellStyle name="40% - Énfasis5 5 2" xfId="3643"/>
    <cellStyle name="40% - Énfasis5 5 2 2" xfId="3644"/>
    <cellStyle name="40% - Énfasis5 5 2 2 2" xfId="3645"/>
    <cellStyle name="40% - Énfasis5 5 2 2 2 2" xfId="3646"/>
    <cellStyle name="40% - Énfasis5 5 2 2 3" xfId="3647"/>
    <cellStyle name="40% - Énfasis5 5 2 2 3 2" xfId="3648"/>
    <cellStyle name="40% - Énfasis5 5 2 2 4" xfId="3649"/>
    <cellStyle name="40% - Énfasis5 5 2 2 4 2" xfId="3650"/>
    <cellStyle name="40% - Énfasis5 5 2 2 5" xfId="3651"/>
    <cellStyle name="40% - Énfasis5 5 2 3" xfId="3652"/>
    <cellStyle name="40% - Énfasis5 5 2 3 2" xfId="3653"/>
    <cellStyle name="40% - Énfasis5 5 2 4" xfId="3654"/>
    <cellStyle name="40% - Énfasis5 5 2 4 2" xfId="3655"/>
    <cellStyle name="40% - Énfasis5 5 2 5" xfId="3656"/>
    <cellStyle name="40% - Énfasis5 5 2 5 2" xfId="3657"/>
    <cellStyle name="40% - Énfasis5 5 2 6" xfId="3658"/>
    <cellStyle name="40% - Énfasis5 5 3" xfId="3659"/>
    <cellStyle name="40% - Énfasis5 5 3 2" xfId="3660"/>
    <cellStyle name="40% - Énfasis5 5 3 2 2" xfId="3661"/>
    <cellStyle name="40% - Énfasis5 5 3 3" xfId="3662"/>
    <cellStyle name="40% - Énfasis5 5 3 3 2" xfId="3663"/>
    <cellStyle name="40% - Énfasis5 5 3 4" xfId="3664"/>
    <cellStyle name="40% - Énfasis5 5 3 4 2" xfId="3665"/>
    <cellStyle name="40% - Énfasis5 5 3 5" xfId="3666"/>
    <cellStyle name="40% - Énfasis5 5 4" xfId="3667"/>
    <cellStyle name="40% - Énfasis5 5 4 2" xfId="3668"/>
    <cellStyle name="40% - Énfasis5 5 5" xfId="3669"/>
    <cellStyle name="40% - Énfasis5 5 5 2" xfId="3670"/>
    <cellStyle name="40% - Énfasis5 5 6" xfId="3671"/>
    <cellStyle name="40% - Énfasis5 5 6 2" xfId="3672"/>
    <cellStyle name="40% - Énfasis5 5 7" xfId="3673"/>
    <cellStyle name="40% - Énfasis5 6" xfId="3674"/>
    <cellStyle name="40% - Énfasis5 6 2" xfId="3675"/>
    <cellStyle name="40% - Énfasis5 6 2 2" xfId="3676"/>
    <cellStyle name="40% - Énfasis5 6 2 2 2" xfId="3677"/>
    <cellStyle name="40% - Énfasis5 6 2 3" xfId="3678"/>
    <cellStyle name="40% - Énfasis5 6 2 3 2" xfId="3679"/>
    <cellStyle name="40% - Énfasis5 6 2 4" xfId="3680"/>
    <cellStyle name="40% - Énfasis5 6 2 4 2" xfId="3681"/>
    <cellStyle name="40% - Énfasis5 6 2 5" xfId="3682"/>
    <cellStyle name="40% - Énfasis5 6 3" xfId="3683"/>
    <cellStyle name="40% - Énfasis5 6 3 2" xfId="3684"/>
    <cellStyle name="40% - Énfasis5 6 4" xfId="3685"/>
    <cellStyle name="40% - Énfasis5 6 4 2" xfId="3686"/>
    <cellStyle name="40% - Énfasis5 6 5" xfId="3687"/>
    <cellStyle name="40% - Énfasis5 6 5 2" xfId="3688"/>
    <cellStyle name="40% - Énfasis5 6 6" xfId="3689"/>
    <cellStyle name="40% - Énfasis5 7" xfId="3690"/>
    <cellStyle name="40% - Énfasis5 7 2" xfId="3691"/>
    <cellStyle name="40% - Énfasis5 7 2 2" xfId="3692"/>
    <cellStyle name="40% - Énfasis5 7 3" xfId="3693"/>
    <cellStyle name="40% - Énfasis5 7 3 2" xfId="3694"/>
    <cellStyle name="40% - Énfasis5 7 4" xfId="3695"/>
    <cellStyle name="40% - Énfasis5 7 4 2" xfId="3696"/>
    <cellStyle name="40% - Énfasis5 7 5" xfId="3697"/>
    <cellStyle name="40% - Énfasis5 8" xfId="3698"/>
    <cellStyle name="40% - Énfasis5 8 2" xfId="3699"/>
    <cellStyle name="40% - Énfasis5 9" xfId="3700"/>
    <cellStyle name="40% - Énfasis5 9 2" xfId="3701"/>
    <cellStyle name="40% - Énfasis6 10" xfId="3702"/>
    <cellStyle name="40% - Énfasis6 10 2" xfId="3703"/>
    <cellStyle name="40% - Énfasis6 11" xfId="3704"/>
    <cellStyle name="40% - Énfasis6 11 2" xfId="3705"/>
    <cellStyle name="40% - Énfasis6 12" xfId="3706"/>
    <cellStyle name="40% - Énfasis6 13" xfId="3707"/>
    <cellStyle name="40% - Énfasis6 2" xfId="3708"/>
    <cellStyle name="40% - Énfasis6 2 10" xfId="3709"/>
    <cellStyle name="40% - Énfasis6 2 10 2" xfId="3710"/>
    <cellStyle name="40% - Énfasis6 2 11" xfId="3711"/>
    <cellStyle name="40% - Énfasis6 2 12" xfId="3712"/>
    <cellStyle name="40% - Énfasis6 2 13" xfId="3713"/>
    <cellStyle name="40% - Énfasis6 2 2" xfId="3714"/>
    <cellStyle name="40% - Énfasis6 2 2 10" xfId="3715"/>
    <cellStyle name="40% - Énfasis6 2 2 11" xfId="3716"/>
    <cellStyle name="40% - Énfasis6 2 2 12" xfId="3717"/>
    <cellStyle name="40% - Énfasis6 2 2 13" xfId="3718"/>
    <cellStyle name="40% - Énfasis6 2 2 14" xfId="3719"/>
    <cellStyle name="40% - Énfasis6 2 2 2" xfId="3720"/>
    <cellStyle name="40% - Énfasis6 2 2 2 2" xfId="3721"/>
    <cellStyle name="40% - Énfasis6 2 2 2 2 2" xfId="3722"/>
    <cellStyle name="40% - Énfasis6 2 2 2 2 2 2" xfId="3723"/>
    <cellStyle name="40% - Énfasis6 2 2 2 2 3" xfId="3724"/>
    <cellStyle name="40% - Énfasis6 2 2 2 2 3 2" xfId="3725"/>
    <cellStyle name="40% - Énfasis6 2 2 2 2 4" xfId="3726"/>
    <cellStyle name="40% - Énfasis6 2 2 2 2 4 2" xfId="3727"/>
    <cellStyle name="40% - Énfasis6 2 2 2 2 5" xfId="3728"/>
    <cellStyle name="40% - Énfasis6 2 2 2 2 6" xfId="3729"/>
    <cellStyle name="40% - Énfasis6 2 2 2 3" xfId="3730"/>
    <cellStyle name="40% - Énfasis6 2 2 2 3 2" xfId="3731"/>
    <cellStyle name="40% - Énfasis6 2 2 2 3 3" xfId="3732"/>
    <cellStyle name="40% - Énfasis6 2 2 2 4" xfId="3733"/>
    <cellStyle name="40% - Énfasis6 2 2 2 4 2" xfId="3734"/>
    <cellStyle name="40% - Énfasis6 2 2 2 4 3" xfId="3735"/>
    <cellStyle name="40% - Énfasis6 2 2 2 5" xfId="3736"/>
    <cellStyle name="40% - Énfasis6 2 2 2 5 2" xfId="3737"/>
    <cellStyle name="40% - Énfasis6 2 2 2 6" xfId="3738"/>
    <cellStyle name="40% - Énfasis6 2 2 2 7" xfId="3739"/>
    <cellStyle name="40% - Énfasis6 2 2 3" xfId="3740"/>
    <cellStyle name="40% - Énfasis6 2 2 3 2" xfId="3741"/>
    <cellStyle name="40% - Énfasis6 2 2 3 2 2" xfId="3742"/>
    <cellStyle name="40% - Énfasis6 2 2 3 3" xfId="3743"/>
    <cellStyle name="40% - Énfasis6 2 2 3 3 2" xfId="3744"/>
    <cellStyle name="40% - Énfasis6 2 2 3 4" xfId="3745"/>
    <cellStyle name="40% - Énfasis6 2 2 3 4 2" xfId="3746"/>
    <cellStyle name="40% - Énfasis6 2 2 3 5" xfId="3747"/>
    <cellStyle name="40% - Énfasis6 2 2 3 6" xfId="3748"/>
    <cellStyle name="40% - Énfasis6 2 2 4" xfId="3749"/>
    <cellStyle name="40% - Énfasis6 2 2 4 2" xfId="3750"/>
    <cellStyle name="40% - Énfasis6 2 2 4 3" xfId="3751"/>
    <cellStyle name="40% - Énfasis6 2 2 5" xfId="3752"/>
    <cellStyle name="40% - Énfasis6 2 2 5 2" xfId="3753"/>
    <cellStyle name="40% - Énfasis6 2 2 5 3" xfId="3754"/>
    <cellStyle name="40% - Énfasis6 2 2 6" xfId="3755"/>
    <cellStyle name="40% - Énfasis6 2 2 6 2" xfId="3756"/>
    <cellStyle name="40% - Énfasis6 2 2 7" xfId="3757"/>
    <cellStyle name="40% - Énfasis6 2 2 8" xfId="3758"/>
    <cellStyle name="40% - Énfasis6 2 2 9" xfId="3759"/>
    <cellStyle name="40% - Énfasis6 2 3" xfId="3760"/>
    <cellStyle name="40% - Énfasis6 2 3 2" xfId="3761"/>
    <cellStyle name="40% - Énfasis6 2 3 2 2" xfId="3762"/>
    <cellStyle name="40% - Énfasis6 2 3 2 2 2" xfId="3763"/>
    <cellStyle name="40% - Énfasis6 2 3 2 2 3" xfId="3764"/>
    <cellStyle name="40% - Énfasis6 2 3 2 3" xfId="3765"/>
    <cellStyle name="40% - Énfasis6 2 3 2 3 2" xfId="3766"/>
    <cellStyle name="40% - Énfasis6 2 3 2 3 3" xfId="3767"/>
    <cellStyle name="40% - Énfasis6 2 3 2 4" xfId="3768"/>
    <cellStyle name="40% - Énfasis6 2 3 2 4 2" xfId="3769"/>
    <cellStyle name="40% - Énfasis6 2 3 2 4 3" xfId="3770"/>
    <cellStyle name="40% - Énfasis6 2 3 2 5" xfId="3771"/>
    <cellStyle name="40% - Énfasis6 2 3 2 6" xfId="3772"/>
    <cellStyle name="40% - Énfasis6 2 3 3" xfId="3773"/>
    <cellStyle name="40% - Énfasis6 2 3 3 2" xfId="3774"/>
    <cellStyle name="40% - Énfasis6 2 3 3 3" xfId="3775"/>
    <cellStyle name="40% - Énfasis6 2 3 4" xfId="3776"/>
    <cellStyle name="40% - Énfasis6 2 3 4 2" xfId="3777"/>
    <cellStyle name="40% - Énfasis6 2 3 4 3" xfId="3778"/>
    <cellStyle name="40% - Énfasis6 2 3 5" xfId="3779"/>
    <cellStyle name="40% - Énfasis6 2 3 5 2" xfId="3780"/>
    <cellStyle name="40% - Énfasis6 2 3 5 3" xfId="3781"/>
    <cellStyle name="40% - Énfasis6 2 3 6" xfId="3782"/>
    <cellStyle name="40% - Énfasis6 2 3 7" xfId="3783"/>
    <cellStyle name="40% - Énfasis6 2 4" xfId="3784"/>
    <cellStyle name="40% - Énfasis6 2 4 2" xfId="3785"/>
    <cellStyle name="40% - Énfasis6 2 4 2 2" xfId="3786"/>
    <cellStyle name="40% - Énfasis6 2 4 2 3" xfId="3787"/>
    <cellStyle name="40% - Énfasis6 2 4 2 4" xfId="3788"/>
    <cellStyle name="40% - Énfasis6 2 4 2 5" xfId="3789"/>
    <cellStyle name="40% - Énfasis6 2 4 2 6" xfId="3790"/>
    <cellStyle name="40% - Énfasis6 2 4 3" xfId="3791"/>
    <cellStyle name="40% - Énfasis6 2 4 3 2" xfId="3792"/>
    <cellStyle name="40% - Énfasis6 2 4 3 3" xfId="3793"/>
    <cellStyle name="40% - Énfasis6 2 4 4" xfId="3794"/>
    <cellStyle name="40% - Énfasis6 2 4 4 2" xfId="3795"/>
    <cellStyle name="40% - Énfasis6 2 4 4 3" xfId="3796"/>
    <cellStyle name="40% - Énfasis6 2 4 5" xfId="3797"/>
    <cellStyle name="40% - Énfasis6 2 4 6" xfId="3798"/>
    <cellStyle name="40% - Énfasis6 2 4 7" xfId="3799"/>
    <cellStyle name="40% - Énfasis6 2 5" xfId="3800"/>
    <cellStyle name="40% - Énfasis6 2 5 2" xfId="3801"/>
    <cellStyle name="40% - Énfasis6 2 5 2 2" xfId="3802"/>
    <cellStyle name="40% - Énfasis6 2 5 2 3" xfId="3803"/>
    <cellStyle name="40% - Énfasis6 2 5 2 4" xfId="3804"/>
    <cellStyle name="40% - Énfasis6 2 5 3" xfId="3805"/>
    <cellStyle name="40% - Énfasis6 2 5 4" xfId="3806"/>
    <cellStyle name="40% - Énfasis6 2 5 5" xfId="3807"/>
    <cellStyle name="40% - Énfasis6 2 5 6" xfId="3808"/>
    <cellStyle name="40% - Énfasis6 2 5 7" xfId="3809"/>
    <cellStyle name="40% - Énfasis6 2 6" xfId="3810"/>
    <cellStyle name="40% - Énfasis6 2 6 2" xfId="3811"/>
    <cellStyle name="40% - Énfasis6 2 6 2 2" xfId="3812"/>
    <cellStyle name="40% - Énfasis6 2 6 2 3" xfId="3813"/>
    <cellStyle name="40% - Énfasis6 2 6 2 4" xfId="3814"/>
    <cellStyle name="40% - Énfasis6 2 6 3" xfId="3815"/>
    <cellStyle name="40% - Énfasis6 2 6 4" xfId="3816"/>
    <cellStyle name="40% - Énfasis6 2 6 5" xfId="3817"/>
    <cellStyle name="40% - Énfasis6 2 6 6" xfId="3818"/>
    <cellStyle name="40% - Énfasis6 2 6 7" xfId="3819"/>
    <cellStyle name="40% - Énfasis6 2 7" xfId="3820"/>
    <cellStyle name="40% - Énfasis6 2 7 2" xfId="3821"/>
    <cellStyle name="40% - Énfasis6 2 7 3" xfId="3822"/>
    <cellStyle name="40% - Énfasis6 2 7 4" xfId="3823"/>
    <cellStyle name="40% - Énfasis6 2 7 5" xfId="3824"/>
    <cellStyle name="40% - Énfasis6 2 7 6" xfId="3825"/>
    <cellStyle name="40% - Énfasis6 2 8" xfId="3826"/>
    <cellStyle name="40% - Énfasis6 2 8 2" xfId="3827"/>
    <cellStyle name="40% - Énfasis6 2 9" xfId="3828"/>
    <cellStyle name="40% - Énfasis6 2 9 2" xfId="3829"/>
    <cellStyle name="40% - Énfasis6 3" xfId="3830"/>
    <cellStyle name="40% - Énfasis6 3 10" xfId="3831"/>
    <cellStyle name="40% - Énfasis6 3 10 2" xfId="3832"/>
    <cellStyle name="40% - Énfasis6 3 11" xfId="3833"/>
    <cellStyle name="40% - Énfasis6 3 12" xfId="3834"/>
    <cellStyle name="40% - Énfasis6 3 13" xfId="3835"/>
    <cellStyle name="40% - Énfasis6 3 2" xfId="3836"/>
    <cellStyle name="40% - Énfasis6 3 2 2" xfId="3837"/>
    <cellStyle name="40% - Énfasis6 3 2 2 2" xfId="3838"/>
    <cellStyle name="40% - Énfasis6 3 2 2 2 2" xfId="3839"/>
    <cellStyle name="40% - Énfasis6 3 2 2 2 3" xfId="3840"/>
    <cellStyle name="40% - Énfasis6 3 2 2 3" xfId="3841"/>
    <cellStyle name="40% - Énfasis6 3 2 2 3 2" xfId="3842"/>
    <cellStyle name="40% - Énfasis6 3 2 2 3 3" xfId="3843"/>
    <cellStyle name="40% - Énfasis6 3 2 2 4" xfId="3844"/>
    <cellStyle name="40% - Énfasis6 3 2 2 4 2" xfId="3845"/>
    <cellStyle name="40% - Énfasis6 3 2 2 4 3" xfId="3846"/>
    <cellStyle name="40% - Énfasis6 3 2 2 5" xfId="3847"/>
    <cellStyle name="40% - Énfasis6 3 2 2 6" xfId="3848"/>
    <cellStyle name="40% - Énfasis6 3 2 3" xfId="3849"/>
    <cellStyle name="40% - Énfasis6 3 2 3 2" xfId="3850"/>
    <cellStyle name="40% - Énfasis6 3 2 3 3" xfId="3851"/>
    <cellStyle name="40% - Énfasis6 3 2 4" xfId="3852"/>
    <cellStyle name="40% - Énfasis6 3 2 4 2" xfId="3853"/>
    <cellStyle name="40% - Énfasis6 3 2 4 3" xfId="3854"/>
    <cellStyle name="40% - Énfasis6 3 2 5" xfId="3855"/>
    <cellStyle name="40% - Énfasis6 3 2 5 2" xfId="3856"/>
    <cellStyle name="40% - Énfasis6 3 2 5 3" xfId="3857"/>
    <cellStyle name="40% - Énfasis6 3 2 6" xfId="3858"/>
    <cellStyle name="40% - Énfasis6 3 2 7" xfId="3859"/>
    <cellStyle name="40% - Énfasis6 3 3" xfId="3860"/>
    <cellStyle name="40% - Énfasis6 3 3 2" xfId="3861"/>
    <cellStyle name="40% - Énfasis6 3 3 2 2" xfId="3862"/>
    <cellStyle name="40% - Énfasis6 3 3 2 3" xfId="3863"/>
    <cellStyle name="40% - Énfasis6 3 3 2 4" xfId="3864"/>
    <cellStyle name="40% - Énfasis6 3 3 2 5" xfId="3865"/>
    <cellStyle name="40% - Énfasis6 3 3 2 6" xfId="3866"/>
    <cellStyle name="40% - Énfasis6 3 3 3" xfId="3867"/>
    <cellStyle name="40% - Énfasis6 3 3 3 2" xfId="3868"/>
    <cellStyle name="40% - Énfasis6 3 3 3 3" xfId="3869"/>
    <cellStyle name="40% - Énfasis6 3 3 4" xfId="3870"/>
    <cellStyle name="40% - Énfasis6 3 3 4 2" xfId="3871"/>
    <cellStyle name="40% - Énfasis6 3 3 4 3" xfId="3872"/>
    <cellStyle name="40% - Énfasis6 3 3 5" xfId="3873"/>
    <cellStyle name="40% - Énfasis6 3 3 6" xfId="3874"/>
    <cellStyle name="40% - Énfasis6 3 3 7" xfId="3875"/>
    <cellStyle name="40% - Énfasis6 3 4" xfId="3876"/>
    <cellStyle name="40% - Énfasis6 3 4 2" xfId="3877"/>
    <cellStyle name="40% - Énfasis6 3 4 2 2" xfId="3878"/>
    <cellStyle name="40% - Énfasis6 3 4 2 3" xfId="3879"/>
    <cellStyle name="40% - Énfasis6 3 4 2 4" xfId="3880"/>
    <cellStyle name="40% - Énfasis6 3 4 3" xfId="3881"/>
    <cellStyle name="40% - Énfasis6 3 4 4" xfId="3882"/>
    <cellStyle name="40% - Énfasis6 3 4 5" xfId="3883"/>
    <cellStyle name="40% - Énfasis6 3 4 6" xfId="3884"/>
    <cellStyle name="40% - Énfasis6 3 4 7" xfId="3885"/>
    <cellStyle name="40% - Énfasis6 3 5" xfId="3886"/>
    <cellStyle name="40% - Énfasis6 3 5 2" xfId="3887"/>
    <cellStyle name="40% - Énfasis6 3 5 2 2" xfId="3888"/>
    <cellStyle name="40% - Énfasis6 3 5 2 3" xfId="3889"/>
    <cellStyle name="40% - Énfasis6 3 5 2 4" xfId="3890"/>
    <cellStyle name="40% - Énfasis6 3 5 3" xfId="3891"/>
    <cellStyle name="40% - Énfasis6 3 5 4" xfId="3892"/>
    <cellStyle name="40% - Énfasis6 3 5 5" xfId="3893"/>
    <cellStyle name="40% - Énfasis6 3 5 6" xfId="3894"/>
    <cellStyle name="40% - Énfasis6 3 5 7" xfId="3895"/>
    <cellStyle name="40% - Énfasis6 3 6" xfId="3896"/>
    <cellStyle name="40% - Énfasis6 3 6 2" xfId="3897"/>
    <cellStyle name="40% - Énfasis6 3 6 2 2" xfId="3898"/>
    <cellStyle name="40% - Énfasis6 3 6 2 3" xfId="3899"/>
    <cellStyle name="40% - Énfasis6 3 6 2 4" xfId="3900"/>
    <cellStyle name="40% - Énfasis6 3 6 3" xfId="3901"/>
    <cellStyle name="40% - Énfasis6 3 6 4" xfId="3902"/>
    <cellStyle name="40% - Énfasis6 3 6 5" xfId="3903"/>
    <cellStyle name="40% - Énfasis6 3 6 6" xfId="3904"/>
    <cellStyle name="40% - Énfasis6 3 6 7" xfId="3905"/>
    <cellStyle name="40% - Énfasis6 3 7" xfId="3906"/>
    <cellStyle name="40% - Énfasis6 3 7 2" xfId="3907"/>
    <cellStyle name="40% - Énfasis6 3 7 3" xfId="3908"/>
    <cellStyle name="40% - Énfasis6 3 7 4" xfId="3909"/>
    <cellStyle name="40% - Énfasis6 3 7 5" xfId="3910"/>
    <cellStyle name="40% - Énfasis6 3 7 6" xfId="3911"/>
    <cellStyle name="40% - Énfasis6 3 8" xfId="3912"/>
    <cellStyle name="40% - Énfasis6 3 8 2" xfId="3913"/>
    <cellStyle name="40% - Énfasis6 3 9" xfId="3914"/>
    <cellStyle name="40% - Énfasis6 3 9 2" xfId="3915"/>
    <cellStyle name="40% - Énfasis6 4" xfId="3916"/>
    <cellStyle name="40% - Énfasis6 4 2" xfId="3917"/>
    <cellStyle name="40% - Énfasis6 4 2 2" xfId="3918"/>
    <cellStyle name="40% - Énfasis6 4 2 2 2" xfId="3919"/>
    <cellStyle name="40% - Énfasis6 4 2 2 2 2" xfId="3920"/>
    <cellStyle name="40% - Énfasis6 4 2 2 3" xfId="3921"/>
    <cellStyle name="40% - Énfasis6 4 2 2 3 2" xfId="3922"/>
    <cellStyle name="40% - Énfasis6 4 2 2 4" xfId="3923"/>
    <cellStyle name="40% - Énfasis6 4 2 2 4 2" xfId="3924"/>
    <cellStyle name="40% - Énfasis6 4 2 2 5" xfId="3925"/>
    <cellStyle name="40% - Énfasis6 4 2 3" xfId="3926"/>
    <cellStyle name="40% - Énfasis6 4 2 3 2" xfId="3927"/>
    <cellStyle name="40% - Énfasis6 4 2 4" xfId="3928"/>
    <cellStyle name="40% - Énfasis6 4 2 4 2" xfId="3929"/>
    <cellStyle name="40% - Énfasis6 4 2 5" xfId="3930"/>
    <cellStyle name="40% - Énfasis6 4 2 5 2" xfId="3931"/>
    <cellStyle name="40% - Énfasis6 4 2 6" xfId="3932"/>
    <cellStyle name="40% - Énfasis6 4 3" xfId="3933"/>
    <cellStyle name="40% - Énfasis6 4 3 2" xfId="3934"/>
    <cellStyle name="40% - Énfasis6 4 3 2 2" xfId="3935"/>
    <cellStyle name="40% - Énfasis6 4 3 3" xfId="3936"/>
    <cellStyle name="40% - Énfasis6 4 3 3 2" xfId="3937"/>
    <cellStyle name="40% - Énfasis6 4 3 4" xfId="3938"/>
    <cellStyle name="40% - Énfasis6 4 3 4 2" xfId="3939"/>
    <cellStyle name="40% - Énfasis6 4 3 5" xfId="3940"/>
    <cellStyle name="40% - Énfasis6 4 4" xfId="3941"/>
    <cellStyle name="40% - Énfasis6 4 4 2" xfId="3942"/>
    <cellStyle name="40% - Énfasis6 4 5" xfId="3943"/>
    <cellStyle name="40% - Énfasis6 4 5 2" xfId="3944"/>
    <cellStyle name="40% - Énfasis6 4 6" xfId="3945"/>
    <cellStyle name="40% - Énfasis6 4 6 2" xfId="3946"/>
    <cellStyle name="40% - Énfasis6 4 7" xfId="3947"/>
    <cellStyle name="40% - Énfasis6 4 8" xfId="3948"/>
    <cellStyle name="40% - Énfasis6 5" xfId="3949"/>
    <cellStyle name="40% - Énfasis6 5 2" xfId="3950"/>
    <cellStyle name="40% - Énfasis6 5 2 2" xfId="3951"/>
    <cellStyle name="40% - Énfasis6 5 2 2 2" xfId="3952"/>
    <cellStyle name="40% - Énfasis6 5 2 2 2 2" xfId="3953"/>
    <cellStyle name="40% - Énfasis6 5 2 2 3" xfId="3954"/>
    <cellStyle name="40% - Énfasis6 5 2 2 3 2" xfId="3955"/>
    <cellStyle name="40% - Énfasis6 5 2 2 4" xfId="3956"/>
    <cellStyle name="40% - Énfasis6 5 2 2 4 2" xfId="3957"/>
    <cellStyle name="40% - Énfasis6 5 2 2 5" xfId="3958"/>
    <cellStyle name="40% - Énfasis6 5 2 3" xfId="3959"/>
    <cellStyle name="40% - Énfasis6 5 2 3 2" xfId="3960"/>
    <cellStyle name="40% - Énfasis6 5 2 4" xfId="3961"/>
    <cellStyle name="40% - Énfasis6 5 2 4 2" xfId="3962"/>
    <cellStyle name="40% - Énfasis6 5 2 5" xfId="3963"/>
    <cellStyle name="40% - Énfasis6 5 2 5 2" xfId="3964"/>
    <cellStyle name="40% - Énfasis6 5 2 6" xfId="3965"/>
    <cellStyle name="40% - Énfasis6 5 3" xfId="3966"/>
    <cellStyle name="40% - Énfasis6 5 3 2" xfId="3967"/>
    <cellStyle name="40% - Énfasis6 5 3 2 2" xfId="3968"/>
    <cellStyle name="40% - Énfasis6 5 3 3" xfId="3969"/>
    <cellStyle name="40% - Énfasis6 5 3 3 2" xfId="3970"/>
    <cellStyle name="40% - Énfasis6 5 3 4" xfId="3971"/>
    <cellStyle name="40% - Énfasis6 5 3 4 2" xfId="3972"/>
    <cellStyle name="40% - Énfasis6 5 3 5" xfId="3973"/>
    <cellStyle name="40% - Énfasis6 5 4" xfId="3974"/>
    <cellStyle name="40% - Énfasis6 5 4 2" xfId="3975"/>
    <cellStyle name="40% - Énfasis6 5 5" xfId="3976"/>
    <cellStyle name="40% - Énfasis6 5 5 2" xfId="3977"/>
    <cellStyle name="40% - Énfasis6 5 6" xfId="3978"/>
    <cellStyle name="40% - Énfasis6 5 6 2" xfId="3979"/>
    <cellStyle name="40% - Énfasis6 5 7" xfId="3980"/>
    <cellStyle name="40% - Énfasis6 6" xfId="3981"/>
    <cellStyle name="40% - Énfasis6 6 2" xfId="3982"/>
    <cellStyle name="40% - Énfasis6 6 2 2" xfId="3983"/>
    <cellStyle name="40% - Énfasis6 6 2 2 2" xfId="3984"/>
    <cellStyle name="40% - Énfasis6 6 2 3" xfId="3985"/>
    <cellStyle name="40% - Énfasis6 6 2 3 2" xfId="3986"/>
    <cellStyle name="40% - Énfasis6 6 2 4" xfId="3987"/>
    <cellStyle name="40% - Énfasis6 6 2 4 2" xfId="3988"/>
    <cellStyle name="40% - Énfasis6 6 2 5" xfId="3989"/>
    <cellStyle name="40% - Énfasis6 6 3" xfId="3990"/>
    <cellStyle name="40% - Énfasis6 6 3 2" xfId="3991"/>
    <cellStyle name="40% - Énfasis6 6 4" xfId="3992"/>
    <cellStyle name="40% - Énfasis6 6 4 2" xfId="3993"/>
    <cellStyle name="40% - Énfasis6 6 5" xfId="3994"/>
    <cellStyle name="40% - Énfasis6 6 5 2" xfId="3995"/>
    <cellStyle name="40% - Énfasis6 6 6" xfId="3996"/>
    <cellStyle name="40% - Énfasis6 7" xfId="3997"/>
    <cellStyle name="40% - Énfasis6 7 2" xfId="3998"/>
    <cellStyle name="40% - Énfasis6 7 2 2" xfId="3999"/>
    <cellStyle name="40% - Énfasis6 7 3" xfId="4000"/>
    <cellStyle name="40% - Énfasis6 7 3 2" xfId="4001"/>
    <cellStyle name="40% - Énfasis6 7 4" xfId="4002"/>
    <cellStyle name="40% - Énfasis6 7 4 2" xfId="4003"/>
    <cellStyle name="40% - Énfasis6 7 5" xfId="4004"/>
    <cellStyle name="40% - Énfasis6 8" xfId="4005"/>
    <cellStyle name="40% - Énfasis6 8 2" xfId="4006"/>
    <cellStyle name="40% - Énfasis6 9" xfId="4007"/>
    <cellStyle name="40% - Énfasis6 9 2" xfId="4008"/>
    <cellStyle name="40% - Акцент1" xfId="4009"/>
    <cellStyle name="40% - Акцент1 2" xfId="4010"/>
    <cellStyle name="40% - Акцент2" xfId="4011"/>
    <cellStyle name="40% - Акцент2 2" xfId="4012"/>
    <cellStyle name="40% - Акцент3" xfId="4013"/>
    <cellStyle name="40% - Акцент3 2" xfId="4014"/>
    <cellStyle name="40% - Акцент4" xfId="4015"/>
    <cellStyle name="40% - Акцент4 2" xfId="4016"/>
    <cellStyle name="40% - Акцент5" xfId="4017"/>
    <cellStyle name="40% - Акцент5 2" xfId="4018"/>
    <cellStyle name="40% - Акцент6" xfId="4019"/>
    <cellStyle name="40% - Акцент6 2" xfId="4020"/>
    <cellStyle name="60 % - Accent1" xfId="4021"/>
    <cellStyle name="60 % - Accent2" xfId="4022"/>
    <cellStyle name="60 % - Accent3" xfId="4023"/>
    <cellStyle name="60 % - Accent4" xfId="4024"/>
    <cellStyle name="60 % - Accent5" xfId="4025"/>
    <cellStyle name="60 % - Accent6" xfId="4026"/>
    <cellStyle name="60% - Accent1" xfId="4027"/>
    <cellStyle name="60% - Accent1 2" xfId="4028"/>
    <cellStyle name="60% - Accent1 2 2" xfId="4029"/>
    <cellStyle name="60% - Accent1 2 3" xfId="4030"/>
    <cellStyle name="60% - Accent1 3" xfId="4031"/>
    <cellStyle name="60% - Accent1 4" xfId="4032"/>
    <cellStyle name="60% - Accent1 5" xfId="4033"/>
    <cellStyle name="60% - Accent1 6" xfId="4034"/>
    <cellStyle name="60% - Accent1 7" xfId="4035"/>
    <cellStyle name="60% - Accent1 8" xfId="4036"/>
    <cellStyle name="60% - Accent1 9" xfId="4037"/>
    <cellStyle name="60% - Accent2" xfId="4038"/>
    <cellStyle name="60% - Accent2 2" xfId="4039"/>
    <cellStyle name="60% - Accent2 2 2" xfId="4040"/>
    <cellStyle name="60% - Accent2 2 3" xfId="4041"/>
    <cellStyle name="60% - Accent2 3" xfId="4042"/>
    <cellStyle name="60% - Accent2 4" xfId="4043"/>
    <cellStyle name="60% - Accent2 5" xfId="4044"/>
    <cellStyle name="60% - Accent2 6" xfId="4045"/>
    <cellStyle name="60% - Accent2 7" xfId="4046"/>
    <cellStyle name="60% - Accent2 8" xfId="4047"/>
    <cellStyle name="60% - Accent3" xfId="4048"/>
    <cellStyle name="60% - Accent3 2" xfId="4049"/>
    <cellStyle name="60% - Accent3 2 2" xfId="4050"/>
    <cellStyle name="60% - Accent3 2 3" xfId="4051"/>
    <cellStyle name="60% - Accent3 3" xfId="4052"/>
    <cellStyle name="60% - Accent3 4" xfId="4053"/>
    <cellStyle name="60% - Accent3 5" xfId="4054"/>
    <cellStyle name="60% - Accent3 6" xfId="4055"/>
    <cellStyle name="60% - Accent3 7" xfId="4056"/>
    <cellStyle name="60% - Accent3 8" xfId="4057"/>
    <cellStyle name="60% - Accent3 9" xfId="4058"/>
    <cellStyle name="60% - Accent4" xfId="4059"/>
    <cellStyle name="60% - Accent4 2" xfId="4060"/>
    <cellStyle name="60% - Accent4 2 2" xfId="4061"/>
    <cellStyle name="60% - Accent4 2 3" xfId="4062"/>
    <cellStyle name="60% - Accent4 3" xfId="4063"/>
    <cellStyle name="60% - Accent4 4" xfId="4064"/>
    <cellStyle name="60% - Accent4 5" xfId="4065"/>
    <cellStyle name="60% - Accent4 6" xfId="4066"/>
    <cellStyle name="60% - Accent4 7" xfId="4067"/>
    <cellStyle name="60% - Accent4 8" xfId="4068"/>
    <cellStyle name="60% - Accent4 9" xfId="4069"/>
    <cellStyle name="60% - Accent5" xfId="4070"/>
    <cellStyle name="60% - Accent5 2" xfId="4071"/>
    <cellStyle name="60% - Accent5 2 2" xfId="4072"/>
    <cellStyle name="60% - Accent5 2 3" xfId="4073"/>
    <cellStyle name="60% - Accent5 3" xfId="4074"/>
    <cellStyle name="60% - Accent5 4" xfId="4075"/>
    <cellStyle name="60% - Accent5 5" xfId="4076"/>
    <cellStyle name="60% - Accent5 6" xfId="4077"/>
    <cellStyle name="60% - Accent5 7" xfId="4078"/>
    <cellStyle name="60% - Accent5 8" xfId="4079"/>
    <cellStyle name="60% - Accent5 9" xfId="4080"/>
    <cellStyle name="60% - Accent6" xfId="4081"/>
    <cellStyle name="60% - Accent6 2" xfId="4082"/>
    <cellStyle name="60% - Accent6 2 2" xfId="4083"/>
    <cellStyle name="60% - Accent6 2 3" xfId="4084"/>
    <cellStyle name="60% - Accent6 3" xfId="4085"/>
    <cellStyle name="60% - Accent6 4" xfId="4086"/>
    <cellStyle name="60% - Accent6 5" xfId="4087"/>
    <cellStyle name="60% - Accent6 6" xfId="4088"/>
    <cellStyle name="60% - Accent6 7" xfId="4089"/>
    <cellStyle name="60% - Accent6 8" xfId="4090"/>
    <cellStyle name="60% - Accent6 9" xfId="4091"/>
    <cellStyle name="60% - Énfasis1 2" xfId="4092"/>
    <cellStyle name="60% - Énfasis1 2 2" xfId="4093"/>
    <cellStyle name="60% - Énfasis1 2 2 2" xfId="4094"/>
    <cellStyle name="60% - Énfasis1 2 2 3" xfId="4095"/>
    <cellStyle name="60% - Énfasis1 2 3" xfId="4096"/>
    <cellStyle name="60% - Énfasis1 2 3 2" xfId="4097"/>
    <cellStyle name="60% - Énfasis1 2 4" xfId="4098"/>
    <cellStyle name="60% - Énfasis1 2 5" xfId="4099"/>
    <cellStyle name="60% - Énfasis1 2 6" xfId="4100"/>
    <cellStyle name="60% - Énfasis1 3" xfId="4101"/>
    <cellStyle name="60% - Énfasis1 3 2" xfId="4102"/>
    <cellStyle name="60% - Énfasis1 3 2 2" xfId="4103"/>
    <cellStyle name="60% - Énfasis1 3 3" xfId="4104"/>
    <cellStyle name="60% - Énfasis1 3 4" xfId="4105"/>
    <cellStyle name="60% - Énfasis1 3 5" xfId="4106"/>
    <cellStyle name="60% - Énfasis1 3 6" xfId="4107"/>
    <cellStyle name="60% - Énfasis1 3 7" xfId="4108"/>
    <cellStyle name="60% - Énfasis1 4" xfId="4109"/>
    <cellStyle name="60% - Énfasis1 5" xfId="4110"/>
    <cellStyle name="60% - Énfasis2 2" xfId="4111"/>
    <cellStyle name="60% - Énfasis2 2 2" xfId="4112"/>
    <cellStyle name="60% - Énfasis2 2 2 2" xfId="4113"/>
    <cellStyle name="60% - Énfasis2 2 2 3" xfId="4114"/>
    <cellStyle name="60% - Énfasis2 2 3" xfId="4115"/>
    <cellStyle name="60% - Énfasis2 2 3 2" xfId="4116"/>
    <cellStyle name="60% - Énfasis2 2 4" xfId="4117"/>
    <cellStyle name="60% - Énfasis2 2 5" xfId="4118"/>
    <cellStyle name="60% - Énfasis2 2 6" xfId="4119"/>
    <cellStyle name="60% - Énfasis2 3" xfId="4120"/>
    <cellStyle name="60% - Énfasis2 3 2" xfId="4121"/>
    <cellStyle name="60% - Énfasis2 3 2 2" xfId="4122"/>
    <cellStyle name="60% - Énfasis2 3 3" xfId="4123"/>
    <cellStyle name="60% - Énfasis2 3 4" xfId="4124"/>
    <cellStyle name="60% - Énfasis2 3 5" xfId="4125"/>
    <cellStyle name="60% - Énfasis2 3 6" xfId="4126"/>
    <cellStyle name="60% - Énfasis2 3 7" xfId="4127"/>
    <cellStyle name="60% - Énfasis2 4" xfId="4128"/>
    <cellStyle name="60% - Énfasis3 2" xfId="4129"/>
    <cellStyle name="60% - Énfasis3 2 2" xfId="4130"/>
    <cellStyle name="60% - Énfasis3 2 2 2" xfId="4131"/>
    <cellStyle name="60% - Énfasis3 2 2 3" xfId="4132"/>
    <cellStyle name="60% - Énfasis3 2 3" xfId="4133"/>
    <cellStyle name="60% - Énfasis3 2 3 2" xfId="4134"/>
    <cellStyle name="60% - Énfasis3 2 4" xfId="4135"/>
    <cellStyle name="60% - Énfasis3 2 5" xfId="4136"/>
    <cellStyle name="60% - Énfasis3 2 6" xfId="4137"/>
    <cellStyle name="60% - Énfasis3 3" xfId="4138"/>
    <cellStyle name="60% - Énfasis3 3 2" xfId="4139"/>
    <cellStyle name="60% - Énfasis3 3 2 2" xfId="4140"/>
    <cellStyle name="60% - Énfasis3 3 3" xfId="4141"/>
    <cellStyle name="60% - Énfasis3 3 4" xfId="4142"/>
    <cellStyle name="60% - Énfasis3 3 5" xfId="4143"/>
    <cellStyle name="60% - Énfasis3 3 6" xfId="4144"/>
    <cellStyle name="60% - Énfasis3 3 7" xfId="4145"/>
    <cellStyle name="60% - Énfasis3 4" xfId="4146"/>
    <cellStyle name="60% - Énfasis3 5" xfId="4147"/>
    <cellStyle name="60% - Énfasis4 2" xfId="4148"/>
    <cellStyle name="60% - Énfasis4 2 2" xfId="4149"/>
    <cellStyle name="60% - Énfasis4 2 2 2" xfId="4150"/>
    <cellStyle name="60% - Énfasis4 2 2 3" xfId="4151"/>
    <cellStyle name="60% - Énfasis4 2 3" xfId="4152"/>
    <cellStyle name="60% - Énfasis4 2 3 2" xfId="4153"/>
    <cellStyle name="60% - Énfasis4 2 4" xfId="4154"/>
    <cellStyle name="60% - Énfasis4 2 5" xfId="4155"/>
    <cellStyle name="60% - Énfasis4 2 6" xfId="4156"/>
    <cellStyle name="60% - Énfasis4 3" xfId="4157"/>
    <cellStyle name="60% - Énfasis4 3 2" xfId="4158"/>
    <cellStyle name="60% - Énfasis4 3 2 2" xfId="4159"/>
    <cellStyle name="60% - Énfasis4 3 3" xfId="4160"/>
    <cellStyle name="60% - Énfasis4 3 4" xfId="4161"/>
    <cellStyle name="60% - Énfasis4 3 5" xfId="4162"/>
    <cellStyle name="60% - Énfasis4 3 6" xfId="4163"/>
    <cellStyle name="60% - Énfasis4 3 7" xfId="4164"/>
    <cellStyle name="60% - Énfasis4 4" xfId="4165"/>
    <cellStyle name="60% - Énfasis4 5" xfId="4166"/>
    <cellStyle name="60% - Énfasis5 2" xfId="4167"/>
    <cellStyle name="60% - Énfasis5 2 2" xfId="4168"/>
    <cellStyle name="60% - Énfasis5 2 2 2" xfId="4169"/>
    <cellStyle name="60% - Énfasis5 2 2 3" xfId="4170"/>
    <cellStyle name="60% - Énfasis5 2 3" xfId="4171"/>
    <cellStyle name="60% - Énfasis5 2 3 2" xfId="4172"/>
    <cellStyle name="60% - Énfasis5 2 4" xfId="4173"/>
    <cellStyle name="60% - Énfasis5 2 5" xfId="4174"/>
    <cellStyle name="60% - Énfasis5 2 6" xfId="4175"/>
    <cellStyle name="60% - Énfasis5 3" xfId="4176"/>
    <cellStyle name="60% - Énfasis5 3 2" xfId="4177"/>
    <cellStyle name="60% - Énfasis5 3 2 2" xfId="4178"/>
    <cellStyle name="60% - Énfasis5 3 3" xfId="4179"/>
    <cellStyle name="60% - Énfasis5 3 4" xfId="4180"/>
    <cellStyle name="60% - Énfasis5 3 5" xfId="4181"/>
    <cellStyle name="60% - Énfasis5 3 6" xfId="4182"/>
    <cellStyle name="60% - Énfasis5 3 7" xfId="4183"/>
    <cellStyle name="60% - Énfasis5 4" xfId="4184"/>
    <cellStyle name="60% - Énfasis6 2" xfId="4185"/>
    <cellStyle name="60% - Énfasis6 2 2" xfId="4186"/>
    <cellStyle name="60% - Énfasis6 2 2 2" xfId="4187"/>
    <cellStyle name="60% - Énfasis6 2 2 3" xfId="4188"/>
    <cellStyle name="60% - Énfasis6 2 3" xfId="4189"/>
    <cellStyle name="60% - Énfasis6 2 3 2" xfId="4190"/>
    <cellStyle name="60% - Énfasis6 2 4" xfId="4191"/>
    <cellStyle name="60% - Énfasis6 2 5" xfId="4192"/>
    <cellStyle name="60% - Énfasis6 2 6" xfId="4193"/>
    <cellStyle name="60% - Énfasis6 3" xfId="4194"/>
    <cellStyle name="60% - Énfasis6 3 2" xfId="4195"/>
    <cellStyle name="60% - Énfasis6 3 2 2" xfId="4196"/>
    <cellStyle name="60% - Énfasis6 3 3" xfId="4197"/>
    <cellStyle name="60% - Énfasis6 3 4" xfId="4198"/>
    <cellStyle name="60% - Énfasis6 3 5" xfId="4199"/>
    <cellStyle name="60% - Énfasis6 3 6" xfId="4200"/>
    <cellStyle name="60% - Énfasis6 3 7" xfId="4201"/>
    <cellStyle name="60% - Énfasis6 4" xfId="4202"/>
    <cellStyle name="60% - Énfasis6 5" xfId="4203"/>
    <cellStyle name="60% - Акцент1" xfId="4204"/>
    <cellStyle name="60% - Акцент1 2" xfId="4205"/>
    <cellStyle name="60% - Акцент2" xfId="4206"/>
    <cellStyle name="60% - Акцент2 2" xfId="4207"/>
    <cellStyle name="60% - Акцент3" xfId="4208"/>
    <cellStyle name="60% - Акцент3 2" xfId="4209"/>
    <cellStyle name="60% - Акцент4" xfId="4210"/>
    <cellStyle name="60% - Акцент4 2" xfId="4211"/>
    <cellStyle name="60% - Акцент5" xfId="4212"/>
    <cellStyle name="60% - Акцент5 2" xfId="4213"/>
    <cellStyle name="60% - Акцент6" xfId="4214"/>
    <cellStyle name="60% - Акцент6 2" xfId="4215"/>
    <cellStyle name="75" xfId="4216"/>
    <cellStyle name="a" xfId="4217"/>
    <cellStyle name="a_Central Forecast Model Nov 7, 2008 as of 3PM_EY" xfId="4218"/>
    <cellStyle name="a_Central Forecast Model Nov 7, 2008 as of 3PM_EY_Finstats conformed - 11.9.09 with Sep09" xfId="4219"/>
    <cellStyle name="a_Central Forecast Model Nov 7, 2008 as of 3PM_EY_Finstats conformed - 11.9.09 with Sep09_TB Financiera" xfId="4220"/>
    <cellStyle name="a_Central Forecast Model Nov 7, 2008 as of 3PM_EY_TB Financiera" xfId="4221"/>
    <cellStyle name="a_Fin. targets_ FINCA Ecuador" xfId="4222"/>
    <cellStyle name="a_Fin. targets_ FINCA Ecuador_Copia de Ecuador 2010 2014 Budget-Fabiola" xfId="4223"/>
    <cellStyle name="a_Fin. targets_ FINCA Ecuador_Copia de Ecuador 2010 2014 Budget-Fabiola_TB Financiera" xfId="4224"/>
    <cellStyle name="a_Fin. targets_ FINCA Ecuador_Finstats conformed - 11.9.09 with Sep09" xfId="4225"/>
    <cellStyle name="a_Fin. targets_ FINCA Ecuador_Finstats conformed - 11.9.09 with Sep09_TB Financiera" xfId="4226"/>
    <cellStyle name="a_Fin. targets_ FINCA Ecuador_TB Financiera" xfId="4227"/>
    <cellStyle name="a_Fin. targets_ FINCA Kosovo" xfId="4228"/>
    <cellStyle name="a_Fin. targets_ FINCA Kosovo_Copia de Ecuador 2010 2014 Budget-Fabiola" xfId="4229"/>
    <cellStyle name="a_Fin. targets_ FINCA Kosovo_Copia de Ecuador 2010 2014 Budget-Fabiola_TB Financiera" xfId="4230"/>
    <cellStyle name="a_Fin. targets_ FINCA Kosovo_Finstats conformed - 11.9.09 with Sep09" xfId="4231"/>
    <cellStyle name="a_Fin. targets_ FINCA Kosovo_Finstats conformed - 11.9.09 with Sep09_TB Financiera" xfId="4232"/>
    <cellStyle name="a_Fin. targets_ FINCA Kosovo_TB Financiera" xfId="4233"/>
    <cellStyle name="a_Finstats conformed - 11.9.09 with Sep09" xfId="4234"/>
    <cellStyle name="a_Finstats conformed - 11.9.09 with Sep09_TB Financiera" xfId="4235"/>
    <cellStyle name="a_Monthly Forecast model_Board_November 19, 2008_10AM" xfId="4236"/>
    <cellStyle name="a_Monthly Forecast model_Board_November 19, 2008_10AM_Finstats conformed - 11.9.09 with Sep09" xfId="4237"/>
    <cellStyle name="a_Monthly Forecast model_Board_November 19, 2008_10AM_Finstats conformed - 11.9.09 with Sep09_TB Financiera" xfId="4238"/>
    <cellStyle name="a_Monthly Forecast model_Board_November 19, 2008_10AM_TB Financiera" xfId="4239"/>
    <cellStyle name="a_TB Financiera" xfId="4240"/>
    <cellStyle name="abs_percent" xfId="4241"/>
    <cellStyle name="Accent1" xfId="4242"/>
    <cellStyle name="Accent1 2" xfId="4243"/>
    <cellStyle name="Accent1 2 2" xfId="4244"/>
    <cellStyle name="Accent1 2 3" xfId="4245"/>
    <cellStyle name="Accent1 3" xfId="4246"/>
    <cellStyle name="Accent1 4" xfId="4247"/>
    <cellStyle name="Accent1 5" xfId="4248"/>
    <cellStyle name="Accent1 6" xfId="4249"/>
    <cellStyle name="Accent1 7" xfId="4250"/>
    <cellStyle name="Accent1 8" xfId="4251"/>
    <cellStyle name="Accent1 9" xfId="4252"/>
    <cellStyle name="Accent2" xfId="4253"/>
    <cellStyle name="Accent2 2" xfId="4254"/>
    <cellStyle name="Accent2 2 2" xfId="4255"/>
    <cellStyle name="Accent2 2 3" xfId="4256"/>
    <cellStyle name="Accent2 3" xfId="4257"/>
    <cellStyle name="Accent2 4" xfId="4258"/>
    <cellStyle name="Accent2 5" xfId="4259"/>
    <cellStyle name="Accent2 6" xfId="4260"/>
    <cellStyle name="Accent2 7" xfId="4261"/>
    <cellStyle name="Accent2 8" xfId="4262"/>
    <cellStyle name="Accent2 9" xfId="4263"/>
    <cellStyle name="Accent3" xfId="4264"/>
    <cellStyle name="Accent3 2" xfId="4265"/>
    <cellStyle name="Accent3 2 2" xfId="4266"/>
    <cellStyle name="Accent3 2 3" xfId="4267"/>
    <cellStyle name="Accent3 3" xfId="4268"/>
    <cellStyle name="Accent3 4" xfId="4269"/>
    <cellStyle name="Accent3 5" xfId="4270"/>
    <cellStyle name="Accent3 6" xfId="4271"/>
    <cellStyle name="Accent3 7" xfId="4272"/>
    <cellStyle name="Accent3 8" xfId="4273"/>
    <cellStyle name="Accent3 9" xfId="4274"/>
    <cellStyle name="Accent4" xfId="4275"/>
    <cellStyle name="Accent4 2" xfId="4276"/>
    <cellStyle name="Accent4 2 2" xfId="4277"/>
    <cellStyle name="Accent4 2 3" xfId="4278"/>
    <cellStyle name="Accent4 3" xfId="4279"/>
    <cellStyle name="Accent4 4" xfId="4280"/>
    <cellStyle name="Accent4 5" xfId="4281"/>
    <cellStyle name="Accent4 6" xfId="4282"/>
    <cellStyle name="Accent4 7" xfId="4283"/>
    <cellStyle name="Accent4 8" xfId="4284"/>
    <cellStyle name="Accent4 9" xfId="4285"/>
    <cellStyle name="Accent5" xfId="4286"/>
    <cellStyle name="Accent5 2" xfId="4287"/>
    <cellStyle name="Accent5 2 2" xfId="4288"/>
    <cellStyle name="Accent5 2 3" xfId="4289"/>
    <cellStyle name="Accent5 3" xfId="4290"/>
    <cellStyle name="Accent5 4" xfId="4291"/>
    <cellStyle name="Accent5 5" xfId="4292"/>
    <cellStyle name="Accent5 6" xfId="4293"/>
    <cellStyle name="Accent5 7" xfId="4294"/>
    <cellStyle name="Accent5 8" xfId="4295"/>
    <cellStyle name="Accent6" xfId="4296"/>
    <cellStyle name="Accent6 2" xfId="4297"/>
    <cellStyle name="Accent6 2 2" xfId="4298"/>
    <cellStyle name="Accent6 2 3" xfId="4299"/>
    <cellStyle name="Accent6 3" xfId="4300"/>
    <cellStyle name="Accent6 4" xfId="4301"/>
    <cellStyle name="Accent6 5" xfId="4302"/>
    <cellStyle name="Accent6 6" xfId="4303"/>
    <cellStyle name="Accent6 7" xfId="4304"/>
    <cellStyle name="Accent6 8" xfId="4305"/>
    <cellStyle name="Accent6 9" xfId="4306"/>
    <cellStyle name="active" xfId="4307"/>
    <cellStyle name="Actual Date" xfId="4308"/>
    <cellStyle name="AFE" xfId="4309"/>
    <cellStyle name="Aldo" xfId="4310"/>
    <cellStyle name="ANCLAS,REZONES Y SUS PARTES,DE FUNDICION,DE HIERRO O DE ACERO" xfId="4311"/>
    <cellStyle name="args.style" xfId="4312"/>
    <cellStyle name="Arial 10" xfId="4313"/>
    <cellStyle name="Arial 12" xfId="4314"/>
    <cellStyle name="ArialNormal" xfId="4315"/>
    <cellStyle name="Arreg" xfId="4316"/>
    <cellStyle name="Avertissement" xfId="4317"/>
    <cellStyle name="Background" xfId="4318"/>
    <cellStyle name="Bad" xfId="4319"/>
    <cellStyle name="Bad 2" xfId="4320"/>
    <cellStyle name="Bad 2 2" xfId="4321"/>
    <cellStyle name="Bad 2 3" xfId="4322"/>
    <cellStyle name="Bad 3" xfId="4323"/>
    <cellStyle name="Bad 4" xfId="4324"/>
    <cellStyle name="Bad 5" xfId="4325"/>
    <cellStyle name="Bad 6" xfId="4326"/>
    <cellStyle name="Bad 7" xfId="4327"/>
    <cellStyle name="Bad 8" xfId="4328"/>
    <cellStyle name="BLACK" xfId="4329"/>
    <cellStyle name="BlackStrike" xfId="4330"/>
    <cellStyle name="BlackText" xfId="4331"/>
    <cellStyle name="Blue" xfId="4332"/>
    <cellStyle name="boder heavy" xfId="4333"/>
    <cellStyle name="Body_InputCellText" xfId="4334"/>
    <cellStyle name="bold" xfId="4335"/>
    <cellStyle name="bold big" xfId="4336"/>
    <cellStyle name="bold_2008E and 2009 Budget for Investors Feb 6, 2009_Revised" xfId="4337"/>
    <cellStyle name="BoldText" xfId="4338"/>
    <cellStyle name="Border" xfId="4339"/>
    <cellStyle name="Border Heavy" xfId="4340"/>
    <cellStyle name="border sheet_1" xfId="4341"/>
    <cellStyle name="Border Thin" xfId="4342"/>
    <cellStyle name="Border, Bottom" xfId="4343"/>
    <cellStyle name="Border, Left" xfId="4344"/>
    <cellStyle name="Border, Right" xfId="4345"/>
    <cellStyle name="Border, Top" xfId="4346"/>
    <cellStyle name="Border_Fin. targets_ FINCA Ecuador" xfId="4347"/>
    <cellStyle name="British Pound" xfId="4348"/>
    <cellStyle name="Buena 2" xfId="4349"/>
    <cellStyle name="Buena 2 2" xfId="4350"/>
    <cellStyle name="Buena 2 2 2" xfId="4351"/>
    <cellStyle name="Buena 2 2 3" xfId="4352"/>
    <cellStyle name="Buena 2 3" xfId="4353"/>
    <cellStyle name="Buena 2 3 2" xfId="4354"/>
    <cellStyle name="Buena 2 4" xfId="4355"/>
    <cellStyle name="Buena 2 5" xfId="4356"/>
    <cellStyle name="Buena 2 6" xfId="4357"/>
    <cellStyle name="Buena 3" xfId="4358"/>
    <cellStyle name="Buena 3 2" xfId="4359"/>
    <cellStyle name="Buena 3 2 2" xfId="4360"/>
    <cellStyle name="Buena 3 3" xfId="4361"/>
    <cellStyle name="Buena 3 4" xfId="4362"/>
    <cellStyle name="Buena 3 5" xfId="4363"/>
    <cellStyle name="Buena 3 6" xfId="4364"/>
    <cellStyle name="Buena 3 7" xfId="4365"/>
    <cellStyle name="Buena 4" xfId="4366"/>
    <cellStyle name="Calc Currency (0)" xfId="4367"/>
    <cellStyle name="Calcul" xfId="4368"/>
    <cellStyle name="Calculation" xfId="4369"/>
    <cellStyle name="Calculation 2" xfId="4370"/>
    <cellStyle name="Calculation 2 2" xfId="4371"/>
    <cellStyle name="Calculation 2 2 2" xfId="4372"/>
    <cellStyle name="Calculation 2 2 2 2" xfId="4373"/>
    <cellStyle name="Calculation 2 2 2 2 2" xfId="4374"/>
    <cellStyle name="Calculation 2 2 2 2 3" xfId="4375"/>
    <cellStyle name="Calculation 2 2 2 3" xfId="4376"/>
    <cellStyle name="Calculation 2 2 2 3 2" xfId="4377"/>
    <cellStyle name="Calculation 2 2 2 4" xfId="4378"/>
    <cellStyle name="Calculation 2 2 2 5" xfId="4379"/>
    <cellStyle name="Calculation 2 2 3" xfId="4380"/>
    <cellStyle name="Calculation 2 2 3 2" xfId="4381"/>
    <cellStyle name="Calculation 2 2 3 3" xfId="4382"/>
    <cellStyle name="Calculation 2 2 4" xfId="4383"/>
    <cellStyle name="Calculation 2 2 4 2" xfId="4384"/>
    <cellStyle name="Calculation 2 2 5" xfId="4385"/>
    <cellStyle name="Calculation 2 2 6" xfId="4386"/>
    <cellStyle name="Calculation 2 2 7" xfId="4387"/>
    <cellStyle name="Calculation 2 3" xfId="4388"/>
    <cellStyle name="Calculation 2 3 2" xfId="4389"/>
    <cellStyle name="Calculation 2 3 2 2" xfId="4390"/>
    <cellStyle name="Calculation 2 3 2 3" xfId="4391"/>
    <cellStyle name="Calculation 2 3 3" xfId="4392"/>
    <cellStyle name="Calculation 2 3 3 2" xfId="4393"/>
    <cellStyle name="Calculation 2 3 4" xfId="4394"/>
    <cellStyle name="Calculation 2 3 5" xfId="4395"/>
    <cellStyle name="Calculation 2 4" xfId="4396"/>
    <cellStyle name="Calculation 2 4 2" xfId="4397"/>
    <cellStyle name="Calculation 2 4 2 2" xfId="4398"/>
    <cellStyle name="Calculation 2 4 2 3" xfId="4399"/>
    <cellStyle name="Calculation 2 4 3" xfId="4400"/>
    <cellStyle name="Calculation 2 4 3 2" xfId="4401"/>
    <cellStyle name="Calculation 2 4 4" xfId="4402"/>
    <cellStyle name="Calculation 2 4 5" xfId="4403"/>
    <cellStyle name="Calculation 2 5" xfId="4404"/>
    <cellStyle name="Calculation 2 5 2" xfId="4405"/>
    <cellStyle name="Calculation 2 5 2 2" xfId="4406"/>
    <cellStyle name="Calculation 2 5 3" xfId="4407"/>
    <cellStyle name="Calculation 2 5 4" xfId="4408"/>
    <cellStyle name="Calculation 2 6" xfId="4409"/>
    <cellStyle name="Calculation 2 7" xfId="4410"/>
    <cellStyle name="Calculation 2 8" xfId="4411"/>
    <cellStyle name="Calculation 3" xfId="4412"/>
    <cellStyle name="Calculation 3 2" xfId="4413"/>
    <cellStyle name="Calculation 3 2 2" xfId="4414"/>
    <cellStyle name="Calculation 3 2 3" xfId="4415"/>
    <cellStyle name="Calculation 3 3" xfId="4416"/>
    <cellStyle name="Calculation 3 3 2" xfId="4417"/>
    <cellStyle name="Calculation 3 4" xfId="4418"/>
    <cellStyle name="Calculation 3 5" xfId="4419"/>
    <cellStyle name="Calculation 3 6" xfId="4420"/>
    <cellStyle name="Calculation 4" xfId="4421"/>
    <cellStyle name="Calculation 4 2" xfId="4422"/>
    <cellStyle name="Calculation 4 2 2" xfId="4423"/>
    <cellStyle name="Calculation 4 2 3" xfId="4424"/>
    <cellStyle name="Calculation 4 3" xfId="4425"/>
    <cellStyle name="Calculation 4 3 2" xfId="4426"/>
    <cellStyle name="Calculation 4 4" xfId="4427"/>
    <cellStyle name="Calculation 4 5" xfId="4428"/>
    <cellStyle name="Calculation 4 6" xfId="4429"/>
    <cellStyle name="Calculation 5" xfId="4430"/>
    <cellStyle name="Calculation 5 2" xfId="4431"/>
    <cellStyle name="Calculation 5 3" xfId="4432"/>
    <cellStyle name="Calculation 6" xfId="4433"/>
    <cellStyle name="Calculation 6 2" xfId="4434"/>
    <cellStyle name="Calculation 7" xfId="4435"/>
    <cellStyle name="Calculation 7 2" xfId="4436"/>
    <cellStyle name="Calculation 8" xfId="4437"/>
    <cellStyle name="Calculation 9" xfId="4438"/>
    <cellStyle name="Cálculo 2" xfId="4439"/>
    <cellStyle name="Cálculo 2 10" xfId="4440"/>
    <cellStyle name="Cálculo 2 10 2" xfId="4441"/>
    <cellStyle name="Cálculo 2 10 2 2" xfId="4442"/>
    <cellStyle name="Cálculo 2 10 3" xfId="4443"/>
    <cellStyle name="Cálculo 2 10 4" xfId="4444"/>
    <cellStyle name="Cálculo 2 11" xfId="4445"/>
    <cellStyle name="Cálculo 2 12" xfId="4446"/>
    <cellStyle name="Cálculo 2 13" xfId="4447"/>
    <cellStyle name="Cálculo 2 14" xfId="4448"/>
    <cellStyle name="Cálculo 2 15" xfId="4449"/>
    <cellStyle name="Cálculo 2 16" xfId="4450"/>
    <cellStyle name="Cálculo 2 17" xfId="4451"/>
    <cellStyle name="Cálculo 2 2" xfId="4452"/>
    <cellStyle name="Cálculo 2 2 10" xfId="4453"/>
    <cellStyle name="Cálculo 2 2 11" xfId="4454"/>
    <cellStyle name="Cálculo 2 2 12" xfId="4455"/>
    <cellStyle name="Cálculo 2 2 13" xfId="4456"/>
    <cellStyle name="Cálculo 2 2 14" xfId="4457"/>
    <cellStyle name="Cálculo 2 2 2" xfId="4458"/>
    <cellStyle name="Cálculo 2 2 2 2" xfId="4459"/>
    <cellStyle name="Cálculo 2 2 2 2 2" xfId="4460"/>
    <cellStyle name="Cálculo 2 2 2 2 2 2" xfId="4461"/>
    <cellStyle name="Cálculo 2 2 2 2 2 3" xfId="4462"/>
    <cellStyle name="Cálculo 2 2 2 2 3" xfId="4463"/>
    <cellStyle name="Cálculo 2 2 2 2 3 2" xfId="4464"/>
    <cellStyle name="Cálculo 2 2 2 2 4" xfId="4465"/>
    <cellStyle name="Cálculo 2 2 2 2 5" xfId="4466"/>
    <cellStyle name="Cálculo 2 2 2 3" xfId="4467"/>
    <cellStyle name="Cálculo 2 2 2 3 2" xfId="4468"/>
    <cellStyle name="Cálculo 2 2 2 3 3" xfId="4469"/>
    <cellStyle name="Cálculo 2 2 2 4" xfId="4470"/>
    <cellStyle name="Cálculo 2 2 2 4 2" xfId="4471"/>
    <cellStyle name="Cálculo 2 2 2 5" xfId="4472"/>
    <cellStyle name="Cálculo 2 2 2 6" xfId="4473"/>
    <cellStyle name="Cálculo 2 2 3" xfId="4474"/>
    <cellStyle name="Cálculo 2 2 3 2" xfId="4475"/>
    <cellStyle name="Cálculo 2 2 3 2 2" xfId="4476"/>
    <cellStyle name="Cálculo 2 2 3 2 3" xfId="4477"/>
    <cellStyle name="Cálculo 2 2 3 3" xfId="4478"/>
    <cellStyle name="Cálculo 2 2 3 3 2" xfId="4479"/>
    <cellStyle name="Cálculo 2 2 3 4" xfId="4480"/>
    <cellStyle name="Cálculo 2 2 3 5" xfId="4481"/>
    <cellStyle name="Cálculo 2 2 4" xfId="4482"/>
    <cellStyle name="Cálculo 2 2 5" xfId="4483"/>
    <cellStyle name="Cálculo 2 2 5 2" xfId="4484"/>
    <cellStyle name="Cálculo 2 2 5 2 2" xfId="4485"/>
    <cellStyle name="Cálculo 2 2 5 2 3" xfId="4486"/>
    <cellStyle name="Cálculo 2 2 5 3" xfId="4487"/>
    <cellStyle name="Cálculo 2 2 5 3 2" xfId="4488"/>
    <cellStyle name="Cálculo 2 2 5 4" xfId="4489"/>
    <cellStyle name="Cálculo 2 2 5 5" xfId="4490"/>
    <cellStyle name="Cálculo 2 2 6" xfId="4491"/>
    <cellStyle name="Cálculo 2 2 6 2" xfId="4492"/>
    <cellStyle name="Cálculo 2 2 6 2 2" xfId="4493"/>
    <cellStyle name="Cálculo 2 2 6 2 3" xfId="4494"/>
    <cellStyle name="Cálculo 2 2 6 3" xfId="4495"/>
    <cellStyle name="Cálculo 2 2 6 3 2" xfId="4496"/>
    <cellStyle name="Cálculo 2 2 6 4" xfId="4497"/>
    <cellStyle name="Cálculo 2 2 6 5" xfId="4498"/>
    <cellStyle name="Cálculo 2 2 7" xfId="4499"/>
    <cellStyle name="Cálculo 2 2 7 2" xfId="4500"/>
    <cellStyle name="Cálculo 2 2 7 2 2" xfId="4501"/>
    <cellStyle name="Cálculo 2 2 7 2 3" xfId="4502"/>
    <cellStyle name="Cálculo 2 2 7 3" xfId="4503"/>
    <cellStyle name="Cálculo 2 2 7 3 2" xfId="4504"/>
    <cellStyle name="Cálculo 2 2 7 4" xfId="4505"/>
    <cellStyle name="Cálculo 2 2 7 5" xfId="4506"/>
    <cellStyle name="Cálculo 2 2 8" xfId="4507"/>
    <cellStyle name="Cálculo 2 2 8 2" xfId="4508"/>
    <cellStyle name="Cálculo 2 2 8 2 2" xfId="4509"/>
    <cellStyle name="Cálculo 2 2 8 3" xfId="4510"/>
    <cellStyle name="Cálculo 2 2 8 4" xfId="4511"/>
    <cellStyle name="Cálculo 2 2 9" xfId="4512"/>
    <cellStyle name="Cálculo 2 3" xfId="4513"/>
    <cellStyle name="Cálculo 2 3 2" xfId="4514"/>
    <cellStyle name="Cálculo 2 3 2 2" xfId="4515"/>
    <cellStyle name="Cálculo 2 3 2 2 2" xfId="4516"/>
    <cellStyle name="Cálculo 2 3 2 2 3" xfId="4517"/>
    <cellStyle name="Cálculo 2 3 2 3" xfId="4518"/>
    <cellStyle name="Cálculo 2 3 2 3 2" xfId="4519"/>
    <cellStyle name="Cálculo 2 3 2 4" xfId="4520"/>
    <cellStyle name="Cálculo 2 3 2 5" xfId="4521"/>
    <cellStyle name="Cálculo 2 3 3" xfId="4522"/>
    <cellStyle name="Cálculo 2 3 3 2" xfId="4523"/>
    <cellStyle name="Cálculo 2 3 3 2 2" xfId="4524"/>
    <cellStyle name="Cálculo 2 3 3 2 3" xfId="4525"/>
    <cellStyle name="Cálculo 2 3 3 3" xfId="4526"/>
    <cellStyle name="Cálculo 2 3 3 3 2" xfId="4527"/>
    <cellStyle name="Cálculo 2 3 3 4" xfId="4528"/>
    <cellStyle name="Cálculo 2 3 3 5" xfId="4529"/>
    <cellStyle name="Cálculo 2 3 4" xfId="4530"/>
    <cellStyle name="Cálculo 2 3 4 2" xfId="4531"/>
    <cellStyle name="Cálculo 2 3 4 3" xfId="4532"/>
    <cellStyle name="Cálculo 2 3 5" xfId="4533"/>
    <cellStyle name="Cálculo 2 3 5 2" xfId="4534"/>
    <cellStyle name="Cálculo 2 3 6" xfId="4535"/>
    <cellStyle name="Cálculo 2 3 7" xfId="4536"/>
    <cellStyle name="Cálculo 2 4" xfId="4537"/>
    <cellStyle name="Cálculo 2 4 2" xfId="4538"/>
    <cellStyle name="Cálculo 2 4 2 2" xfId="4539"/>
    <cellStyle name="Cálculo 2 4 2 2 2" xfId="4540"/>
    <cellStyle name="Cálculo 2 4 2 2 3" xfId="4541"/>
    <cellStyle name="Cálculo 2 4 2 3" xfId="4542"/>
    <cellStyle name="Cálculo 2 4 2 3 2" xfId="4543"/>
    <cellStyle name="Cálculo 2 4 2 4" xfId="4544"/>
    <cellStyle name="Cálculo 2 4 2 5" xfId="4545"/>
    <cellStyle name="Cálculo 2 5" xfId="4546"/>
    <cellStyle name="Cálculo 2 5 2" xfId="4547"/>
    <cellStyle name="Cálculo 2 5 2 2" xfId="4548"/>
    <cellStyle name="Cálculo 2 5 2 2 2" xfId="4549"/>
    <cellStyle name="Cálculo 2 5 2 2 3" xfId="4550"/>
    <cellStyle name="Cálculo 2 5 2 3" xfId="4551"/>
    <cellStyle name="Cálculo 2 5 2 3 2" xfId="4552"/>
    <cellStyle name="Cálculo 2 5 2 4" xfId="4553"/>
    <cellStyle name="Cálculo 2 5 2 5" xfId="4554"/>
    <cellStyle name="Cálculo 2 5 3" xfId="4555"/>
    <cellStyle name="Cálculo 2 5 3 2" xfId="4556"/>
    <cellStyle name="Cálculo 2 5 3 3" xfId="4557"/>
    <cellStyle name="Cálculo 2 5 4" xfId="4558"/>
    <cellStyle name="Cálculo 2 5 4 2" xfId="4559"/>
    <cellStyle name="Cálculo 2 5 5" xfId="4560"/>
    <cellStyle name="Cálculo 2 5 6" xfId="4561"/>
    <cellStyle name="Cálculo 2 6" xfId="4562"/>
    <cellStyle name="Cálculo 2 6 2" xfId="4563"/>
    <cellStyle name="Cálculo 2 6 2 2" xfId="4564"/>
    <cellStyle name="Cálculo 2 6 2 2 2" xfId="4565"/>
    <cellStyle name="Cálculo 2 6 2 2 3" xfId="4566"/>
    <cellStyle name="Cálculo 2 6 2 3" xfId="4567"/>
    <cellStyle name="Cálculo 2 6 2 3 2" xfId="4568"/>
    <cellStyle name="Cálculo 2 6 2 4" xfId="4569"/>
    <cellStyle name="Cálculo 2 6 2 5" xfId="4570"/>
    <cellStyle name="Cálculo 2 6 3" xfId="4571"/>
    <cellStyle name="Cálculo 2 6 3 2" xfId="4572"/>
    <cellStyle name="Cálculo 2 6 3 3" xfId="4573"/>
    <cellStyle name="Cálculo 2 6 4" xfId="4574"/>
    <cellStyle name="Cálculo 2 6 4 2" xfId="4575"/>
    <cellStyle name="Cálculo 2 6 5" xfId="4576"/>
    <cellStyle name="Cálculo 2 6 6" xfId="4577"/>
    <cellStyle name="Cálculo 2 7" xfId="4578"/>
    <cellStyle name="Cálculo 2 7 2" xfId="4579"/>
    <cellStyle name="Cálculo 2 7 2 2" xfId="4580"/>
    <cellStyle name="Cálculo 2 7 2 3" xfId="4581"/>
    <cellStyle name="Cálculo 2 7 3" xfId="4582"/>
    <cellStyle name="Cálculo 2 7 3 2" xfId="4583"/>
    <cellStyle name="Cálculo 2 7 4" xfId="4584"/>
    <cellStyle name="Cálculo 2 7 5" xfId="4585"/>
    <cellStyle name="Cálculo 2 8" xfId="4586"/>
    <cellStyle name="Cálculo 2 8 2" xfId="4587"/>
    <cellStyle name="Cálculo 2 8 2 2" xfId="4588"/>
    <cellStyle name="Cálculo 2 8 2 3" xfId="4589"/>
    <cellStyle name="Cálculo 2 8 3" xfId="4590"/>
    <cellStyle name="Cálculo 2 8 3 2" xfId="4591"/>
    <cellStyle name="Cálculo 2 8 4" xfId="4592"/>
    <cellStyle name="Cálculo 2 8 5" xfId="4593"/>
    <cellStyle name="Cálculo 2 9" xfId="4594"/>
    <cellStyle name="Cálculo 2 9 2" xfId="4595"/>
    <cellStyle name="Cálculo 2 9 2 2" xfId="4596"/>
    <cellStyle name="Cálculo 2 9 2 3" xfId="4597"/>
    <cellStyle name="Cálculo 2 9 3" xfId="4598"/>
    <cellStyle name="Cálculo 2 9 3 2" xfId="4599"/>
    <cellStyle name="Cálculo 2 9 4" xfId="4600"/>
    <cellStyle name="Cálculo 2 9 5" xfId="4601"/>
    <cellStyle name="Cálculo 3" xfId="4602"/>
    <cellStyle name="Cálculo 3 10" xfId="4603"/>
    <cellStyle name="Cálculo 3 2" xfId="4604"/>
    <cellStyle name="Cálculo 3 2 2" xfId="4605"/>
    <cellStyle name="Cálculo 3 2 2 2" xfId="4606"/>
    <cellStyle name="Cálculo 3 2 2 2 2" xfId="4607"/>
    <cellStyle name="Cálculo 3 2 2 2 3" xfId="4608"/>
    <cellStyle name="Cálculo 3 2 2 3" xfId="4609"/>
    <cellStyle name="Cálculo 3 2 2 3 2" xfId="4610"/>
    <cellStyle name="Cálculo 3 2 2 4" xfId="4611"/>
    <cellStyle name="Cálculo 3 2 2 5" xfId="4612"/>
    <cellStyle name="Cálculo 3 3" xfId="4613"/>
    <cellStyle name="Cálculo 3 3 2" xfId="4614"/>
    <cellStyle name="Cálculo 3 3 2 2" xfId="4615"/>
    <cellStyle name="Cálculo 3 3 2 2 2" xfId="4616"/>
    <cellStyle name="Cálculo 3 3 2 2 3" xfId="4617"/>
    <cellStyle name="Cálculo 3 3 2 3" xfId="4618"/>
    <cellStyle name="Cálculo 3 3 2 3 2" xfId="4619"/>
    <cellStyle name="Cálculo 3 3 2 4" xfId="4620"/>
    <cellStyle name="Cálculo 3 3 2 5" xfId="4621"/>
    <cellStyle name="Cálculo 3 3 3" xfId="4622"/>
    <cellStyle name="Cálculo 3 3 3 2" xfId="4623"/>
    <cellStyle name="Cálculo 3 3 3 3" xfId="4624"/>
    <cellStyle name="Cálculo 3 3 4" xfId="4625"/>
    <cellStyle name="Cálculo 3 3 4 2" xfId="4626"/>
    <cellStyle name="Cálculo 3 3 5" xfId="4627"/>
    <cellStyle name="Cálculo 3 3 6" xfId="4628"/>
    <cellStyle name="Cálculo 3 4" xfId="4629"/>
    <cellStyle name="Cálculo 3 4 2" xfId="4630"/>
    <cellStyle name="Cálculo 3 4 2 2" xfId="4631"/>
    <cellStyle name="Cálculo 3 4 2 3" xfId="4632"/>
    <cellStyle name="Cálculo 3 4 3" xfId="4633"/>
    <cellStyle name="Cálculo 3 4 3 2" xfId="4634"/>
    <cellStyle name="Cálculo 3 4 4" xfId="4635"/>
    <cellStyle name="Cálculo 3 4 5" xfId="4636"/>
    <cellStyle name="Cálculo 3 5" xfId="4637"/>
    <cellStyle name="Cálculo 3 5 2" xfId="4638"/>
    <cellStyle name="Cálculo 3 5 2 2" xfId="4639"/>
    <cellStyle name="Cálculo 3 5 2 3" xfId="4640"/>
    <cellStyle name="Cálculo 3 5 3" xfId="4641"/>
    <cellStyle name="Cálculo 3 5 3 2" xfId="4642"/>
    <cellStyle name="Cálculo 3 5 4" xfId="4643"/>
    <cellStyle name="Cálculo 3 5 5" xfId="4644"/>
    <cellStyle name="Cálculo 3 6" xfId="4645"/>
    <cellStyle name="Cálculo 3 6 2" xfId="4646"/>
    <cellStyle name="Cálculo 3 6 2 2" xfId="4647"/>
    <cellStyle name="Cálculo 3 6 2 3" xfId="4648"/>
    <cellStyle name="Cálculo 3 6 3" xfId="4649"/>
    <cellStyle name="Cálculo 3 6 3 2" xfId="4650"/>
    <cellStyle name="Cálculo 3 6 4" xfId="4651"/>
    <cellStyle name="Cálculo 3 6 5" xfId="4652"/>
    <cellStyle name="Cálculo 3 7" xfId="4653"/>
    <cellStyle name="Cálculo 3 7 2" xfId="4654"/>
    <cellStyle name="Cálculo 3 7 2 2" xfId="4655"/>
    <cellStyle name="Cálculo 3 7 2 3" xfId="4656"/>
    <cellStyle name="Cálculo 3 7 3" xfId="4657"/>
    <cellStyle name="Cálculo 3 7 3 2" xfId="4658"/>
    <cellStyle name="Cálculo 3 7 4" xfId="4659"/>
    <cellStyle name="Cálculo 3 7 5" xfId="4660"/>
    <cellStyle name="Cálculo 3 8" xfId="4661"/>
    <cellStyle name="Cálculo 3 8 2" xfId="4662"/>
    <cellStyle name="Cálculo 3 8 3" xfId="4663"/>
    <cellStyle name="Cálculo 3 9" xfId="4664"/>
    <cellStyle name="Cálculo 4" xfId="4665"/>
    <cellStyle name="Cálculo 4 2" xfId="4666"/>
    <cellStyle name="Cálculo 4 2 2" xfId="4667"/>
    <cellStyle name="Cálculo 4 2 2 2" xfId="4668"/>
    <cellStyle name="Cálculo 4 2 2 3" xfId="4669"/>
    <cellStyle name="Cálculo 4 2 3" xfId="4670"/>
    <cellStyle name="Cálculo 4 2 3 2" xfId="4671"/>
    <cellStyle name="Cálculo 4 2 4" xfId="4672"/>
    <cellStyle name="Cálculo 4 2 5" xfId="4673"/>
    <cellStyle name="Cálculo 4 3" xfId="4674"/>
    <cellStyle name="Cálculo 4 3 2" xfId="4675"/>
    <cellStyle name="Cálculo 4 3 3" xfId="4676"/>
    <cellStyle name="Cálculo 4 4" xfId="4677"/>
    <cellStyle name="Cálculo 5" xfId="4678"/>
    <cellStyle name="Cancel" xfId="4679"/>
    <cellStyle name="Cancel 2" xfId="4680"/>
    <cellStyle name="Cancel 2 2" xfId="4681"/>
    <cellStyle name="Cancel 3" xfId="4682"/>
    <cellStyle name="Cancel 3 2" xfId="4683"/>
    <cellStyle name="Cancel 4" xfId="4684"/>
    <cellStyle name="Cancel 5" xfId="4685"/>
    <cellStyle name="Cancel 6" xfId="4686"/>
    <cellStyle name="CAPS1" xfId="4687"/>
    <cellStyle name="Case" xfId="4688"/>
    <cellStyle name="Celda de comprobación 2" xfId="4689"/>
    <cellStyle name="Celda de comprobación 2 2" xfId="4690"/>
    <cellStyle name="Celda de comprobación 2 2 2" xfId="4691"/>
    <cellStyle name="Celda de comprobación 2 2 3" xfId="4692"/>
    <cellStyle name="Celda de comprobación 2 3" xfId="4693"/>
    <cellStyle name="Celda de comprobación 2 3 2" xfId="4694"/>
    <cellStyle name="Celda de comprobación 2 4" xfId="4695"/>
    <cellStyle name="Celda de comprobación 2 5" xfId="4696"/>
    <cellStyle name="Celda de comprobación 2 6" xfId="4697"/>
    <cellStyle name="Celda de comprobación 3" xfId="4698"/>
    <cellStyle name="Celda de comprobación 3 2" xfId="4699"/>
    <cellStyle name="Celda de comprobación 3 2 2" xfId="4700"/>
    <cellStyle name="Celda de comprobación 3 3" xfId="4701"/>
    <cellStyle name="Celda de comprobación 3 4" xfId="4702"/>
    <cellStyle name="Celda de comprobación 3 5" xfId="4703"/>
    <cellStyle name="Celda de comprobación 3 6" xfId="4704"/>
    <cellStyle name="Celda de comprobación 3 7" xfId="4705"/>
    <cellStyle name="Celda de comprobación 4" xfId="4706"/>
    <cellStyle name="Celda vinculada 2" xfId="4707"/>
    <cellStyle name="Celda vinculada 2 2" xfId="4708"/>
    <cellStyle name="Celda vinculada 2 2 2" xfId="4709"/>
    <cellStyle name="Celda vinculada 2 2 3" xfId="4710"/>
    <cellStyle name="Celda vinculada 2 3" xfId="4711"/>
    <cellStyle name="Celda vinculada 2 3 2" xfId="4712"/>
    <cellStyle name="Celda vinculada 2 4" xfId="4713"/>
    <cellStyle name="Celda vinculada 2 5" xfId="4714"/>
    <cellStyle name="Celda vinculada 2 6" xfId="4715"/>
    <cellStyle name="Celda vinculada 3" xfId="4716"/>
    <cellStyle name="Celda vinculada 3 2" xfId="4717"/>
    <cellStyle name="Celda vinculada 3 2 2" xfId="4718"/>
    <cellStyle name="Celda vinculada 3 3" xfId="4719"/>
    <cellStyle name="Celda vinculada 3 4" xfId="4720"/>
    <cellStyle name="Celda vinculada 3 5" xfId="4721"/>
    <cellStyle name="Celda vinculada 3 6" xfId="4722"/>
    <cellStyle name="Celda vinculada 3 7" xfId="4723"/>
    <cellStyle name="Cell_count" xfId="4724"/>
    <cellStyle name="Cellule liée" xfId="4725"/>
    <cellStyle name="Check Cell" xfId="4726"/>
    <cellStyle name="Check Cell 2" xfId="4727"/>
    <cellStyle name="Check Cell 2 2" xfId="4728"/>
    <cellStyle name="Check Cell 2 3" xfId="4729"/>
    <cellStyle name="Check Cell 3" xfId="4730"/>
    <cellStyle name="Check Cell 4" xfId="4731"/>
    <cellStyle name="Check Cell 5" xfId="4732"/>
    <cellStyle name="Check Cell 6" xfId="4733"/>
    <cellStyle name="Check Cell 7" xfId="4734"/>
    <cellStyle name="Check Cell 8" xfId="4735"/>
    <cellStyle name="Color" xfId="4736"/>
    <cellStyle name="Column_Title" xfId="4737"/>
    <cellStyle name="Com - Zero (0)" xfId="4738"/>
    <cellStyle name="Comma" xfId="4739"/>
    <cellStyle name="Comma  - Style1" xfId="4740"/>
    <cellStyle name="Comma  - Style2" xfId="4741"/>
    <cellStyle name="Comma  - Style3" xfId="4742"/>
    <cellStyle name="Comma  - Style4" xfId="4743"/>
    <cellStyle name="Comma  - Style5" xfId="4744"/>
    <cellStyle name="Comma  - Style6" xfId="4745"/>
    <cellStyle name="Comma  - Style7" xfId="4746"/>
    <cellStyle name="Comma  - Style8" xfId="4747"/>
    <cellStyle name="comma (1)" xfId="4748"/>
    <cellStyle name="Comma [0]" xfId="4749"/>
    <cellStyle name="Comma [0] 2" xfId="4750"/>
    <cellStyle name="Comma [0] 2 2" xfId="4751"/>
    <cellStyle name="Comma [0] 2 2 2" xfId="4752"/>
    <cellStyle name="Comma [0] 2 2 3" xfId="4753"/>
    <cellStyle name="Comma [0] 2 2 4" xfId="4754"/>
    <cellStyle name="Comma [0] 2 3" xfId="4755"/>
    <cellStyle name="Comma [0] 2 3 2" xfId="4756"/>
    <cellStyle name="Comma [0] 2 4" xfId="4757"/>
    <cellStyle name="Comma [0] 2 4 2" xfId="4758"/>
    <cellStyle name="Comma [0] 2 5" xfId="4759"/>
    <cellStyle name="Comma [0]_ SG&amp;A Bridge " xfId="4760"/>
    <cellStyle name="Comma [1]" xfId="4761"/>
    <cellStyle name="Comma [2]" xfId="4762"/>
    <cellStyle name="Comma [3]" xfId="4763"/>
    <cellStyle name="Comma 0" xfId="4764"/>
    <cellStyle name="Comma 0*" xfId="4765"/>
    <cellStyle name="Comma 0_OMNI LBO 7.18.07v2" xfId="4766"/>
    <cellStyle name="Comma 10" xfId="4767"/>
    <cellStyle name="Comma 10 2" xfId="4768"/>
    <cellStyle name="Comma 10 2 2" xfId="4769"/>
    <cellStyle name="Comma 10 2 2 2 2 2" xfId="4770"/>
    <cellStyle name="Comma 10 2 2 2 2 2 2" xfId="4771"/>
    <cellStyle name="Comma 10 3" xfId="4772"/>
    <cellStyle name="Comma 10 4" xfId="4773"/>
    <cellStyle name="Comma 100" xfId="4774"/>
    <cellStyle name="Comma 101" xfId="4775"/>
    <cellStyle name="Comma 102" xfId="4776"/>
    <cellStyle name="Comma 103" xfId="4777"/>
    <cellStyle name="Comma 104" xfId="4778"/>
    <cellStyle name="Comma 105" xfId="4779"/>
    <cellStyle name="Comma 106" xfId="4780"/>
    <cellStyle name="Comma 107" xfId="4781"/>
    <cellStyle name="Comma 108" xfId="4782"/>
    <cellStyle name="Comma 109" xfId="4783"/>
    <cellStyle name="Comma 11" xfId="4784"/>
    <cellStyle name="Comma 11 2" xfId="4785"/>
    <cellStyle name="Comma 11 3" xfId="4786"/>
    <cellStyle name="Comma 110" xfId="4787"/>
    <cellStyle name="Comma 111" xfId="4788"/>
    <cellStyle name="Comma 112" xfId="4789"/>
    <cellStyle name="Comma 113" xfId="4790"/>
    <cellStyle name="Comma 114" xfId="4791"/>
    <cellStyle name="Comma 115" xfId="4792"/>
    <cellStyle name="Comma 116" xfId="4793"/>
    <cellStyle name="Comma 117" xfId="4794"/>
    <cellStyle name="Comma 118" xfId="4795"/>
    <cellStyle name="Comma 119" xfId="4796"/>
    <cellStyle name="Comma 12" xfId="4797"/>
    <cellStyle name="Comma 12 2" xfId="4798"/>
    <cellStyle name="Comma 12 2 2" xfId="4799"/>
    <cellStyle name="Comma 12 2 3" xfId="4800"/>
    <cellStyle name="Comma 12 2 4" xfId="4801"/>
    <cellStyle name="Comma 12 3" xfId="4802"/>
    <cellStyle name="Comma 12 4" xfId="4803"/>
    <cellStyle name="Comma 120" xfId="4804"/>
    <cellStyle name="Comma 121" xfId="4805"/>
    <cellStyle name="Comma 122" xfId="4806"/>
    <cellStyle name="Comma 123" xfId="4807"/>
    <cellStyle name="Comma 124" xfId="4808"/>
    <cellStyle name="Comma 125" xfId="4809"/>
    <cellStyle name="Comma 126" xfId="4810"/>
    <cellStyle name="Comma 127" xfId="4811"/>
    <cellStyle name="Comma 128" xfId="4812"/>
    <cellStyle name="Comma 129" xfId="4813"/>
    <cellStyle name="Comma 13" xfId="4814"/>
    <cellStyle name="Comma 13 2" xfId="4815"/>
    <cellStyle name="Comma 13 2 2" xfId="4816"/>
    <cellStyle name="Comma 13 2 3" xfId="4817"/>
    <cellStyle name="Comma 13 3" xfId="4818"/>
    <cellStyle name="Comma 130" xfId="4819"/>
    <cellStyle name="Comma 131" xfId="4820"/>
    <cellStyle name="Comma 132" xfId="4821"/>
    <cellStyle name="Comma 133" xfId="4822"/>
    <cellStyle name="Comma 134" xfId="4823"/>
    <cellStyle name="Comma 135" xfId="4824"/>
    <cellStyle name="Comma 136" xfId="4825"/>
    <cellStyle name="Comma 137" xfId="4826"/>
    <cellStyle name="Comma 138" xfId="4827"/>
    <cellStyle name="Comma 139" xfId="4828"/>
    <cellStyle name="Comma 14" xfId="4829"/>
    <cellStyle name="Comma 14 2" xfId="4830"/>
    <cellStyle name="Comma 14 2 2" xfId="4831"/>
    <cellStyle name="Comma 14 2 3" xfId="4832"/>
    <cellStyle name="Comma 14 3" xfId="4833"/>
    <cellStyle name="Comma 14 4" xfId="4834"/>
    <cellStyle name="Comma 14 5" xfId="4835"/>
    <cellStyle name="Comma 140" xfId="4836"/>
    <cellStyle name="Comma 141" xfId="4837"/>
    <cellStyle name="Comma 142" xfId="4838"/>
    <cellStyle name="Comma 143" xfId="4839"/>
    <cellStyle name="Comma 144" xfId="4840"/>
    <cellStyle name="Comma 145" xfId="4841"/>
    <cellStyle name="Comma 146" xfId="4842"/>
    <cellStyle name="Comma 147" xfId="4843"/>
    <cellStyle name="Comma 148" xfId="4844"/>
    <cellStyle name="Comma 149" xfId="4845"/>
    <cellStyle name="Comma 15" xfId="4846"/>
    <cellStyle name="Comma 15 2" xfId="4847"/>
    <cellStyle name="Comma 15 3" xfId="4848"/>
    <cellStyle name="Comma 15 4" xfId="4849"/>
    <cellStyle name="Comma 15 5" xfId="4850"/>
    <cellStyle name="Comma 150" xfId="4851"/>
    <cellStyle name="Comma 151" xfId="4852"/>
    <cellStyle name="Comma 152" xfId="4853"/>
    <cellStyle name="Comma 153" xfId="4854"/>
    <cellStyle name="Comma 154" xfId="4855"/>
    <cellStyle name="Comma 155" xfId="4856"/>
    <cellStyle name="Comma 156" xfId="4857"/>
    <cellStyle name="Comma 157" xfId="4858"/>
    <cellStyle name="Comma 158" xfId="4859"/>
    <cellStyle name="Comma 159" xfId="4860"/>
    <cellStyle name="Comma 16" xfId="4861"/>
    <cellStyle name="Comma 16 2" xfId="4862"/>
    <cellStyle name="Comma 16 2 2" xfId="4863"/>
    <cellStyle name="Comma 16 2 2 2" xfId="4864"/>
    <cellStyle name="Comma 16 3" xfId="4865"/>
    <cellStyle name="Comma 16 3 2" xfId="4866"/>
    <cellStyle name="Comma 16 4" xfId="4867"/>
    <cellStyle name="Comma 16 4 2" xfId="4868"/>
    <cellStyle name="Comma 16 5" xfId="4869"/>
    <cellStyle name="Comma 16 5 2" xfId="4870"/>
    <cellStyle name="Comma 16 6" xfId="4871"/>
    <cellStyle name="Comma 16 6 2" xfId="4872"/>
    <cellStyle name="Comma 16 7" xfId="4873"/>
    <cellStyle name="Comma 16 8" xfId="4874"/>
    <cellStyle name="Comma 160" xfId="4875"/>
    <cellStyle name="Comma 161" xfId="4876"/>
    <cellStyle name="Comma 162" xfId="4877"/>
    <cellStyle name="Comma 163" xfId="4878"/>
    <cellStyle name="Comma 164" xfId="4879"/>
    <cellStyle name="Comma 165" xfId="4880"/>
    <cellStyle name="Comma 166" xfId="4881"/>
    <cellStyle name="Comma 167" xfId="4882"/>
    <cellStyle name="Comma 168" xfId="4883"/>
    <cellStyle name="Comma 169" xfId="4884"/>
    <cellStyle name="Comma 17" xfId="4885"/>
    <cellStyle name="Comma 17 2" xfId="4886"/>
    <cellStyle name="Comma 170" xfId="4887"/>
    <cellStyle name="Comma 171" xfId="4888"/>
    <cellStyle name="Comma 172" xfId="4889"/>
    <cellStyle name="Comma 173" xfId="4890"/>
    <cellStyle name="Comma 174" xfId="4891"/>
    <cellStyle name="Comma 175" xfId="4892"/>
    <cellStyle name="Comma 176" xfId="4893"/>
    <cellStyle name="Comma 177" xfId="4894"/>
    <cellStyle name="Comma 178" xfId="4895"/>
    <cellStyle name="Comma 179" xfId="4896"/>
    <cellStyle name="Comma 18" xfId="4897"/>
    <cellStyle name="Comma 18 2" xfId="4898"/>
    <cellStyle name="Comma 18 2 2" xfId="4899"/>
    <cellStyle name="Comma 18 3" xfId="4900"/>
    <cellStyle name="Comma 18 3 2" xfId="4901"/>
    <cellStyle name="Comma 18 4" xfId="4902"/>
    <cellStyle name="Comma 18 4 2" xfId="4903"/>
    <cellStyle name="Comma 18 5" xfId="4904"/>
    <cellStyle name="Comma 18 5 2" xfId="4905"/>
    <cellStyle name="Comma 18 6" xfId="4906"/>
    <cellStyle name="Comma 18 6 2" xfId="4907"/>
    <cellStyle name="Comma 18 7" xfId="4908"/>
    <cellStyle name="Comma 180" xfId="4909"/>
    <cellStyle name="Comma 181" xfId="4910"/>
    <cellStyle name="Comma 182" xfId="4911"/>
    <cellStyle name="Comma 183" xfId="4912"/>
    <cellStyle name="Comma 184" xfId="4913"/>
    <cellStyle name="Comma 185" xfId="4914"/>
    <cellStyle name="Comma 186" xfId="4915"/>
    <cellStyle name="Comma 187" xfId="4916"/>
    <cellStyle name="Comma 188" xfId="4917"/>
    <cellStyle name="Comma 189" xfId="4918"/>
    <cellStyle name="Comma 19" xfId="4919"/>
    <cellStyle name="Comma 19 2" xfId="4920"/>
    <cellStyle name="Comma 19 2 2" xfId="4921"/>
    <cellStyle name="Comma 19 3" xfId="4922"/>
    <cellStyle name="Comma 19 3 2" xfId="4923"/>
    <cellStyle name="Comma 19 4" xfId="4924"/>
    <cellStyle name="Comma 19 4 2" xfId="4925"/>
    <cellStyle name="Comma 19 5" xfId="4926"/>
    <cellStyle name="Comma 19 5 2" xfId="4927"/>
    <cellStyle name="Comma 19 6" xfId="4928"/>
    <cellStyle name="Comma 19 6 2" xfId="4929"/>
    <cellStyle name="Comma 19 7" xfId="4930"/>
    <cellStyle name="Comma 190" xfId="4931"/>
    <cellStyle name="Comma 191" xfId="4932"/>
    <cellStyle name="Comma 192" xfId="4933"/>
    <cellStyle name="Comma 193" xfId="4934"/>
    <cellStyle name="Comma 194" xfId="4935"/>
    <cellStyle name="Comma 195" xfId="4936"/>
    <cellStyle name="Comma 196" xfId="4937"/>
    <cellStyle name="Comma 197" xfId="4938"/>
    <cellStyle name="Comma 198" xfId="4939"/>
    <cellStyle name="Comma 199" xfId="4940"/>
    <cellStyle name="Comma 2" xfId="4941"/>
    <cellStyle name="Comma 2 10" xfId="4942"/>
    <cellStyle name="Comma 2 2" xfId="4943"/>
    <cellStyle name="Comma 2 2 2" xfId="4944"/>
    <cellStyle name="Comma 2 2 2 2" xfId="4945"/>
    <cellStyle name="Comma 2 2 2 2 2" xfId="4946"/>
    <cellStyle name="Comma 2 2 2 2 3" xfId="4947"/>
    <cellStyle name="Comma 2 2 2 2 4" xfId="4948"/>
    <cellStyle name="Comma 2 2 2 2 5" xfId="4949"/>
    <cellStyle name="Comma 2 2 2 3" xfId="4950"/>
    <cellStyle name="Comma 2 2 2 3 2" xfId="4951"/>
    <cellStyle name="Comma 2 2 2 3 3" xfId="4952"/>
    <cellStyle name="Comma 2 2 2 4" xfId="4953"/>
    <cellStyle name="Comma 2 2 2 4 2" xfId="4954"/>
    <cellStyle name="Comma 2 2 2 5" xfId="4955"/>
    <cellStyle name="Comma 2 2 3" xfId="4956"/>
    <cellStyle name="Comma 2 2 3 2" xfId="4957"/>
    <cellStyle name="Comma 2 2 3 3" xfId="4958"/>
    <cellStyle name="Comma 2 2 4" xfId="4959"/>
    <cellStyle name="Comma 2 2 4 2" xfId="4960"/>
    <cellStyle name="Comma 2 2 4 3" xfId="4961"/>
    <cellStyle name="Comma 2 2 5" xfId="4962"/>
    <cellStyle name="Comma 2 2 5 2" xfId="4963"/>
    <cellStyle name="Comma 2 2 6" xfId="4964"/>
    <cellStyle name="Comma 2 2 7" xfId="4965"/>
    <cellStyle name="Comma 2 3" xfId="4966"/>
    <cellStyle name="Comma 2 3 2" xfId="4967"/>
    <cellStyle name="Comma 2 3 2 2" xfId="4968"/>
    <cellStyle name="Comma 2 3 2 3" xfId="4969"/>
    <cellStyle name="Comma 2 3 3" xfId="4970"/>
    <cellStyle name="Comma 2 3 3 2" xfId="4971"/>
    <cellStyle name="Comma 2 3 3 3" xfId="4972"/>
    <cellStyle name="Comma 2 3 4" xfId="4973"/>
    <cellStyle name="Comma 2 3 4 2" xfId="4974"/>
    <cellStyle name="Comma 2 3 5" xfId="4975"/>
    <cellStyle name="Comma 2 4" xfId="4976"/>
    <cellStyle name="Comma 2 4 2" xfId="4977"/>
    <cellStyle name="Comma 2 4 2 2" xfId="4978"/>
    <cellStyle name="Comma 2 4 3" xfId="4979"/>
    <cellStyle name="Comma 2 4 4" xfId="4980"/>
    <cellStyle name="Comma 2 5" xfId="4981"/>
    <cellStyle name="Comma 2 5 2" xfId="4982"/>
    <cellStyle name="Comma 2 5 3" xfId="4983"/>
    <cellStyle name="Comma 2 5 4" xfId="4984"/>
    <cellStyle name="Comma 2 6" xfId="4985"/>
    <cellStyle name="Comma 2 6 2" xfId="4986"/>
    <cellStyle name="Comma 2 6 3" xfId="4987"/>
    <cellStyle name="Comma 2 6 4" xfId="4988"/>
    <cellStyle name="Comma 2 7" xfId="4989"/>
    <cellStyle name="Comma 2 7 2" xfId="4990"/>
    <cellStyle name="Comma 2 8" xfId="4991"/>
    <cellStyle name="Comma 2 8 2" xfId="4992"/>
    <cellStyle name="Comma 2 9" xfId="4993"/>
    <cellStyle name="Comma 2_2010 Budget Tracking Sheet" xfId="4994"/>
    <cellStyle name="Comma 20" xfId="4995"/>
    <cellStyle name="Comma 200" xfId="4996"/>
    <cellStyle name="Comma 201" xfId="4997"/>
    <cellStyle name="Comma 202" xfId="4998"/>
    <cellStyle name="Comma 203" xfId="4999"/>
    <cellStyle name="Comma 204" xfId="5000"/>
    <cellStyle name="Comma 205" xfId="5001"/>
    <cellStyle name="Comma 206" xfId="5002"/>
    <cellStyle name="Comma 207" xfId="5003"/>
    <cellStyle name="Comma 208" xfId="5004"/>
    <cellStyle name="Comma 209" xfId="5005"/>
    <cellStyle name="Comma 21" xfId="5006"/>
    <cellStyle name="Comma 210" xfId="5007"/>
    <cellStyle name="Comma 211" xfId="5008"/>
    <cellStyle name="Comma 212" xfId="5009"/>
    <cellStyle name="Comma 213" xfId="5010"/>
    <cellStyle name="Comma 214" xfId="5011"/>
    <cellStyle name="Comma 215" xfId="5012"/>
    <cellStyle name="Comma 216" xfId="5013"/>
    <cellStyle name="Comma 217" xfId="5014"/>
    <cellStyle name="Comma 218" xfId="5015"/>
    <cellStyle name="Comma 219" xfId="5016"/>
    <cellStyle name="Comma 22" xfId="5017"/>
    <cellStyle name="Comma 220" xfId="5018"/>
    <cellStyle name="Comma 221" xfId="5019"/>
    <cellStyle name="Comma 222" xfId="5020"/>
    <cellStyle name="Comma 223" xfId="5021"/>
    <cellStyle name="Comma 224" xfId="5022"/>
    <cellStyle name="Comma 225" xfId="5023"/>
    <cellStyle name="Comma 23" xfId="5024"/>
    <cellStyle name="Comma 24" xfId="5025"/>
    <cellStyle name="Comma 25" xfId="5026"/>
    <cellStyle name="Comma 25 2" xfId="5027"/>
    <cellStyle name="Comma 26" xfId="5028"/>
    <cellStyle name="Comma 26 2" xfId="5029"/>
    <cellStyle name="Comma 27" xfId="5030"/>
    <cellStyle name="Comma 27 2" xfId="5031"/>
    <cellStyle name="Comma 28" xfId="5032"/>
    <cellStyle name="Comma 28 2" xfId="5033"/>
    <cellStyle name="Comma 29" xfId="5034"/>
    <cellStyle name="Comma 29 2" xfId="5035"/>
    <cellStyle name="Comma 3" xfId="5036"/>
    <cellStyle name="Comma 3 2" xfId="5037"/>
    <cellStyle name="Comma 3 2 2" xfId="5038"/>
    <cellStyle name="Comma 3 2 2 2" xfId="5039"/>
    <cellStyle name="Comma 3 2 3" xfId="5040"/>
    <cellStyle name="Comma 3 3" xfId="5041"/>
    <cellStyle name="Comma 3 3 2" xfId="5042"/>
    <cellStyle name="Comma 3 4" xfId="5043"/>
    <cellStyle name="Comma 3 4 2" xfId="5044"/>
    <cellStyle name="Comma 3 5" xfId="5045"/>
    <cellStyle name="Comma 3 6" xfId="5046"/>
    <cellStyle name="Comma 3 7" xfId="5047"/>
    <cellStyle name="Comma 3 8" xfId="5048"/>
    <cellStyle name="Comma 3*" xfId="5049"/>
    <cellStyle name="Comma 3_20090918 Eurasia Financial targets" xfId="5050"/>
    <cellStyle name="Comma 30" xfId="5051"/>
    <cellStyle name="Comma 30 2" xfId="5052"/>
    <cellStyle name="Comma 31" xfId="5053"/>
    <cellStyle name="Comma 31 2" xfId="5054"/>
    <cellStyle name="Comma 32" xfId="5055"/>
    <cellStyle name="Comma 32 2" xfId="5056"/>
    <cellStyle name="Comma 33" xfId="5057"/>
    <cellStyle name="Comma 33 2" xfId="5058"/>
    <cellStyle name="Comma 34" xfId="5059"/>
    <cellStyle name="Comma 34 2" xfId="5060"/>
    <cellStyle name="Comma 35" xfId="5061"/>
    <cellStyle name="Comma 35 2" xfId="5062"/>
    <cellStyle name="Comma 36" xfId="5063"/>
    <cellStyle name="Comma 36 2" xfId="5064"/>
    <cellStyle name="Comma 37" xfId="5065"/>
    <cellStyle name="Comma 37 2" xfId="5066"/>
    <cellStyle name="Comma 38" xfId="5067"/>
    <cellStyle name="Comma 38 2" xfId="5068"/>
    <cellStyle name="Comma 38 3" xfId="5069"/>
    <cellStyle name="Comma 39" xfId="5070"/>
    <cellStyle name="Comma 39 2" xfId="5071"/>
    <cellStyle name="Comma 4" xfId="5072"/>
    <cellStyle name="Comma 4 2" xfId="5073"/>
    <cellStyle name="Comma 4 2 2" xfId="5074"/>
    <cellStyle name="Comma 4 2 2 2" xfId="5075"/>
    <cellStyle name="Comma 4 2 3" xfId="5076"/>
    <cellStyle name="Comma 4 2 4" xfId="5077"/>
    <cellStyle name="Comma 4 3" xfId="5078"/>
    <cellStyle name="Comma 4 4" xfId="5079"/>
    <cellStyle name="Comma 4 5" xfId="5080"/>
    <cellStyle name="Comma 4_BS" xfId="5081"/>
    <cellStyle name="Comma 40" xfId="5082"/>
    <cellStyle name="Comma 40 2" xfId="5083"/>
    <cellStyle name="Comma 41" xfId="5084"/>
    <cellStyle name="Comma 41 2" xfId="5085"/>
    <cellStyle name="Comma 42" xfId="5086"/>
    <cellStyle name="Comma 42 2" xfId="5087"/>
    <cellStyle name="Comma 43" xfId="5088"/>
    <cellStyle name="Comma 43 2" xfId="5089"/>
    <cellStyle name="Comma 44" xfId="5090"/>
    <cellStyle name="Comma 44 2" xfId="5091"/>
    <cellStyle name="Comma 45" xfId="5092"/>
    <cellStyle name="Comma 45 2" xfId="5093"/>
    <cellStyle name="Comma 46" xfId="5094"/>
    <cellStyle name="Comma 46 2" xfId="5095"/>
    <cellStyle name="Comma 47" xfId="5096"/>
    <cellStyle name="Comma 47 2" xfId="5097"/>
    <cellStyle name="Comma 48" xfId="5098"/>
    <cellStyle name="Comma 48 2" xfId="5099"/>
    <cellStyle name="Comma 49" xfId="5100"/>
    <cellStyle name="Comma 49 2" xfId="5101"/>
    <cellStyle name="Comma 5" xfId="5102"/>
    <cellStyle name="Comma 5 2" xfId="5103"/>
    <cellStyle name="Comma 5 2 2" xfId="5104"/>
    <cellStyle name="Comma 5 2 3" xfId="5105"/>
    <cellStyle name="Comma 5 2 4" xfId="5106"/>
    <cellStyle name="Comma 5 3" xfId="5107"/>
    <cellStyle name="Comma 5 4" xfId="5108"/>
    <cellStyle name="Comma 5_BS" xfId="5109"/>
    <cellStyle name="Comma 50" xfId="5110"/>
    <cellStyle name="Comma 50 2" xfId="5111"/>
    <cellStyle name="Comma 51" xfId="5112"/>
    <cellStyle name="Comma 51 2" xfId="5113"/>
    <cellStyle name="Comma 52" xfId="5114"/>
    <cellStyle name="Comma 52 2" xfId="5115"/>
    <cellStyle name="Comma 53" xfId="5116"/>
    <cellStyle name="Comma 53 2" xfId="5117"/>
    <cellStyle name="Comma 54" xfId="5118"/>
    <cellStyle name="Comma 54 2" xfId="5119"/>
    <cellStyle name="Comma 55" xfId="5120"/>
    <cellStyle name="Comma 55 2" xfId="5121"/>
    <cellStyle name="Comma 56" xfId="5122"/>
    <cellStyle name="Comma 56 2" xfId="5123"/>
    <cellStyle name="Comma 57" xfId="5124"/>
    <cellStyle name="Comma 57 2" xfId="5125"/>
    <cellStyle name="Comma 58" xfId="5126"/>
    <cellStyle name="Comma 58 2" xfId="5127"/>
    <cellStyle name="Comma 59" xfId="5128"/>
    <cellStyle name="Comma 59 2" xfId="5129"/>
    <cellStyle name="Comma 6" xfId="5130"/>
    <cellStyle name="Comma 6 2" xfId="5131"/>
    <cellStyle name="Comma 6 2 2" xfId="5132"/>
    <cellStyle name="Comma 6 2 3" xfId="5133"/>
    <cellStyle name="Comma 6 2 4" xfId="5134"/>
    <cellStyle name="Comma 6 3" xfId="5135"/>
    <cellStyle name="Comma 6 4" xfId="5136"/>
    <cellStyle name="Comma 6 5" xfId="5137"/>
    <cellStyle name="Comma 60" xfId="5138"/>
    <cellStyle name="Comma 60 2" xfId="5139"/>
    <cellStyle name="Comma 61" xfId="5140"/>
    <cellStyle name="Comma 61 2" xfId="5141"/>
    <cellStyle name="Comma 62" xfId="5142"/>
    <cellStyle name="Comma 62 2" xfId="5143"/>
    <cellStyle name="Comma 63" xfId="5144"/>
    <cellStyle name="Comma 63 2" xfId="5145"/>
    <cellStyle name="Comma 64" xfId="5146"/>
    <cellStyle name="Comma 64 2" xfId="5147"/>
    <cellStyle name="Comma 65" xfId="5148"/>
    <cellStyle name="Comma 65 2" xfId="5149"/>
    <cellStyle name="Comma 66" xfId="5150"/>
    <cellStyle name="Comma 66 2" xfId="5151"/>
    <cellStyle name="Comma 67" xfId="5152"/>
    <cellStyle name="Comma 67 2" xfId="5153"/>
    <cellStyle name="Comma 68" xfId="5154"/>
    <cellStyle name="Comma 68 2" xfId="5155"/>
    <cellStyle name="Comma 69" xfId="5156"/>
    <cellStyle name="Comma 69 2" xfId="5157"/>
    <cellStyle name="Comma 7" xfId="5158"/>
    <cellStyle name="Comma 7 2" xfId="5159"/>
    <cellStyle name="Comma 7 2 2" xfId="5160"/>
    <cellStyle name="Comma 7 2 3" xfId="5161"/>
    <cellStyle name="Comma 7 2 4" xfId="5162"/>
    <cellStyle name="Comma 7 2 5" xfId="5163"/>
    <cellStyle name="Comma 7 3" xfId="5164"/>
    <cellStyle name="Comma 7 4" xfId="5165"/>
    <cellStyle name="Comma 70" xfId="5166"/>
    <cellStyle name="Comma 70 2" xfId="5167"/>
    <cellStyle name="Comma 70 3" xfId="5168"/>
    <cellStyle name="Comma 71" xfId="5169"/>
    <cellStyle name="Comma 71 2" xfId="5170"/>
    <cellStyle name="Comma 72" xfId="5171"/>
    <cellStyle name="Comma 72 2" xfId="5172"/>
    <cellStyle name="Comma 73" xfId="5173"/>
    <cellStyle name="Comma 73 2" xfId="5174"/>
    <cellStyle name="Comma 74" xfId="5175"/>
    <cellStyle name="Comma 74 2" xfId="5176"/>
    <cellStyle name="Comma 75" xfId="5177"/>
    <cellStyle name="Comma 75 2" xfId="5178"/>
    <cellStyle name="Comma 76" xfId="5179"/>
    <cellStyle name="Comma 76 2" xfId="5180"/>
    <cellStyle name="Comma 77" xfId="5181"/>
    <cellStyle name="Comma 78" xfId="5182"/>
    <cellStyle name="Comma 79" xfId="5183"/>
    <cellStyle name="Comma 79 2" xfId="5184"/>
    <cellStyle name="Comma 8" xfId="5185"/>
    <cellStyle name="Comma 8 2" xfId="5186"/>
    <cellStyle name="Comma 8 2 2" xfId="5187"/>
    <cellStyle name="Comma 8 2 3" xfId="5188"/>
    <cellStyle name="Comma 8 3" xfId="5189"/>
    <cellStyle name="Comma 80" xfId="5190"/>
    <cellStyle name="Comma 81" xfId="5191"/>
    <cellStyle name="Comma 82" xfId="5192"/>
    <cellStyle name="Comma 83" xfId="5193"/>
    <cellStyle name="Comma 84" xfId="5194"/>
    <cellStyle name="Comma 85" xfId="5195"/>
    <cellStyle name="Comma 86" xfId="5196"/>
    <cellStyle name="Comma 87" xfId="5197"/>
    <cellStyle name="Comma 88" xfId="5198"/>
    <cellStyle name="Comma 89" xfId="5199"/>
    <cellStyle name="Comma 9" xfId="5200"/>
    <cellStyle name="Comma 9 2" xfId="5201"/>
    <cellStyle name="Comma 9 3" xfId="5202"/>
    <cellStyle name="Comma 9 4" xfId="5203"/>
    <cellStyle name="Comma 9 5" xfId="5204"/>
    <cellStyle name="Comma 90" xfId="5205"/>
    <cellStyle name="Comma 91" xfId="5206"/>
    <cellStyle name="Comma 92" xfId="5207"/>
    <cellStyle name="Comma 93" xfId="5208"/>
    <cellStyle name="Comma 94" xfId="5209"/>
    <cellStyle name="Comma 95" xfId="5210"/>
    <cellStyle name="Comma 96" xfId="5211"/>
    <cellStyle name="Comma 97" xfId="5212"/>
    <cellStyle name="Comma 98" xfId="5213"/>
    <cellStyle name="Comma 99" xfId="5214"/>
    <cellStyle name="comma sheet1" xfId="5215"/>
    <cellStyle name="Comma_ SG&amp;A Bridge " xfId="5216"/>
    <cellStyle name="Comma0" xfId="5217"/>
    <cellStyle name="Comma0 - Modelo1" xfId="5218"/>
    <cellStyle name="Comma0 - Style1" xfId="5219"/>
    <cellStyle name="Comma0 2" xfId="5220"/>
    <cellStyle name="Comma1 - Modelo2" xfId="5221"/>
    <cellStyle name="Comma1 - Style2" xfId="5222"/>
    <cellStyle name="Commentaire" xfId="5223"/>
    <cellStyle name="Commentaire 2" xfId="5224"/>
    <cellStyle name="Commentaire 3" xfId="5225"/>
    <cellStyle name="Control_link" xfId="5226"/>
    <cellStyle name="Copied" xfId="5227"/>
    <cellStyle name="COST1" xfId="5228"/>
    <cellStyle name="Credit" xfId="5229"/>
    <cellStyle name="Credit subtotal" xfId="5230"/>
    <cellStyle name="Credit Total" xfId="5231"/>
    <cellStyle name="Currency" xfId="5232"/>
    <cellStyle name="Currency (1)" xfId="5233"/>
    <cellStyle name="Currency [0]" xfId="5234"/>
    <cellStyle name="Currency [1]" xfId="5235"/>
    <cellStyle name="Currency [2]" xfId="5236"/>
    <cellStyle name="Currency [3]" xfId="5237"/>
    <cellStyle name="Currency 0" xfId="5238"/>
    <cellStyle name="Currency 10" xfId="5239"/>
    <cellStyle name="Currency 10 2" xfId="5240"/>
    <cellStyle name="Currency 10 3" xfId="5241"/>
    <cellStyle name="Currency 11" xfId="5242"/>
    <cellStyle name="Currency 12" xfId="5243"/>
    <cellStyle name="Currency 13" xfId="5244"/>
    <cellStyle name="Currency 14" xfId="5245"/>
    <cellStyle name="Currency 15" xfId="5246"/>
    <cellStyle name="Currency 2" xfId="5247"/>
    <cellStyle name="Currency 2 2" xfId="5248"/>
    <cellStyle name="Currency 2 2 2" xfId="5249"/>
    <cellStyle name="Currency 2 2 2 2" xfId="5250"/>
    <cellStyle name="Currency 2 2 2 2 2" xfId="5251"/>
    <cellStyle name="Currency 2 2 2 2 2 2" xfId="5252"/>
    <cellStyle name="Currency 2 2 2 2 2 3" xfId="5253"/>
    <cellStyle name="Currency 2 2 2 2 3" xfId="5254"/>
    <cellStyle name="Currency 2 2 2 2 4" xfId="5255"/>
    <cellStyle name="Currency 2 2 2 3" xfId="5256"/>
    <cellStyle name="Currency 2 2 2 4" xfId="5257"/>
    <cellStyle name="Currency 2 2 2 5" xfId="5258"/>
    <cellStyle name="Currency 2 2 2 6" xfId="5259"/>
    <cellStyle name="Currency 2 2 2 7" xfId="5260"/>
    <cellStyle name="Currency 2 2 2 8" xfId="5261"/>
    <cellStyle name="Currency 2 2 3" xfId="5262"/>
    <cellStyle name="Currency 2 2 4" xfId="5263"/>
    <cellStyle name="Currency 2 2 5" xfId="5264"/>
    <cellStyle name="Currency 2 2 6" xfId="5265"/>
    <cellStyle name="Currency 2 2 7" xfId="5266"/>
    <cellStyle name="Currency 2 2 8" xfId="5267"/>
    <cellStyle name="Currency 2 2 9" xfId="5268"/>
    <cellStyle name="Currency 2 3" xfId="5269"/>
    <cellStyle name="Currency 2 3 2" xfId="5270"/>
    <cellStyle name="Currency 2 3 2 2" xfId="5271"/>
    <cellStyle name="Currency 2 3 3" xfId="5272"/>
    <cellStyle name="Currency 2 4" xfId="5273"/>
    <cellStyle name="Currency 2 5" xfId="5274"/>
    <cellStyle name="Currency 2_2010 Budget Tracking Sheet" xfId="5275"/>
    <cellStyle name="Currency 3" xfId="5276"/>
    <cellStyle name="Currency 3 2" xfId="5277"/>
    <cellStyle name="Currency 3 2 2" xfId="5278"/>
    <cellStyle name="Currency 3 2 3" xfId="5279"/>
    <cellStyle name="Currency 3 3" xfId="5280"/>
    <cellStyle name="Currency 3*" xfId="5281"/>
    <cellStyle name="Currency 4" xfId="5282"/>
    <cellStyle name="Currency 4 2" xfId="5283"/>
    <cellStyle name="Currency 4 2 2" xfId="5284"/>
    <cellStyle name="Currency 4 2 3" xfId="5285"/>
    <cellStyle name="Currency 4 3" xfId="5286"/>
    <cellStyle name="Currency 5" xfId="5287"/>
    <cellStyle name="Currency 5 2" xfId="5288"/>
    <cellStyle name="Currency 5 3" xfId="5289"/>
    <cellStyle name="Currency 6" xfId="5290"/>
    <cellStyle name="Currency 6 2" xfId="5291"/>
    <cellStyle name="Currency 6 3" xfId="5292"/>
    <cellStyle name="Currency 7" xfId="5293"/>
    <cellStyle name="Currency 7 2" xfId="5294"/>
    <cellStyle name="Currency 7 3" xfId="5295"/>
    <cellStyle name="Currency 8" xfId="5296"/>
    <cellStyle name="Currency 8 2" xfId="5297"/>
    <cellStyle name="Currency 8 2 2" xfId="5298"/>
    <cellStyle name="Currency 8 2 3" xfId="5299"/>
    <cellStyle name="Currency 8 3" xfId="5300"/>
    <cellStyle name="Currency 9" xfId="5301"/>
    <cellStyle name="Currency 9 2" xfId="5302"/>
    <cellStyle name="Currency 9 2 2" xfId="5303"/>
    <cellStyle name="Currency 9 2 3" xfId="5304"/>
    <cellStyle name="Currency 9 3" xfId="5305"/>
    <cellStyle name="Currency Per Share" xfId="5306"/>
    <cellStyle name="Currency_ SG&amp;A Bridge " xfId="5307"/>
    <cellStyle name="Currency0" xfId="5308"/>
    <cellStyle name="Currency0 2" xfId="5309"/>
    <cellStyle name="Currency1" xfId="5310"/>
    <cellStyle name="Currency1Blue" xfId="5311"/>
    <cellStyle name="Currency2" xfId="5312"/>
    <cellStyle name="Currsmall" xfId="5313"/>
    <cellStyle name="custom" xfId="5314"/>
    <cellStyle name="cuurency" xfId="5315"/>
    <cellStyle name="Data Link" xfId="5316"/>
    <cellStyle name="Date" xfId="5317"/>
    <cellStyle name="Date 2" xfId="5318"/>
    <cellStyle name="Date Aligned" xfId="5319"/>
    <cellStyle name="Date_2007 BUDGET SUMM (FINAL)" xfId="5320"/>
    <cellStyle name="Date1" xfId="5321"/>
    <cellStyle name="DateTime" xfId="5322"/>
    <cellStyle name="DblLineDollarAcct" xfId="5323"/>
    <cellStyle name="DblLinePercent" xfId="5324"/>
    <cellStyle name="Debit" xfId="5325"/>
    <cellStyle name="Debit subtotal" xfId="5326"/>
    <cellStyle name="Debit Total" xfId="5327"/>
    <cellStyle name="Demo" xfId="5328"/>
    <cellStyle name="Detail" xfId="5329"/>
    <cellStyle name="Dia" xfId="5330"/>
    <cellStyle name="Diseño" xfId="5331"/>
    <cellStyle name="Dollar1" xfId="5332"/>
    <cellStyle name="Dollar1Blue" xfId="5333"/>
    <cellStyle name="Dollar2" xfId="5334"/>
    <cellStyle name="DollarAccounting" xfId="5335"/>
    <cellStyle name="Dotted Line" xfId="5336"/>
    <cellStyle name="Double Accounting" xfId="5337"/>
    <cellStyle name="Encabez1" xfId="5338"/>
    <cellStyle name="Encabez2" xfId="5339"/>
    <cellStyle name="Encabezado 4 2" xfId="5340"/>
    <cellStyle name="Encabezado 4 2 2" xfId="5341"/>
    <cellStyle name="Encabezado 4 2 2 2" xfId="5342"/>
    <cellStyle name="Encabezado 4 2 2 3" xfId="5343"/>
    <cellStyle name="Encabezado 4 2 3" xfId="5344"/>
    <cellStyle name="Encabezado 4 2 3 2" xfId="5345"/>
    <cellStyle name="Encabezado 4 2 4" xfId="5346"/>
    <cellStyle name="Encabezado 4 2 5" xfId="5347"/>
    <cellStyle name="Encabezado 4 2 6" xfId="5348"/>
    <cellStyle name="Encabezado 4 3" xfId="5349"/>
    <cellStyle name="Encabezado 4 3 2" xfId="5350"/>
    <cellStyle name="Encabezado 4 3 2 2" xfId="5351"/>
    <cellStyle name="Encabezado 4 3 3" xfId="5352"/>
    <cellStyle name="Encabezado 4 3 4" xfId="5353"/>
    <cellStyle name="Encabezado 4 3 5" xfId="5354"/>
    <cellStyle name="Encabezado 4 3 6" xfId="5355"/>
    <cellStyle name="Encabezado 4 3 7" xfId="5356"/>
    <cellStyle name="Encabezado 4 4" xfId="5357"/>
    <cellStyle name="Énfasis 1" xfId="5358"/>
    <cellStyle name="Énfasis 2" xfId="5359"/>
    <cellStyle name="Énfasis 3" xfId="5360"/>
    <cellStyle name="Énfasis1 - 20%" xfId="5361"/>
    <cellStyle name="Énfasis1 - 40%" xfId="5362"/>
    <cellStyle name="Énfasis1 - 60%" xfId="5363"/>
    <cellStyle name="Énfasis1 10" xfId="5364"/>
    <cellStyle name="Énfasis1 10 2" xfId="5365"/>
    <cellStyle name="Énfasis1 11" xfId="5366"/>
    <cellStyle name="Énfasis1 11 2" xfId="5367"/>
    <cellStyle name="Énfasis1 12" xfId="5368"/>
    <cellStyle name="Énfasis1 12 2" xfId="5369"/>
    <cellStyle name="Énfasis1 13" xfId="5370"/>
    <cellStyle name="Énfasis1 13 2" xfId="5371"/>
    <cellStyle name="Énfasis1 14" xfId="5372"/>
    <cellStyle name="Énfasis1 14 2" xfId="5373"/>
    <cellStyle name="Énfasis1 15" xfId="5374"/>
    <cellStyle name="Énfasis1 15 2" xfId="5375"/>
    <cellStyle name="Énfasis1 16" xfId="5376"/>
    <cellStyle name="Énfasis1 17" xfId="5377"/>
    <cellStyle name="Énfasis1 18" xfId="5378"/>
    <cellStyle name="Énfasis1 19" xfId="5379"/>
    <cellStyle name="Énfasis1 2" xfId="5380"/>
    <cellStyle name="Énfasis1 2 2" xfId="5381"/>
    <cellStyle name="Énfasis1 2 2 2" xfId="5382"/>
    <cellStyle name="Énfasis1 2 2 3" xfId="5383"/>
    <cellStyle name="Énfasis1 2 3" xfId="5384"/>
    <cellStyle name="Énfasis1 2 3 2" xfId="5385"/>
    <cellStyle name="Énfasis1 2 4" xfId="5386"/>
    <cellStyle name="Énfasis1 2 5" xfId="5387"/>
    <cellStyle name="Énfasis1 2 6" xfId="5388"/>
    <cellStyle name="Énfasis1 2 7" xfId="5389"/>
    <cellStyle name="Énfasis1 20" xfId="5390"/>
    <cellStyle name="Énfasis1 21" xfId="5391"/>
    <cellStyle name="Énfasis1 22" xfId="5392"/>
    <cellStyle name="Énfasis1 23" xfId="5393"/>
    <cellStyle name="Énfasis1 24" xfId="5394"/>
    <cellStyle name="Énfasis1 25" xfId="5395"/>
    <cellStyle name="Énfasis1 26" xfId="5396"/>
    <cellStyle name="Énfasis1 27" xfId="5397"/>
    <cellStyle name="Énfasis1 28" xfId="5398"/>
    <cellStyle name="Énfasis1 29" xfId="5399"/>
    <cellStyle name="Énfasis1 3" xfId="5400"/>
    <cellStyle name="Énfasis1 3 2" xfId="5401"/>
    <cellStyle name="Énfasis1 3 2 2" xfId="5402"/>
    <cellStyle name="Énfasis1 3 3" xfId="5403"/>
    <cellStyle name="Énfasis1 3 3 2" xfId="5404"/>
    <cellStyle name="Énfasis1 3 4" xfId="5405"/>
    <cellStyle name="Énfasis1 3 5" xfId="5406"/>
    <cellStyle name="Énfasis1 3 6" xfId="5407"/>
    <cellStyle name="Énfasis1 3 7" xfId="5408"/>
    <cellStyle name="Énfasis1 30" xfId="5409"/>
    <cellStyle name="Énfasis1 31" xfId="5410"/>
    <cellStyle name="Énfasis1 32" xfId="5411"/>
    <cellStyle name="Énfasis1 4" xfId="5412"/>
    <cellStyle name="Énfasis1 4 2" xfId="5413"/>
    <cellStyle name="Énfasis1 5" xfId="5414"/>
    <cellStyle name="Énfasis1 5 2" xfId="5415"/>
    <cellStyle name="Énfasis1 6" xfId="5416"/>
    <cellStyle name="Énfasis1 6 2" xfId="5417"/>
    <cellStyle name="Énfasis1 7" xfId="5418"/>
    <cellStyle name="Énfasis1 7 2" xfId="5419"/>
    <cellStyle name="Énfasis1 8" xfId="5420"/>
    <cellStyle name="Énfasis1 8 2" xfId="5421"/>
    <cellStyle name="Énfasis1 9" xfId="5422"/>
    <cellStyle name="Énfasis1 9 2" xfId="5423"/>
    <cellStyle name="Énfasis2 - 20%" xfId="5424"/>
    <cellStyle name="Énfasis2 - 40%" xfId="5425"/>
    <cellStyle name="Énfasis2 - 60%" xfId="5426"/>
    <cellStyle name="Énfasis2 10" xfId="5427"/>
    <cellStyle name="Énfasis2 10 2" xfId="5428"/>
    <cellStyle name="Énfasis2 11" xfId="5429"/>
    <cellStyle name="Énfasis2 11 2" xfId="5430"/>
    <cellStyle name="Énfasis2 12" xfId="5431"/>
    <cellStyle name="Énfasis2 12 2" xfId="5432"/>
    <cellStyle name="Énfasis2 13" xfId="5433"/>
    <cellStyle name="Énfasis2 13 2" xfId="5434"/>
    <cellStyle name="Énfasis2 14" xfId="5435"/>
    <cellStyle name="Énfasis2 14 2" xfId="5436"/>
    <cellStyle name="Énfasis2 15" xfId="5437"/>
    <cellStyle name="Énfasis2 15 2" xfId="5438"/>
    <cellStyle name="Énfasis2 16" xfId="5439"/>
    <cellStyle name="Énfasis2 17" xfId="5440"/>
    <cellStyle name="Énfasis2 18" xfId="5441"/>
    <cellStyle name="Énfasis2 19" xfId="5442"/>
    <cellStyle name="Énfasis2 2" xfId="5443"/>
    <cellStyle name="Énfasis2 2 2" xfId="5444"/>
    <cellStyle name="Énfasis2 2 2 2" xfId="5445"/>
    <cellStyle name="Énfasis2 2 2 3" xfId="5446"/>
    <cellStyle name="Énfasis2 2 3" xfId="5447"/>
    <cellStyle name="Énfasis2 2 3 2" xfId="5448"/>
    <cellStyle name="Énfasis2 2 4" xfId="5449"/>
    <cellStyle name="Énfasis2 2 5" xfId="5450"/>
    <cellStyle name="Énfasis2 2 6" xfId="5451"/>
    <cellStyle name="Énfasis2 20" xfId="5452"/>
    <cellStyle name="Énfasis2 21" xfId="5453"/>
    <cellStyle name="Énfasis2 22" xfId="5454"/>
    <cellStyle name="Énfasis2 23" xfId="5455"/>
    <cellStyle name="Énfasis2 24" xfId="5456"/>
    <cellStyle name="Énfasis2 25" xfId="5457"/>
    <cellStyle name="Énfasis2 26" xfId="5458"/>
    <cellStyle name="Énfasis2 27" xfId="5459"/>
    <cellStyle name="Énfasis2 28" xfId="5460"/>
    <cellStyle name="Énfasis2 29" xfId="5461"/>
    <cellStyle name="Énfasis2 3" xfId="5462"/>
    <cellStyle name="Énfasis2 3 2" xfId="5463"/>
    <cellStyle name="Énfasis2 3 2 2" xfId="5464"/>
    <cellStyle name="Énfasis2 3 3" xfId="5465"/>
    <cellStyle name="Énfasis2 3 3 2" xfId="5466"/>
    <cellStyle name="Énfasis2 3 4" xfId="5467"/>
    <cellStyle name="Énfasis2 3 5" xfId="5468"/>
    <cellStyle name="Énfasis2 3 6" xfId="5469"/>
    <cellStyle name="Énfasis2 3 7" xfId="5470"/>
    <cellStyle name="Énfasis2 30" xfId="5471"/>
    <cellStyle name="Énfasis2 31" xfId="5472"/>
    <cellStyle name="Énfasis2 32" xfId="5473"/>
    <cellStyle name="Énfasis2 4" xfId="5474"/>
    <cellStyle name="Énfasis2 4 2" xfId="5475"/>
    <cellStyle name="Énfasis2 5" xfId="5476"/>
    <cellStyle name="Énfasis2 5 2" xfId="5477"/>
    <cellStyle name="Énfasis2 6" xfId="5478"/>
    <cellStyle name="Énfasis2 6 2" xfId="5479"/>
    <cellStyle name="Énfasis2 7" xfId="5480"/>
    <cellStyle name="Énfasis2 7 2" xfId="5481"/>
    <cellStyle name="Énfasis2 8" xfId="5482"/>
    <cellStyle name="Énfasis2 8 2" xfId="5483"/>
    <cellStyle name="Énfasis2 9" xfId="5484"/>
    <cellStyle name="Énfasis2 9 2" xfId="5485"/>
    <cellStyle name="Énfasis3 - 20%" xfId="5486"/>
    <cellStyle name="Énfasis3 - 40%" xfId="5487"/>
    <cellStyle name="Énfasis3 - 60%" xfId="5488"/>
    <cellStyle name="Énfasis3 10" xfId="5489"/>
    <cellStyle name="Énfasis3 10 2" xfId="5490"/>
    <cellStyle name="Énfasis3 11" xfId="5491"/>
    <cellStyle name="Énfasis3 11 2" xfId="5492"/>
    <cellStyle name="Énfasis3 12" xfId="5493"/>
    <cellStyle name="Énfasis3 12 2" xfId="5494"/>
    <cellStyle name="Énfasis3 13" xfId="5495"/>
    <cellStyle name="Énfasis3 13 2" xfId="5496"/>
    <cellStyle name="Énfasis3 14" xfId="5497"/>
    <cellStyle name="Énfasis3 14 2" xfId="5498"/>
    <cellStyle name="Énfasis3 15" xfId="5499"/>
    <cellStyle name="Énfasis3 15 2" xfId="5500"/>
    <cellStyle name="Énfasis3 16" xfId="5501"/>
    <cellStyle name="Énfasis3 17" xfId="5502"/>
    <cellStyle name="Énfasis3 18" xfId="5503"/>
    <cellStyle name="Énfasis3 19" xfId="5504"/>
    <cellStyle name="Énfasis3 2" xfId="5505"/>
    <cellStyle name="Énfasis3 2 2" xfId="5506"/>
    <cellStyle name="Énfasis3 2 2 2" xfId="5507"/>
    <cellStyle name="Énfasis3 2 2 3" xfId="5508"/>
    <cellStyle name="Énfasis3 2 3" xfId="5509"/>
    <cellStyle name="Énfasis3 2 3 2" xfId="5510"/>
    <cellStyle name="Énfasis3 2 4" xfId="5511"/>
    <cellStyle name="Énfasis3 2 5" xfId="5512"/>
    <cellStyle name="Énfasis3 2 6" xfId="5513"/>
    <cellStyle name="Énfasis3 20" xfId="5514"/>
    <cellStyle name="Énfasis3 21" xfId="5515"/>
    <cellStyle name="Énfasis3 22" xfId="5516"/>
    <cellStyle name="Énfasis3 23" xfId="5517"/>
    <cellStyle name="Énfasis3 24" xfId="5518"/>
    <cellStyle name="Énfasis3 25" xfId="5519"/>
    <cellStyle name="Énfasis3 26" xfId="5520"/>
    <cellStyle name="Énfasis3 27" xfId="5521"/>
    <cellStyle name="Énfasis3 28" xfId="5522"/>
    <cellStyle name="Énfasis3 29" xfId="5523"/>
    <cellStyle name="Énfasis3 3" xfId="5524"/>
    <cellStyle name="Énfasis3 3 2" xfId="5525"/>
    <cellStyle name="Énfasis3 3 2 2" xfId="5526"/>
    <cellStyle name="Énfasis3 3 3" xfId="5527"/>
    <cellStyle name="Énfasis3 3 3 2" xfId="5528"/>
    <cellStyle name="Énfasis3 3 4" xfId="5529"/>
    <cellStyle name="Énfasis3 3 5" xfId="5530"/>
    <cellStyle name="Énfasis3 3 6" xfId="5531"/>
    <cellStyle name="Énfasis3 3 7" xfId="5532"/>
    <cellStyle name="Énfasis3 30" xfId="5533"/>
    <cellStyle name="Énfasis3 31" xfId="5534"/>
    <cellStyle name="Énfasis3 32" xfId="5535"/>
    <cellStyle name="Énfasis3 4" xfId="5536"/>
    <cellStyle name="Énfasis3 4 2" xfId="5537"/>
    <cellStyle name="Énfasis3 5" xfId="5538"/>
    <cellStyle name="Énfasis3 5 2" xfId="5539"/>
    <cellStyle name="Énfasis3 6" xfId="5540"/>
    <cellStyle name="Énfasis3 6 2" xfId="5541"/>
    <cellStyle name="Énfasis3 7" xfId="5542"/>
    <cellStyle name="Énfasis3 7 2" xfId="5543"/>
    <cellStyle name="Énfasis3 8" xfId="5544"/>
    <cellStyle name="Énfasis3 8 2" xfId="5545"/>
    <cellStyle name="Énfasis3 9" xfId="5546"/>
    <cellStyle name="Énfasis3 9 2" xfId="5547"/>
    <cellStyle name="Énfasis4 - 20%" xfId="5548"/>
    <cellStyle name="Énfasis4 - 40%" xfId="5549"/>
    <cellStyle name="Énfasis4 - 60%" xfId="5550"/>
    <cellStyle name="Énfasis4 10" xfId="5551"/>
    <cellStyle name="Énfasis4 10 2" xfId="5552"/>
    <cellStyle name="Énfasis4 11" xfId="5553"/>
    <cellStyle name="Énfasis4 11 2" xfId="5554"/>
    <cellStyle name="Énfasis4 12" xfId="5555"/>
    <cellStyle name="Énfasis4 12 2" xfId="5556"/>
    <cellStyle name="Énfasis4 13" xfId="5557"/>
    <cellStyle name="Énfasis4 13 2" xfId="5558"/>
    <cellStyle name="Énfasis4 14" xfId="5559"/>
    <cellStyle name="Énfasis4 14 2" xfId="5560"/>
    <cellStyle name="Énfasis4 15" xfId="5561"/>
    <cellStyle name="Énfasis4 15 2" xfId="5562"/>
    <cellStyle name="Énfasis4 16" xfId="5563"/>
    <cellStyle name="Énfasis4 17" xfId="5564"/>
    <cellStyle name="Énfasis4 18" xfId="5565"/>
    <cellStyle name="Énfasis4 19" xfId="5566"/>
    <cellStyle name="Énfasis4 2" xfId="5567"/>
    <cellStyle name="Énfasis4 2 2" xfId="5568"/>
    <cellStyle name="Énfasis4 2 2 2" xfId="5569"/>
    <cellStyle name="Énfasis4 2 2 3" xfId="5570"/>
    <cellStyle name="Énfasis4 2 3" xfId="5571"/>
    <cellStyle name="Énfasis4 2 3 2" xfId="5572"/>
    <cellStyle name="Énfasis4 2 4" xfId="5573"/>
    <cellStyle name="Énfasis4 2 5" xfId="5574"/>
    <cellStyle name="Énfasis4 2 6" xfId="5575"/>
    <cellStyle name="Énfasis4 20" xfId="5576"/>
    <cellStyle name="Énfasis4 21" xfId="5577"/>
    <cellStyle name="Énfasis4 22" xfId="5578"/>
    <cellStyle name="Énfasis4 23" xfId="5579"/>
    <cellStyle name="Énfasis4 24" xfId="5580"/>
    <cellStyle name="Énfasis4 25" xfId="5581"/>
    <cellStyle name="Énfasis4 26" xfId="5582"/>
    <cellStyle name="Énfasis4 27" xfId="5583"/>
    <cellStyle name="Énfasis4 28" xfId="5584"/>
    <cellStyle name="Énfasis4 29" xfId="5585"/>
    <cellStyle name="Énfasis4 3" xfId="5586"/>
    <cellStyle name="Énfasis4 3 2" xfId="5587"/>
    <cellStyle name="Énfasis4 3 2 2" xfId="5588"/>
    <cellStyle name="Énfasis4 3 3" xfId="5589"/>
    <cellStyle name="Énfasis4 3 3 2" xfId="5590"/>
    <cellStyle name="Énfasis4 3 4" xfId="5591"/>
    <cellStyle name="Énfasis4 3 5" xfId="5592"/>
    <cellStyle name="Énfasis4 3 6" xfId="5593"/>
    <cellStyle name="Énfasis4 3 7" xfId="5594"/>
    <cellStyle name="Énfasis4 30" xfId="5595"/>
    <cellStyle name="Énfasis4 31" xfId="5596"/>
    <cellStyle name="Énfasis4 32" xfId="5597"/>
    <cellStyle name="Énfasis4 4" xfId="5598"/>
    <cellStyle name="Énfasis4 4 2" xfId="5599"/>
    <cellStyle name="Énfasis4 5" xfId="5600"/>
    <cellStyle name="Énfasis4 5 2" xfId="5601"/>
    <cellStyle name="Énfasis4 6" xfId="5602"/>
    <cellStyle name="Énfasis4 6 2" xfId="5603"/>
    <cellStyle name="Énfasis4 7" xfId="5604"/>
    <cellStyle name="Énfasis4 7 2" xfId="5605"/>
    <cellStyle name="Énfasis4 8" xfId="5606"/>
    <cellStyle name="Énfasis4 8 2" xfId="5607"/>
    <cellStyle name="Énfasis4 9" xfId="5608"/>
    <cellStyle name="Énfasis4 9 2" xfId="5609"/>
    <cellStyle name="Énfasis5 - 20%" xfId="5610"/>
    <cellStyle name="Énfasis5 - 40%" xfId="5611"/>
    <cellStyle name="Énfasis5 - 60%" xfId="5612"/>
    <cellStyle name="Énfasis5 10" xfId="5613"/>
    <cellStyle name="Énfasis5 10 2" xfId="5614"/>
    <cellStyle name="Énfasis5 11" xfId="5615"/>
    <cellStyle name="Énfasis5 11 2" xfId="5616"/>
    <cellStyle name="Énfasis5 12" xfId="5617"/>
    <cellStyle name="Énfasis5 12 2" xfId="5618"/>
    <cellStyle name="Énfasis5 13" xfId="5619"/>
    <cellStyle name="Énfasis5 13 2" xfId="5620"/>
    <cellStyle name="Énfasis5 14" xfId="5621"/>
    <cellStyle name="Énfasis5 14 2" xfId="5622"/>
    <cellStyle name="Énfasis5 15" xfId="5623"/>
    <cellStyle name="Énfasis5 15 2" xfId="5624"/>
    <cellStyle name="Énfasis5 16" xfId="5625"/>
    <cellStyle name="Énfasis5 17" xfId="5626"/>
    <cellStyle name="Énfasis5 18" xfId="5627"/>
    <cellStyle name="Énfasis5 19" xfId="5628"/>
    <cellStyle name="Énfasis5 2" xfId="5629"/>
    <cellStyle name="Énfasis5 2 2" xfId="5630"/>
    <cellStyle name="Énfasis5 2 2 2" xfId="5631"/>
    <cellStyle name="Énfasis5 2 2 3" xfId="5632"/>
    <cellStyle name="Énfasis5 2 3" xfId="5633"/>
    <cellStyle name="Énfasis5 2 3 2" xfId="5634"/>
    <cellStyle name="Énfasis5 2 4" xfId="5635"/>
    <cellStyle name="Énfasis5 2 5" xfId="5636"/>
    <cellStyle name="Énfasis5 2 6" xfId="5637"/>
    <cellStyle name="Énfasis5 20" xfId="5638"/>
    <cellStyle name="Énfasis5 21" xfId="5639"/>
    <cellStyle name="Énfasis5 22" xfId="5640"/>
    <cellStyle name="Énfasis5 23" xfId="5641"/>
    <cellStyle name="Énfasis5 24" xfId="5642"/>
    <cellStyle name="Énfasis5 25" xfId="5643"/>
    <cellStyle name="Énfasis5 26" xfId="5644"/>
    <cellStyle name="Énfasis5 27" xfId="5645"/>
    <cellStyle name="Énfasis5 28" xfId="5646"/>
    <cellStyle name="Énfasis5 29" xfId="5647"/>
    <cellStyle name="Énfasis5 3" xfId="5648"/>
    <cellStyle name="Énfasis5 3 2" xfId="5649"/>
    <cellStyle name="Énfasis5 3 2 2" xfId="5650"/>
    <cellStyle name="Énfasis5 3 3" xfId="5651"/>
    <cellStyle name="Énfasis5 3 3 2" xfId="5652"/>
    <cellStyle name="Énfasis5 3 4" xfId="5653"/>
    <cellStyle name="Énfasis5 3 5" xfId="5654"/>
    <cellStyle name="Énfasis5 3 6" xfId="5655"/>
    <cellStyle name="Énfasis5 3 7" xfId="5656"/>
    <cellStyle name="Énfasis5 30" xfId="5657"/>
    <cellStyle name="Énfasis5 31" xfId="5658"/>
    <cellStyle name="Énfasis5 32" xfId="5659"/>
    <cellStyle name="Énfasis5 4" xfId="5660"/>
    <cellStyle name="Énfasis5 4 2" xfId="5661"/>
    <cellStyle name="Énfasis5 5" xfId="5662"/>
    <cellStyle name="Énfasis5 5 2" xfId="5663"/>
    <cellStyle name="Énfasis5 6" xfId="5664"/>
    <cellStyle name="Énfasis5 6 2" xfId="5665"/>
    <cellStyle name="Énfasis5 7" xfId="5666"/>
    <cellStyle name="Énfasis5 7 2" xfId="5667"/>
    <cellStyle name="Énfasis5 8" xfId="5668"/>
    <cellStyle name="Énfasis5 8 2" xfId="5669"/>
    <cellStyle name="Énfasis5 9" xfId="5670"/>
    <cellStyle name="Énfasis5 9 2" xfId="5671"/>
    <cellStyle name="Énfasis6 - 20%" xfId="5672"/>
    <cellStyle name="Énfasis6 - 40%" xfId="5673"/>
    <cellStyle name="Énfasis6 - 60%" xfId="5674"/>
    <cellStyle name="Énfasis6 10" xfId="5675"/>
    <cellStyle name="Énfasis6 10 2" xfId="5676"/>
    <cellStyle name="Énfasis6 11" xfId="5677"/>
    <cellStyle name="Énfasis6 11 2" xfId="5678"/>
    <cellStyle name="Énfasis6 12" xfId="5679"/>
    <cellStyle name="Énfasis6 12 2" xfId="5680"/>
    <cellStyle name="Énfasis6 13" xfId="5681"/>
    <cellStyle name="Énfasis6 13 2" xfId="5682"/>
    <cellStyle name="Énfasis6 14" xfId="5683"/>
    <cellStyle name="Énfasis6 14 2" xfId="5684"/>
    <cellStyle name="Énfasis6 15" xfId="5685"/>
    <cellStyle name="Énfasis6 15 2" xfId="5686"/>
    <cellStyle name="Énfasis6 16" xfId="5687"/>
    <cellStyle name="Énfasis6 17" xfId="5688"/>
    <cellStyle name="Énfasis6 18" xfId="5689"/>
    <cellStyle name="Énfasis6 19" xfId="5690"/>
    <cellStyle name="Énfasis6 2" xfId="5691"/>
    <cellStyle name="Énfasis6 2 2" xfId="5692"/>
    <cellStyle name="Énfasis6 2 2 2" xfId="5693"/>
    <cellStyle name="Énfasis6 2 2 3" xfId="5694"/>
    <cellStyle name="Énfasis6 2 3" xfId="5695"/>
    <cellStyle name="Énfasis6 2 3 2" xfId="5696"/>
    <cellStyle name="Énfasis6 2 4" xfId="5697"/>
    <cellStyle name="Énfasis6 2 5" xfId="5698"/>
    <cellStyle name="Énfasis6 2 6" xfId="5699"/>
    <cellStyle name="Énfasis6 20" xfId="5700"/>
    <cellStyle name="Énfasis6 21" xfId="5701"/>
    <cellStyle name="Énfasis6 22" xfId="5702"/>
    <cellStyle name="Énfasis6 23" xfId="5703"/>
    <cellStyle name="Énfasis6 24" xfId="5704"/>
    <cellStyle name="Énfasis6 25" xfId="5705"/>
    <cellStyle name="Énfasis6 26" xfId="5706"/>
    <cellStyle name="Énfasis6 27" xfId="5707"/>
    <cellStyle name="Énfasis6 28" xfId="5708"/>
    <cellStyle name="Énfasis6 29" xfId="5709"/>
    <cellStyle name="Énfasis6 3" xfId="5710"/>
    <cellStyle name="Énfasis6 3 2" xfId="5711"/>
    <cellStyle name="Énfasis6 3 2 2" xfId="5712"/>
    <cellStyle name="Énfasis6 3 3" xfId="5713"/>
    <cellStyle name="Énfasis6 3 3 2" xfId="5714"/>
    <cellStyle name="Énfasis6 3 4" xfId="5715"/>
    <cellStyle name="Énfasis6 3 5" xfId="5716"/>
    <cellStyle name="Énfasis6 3 6" xfId="5717"/>
    <cellStyle name="Énfasis6 3 7" xfId="5718"/>
    <cellStyle name="Énfasis6 30" xfId="5719"/>
    <cellStyle name="Énfasis6 31" xfId="5720"/>
    <cellStyle name="Énfasis6 32" xfId="5721"/>
    <cellStyle name="Énfasis6 4" xfId="5722"/>
    <cellStyle name="Énfasis6 4 2" xfId="5723"/>
    <cellStyle name="Énfasis6 5" xfId="5724"/>
    <cellStyle name="Énfasis6 5 2" xfId="5725"/>
    <cellStyle name="Énfasis6 6" xfId="5726"/>
    <cellStyle name="Énfasis6 6 2" xfId="5727"/>
    <cellStyle name="Énfasis6 7" xfId="5728"/>
    <cellStyle name="Énfasis6 7 2" xfId="5729"/>
    <cellStyle name="Énfasis6 8" xfId="5730"/>
    <cellStyle name="Énfasis6 8 2" xfId="5731"/>
    <cellStyle name="Énfasis6 9" xfId="5732"/>
    <cellStyle name="Énfasis6 9 2" xfId="5733"/>
    <cellStyle name="Entered" xfId="5734"/>
    <cellStyle name="Entrada 2" xfId="5735"/>
    <cellStyle name="Entrada 2 10" xfId="5736"/>
    <cellStyle name="Entrada 2 10 2" xfId="5737"/>
    <cellStyle name="Entrada 2 10 2 2" xfId="5738"/>
    <cellStyle name="Entrada 2 10 3" xfId="5739"/>
    <cellStyle name="Entrada 2 10 4" xfId="5740"/>
    <cellStyle name="Entrada 2 11" xfId="5741"/>
    <cellStyle name="Entrada 2 12" xfId="5742"/>
    <cellStyle name="Entrada 2 13" xfId="5743"/>
    <cellStyle name="Entrada 2 14" xfId="5744"/>
    <cellStyle name="Entrada 2 15" xfId="5745"/>
    <cellStyle name="Entrada 2 16" xfId="5746"/>
    <cellStyle name="Entrada 2 17" xfId="5747"/>
    <cellStyle name="Entrada 2 2" xfId="5748"/>
    <cellStyle name="Entrada 2 2 10" xfId="5749"/>
    <cellStyle name="Entrada 2 2 11" xfId="5750"/>
    <cellStyle name="Entrada 2 2 12" xfId="5751"/>
    <cellStyle name="Entrada 2 2 13" xfId="5752"/>
    <cellStyle name="Entrada 2 2 14" xfId="5753"/>
    <cellStyle name="Entrada 2 2 2" xfId="5754"/>
    <cellStyle name="Entrada 2 2 2 2" xfId="5755"/>
    <cellStyle name="Entrada 2 2 2 2 2" xfId="5756"/>
    <cellStyle name="Entrada 2 2 2 2 2 2" xfId="5757"/>
    <cellStyle name="Entrada 2 2 2 2 2 3" xfId="5758"/>
    <cellStyle name="Entrada 2 2 2 2 3" xfId="5759"/>
    <cellStyle name="Entrada 2 2 2 2 3 2" xfId="5760"/>
    <cellStyle name="Entrada 2 2 2 2 4" xfId="5761"/>
    <cellStyle name="Entrada 2 2 2 2 5" xfId="5762"/>
    <cellStyle name="Entrada 2 2 2 3" xfId="5763"/>
    <cellStyle name="Entrada 2 2 2 3 2" xfId="5764"/>
    <cellStyle name="Entrada 2 2 2 3 3" xfId="5765"/>
    <cellStyle name="Entrada 2 2 2 4" xfId="5766"/>
    <cellStyle name="Entrada 2 2 2 4 2" xfId="5767"/>
    <cellStyle name="Entrada 2 2 2 5" xfId="5768"/>
    <cellStyle name="Entrada 2 2 2 6" xfId="5769"/>
    <cellStyle name="Entrada 2 2 3" xfId="5770"/>
    <cellStyle name="Entrada 2 2 3 2" xfId="5771"/>
    <cellStyle name="Entrada 2 2 3 2 2" xfId="5772"/>
    <cellStyle name="Entrada 2 2 3 2 3" xfId="5773"/>
    <cellStyle name="Entrada 2 2 3 3" xfId="5774"/>
    <cellStyle name="Entrada 2 2 3 3 2" xfId="5775"/>
    <cellStyle name="Entrada 2 2 3 4" xfId="5776"/>
    <cellStyle name="Entrada 2 2 3 5" xfId="5777"/>
    <cellStyle name="Entrada 2 2 4" xfId="5778"/>
    <cellStyle name="Entrada 2 2 5" xfId="5779"/>
    <cellStyle name="Entrada 2 2 5 2" xfId="5780"/>
    <cellStyle name="Entrada 2 2 5 2 2" xfId="5781"/>
    <cellStyle name="Entrada 2 2 5 2 3" xfId="5782"/>
    <cellStyle name="Entrada 2 2 5 3" xfId="5783"/>
    <cellStyle name="Entrada 2 2 5 3 2" xfId="5784"/>
    <cellStyle name="Entrada 2 2 5 4" xfId="5785"/>
    <cellStyle name="Entrada 2 2 5 5" xfId="5786"/>
    <cellStyle name="Entrada 2 2 6" xfId="5787"/>
    <cellStyle name="Entrada 2 2 6 2" xfId="5788"/>
    <cellStyle name="Entrada 2 2 6 2 2" xfId="5789"/>
    <cellStyle name="Entrada 2 2 6 2 3" xfId="5790"/>
    <cellStyle name="Entrada 2 2 6 3" xfId="5791"/>
    <cellStyle name="Entrada 2 2 6 3 2" xfId="5792"/>
    <cellStyle name="Entrada 2 2 6 4" xfId="5793"/>
    <cellStyle name="Entrada 2 2 6 5" xfId="5794"/>
    <cellStyle name="Entrada 2 2 7" xfId="5795"/>
    <cellStyle name="Entrada 2 2 7 2" xfId="5796"/>
    <cellStyle name="Entrada 2 2 7 2 2" xfId="5797"/>
    <cellStyle name="Entrada 2 2 7 2 3" xfId="5798"/>
    <cellStyle name="Entrada 2 2 7 3" xfId="5799"/>
    <cellStyle name="Entrada 2 2 7 3 2" xfId="5800"/>
    <cellStyle name="Entrada 2 2 7 4" xfId="5801"/>
    <cellStyle name="Entrada 2 2 7 5" xfId="5802"/>
    <cellStyle name="Entrada 2 2 8" xfId="5803"/>
    <cellStyle name="Entrada 2 2 8 2" xfId="5804"/>
    <cellStyle name="Entrada 2 2 8 2 2" xfId="5805"/>
    <cellStyle name="Entrada 2 2 8 3" xfId="5806"/>
    <cellStyle name="Entrada 2 2 8 4" xfId="5807"/>
    <cellStyle name="Entrada 2 2 9" xfId="5808"/>
    <cellStyle name="Entrada 2 3" xfId="5809"/>
    <cellStyle name="Entrada 2 3 2" xfId="5810"/>
    <cellStyle name="Entrada 2 3 2 2" xfId="5811"/>
    <cellStyle name="Entrada 2 3 2 2 2" xfId="5812"/>
    <cellStyle name="Entrada 2 3 2 2 3" xfId="5813"/>
    <cellStyle name="Entrada 2 3 2 3" xfId="5814"/>
    <cellStyle name="Entrada 2 3 2 3 2" xfId="5815"/>
    <cellStyle name="Entrada 2 3 2 4" xfId="5816"/>
    <cellStyle name="Entrada 2 3 2 5" xfId="5817"/>
    <cellStyle name="Entrada 2 3 3" xfId="5818"/>
    <cellStyle name="Entrada 2 3 3 2" xfId="5819"/>
    <cellStyle name="Entrada 2 3 3 2 2" xfId="5820"/>
    <cellStyle name="Entrada 2 3 3 2 3" xfId="5821"/>
    <cellStyle name="Entrada 2 3 3 3" xfId="5822"/>
    <cellStyle name="Entrada 2 3 3 3 2" xfId="5823"/>
    <cellStyle name="Entrada 2 3 3 4" xfId="5824"/>
    <cellStyle name="Entrada 2 3 3 5" xfId="5825"/>
    <cellStyle name="Entrada 2 3 4" xfId="5826"/>
    <cellStyle name="Entrada 2 3 4 2" xfId="5827"/>
    <cellStyle name="Entrada 2 3 4 3" xfId="5828"/>
    <cellStyle name="Entrada 2 3 5" xfId="5829"/>
    <cellStyle name="Entrada 2 3 5 2" xfId="5830"/>
    <cellStyle name="Entrada 2 3 6" xfId="5831"/>
    <cellStyle name="Entrada 2 3 7" xfId="5832"/>
    <cellStyle name="Entrada 2 4" xfId="5833"/>
    <cellStyle name="Entrada 2 4 2" xfId="5834"/>
    <cellStyle name="Entrada 2 4 2 2" xfId="5835"/>
    <cellStyle name="Entrada 2 4 2 2 2" xfId="5836"/>
    <cellStyle name="Entrada 2 4 2 2 3" xfId="5837"/>
    <cellStyle name="Entrada 2 4 2 3" xfId="5838"/>
    <cellStyle name="Entrada 2 4 2 3 2" xfId="5839"/>
    <cellStyle name="Entrada 2 4 2 4" xfId="5840"/>
    <cellStyle name="Entrada 2 4 2 5" xfId="5841"/>
    <cellStyle name="Entrada 2 5" xfId="5842"/>
    <cellStyle name="Entrada 2 5 2" xfId="5843"/>
    <cellStyle name="Entrada 2 5 2 2" xfId="5844"/>
    <cellStyle name="Entrada 2 5 2 2 2" xfId="5845"/>
    <cellStyle name="Entrada 2 5 2 2 3" xfId="5846"/>
    <cellStyle name="Entrada 2 5 2 3" xfId="5847"/>
    <cellStyle name="Entrada 2 5 2 3 2" xfId="5848"/>
    <cellStyle name="Entrada 2 5 2 4" xfId="5849"/>
    <cellStyle name="Entrada 2 5 2 5" xfId="5850"/>
    <cellStyle name="Entrada 2 5 3" xfId="5851"/>
    <cellStyle name="Entrada 2 5 3 2" xfId="5852"/>
    <cellStyle name="Entrada 2 5 3 3" xfId="5853"/>
    <cellStyle name="Entrada 2 5 4" xfId="5854"/>
    <cellStyle name="Entrada 2 5 4 2" xfId="5855"/>
    <cellStyle name="Entrada 2 5 5" xfId="5856"/>
    <cellStyle name="Entrada 2 5 6" xfId="5857"/>
    <cellStyle name="Entrada 2 6" xfId="5858"/>
    <cellStyle name="Entrada 2 6 2" xfId="5859"/>
    <cellStyle name="Entrada 2 6 2 2" xfId="5860"/>
    <cellStyle name="Entrada 2 6 2 2 2" xfId="5861"/>
    <cellStyle name="Entrada 2 6 2 2 3" xfId="5862"/>
    <cellStyle name="Entrada 2 6 2 3" xfId="5863"/>
    <cellStyle name="Entrada 2 6 2 3 2" xfId="5864"/>
    <cellStyle name="Entrada 2 6 2 4" xfId="5865"/>
    <cellStyle name="Entrada 2 6 2 5" xfId="5866"/>
    <cellStyle name="Entrada 2 6 3" xfId="5867"/>
    <cellStyle name="Entrada 2 6 3 2" xfId="5868"/>
    <cellStyle name="Entrada 2 6 3 3" xfId="5869"/>
    <cellStyle name="Entrada 2 6 4" xfId="5870"/>
    <cellStyle name="Entrada 2 6 4 2" xfId="5871"/>
    <cellStyle name="Entrada 2 6 5" xfId="5872"/>
    <cellStyle name="Entrada 2 6 6" xfId="5873"/>
    <cellStyle name="Entrada 2 7" xfId="5874"/>
    <cellStyle name="Entrada 2 7 2" xfId="5875"/>
    <cellStyle name="Entrada 2 7 2 2" xfId="5876"/>
    <cellStyle name="Entrada 2 7 2 3" xfId="5877"/>
    <cellStyle name="Entrada 2 7 3" xfId="5878"/>
    <cellStyle name="Entrada 2 7 3 2" xfId="5879"/>
    <cellStyle name="Entrada 2 7 4" xfId="5880"/>
    <cellStyle name="Entrada 2 7 5" xfId="5881"/>
    <cellStyle name="Entrada 2 8" xfId="5882"/>
    <cellStyle name="Entrada 2 8 2" xfId="5883"/>
    <cellStyle name="Entrada 2 8 2 2" xfId="5884"/>
    <cellStyle name="Entrada 2 8 2 3" xfId="5885"/>
    <cellStyle name="Entrada 2 8 3" xfId="5886"/>
    <cellStyle name="Entrada 2 8 3 2" xfId="5887"/>
    <cellStyle name="Entrada 2 8 4" xfId="5888"/>
    <cellStyle name="Entrada 2 8 5" xfId="5889"/>
    <cellStyle name="Entrada 2 9" xfId="5890"/>
    <cellStyle name="Entrada 2 9 2" xfId="5891"/>
    <cellStyle name="Entrada 2 9 2 2" xfId="5892"/>
    <cellStyle name="Entrada 2 9 2 3" xfId="5893"/>
    <cellStyle name="Entrada 2 9 3" xfId="5894"/>
    <cellStyle name="Entrada 2 9 3 2" xfId="5895"/>
    <cellStyle name="Entrada 2 9 4" xfId="5896"/>
    <cellStyle name="Entrada 2 9 5" xfId="5897"/>
    <cellStyle name="Entrada 3" xfId="5898"/>
    <cellStyle name="Entrada 3 10" xfId="5899"/>
    <cellStyle name="Entrada 3 2" xfId="5900"/>
    <cellStyle name="Entrada 3 2 2" xfId="5901"/>
    <cellStyle name="Entrada 3 2 2 2" xfId="5902"/>
    <cellStyle name="Entrada 3 2 2 2 2" xfId="5903"/>
    <cellStyle name="Entrada 3 2 2 2 3" xfId="5904"/>
    <cellStyle name="Entrada 3 2 2 3" xfId="5905"/>
    <cellStyle name="Entrada 3 2 2 3 2" xfId="5906"/>
    <cellStyle name="Entrada 3 2 2 4" xfId="5907"/>
    <cellStyle name="Entrada 3 2 2 5" xfId="5908"/>
    <cellStyle name="Entrada 3 3" xfId="5909"/>
    <cellStyle name="Entrada 3 3 2" xfId="5910"/>
    <cellStyle name="Entrada 3 3 2 2" xfId="5911"/>
    <cellStyle name="Entrada 3 3 2 2 2" xfId="5912"/>
    <cellStyle name="Entrada 3 3 2 2 3" xfId="5913"/>
    <cellStyle name="Entrada 3 3 2 3" xfId="5914"/>
    <cellStyle name="Entrada 3 3 2 3 2" xfId="5915"/>
    <cellStyle name="Entrada 3 3 2 4" xfId="5916"/>
    <cellStyle name="Entrada 3 3 2 5" xfId="5917"/>
    <cellStyle name="Entrada 3 3 3" xfId="5918"/>
    <cellStyle name="Entrada 3 3 3 2" xfId="5919"/>
    <cellStyle name="Entrada 3 3 3 3" xfId="5920"/>
    <cellStyle name="Entrada 3 3 4" xfId="5921"/>
    <cellStyle name="Entrada 3 3 4 2" xfId="5922"/>
    <cellStyle name="Entrada 3 3 5" xfId="5923"/>
    <cellStyle name="Entrada 3 3 6" xfId="5924"/>
    <cellStyle name="Entrada 3 4" xfId="5925"/>
    <cellStyle name="Entrada 3 4 2" xfId="5926"/>
    <cellStyle name="Entrada 3 4 2 2" xfId="5927"/>
    <cellStyle name="Entrada 3 4 2 3" xfId="5928"/>
    <cellStyle name="Entrada 3 4 3" xfId="5929"/>
    <cellStyle name="Entrada 3 4 3 2" xfId="5930"/>
    <cellStyle name="Entrada 3 4 4" xfId="5931"/>
    <cellStyle name="Entrada 3 4 5" xfId="5932"/>
    <cellStyle name="Entrada 3 5" xfId="5933"/>
    <cellStyle name="Entrada 3 5 2" xfId="5934"/>
    <cellStyle name="Entrada 3 5 2 2" xfId="5935"/>
    <cellStyle name="Entrada 3 5 2 3" xfId="5936"/>
    <cellStyle name="Entrada 3 5 3" xfId="5937"/>
    <cellStyle name="Entrada 3 5 3 2" xfId="5938"/>
    <cellStyle name="Entrada 3 5 4" xfId="5939"/>
    <cellStyle name="Entrada 3 5 5" xfId="5940"/>
    <cellStyle name="Entrada 3 6" xfId="5941"/>
    <cellStyle name="Entrada 3 6 2" xfId="5942"/>
    <cellStyle name="Entrada 3 6 2 2" xfId="5943"/>
    <cellStyle name="Entrada 3 6 2 3" xfId="5944"/>
    <cellStyle name="Entrada 3 6 3" xfId="5945"/>
    <cellStyle name="Entrada 3 6 3 2" xfId="5946"/>
    <cellStyle name="Entrada 3 6 4" xfId="5947"/>
    <cellStyle name="Entrada 3 6 5" xfId="5948"/>
    <cellStyle name="Entrada 3 7" xfId="5949"/>
    <cellStyle name="Entrada 3 7 2" xfId="5950"/>
    <cellStyle name="Entrada 3 7 2 2" xfId="5951"/>
    <cellStyle name="Entrada 3 7 2 3" xfId="5952"/>
    <cellStyle name="Entrada 3 7 3" xfId="5953"/>
    <cellStyle name="Entrada 3 7 3 2" xfId="5954"/>
    <cellStyle name="Entrada 3 7 4" xfId="5955"/>
    <cellStyle name="Entrada 3 7 5" xfId="5956"/>
    <cellStyle name="Entrada 3 8" xfId="5957"/>
    <cellStyle name="Entrada 3 8 2" xfId="5958"/>
    <cellStyle name="Entrada 3 8 3" xfId="5959"/>
    <cellStyle name="Entrada 3 9" xfId="5960"/>
    <cellStyle name="Entrada 4" xfId="5961"/>
    <cellStyle name="Entrada 4 2" xfId="5962"/>
    <cellStyle name="Entrada 4 2 2" xfId="5963"/>
    <cellStyle name="Entrada 4 2 2 2" xfId="5964"/>
    <cellStyle name="Entrada 4 2 2 3" xfId="5965"/>
    <cellStyle name="Entrada 4 2 3" xfId="5966"/>
    <cellStyle name="Entrada 4 2 3 2" xfId="5967"/>
    <cellStyle name="Entrada 4 2 4" xfId="5968"/>
    <cellStyle name="Entrada 4 2 5" xfId="5969"/>
    <cellStyle name="Entrada 4 3" xfId="5970"/>
    <cellStyle name="Entrada 4 3 2" xfId="5971"/>
    <cellStyle name="Entrada 4 3 3" xfId="5972"/>
    <cellStyle name="Entrada 4 4" xfId="5973"/>
    <cellStyle name="Entrada 5" xfId="5974"/>
    <cellStyle name="Entrée" xfId="5975"/>
    <cellStyle name="EPS Input" xfId="5976"/>
    <cellStyle name="Estilo 1" xfId="5977"/>
    <cellStyle name="Estilo 2" xfId="5978"/>
    <cellStyle name="Euro" xfId="5979"/>
    <cellStyle name="Euro 10" xfId="5980"/>
    <cellStyle name="Euro 11" xfId="5981"/>
    <cellStyle name="Euro 12" xfId="5982"/>
    <cellStyle name="Euro 13" xfId="5983"/>
    <cellStyle name="Euro 13 2" xfId="5984"/>
    <cellStyle name="Euro 13 3" xfId="5985"/>
    <cellStyle name="Euro 14" xfId="5986"/>
    <cellStyle name="Euro 15" xfId="5987"/>
    <cellStyle name="Euro 16" xfId="5988"/>
    <cellStyle name="Euro 17" xfId="5989"/>
    <cellStyle name="Euro 18" xfId="5990"/>
    <cellStyle name="Euro 18 2" xfId="5991"/>
    <cellStyle name="Euro 19" xfId="5992"/>
    <cellStyle name="Euro 2" xfId="5993"/>
    <cellStyle name="Euro 2 10" xfId="5994"/>
    <cellStyle name="Euro 2 2" xfId="5995"/>
    <cellStyle name="Euro 2 2 2" xfId="5996"/>
    <cellStyle name="Euro 2 2 3" xfId="5997"/>
    <cellStyle name="Euro 2 3" xfId="5998"/>
    <cellStyle name="Euro 2 3 2" xfId="5999"/>
    <cellStyle name="Euro 2 4" xfId="6000"/>
    <cellStyle name="Euro 2 4 2" xfId="6001"/>
    <cellStyle name="Euro 2 5" xfId="6002"/>
    <cellStyle name="Euro 2 6" xfId="6003"/>
    <cellStyle name="Euro 2 7" xfId="6004"/>
    <cellStyle name="Euro 2 8" xfId="6005"/>
    <cellStyle name="Euro 2 9" xfId="6006"/>
    <cellStyle name="Euro 20" xfId="6007"/>
    <cellStyle name="Euro 20 2" xfId="6008"/>
    <cellStyle name="Euro 21" xfId="6009"/>
    <cellStyle name="Euro 21 2" xfId="6010"/>
    <cellStyle name="Euro 22" xfId="6011"/>
    <cellStyle name="Euro 22 2" xfId="6012"/>
    <cellStyle name="Euro 22 3" xfId="6013"/>
    <cellStyle name="Euro 23" xfId="6014"/>
    <cellStyle name="Euro 23 2" xfId="6015"/>
    <cellStyle name="Euro 24" xfId="6016"/>
    <cellStyle name="Euro 25" xfId="6017"/>
    <cellStyle name="Euro 25 2" xfId="6018"/>
    <cellStyle name="Euro 26" xfId="6019"/>
    <cellStyle name="Euro 27" xfId="6020"/>
    <cellStyle name="Euro 27 2" xfId="6021"/>
    <cellStyle name="Euro 28" xfId="6022"/>
    <cellStyle name="Euro 28 2" xfId="6023"/>
    <cellStyle name="Euro 29" xfId="6024"/>
    <cellStyle name="Euro 3" xfId="6025"/>
    <cellStyle name="Euro 3 2" xfId="6026"/>
    <cellStyle name="Euro 3 2 2" xfId="6027"/>
    <cellStyle name="Euro 3 2 3" xfId="6028"/>
    <cellStyle name="Euro 3 3" xfId="6029"/>
    <cellStyle name="Euro 3 4" xfId="6030"/>
    <cellStyle name="Euro 3 5" xfId="6031"/>
    <cellStyle name="Euro 3 6" xfId="6032"/>
    <cellStyle name="Euro 3 7" xfId="6033"/>
    <cellStyle name="Euro 30" xfId="6034"/>
    <cellStyle name="Euro 31" xfId="6035"/>
    <cellStyle name="Euro 32" xfId="6036"/>
    <cellStyle name="Euro 4" xfId="6037"/>
    <cellStyle name="Euro 4 2" xfId="6038"/>
    <cellStyle name="Euro 4 2 2" xfId="6039"/>
    <cellStyle name="Euro 4 3" xfId="6040"/>
    <cellStyle name="Euro 4 4" xfId="6041"/>
    <cellStyle name="Euro 4 5" xfId="6042"/>
    <cellStyle name="Euro 4 6" xfId="6043"/>
    <cellStyle name="Euro 4 7" xfId="6044"/>
    <cellStyle name="Euro 5" xfId="6045"/>
    <cellStyle name="Euro 5 2" xfId="6046"/>
    <cellStyle name="Euro 5 2 2" xfId="6047"/>
    <cellStyle name="Euro 5 2 3" xfId="6048"/>
    <cellStyle name="Euro 5 3" xfId="6049"/>
    <cellStyle name="Euro 5 4" xfId="6050"/>
    <cellStyle name="Euro 5 5" xfId="6051"/>
    <cellStyle name="Euro 6" xfId="6052"/>
    <cellStyle name="Euro 6 2" xfId="6053"/>
    <cellStyle name="Euro 6 2 2" xfId="6054"/>
    <cellStyle name="Euro 6 3" xfId="6055"/>
    <cellStyle name="Euro 7" xfId="6056"/>
    <cellStyle name="Euro 7 10" xfId="6057"/>
    <cellStyle name="Euro 7 2" xfId="6058"/>
    <cellStyle name="Euro 7 3" xfId="6059"/>
    <cellStyle name="Euro 7 4" xfId="6060"/>
    <cellStyle name="Euro 7 5" xfId="6061"/>
    <cellStyle name="Euro 7 6" xfId="6062"/>
    <cellStyle name="Euro 7 7" xfId="6063"/>
    <cellStyle name="Euro 7 8" xfId="6064"/>
    <cellStyle name="Euro 7 9" xfId="6065"/>
    <cellStyle name="Euro 8" xfId="6066"/>
    <cellStyle name="Euro 8 2" xfId="6067"/>
    <cellStyle name="Euro 8 3" xfId="6068"/>
    <cellStyle name="Euro 8 4" xfId="6069"/>
    <cellStyle name="Euro 8 5" xfId="6070"/>
    <cellStyle name="Euro 8 6" xfId="6071"/>
    <cellStyle name="Euro 8 7" xfId="6072"/>
    <cellStyle name="Euro 9" xfId="6073"/>
    <cellStyle name="ew" xfId="6074"/>
    <cellStyle name="Excel Built-in Comma" xfId="6075"/>
    <cellStyle name="Excel Built-in Currency" xfId="6076"/>
    <cellStyle name="Excel Built-in Hyperlink" xfId="6077"/>
    <cellStyle name="Excel Built-in Normal" xfId="6078"/>
    <cellStyle name="Excel Built-in Normal 2" xfId="6079"/>
    <cellStyle name="Excel_BuiltIn_Énfasis6" xfId="6080"/>
    <cellStyle name="Explanatory Text" xfId="6081"/>
    <cellStyle name="Explanatory Text 2" xfId="6082"/>
    <cellStyle name="Explanatory Text 2 2" xfId="6083"/>
    <cellStyle name="Explanatory Text 2 3" xfId="6084"/>
    <cellStyle name="Explanatory Text 3" xfId="6085"/>
    <cellStyle name="Explanatory Text 4" xfId="6086"/>
    <cellStyle name="Explanatory Text 5" xfId="6087"/>
    <cellStyle name="Explanatory Text 6" xfId="6088"/>
    <cellStyle name="Explanatory Text 7" xfId="6089"/>
    <cellStyle name="Explanatory Text 8" xfId="6090"/>
    <cellStyle name="F2" xfId="6091"/>
    <cellStyle name="F3" xfId="6092"/>
    <cellStyle name="F4" xfId="6093"/>
    <cellStyle name="F4 2" xfId="6094"/>
    <cellStyle name="F5" xfId="6095"/>
    <cellStyle name="F6" xfId="6096"/>
    <cellStyle name="F7" xfId="6097"/>
    <cellStyle name="F8" xfId="6098"/>
    <cellStyle name="F8 2" xfId="6099"/>
    <cellStyle name="FF_EURO" xfId="6100"/>
    <cellStyle name="Fijo" xfId="6101"/>
    <cellStyle name="Fila a" xfId="6102"/>
    <cellStyle name="Fila a 2" xfId="6103"/>
    <cellStyle name="Fila a 2 2" xfId="6104"/>
    <cellStyle name="Fila a 2 2 2" xfId="6105"/>
    <cellStyle name="Fila a 2 2 3" xfId="6106"/>
    <cellStyle name="Fila a 2 3" xfId="6107"/>
    <cellStyle name="Fila a 2 3 2" xfId="6108"/>
    <cellStyle name="Fila a 2 4" xfId="6109"/>
    <cellStyle name="Fila a 2 5" xfId="6110"/>
    <cellStyle name="Fila a 3" xfId="6111"/>
    <cellStyle name="Fila a 3 2" xfId="6112"/>
    <cellStyle name="Fila a 3 3" xfId="6113"/>
    <cellStyle name="Fila a 4" xfId="6114"/>
    <cellStyle name="Fila a 5" xfId="6115"/>
    <cellStyle name="Financiero" xfId="6116"/>
    <cellStyle name="Fixed" xfId="6117"/>
    <cellStyle name="Fixed 2" xfId="6118"/>
    <cellStyle name="Fixlong" xfId="6119"/>
    <cellStyle name="Float" xfId="6120"/>
    <cellStyle name="Followed Hyperlink_BALANCE GENERAL MARZO 2001" xfId="6121"/>
    <cellStyle name="Footnote" xfId="6122"/>
    <cellStyle name="Format Number Column" xfId="6123"/>
    <cellStyle name="Formula" xfId="6124"/>
    <cellStyle name="General" xfId="6125"/>
    <cellStyle name="Good" xfId="6126"/>
    <cellStyle name="Good 2" xfId="6127"/>
    <cellStyle name="Good 2 2" xfId="6128"/>
    <cellStyle name="Good 2 3" xfId="6129"/>
    <cellStyle name="Good 3" xfId="6130"/>
    <cellStyle name="Good 4" xfId="6131"/>
    <cellStyle name="Good 5" xfId="6132"/>
    <cellStyle name="Good 6" xfId="6133"/>
    <cellStyle name="Good 7" xfId="6134"/>
    <cellStyle name="Good 8" xfId="6135"/>
    <cellStyle name="Good 9" xfId="6136"/>
    <cellStyle name="Green" xfId="6137"/>
    <cellStyle name="Grey" xfId="6138"/>
    <cellStyle name="Hard Percent" xfId="6139"/>
    <cellStyle name="Header" xfId="6140"/>
    <cellStyle name="Header1" xfId="6141"/>
    <cellStyle name="Header1 2" xfId="6142"/>
    <cellStyle name="Header1 3" xfId="6143"/>
    <cellStyle name="Header2" xfId="6144"/>
    <cellStyle name="Header2 2" xfId="6145"/>
    <cellStyle name="Header2 2 2" xfId="6146"/>
    <cellStyle name="Header2 2 2 2" xfId="6147"/>
    <cellStyle name="Header2 2 2 2 2" xfId="6148"/>
    <cellStyle name="Header2 2 2 3" xfId="6149"/>
    <cellStyle name="Header2 2 2 4" xfId="6150"/>
    <cellStyle name="Header2 2 3" xfId="6151"/>
    <cellStyle name="Header2 2 3 2" xfId="6152"/>
    <cellStyle name="Header2 2 4" xfId="6153"/>
    <cellStyle name="Header2 2 4 2" xfId="6154"/>
    <cellStyle name="Header2 3" xfId="6155"/>
    <cellStyle name="Header2 3 2" xfId="6156"/>
    <cellStyle name="Header2 3 3" xfId="6157"/>
    <cellStyle name="Heading" xfId="6158"/>
    <cellStyle name="Heading 1" xfId="6159"/>
    <cellStyle name="Heading 1 2" xfId="6160"/>
    <cellStyle name="Heading 1 2 2" xfId="6161"/>
    <cellStyle name="Heading 1 2 3" xfId="6162"/>
    <cellStyle name="Heading 1 2 4" xfId="6163"/>
    <cellStyle name="Heading 1 3" xfId="6164"/>
    <cellStyle name="Heading 1 3 2" xfId="6165"/>
    <cellStyle name="Heading 1 4" xfId="6166"/>
    <cellStyle name="Heading 1 4 2" xfId="6167"/>
    <cellStyle name="Heading 1 5" xfId="6168"/>
    <cellStyle name="Heading 1 6" xfId="6169"/>
    <cellStyle name="Heading 1 7" xfId="6170"/>
    <cellStyle name="Heading 1 8" xfId="6171"/>
    <cellStyle name="Heading 1 9" xfId="6172"/>
    <cellStyle name="heading 10" xfId="6173"/>
    <cellStyle name="heading 11" xfId="6174"/>
    <cellStyle name="heading 12" xfId="6175"/>
    <cellStyle name="Heading 2" xfId="6176"/>
    <cellStyle name="Heading 2 2" xfId="6177"/>
    <cellStyle name="Heading 2 2 2" xfId="6178"/>
    <cellStyle name="Heading 2 2 3" xfId="6179"/>
    <cellStyle name="Heading 2 2 4" xfId="6180"/>
    <cellStyle name="Heading 2 3" xfId="6181"/>
    <cellStyle name="Heading 2 3 2" xfId="6182"/>
    <cellStyle name="Heading 2 4" xfId="6183"/>
    <cellStyle name="Heading 2 4 2" xfId="6184"/>
    <cellStyle name="Heading 2 5" xfId="6185"/>
    <cellStyle name="Heading 2 6" xfId="6186"/>
    <cellStyle name="Heading 2 7" xfId="6187"/>
    <cellStyle name="Heading 2 8" xfId="6188"/>
    <cellStyle name="Heading 2 9" xfId="6189"/>
    <cellStyle name="Heading 3" xfId="6190"/>
    <cellStyle name="heading 3 10" xfId="6191"/>
    <cellStyle name="Heading 3 2" xfId="6192"/>
    <cellStyle name="Heading 3 2 2" xfId="6193"/>
    <cellStyle name="Heading 3 2 2 2" xfId="6194"/>
    <cellStyle name="Heading 3 2 3" xfId="6195"/>
    <cellStyle name="Heading 3 2 4" xfId="6196"/>
    <cellStyle name="Heading 3 3" xfId="6197"/>
    <cellStyle name="Heading 3 3 2" xfId="6198"/>
    <cellStyle name="Heading 3 3 3" xfId="6199"/>
    <cellStyle name="Heading 3 4" xfId="6200"/>
    <cellStyle name="Heading 3 4 2" xfId="6201"/>
    <cellStyle name="Heading 3 5" xfId="6202"/>
    <cellStyle name="Heading 3 6" xfId="6203"/>
    <cellStyle name="Heading 3 7" xfId="6204"/>
    <cellStyle name="Heading 3 8" xfId="6205"/>
    <cellStyle name="Heading 3 9" xfId="6206"/>
    <cellStyle name="Heading 4" xfId="6207"/>
    <cellStyle name="Heading 4 2" xfId="6208"/>
    <cellStyle name="Heading 4 2 2" xfId="6209"/>
    <cellStyle name="Heading 4 2 3" xfId="6210"/>
    <cellStyle name="Heading 4 3" xfId="6211"/>
    <cellStyle name="Heading 4 4" xfId="6212"/>
    <cellStyle name="Heading 4 5" xfId="6213"/>
    <cellStyle name="Heading 4 6" xfId="6214"/>
    <cellStyle name="Heading 4 7" xfId="6215"/>
    <cellStyle name="Heading 4 8" xfId="6216"/>
    <cellStyle name="Heading 4 9" xfId="6217"/>
    <cellStyle name="heading 5" xfId="6218"/>
    <cellStyle name="heading 6" xfId="6219"/>
    <cellStyle name="heading 7" xfId="6220"/>
    <cellStyle name="heading 8" xfId="6221"/>
    <cellStyle name="heading 9" xfId="6222"/>
    <cellStyle name="Heading Left" xfId="6223"/>
    <cellStyle name="Heading Right" xfId="6224"/>
    <cellStyle name="Heading1" xfId="6225"/>
    <cellStyle name="Heading1 2" xfId="6226"/>
    <cellStyle name="Heading2" xfId="6227"/>
    <cellStyle name="Heading2 2" xfId="6228"/>
    <cellStyle name="Heading3" xfId="6229"/>
    <cellStyle name="Headings" xfId="6230"/>
    <cellStyle name="Hidden" xfId="6231"/>
    <cellStyle name="Hide" xfId="6232"/>
    <cellStyle name="HIGHLIGHT" xfId="6233"/>
    <cellStyle name="Hipervínculo 2" xfId="6234"/>
    <cellStyle name="Hipervínculo 2 2" xfId="6235"/>
    <cellStyle name="Hipervínculo 2 2 2" xfId="6236"/>
    <cellStyle name="Hipervínculo 2 2 2 2" xfId="6237"/>
    <cellStyle name="Hipervínculo 2 2 3" xfId="6238"/>
    <cellStyle name="Hipervínculo 2 3" xfId="6239"/>
    <cellStyle name="Hipervínculo 2 4" xfId="6240"/>
    <cellStyle name="Hipervínculo 2 5" xfId="6241"/>
    <cellStyle name="Hipervínculo 2 5 2" xfId="6242"/>
    <cellStyle name="Hipervínculo 2 6" xfId="6243"/>
    <cellStyle name="Hipervínculo 2 7" xfId="6244"/>
    <cellStyle name="Hipervínculo 2 8" xfId="6245"/>
    <cellStyle name="Hipervínculo 3" xfId="6246"/>
    <cellStyle name="Hipervínculo 3 2" xfId="6247"/>
    <cellStyle name="Hipervínculo 3 3" xfId="6248"/>
    <cellStyle name="Hipervínculo 3 4" xfId="6249"/>
    <cellStyle name="Hipervínculo 3 5" xfId="6250"/>
    <cellStyle name="Hipervínculo 3 6" xfId="6251"/>
    <cellStyle name="Hipervínculo 4" xfId="6252"/>
    <cellStyle name="Hipervínculo 5" xfId="6253"/>
    <cellStyle name="Hipervínculo 6" xfId="6254"/>
    <cellStyle name="Hipervínculo 7" xfId="6255"/>
    <cellStyle name="Hipervínculo visitado 2" xfId="6256"/>
    <cellStyle name="Hipervínculo visitado 3" xfId="6257"/>
    <cellStyle name="Hipervínculo visitado 4" xfId="6258"/>
    <cellStyle name="Hyperlink 2" xfId="6259"/>
    <cellStyle name="Hyperlink 2 2" xfId="6260"/>
    <cellStyle name="Hyperlink 3" xfId="6261"/>
    <cellStyle name="Hyperlink 4" xfId="6262"/>
    <cellStyle name="Hyperlink 5" xfId="6263"/>
    <cellStyle name="Hyperlink 6" xfId="6264"/>
    <cellStyle name="Hyperlink_BALANCE GENERAL MARZO 2001" xfId="6265"/>
    <cellStyle name="Îáû÷íûé_23_1 " xfId="6266"/>
    <cellStyle name="Incorrecto 2" xfId="6267"/>
    <cellStyle name="Incorrecto 2 2" xfId="6268"/>
    <cellStyle name="Incorrecto 2 2 2" xfId="6269"/>
    <cellStyle name="Incorrecto 2 2 3" xfId="6270"/>
    <cellStyle name="Incorrecto 2 3" xfId="6271"/>
    <cellStyle name="Incorrecto 2 3 2" xfId="6272"/>
    <cellStyle name="Incorrecto 2 4" xfId="6273"/>
    <cellStyle name="Incorrecto 2 5" xfId="6274"/>
    <cellStyle name="Incorrecto 2 6" xfId="6275"/>
    <cellStyle name="Incorrecto 3" xfId="6276"/>
    <cellStyle name="Incorrecto 3 2" xfId="6277"/>
    <cellStyle name="Incorrecto 3 2 2" xfId="6278"/>
    <cellStyle name="Incorrecto 3 3" xfId="6279"/>
    <cellStyle name="Incorrecto 3 4" xfId="6280"/>
    <cellStyle name="Incorrecto 3 5" xfId="6281"/>
    <cellStyle name="Incorrecto 3 6" xfId="6282"/>
    <cellStyle name="Incorrecto 3 7" xfId="6283"/>
    <cellStyle name="Incorrecto 4" xfId="6284"/>
    <cellStyle name="input" xfId="6285"/>
    <cellStyle name="Input [yellow]" xfId="6286"/>
    <cellStyle name="Input [yellow] 2" xfId="6287"/>
    <cellStyle name="Input [yellow] 2 2" xfId="6288"/>
    <cellStyle name="Input [yellow] 2 3" xfId="6289"/>
    <cellStyle name="Input [yellow] 3" xfId="6290"/>
    <cellStyle name="Input 10" xfId="6291"/>
    <cellStyle name="Input 10 2" xfId="6292"/>
    <cellStyle name="Input 10 2 2" xfId="6293"/>
    <cellStyle name="Input 10 2 2 2" xfId="6294"/>
    <cellStyle name="Input 10 2 2 3" xfId="6295"/>
    <cellStyle name="Input 10 2 3" xfId="6296"/>
    <cellStyle name="Input 10 2 3 2" xfId="6297"/>
    <cellStyle name="Input 10 2 4" xfId="6298"/>
    <cellStyle name="Input 10 2 5" xfId="6299"/>
    <cellStyle name="Input 10 3" xfId="6300"/>
    <cellStyle name="Input 10 3 2" xfId="6301"/>
    <cellStyle name="Input 10 3 3" xfId="6302"/>
    <cellStyle name="Input 10 4" xfId="6303"/>
    <cellStyle name="Input 10 4 2" xfId="6304"/>
    <cellStyle name="Input 10 5" xfId="6305"/>
    <cellStyle name="Input 10 6" xfId="6306"/>
    <cellStyle name="input 10 7" xfId="6307"/>
    <cellStyle name="Input 11" xfId="6308"/>
    <cellStyle name="Input 11 2" xfId="6309"/>
    <cellStyle name="Input 11 2 2" xfId="6310"/>
    <cellStyle name="Input 11 2 2 2" xfId="6311"/>
    <cellStyle name="Input 11 2 2 3" xfId="6312"/>
    <cellStyle name="Input 11 2 3" xfId="6313"/>
    <cellStyle name="Input 11 2 3 2" xfId="6314"/>
    <cellStyle name="Input 11 2 4" xfId="6315"/>
    <cellStyle name="Input 11 2 5" xfId="6316"/>
    <cellStyle name="Input 11 3" xfId="6317"/>
    <cellStyle name="Input 11 3 2" xfId="6318"/>
    <cellStyle name="Input 11 3 3" xfId="6319"/>
    <cellStyle name="Input 11 4" xfId="6320"/>
    <cellStyle name="Input 11 4 2" xfId="6321"/>
    <cellStyle name="Input 11 5" xfId="6322"/>
    <cellStyle name="Input 11 6" xfId="6323"/>
    <cellStyle name="input 11 7" xfId="6324"/>
    <cellStyle name="Input 12" xfId="6325"/>
    <cellStyle name="Input 12 2" xfId="6326"/>
    <cellStyle name="Input 12 2 2" xfId="6327"/>
    <cellStyle name="Input 12 2 2 2" xfId="6328"/>
    <cellStyle name="Input 12 2 2 3" xfId="6329"/>
    <cellStyle name="Input 12 2 3" xfId="6330"/>
    <cellStyle name="Input 12 2 3 2" xfId="6331"/>
    <cellStyle name="Input 12 2 4" xfId="6332"/>
    <cellStyle name="Input 12 2 5" xfId="6333"/>
    <cellStyle name="Input 12 3" xfId="6334"/>
    <cellStyle name="Input 12 3 2" xfId="6335"/>
    <cellStyle name="Input 12 3 3" xfId="6336"/>
    <cellStyle name="Input 12 4" xfId="6337"/>
    <cellStyle name="Input 12 4 2" xfId="6338"/>
    <cellStyle name="Input 12 5" xfId="6339"/>
    <cellStyle name="Input 12 6" xfId="6340"/>
    <cellStyle name="Input 12 7" xfId="6341"/>
    <cellStyle name="Input 13" xfId="6342"/>
    <cellStyle name="Input 13 2" xfId="6343"/>
    <cellStyle name="Input 13 2 2" xfId="6344"/>
    <cellStyle name="Input 13 2 2 2" xfId="6345"/>
    <cellStyle name="Input 13 2 2 3" xfId="6346"/>
    <cellStyle name="Input 13 2 3" xfId="6347"/>
    <cellStyle name="Input 13 2 3 2" xfId="6348"/>
    <cellStyle name="Input 13 2 4" xfId="6349"/>
    <cellStyle name="Input 13 2 5" xfId="6350"/>
    <cellStyle name="Input 13 3" xfId="6351"/>
    <cellStyle name="Input 13 3 2" xfId="6352"/>
    <cellStyle name="Input 13 3 3" xfId="6353"/>
    <cellStyle name="Input 13 4" xfId="6354"/>
    <cellStyle name="Input 13 4 2" xfId="6355"/>
    <cellStyle name="Input 13 5" xfId="6356"/>
    <cellStyle name="Input 13 6" xfId="6357"/>
    <cellStyle name="Input 13 7" xfId="6358"/>
    <cellStyle name="Input 14" xfId="6359"/>
    <cellStyle name="Input 14 2" xfId="6360"/>
    <cellStyle name="Input 14 2 2" xfId="6361"/>
    <cellStyle name="Input 14 2 2 2" xfId="6362"/>
    <cellStyle name="Input 14 2 2 3" xfId="6363"/>
    <cellStyle name="Input 14 2 3" xfId="6364"/>
    <cellStyle name="Input 14 2 3 2" xfId="6365"/>
    <cellStyle name="Input 14 2 4" xfId="6366"/>
    <cellStyle name="Input 14 2 5" xfId="6367"/>
    <cellStyle name="Input 14 3" xfId="6368"/>
    <cellStyle name="Input 14 3 2" xfId="6369"/>
    <cellStyle name="Input 14 3 3" xfId="6370"/>
    <cellStyle name="Input 14 4" xfId="6371"/>
    <cellStyle name="Input 14 4 2" xfId="6372"/>
    <cellStyle name="Input 14 5" xfId="6373"/>
    <cellStyle name="Input 14 6" xfId="6374"/>
    <cellStyle name="Input 14 7" xfId="6375"/>
    <cellStyle name="Input 15" xfId="6376"/>
    <cellStyle name="Input 15 2" xfId="6377"/>
    <cellStyle name="Input 15 2 2" xfId="6378"/>
    <cellStyle name="Input 15 2 2 2" xfId="6379"/>
    <cellStyle name="Input 15 2 2 3" xfId="6380"/>
    <cellStyle name="Input 15 2 3" xfId="6381"/>
    <cellStyle name="Input 15 2 3 2" xfId="6382"/>
    <cellStyle name="Input 15 2 4" xfId="6383"/>
    <cellStyle name="Input 15 2 5" xfId="6384"/>
    <cellStyle name="Input 15 3" xfId="6385"/>
    <cellStyle name="Input 15 3 2" xfId="6386"/>
    <cellStyle name="Input 15 3 3" xfId="6387"/>
    <cellStyle name="Input 15 4" xfId="6388"/>
    <cellStyle name="Input 15 4 2" xfId="6389"/>
    <cellStyle name="Input 15 5" xfId="6390"/>
    <cellStyle name="Input 15 6" xfId="6391"/>
    <cellStyle name="Input 15 7" xfId="6392"/>
    <cellStyle name="Input 16" xfId="6393"/>
    <cellStyle name="Input 16 2" xfId="6394"/>
    <cellStyle name="Input 16 2 2" xfId="6395"/>
    <cellStyle name="Input 16 2 2 2" xfId="6396"/>
    <cellStyle name="Input 16 2 2 3" xfId="6397"/>
    <cellStyle name="Input 16 2 3" xfId="6398"/>
    <cellStyle name="Input 16 2 3 2" xfId="6399"/>
    <cellStyle name="Input 16 2 4" xfId="6400"/>
    <cellStyle name="Input 16 2 5" xfId="6401"/>
    <cellStyle name="Input 16 3" xfId="6402"/>
    <cellStyle name="Input 16 3 2" xfId="6403"/>
    <cellStyle name="Input 16 3 3" xfId="6404"/>
    <cellStyle name="Input 16 4" xfId="6405"/>
    <cellStyle name="Input 16 4 2" xfId="6406"/>
    <cellStyle name="Input 16 5" xfId="6407"/>
    <cellStyle name="Input 16 6" xfId="6408"/>
    <cellStyle name="Input 16 7" xfId="6409"/>
    <cellStyle name="Input 17" xfId="6410"/>
    <cellStyle name="Input 17 2" xfId="6411"/>
    <cellStyle name="Input 17 2 2" xfId="6412"/>
    <cellStyle name="Input 17 2 2 2" xfId="6413"/>
    <cellStyle name="Input 17 2 2 3" xfId="6414"/>
    <cellStyle name="Input 17 2 3" xfId="6415"/>
    <cellStyle name="Input 17 2 3 2" xfId="6416"/>
    <cellStyle name="Input 17 2 4" xfId="6417"/>
    <cellStyle name="Input 17 2 5" xfId="6418"/>
    <cellStyle name="Input 17 3" xfId="6419"/>
    <cellStyle name="Input 17 3 2" xfId="6420"/>
    <cellStyle name="Input 17 3 3" xfId="6421"/>
    <cellStyle name="Input 17 4" xfId="6422"/>
    <cellStyle name="Input 17 4 2" xfId="6423"/>
    <cellStyle name="Input 17 5" xfId="6424"/>
    <cellStyle name="Input 17 6" xfId="6425"/>
    <cellStyle name="Input 17 7" xfId="6426"/>
    <cellStyle name="Input 18" xfId="6427"/>
    <cellStyle name="Input 18 2" xfId="6428"/>
    <cellStyle name="Input 18 2 2" xfId="6429"/>
    <cellStyle name="Input 18 2 2 2" xfId="6430"/>
    <cellStyle name="Input 18 2 2 3" xfId="6431"/>
    <cellStyle name="Input 18 2 3" xfId="6432"/>
    <cellStyle name="Input 18 2 3 2" xfId="6433"/>
    <cellStyle name="Input 18 2 4" xfId="6434"/>
    <cellStyle name="Input 18 2 5" xfId="6435"/>
    <cellStyle name="Input 18 3" xfId="6436"/>
    <cellStyle name="Input 18 3 2" xfId="6437"/>
    <cellStyle name="Input 18 3 3" xfId="6438"/>
    <cellStyle name="Input 18 4" xfId="6439"/>
    <cellStyle name="Input 18 4 2" xfId="6440"/>
    <cellStyle name="Input 18 5" xfId="6441"/>
    <cellStyle name="Input 18 6" xfId="6442"/>
    <cellStyle name="Input 18 7" xfId="6443"/>
    <cellStyle name="Input 19" xfId="6444"/>
    <cellStyle name="Input 19 2" xfId="6445"/>
    <cellStyle name="Input 19 2 2" xfId="6446"/>
    <cellStyle name="Input 19 2 2 2" xfId="6447"/>
    <cellStyle name="Input 19 2 2 3" xfId="6448"/>
    <cellStyle name="Input 19 2 3" xfId="6449"/>
    <cellStyle name="Input 19 2 3 2" xfId="6450"/>
    <cellStyle name="Input 19 2 4" xfId="6451"/>
    <cellStyle name="Input 19 2 5" xfId="6452"/>
    <cellStyle name="Input 19 3" xfId="6453"/>
    <cellStyle name="Input 19 3 2" xfId="6454"/>
    <cellStyle name="Input 19 3 3" xfId="6455"/>
    <cellStyle name="Input 19 4" xfId="6456"/>
    <cellStyle name="Input 19 4 2" xfId="6457"/>
    <cellStyle name="Input 19 5" xfId="6458"/>
    <cellStyle name="Input 19 6" xfId="6459"/>
    <cellStyle name="Input 19 7" xfId="6460"/>
    <cellStyle name="Input 2" xfId="6461"/>
    <cellStyle name="Input 2 2" xfId="6462"/>
    <cellStyle name="Input 2 2 2" xfId="6463"/>
    <cellStyle name="Input 2 2 2 2" xfId="6464"/>
    <cellStyle name="Input 2 2 2 2 2" xfId="6465"/>
    <cellStyle name="Input 2 2 2 2 3" xfId="6466"/>
    <cellStyle name="Input 2 2 2 3" xfId="6467"/>
    <cellStyle name="Input 2 2 2 3 2" xfId="6468"/>
    <cellStyle name="Input 2 2 2 4" xfId="6469"/>
    <cellStyle name="Input 2 2 2 5" xfId="6470"/>
    <cellStyle name="Input 2 2 3" xfId="6471"/>
    <cellStyle name="Input 2 2 3 2" xfId="6472"/>
    <cellStyle name="Input 2 2 3 3" xfId="6473"/>
    <cellStyle name="Input 2 2 4" xfId="6474"/>
    <cellStyle name="Input 2 2 4 2" xfId="6475"/>
    <cellStyle name="Input 2 2 5" xfId="6476"/>
    <cellStyle name="Input 2 2 6" xfId="6477"/>
    <cellStyle name="input 2 2 7" xfId="6478"/>
    <cellStyle name="Input 2 3" xfId="6479"/>
    <cellStyle name="Input 2 3 2" xfId="6480"/>
    <cellStyle name="Input 2 3 2 2" xfId="6481"/>
    <cellStyle name="Input 2 3 2 3" xfId="6482"/>
    <cellStyle name="Input 2 3 3" xfId="6483"/>
    <cellStyle name="Input 2 3 3 2" xfId="6484"/>
    <cellStyle name="Input 2 3 4" xfId="6485"/>
    <cellStyle name="Input 2 3 5" xfId="6486"/>
    <cellStyle name="input 2 3 6" xfId="6487"/>
    <cellStyle name="Input 2 4" xfId="6488"/>
    <cellStyle name="Input 2 4 2" xfId="6489"/>
    <cellStyle name="Input 2 4 2 2" xfId="6490"/>
    <cellStyle name="Input 2 4 2 3" xfId="6491"/>
    <cellStyle name="Input 2 4 3" xfId="6492"/>
    <cellStyle name="Input 2 4 3 2" xfId="6493"/>
    <cellStyle name="Input 2 4 4" xfId="6494"/>
    <cellStyle name="Input 2 4 5" xfId="6495"/>
    <cellStyle name="Input 2 4 6" xfId="6496"/>
    <cellStyle name="Input 2 5" xfId="6497"/>
    <cellStyle name="Input 2 5 2" xfId="6498"/>
    <cellStyle name="Input 2 5 2 2" xfId="6499"/>
    <cellStyle name="Input 2 5 3" xfId="6500"/>
    <cellStyle name="Input 2 5 4" xfId="6501"/>
    <cellStyle name="Input 2 6" xfId="6502"/>
    <cellStyle name="Input 2 7" xfId="6503"/>
    <cellStyle name="input 2 8" xfId="6504"/>
    <cellStyle name="Input 20" xfId="6505"/>
    <cellStyle name="Input 20 2" xfId="6506"/>
    <cellStyle name="Input 20 2 2" xfId="6507"/>
    <cellStyle name="Input 20 2 2 2" xfId="6508"/>
    <cellStyle name="Input 20 2 2 3" xfId="6509"/>
    <cellStyle name="Input 20 2 3" xfId="6510"/>
    <cellStyle name="Input 20 2 3 2" xfId="6511"/>
    <cellStyle name="Input 20 2 4" xfId="6512"/>
    <cellStyle name="Input 20 2 5" xfId="6513"/>
    <cellStyle name="Input 20 3" xfId="6514"/>
    <cellStyle name="Input 20 3 2" xfId="6515"/>
    <cellStyle name="Input 20 3 3" xfId="6516"/>
    <cellStyle name="Input 20 4" xfId="6517"/>
    <cellStyle name="Input 20 4 2" xfId="6518"/>
    <cellStyle name="Input 20 5" xfId="6519"/>
    <cellStyle name="Input 20 6" xfId="6520"/>
    <cellStyle name="Input 20 7" xfId="6521"/>
    <cellStyle name="Input 21" xfId="6522"/>
    <cellStyle name="Input 21 2" xfId="6523"/>
    <cellStyle name="Input 21 2 2" xfId="6524"/>
    <cellStyle name="Input 21 2 2 2" xfId="6525"/>
    <cellStyle name="Input 21 2 2 3" xfId="6526"/>
    <cellStyle name="Input 21 2 3" xfId="6527"/>
    <cellStyle name="Input 21 2 3 2" xfId="6528"/>
    <cellStyle name="Input 21 2 4" xfId="6529"/>
    <cellStyle name="Input 21 2 5" xfId="6530"/>
    <cellStyle name="Input 21 3" xfId="6531"/>
    <cellStyle name="Input 21 3 2" xfId="6532"/>
    <cellStyle name="Input 21 3 3" xfId="6533"/>
    <cellStyle name="Input 21 4" xfId="6534"/>
    <cellStyle name="Input 21 4 2" xfId="6535"/>
    <cellStyle name="Input 21 5" xfId="6536"/>
    <cellStyle name="Input 21 6" xfId="6537"/>
    <cellStyle name="Input 21 7" xfId="6538"/>
    <cellStyle name="Input 22" xfId="6539"/>
    <cellStyle name="Input 22 2" xfId="6540"/>
    <cellStyle name="Input 22 2 2" xfId="6541"/>
    <cellStyle name="Input 22 2 2 2" xfId="6542"/>
    <cellStyle name="Input 22 2 2 3" xfId="6543"/>
    <cellStyle name="Input 22 2 3" xfId="6544"/>
    <cellStyle name="Input 22 2 3 2" xfId="6545"/>
    <cellStyle name="Input 22 2 4" xfId="6546"/>
    <cellStyle name="Input 22 2 5" xfId="6547"/>
    <cellStyle name="Input 22 3" xfId="6548"/>
    <cellStyle name="Input 22 3 2" xfId="6549"/>
    <cellStyle name="Input 22 3 3" xfId="6550"/>
    <cellStyle name="Input 22 4" xfId="6551"/>
    <cellStyle name="Input 22 4 2" xfId="6552"/>
    <cellStyle name="Input 22 5" xfId="6553"/>
    <cellStyle name="Input 22 6" xfId="6554"/>
    <cellStyle name="Input 22 7" xfId="6555"/>
    <cellStyle name="Input 23" xfId="6556"/>
    <cellStyle name="Input 23 2" xfId="6557"/>
    <cellStyle name="Input 23 2 2" xfId="6558"/>
    <cellStyle name="Input 23 2 3" xfId="6559"/>
    <cellStyle name="Input 23 3" xfId="6560"/>
    <cellStyle name="Input 23 3 2" xfId="6561"/>
    <cellStyle name="Input 23 4" xfId="6562"/>
    <cellStyle name="Input 23 5" xfId="6563"/>
    <cellStyle name="input 23 6" xfId="6564"/>
    <cellStyle name="Input 24" xfId="6565"/>
    <cellStyle name="Input 24 2" xfId="6566"/>
    <cellStyle name="Input 24 2 2" xfId="6567"/>
    <cellStyle name="Input 24 2 3" xfId="6568"/>
    <cellStyle name="Input 24 3" xfId="6569"/>
    <cellStyle name="Input 24 3 2" xfId="6570"/>
    <cellStyle name="Input 24 4" xfId="6571"/>
    <cellStyle name="Input 24 5" xfId="6572"/>
    <cellStyle name="input 24 6" xfId="6573"/>
    <cellStyle name="Input 25" xfId="6574"/>
    <cellStyle name="Input 25 2" xfId="6575"/>
    <cellStyle name="Input 25 2 2" xfId="6576"/>
    <cellStyle name="Input 25 2 3" xfId="6577"/>
    <cellStyle name="Input 25 3" xfId="6578"/>
    <cellStyle name="Input 25 3 2" xfId="6579"/>
    <cellStyle name="Input 25 4" xfId="6580"/>
    <cellStyle name="Input 25 5" xfId="6581"/>
    <cellStyle name="Input 25 6" xfId="6582"/>
    <cellStyle name="Input 26" xfId="6583"/>
    <cellStyle name="Input 26 2" xfId="6584"/>
    <cellStyle name="Input 26 2 2" xfId="6585"/>
    <cellStyle name="Input 26 2 3" xfId="6586"/>
    <cellStyle name="Input 26 3" xfId="6587"/>
    <cellStyle name="Input 26 3 2" xfId="6588"/>
    <cellStyle name="Input 26 4" xfId="6589"/>
    <cellStyle name="Input 26 5" xfId="6590"/>
    <cellStyle name="Input 26 6" xfId="6591"/>
    <cellStyle name="Input 27" xfId="6592"/>
    <cellStyle name="Input 27 2" xfId="6593"/>
    <cellStyle name="Input 27 2 2" xfId="6594"/>
    <cellStyle name="Input 27 2 3" xfId="6595"/>
    <cellStyle name="Input 27 3" xfId="6596"/>
    <cellStyle name="Input 27 3 2" xfId="6597"/>
    <cellStyle name="Input 27 4" xfId="6598"/>
    <cellStyle name="Input 27 5" xfId="6599"/>
    <cellStyle name="Input 27 6" xfId="6600"/>
    <cellStyle name="Input 28" xfId="6601"/>
    <cellStyle name="Input 28 2" xfId="6602"/>
    <cellStyle name="Input 28 2 2" xfId="6603"/>
    <cellStyle name="Input 28 2 3" xfId="6604"/>
    <cellStyle name="Input 28 3" xfId="6605"/>
    <cellStyle name="Input 28 3 2" xfId="6606"/>
    <cellStyle name="Input 28 4" xfId="6607"/>
    <cellStyle name="Input 28 5" xfId="6608"/>
    <cellStyle name="Input 28 6" xfId="6609"/>
    <cellStyle name="Input 29" xfId="6610"/>
    <cellStyle name="Input 29 2" xfId="6611"/>
    <cellStyle name="Input 29 2 2" xfId="6612"/>
    <cellStyle name="Input 29 2 3" xfId="6613"/>
    <cellStyle name="Input 29 3" xfId="6614"/>
    <cellStyle name="Input 29 3 2" xfId="6615"/>
    <cellStyle name="Input 29 4" xfId="6616"/>
    <cellStyle name="Input 29 5" xfId="6617"/>
    <cellStyle name="Input 29 6" xfId="6618"/>
    <cellStyle name="Input 3" xfId="6619"/>
    <cellStyle name="Input 3 2" xfId="6620"/>
    <cellStyle name="Input 3 2 2" xfId="6621"/>
    <cellStyle name="Input 3 2 2 2" xfId="6622"/>
    <cellStyle name="Input 3 2 2 3" xfId="6623"/>
    <cellStyle name="Input 3 2 3" xfId="6624"/>
    <cellStyle name="Input 3 2 3 2" xfId="6625"/>
    <cellStyle name="Input 3 2 4" xfId="6626"/>
    <cellStyle name="Input 3 2 5" xfId="6627"/>
    <cellStyle name="input 3 2 6" xfId="6628"/>
    <cellStyle name="Input 3 3" xfId="6629"/>
    <cellStyle name="Input 3 3 2" xfId="6630"/>
    <cellStyle name="Input 3 3 3" xfId="6631"/>
    <cellStyle name="input 3 3 4" xfId="6632"/>
    <cellStyle name="Input 3 4" xfId="6633"/>
    <cellStyle name="Input 3 4 2" xfId="6634"/>
    <cellStyle name="Input 3 4 3" xfId="6635"/>
    <cellStyle name="Input 3 5" xfId="6636"/>
    <cellStyle name="Input 3 6" xfId="6637"/>
    <cellStyle name="input 3 7" xfId="6638"/>
    <cellStyle name="Input 30" xfId="6639"/>
    <cellStyle name="Input 30 2" xfId="6640"/>
    <cellStyle name="Input 30 2 2" xfId="6641"/>
    <cellStyle name="Input 30 2 3" xfId="6642"/>
    <cellStyle name="Input 30 3" xfId="6643"/>
    <cellStyle name="Input 30 3 2" xfId="6644"/>
    <cellStyle name="Input 30 4" xfId="6645"/>
    <cellStyle name="Input 30 5" xfId="6646"/>
    <cellStyle name="Input 30 6" xfId="6647"/>
    <cellStyle name="Input 31" xfId="6648"/>
    <cellStyle name="Input 32" xfId="6649"/>
    <cellStyle name="Input 33" xfId="6650"/>
    <cellStyle name="Input 34" xfId="6651"/>
    <cellStyle name="Input 4" xfId="6652"/>
    <cellStyle name="Input 4 2" xfId="6653"/>
    <cellStyle name="Input 4 2 2" xfId="6654"/>
    <cellStyle name="Input 4 2 2 2" xfId="6655"/>
    <cellStyle name="Input 4 2 2 3" xfId="6656"/>
    <cellStyle name="Input 4 2 3" xfId="6657"/>
    <cellStyle name="Input 4 2 3 2" xfId="6658"/>
    <cellStyle name="Input 4 2 4" xfId="6659"/>
    <cellStyle name="Input 4 2 5" xfId="6660"/>
    <cellStyle name="input 4 2 6" xfId="6661"/>
    <cellStyle name="Input 4 3" xfId="6662"/>
    <cellStyle name="Input 4 3 2" xfId="6663"/>
    <cellStyle name="Input 4 3 3" xfId="6664"/>
    <cellStyle name="input 4 3 4" xfId="6665"/>
    <cellStyle name="Input 4 4" xfId="6666"/>
    <cellStyle name="Input 4 4 2" xfId="6667"/>
    <cellStyle name="Input 4 4 3" xfId="6668"/>
    <cellStyle name="Input 4 5" xfId="6669"/>
    <cellStyle name="Input 4 6" xfId="6670"/>
    <cellStyle name="input 4 7" xfId="6671"/>
    <cellStyle name="Input 5" xfId="6672"/>
    <cellStyle name="Input 5 2" xfId="6673"/>
    <cellStyle name="Input 5 2 2" xfId="6674"/>
    <cellStyle name="Input 5 2 2 2" xfId="6675"/>
    <cellStyle name="Input 5 2 2 3" xfId="6676"/>
    <cellStyle name="Input 5 2 3" xfId="6677"/>
    <cellStyle name="Input 5 2 3 2" xfId="6678"/>
    <cellStyle name="Input 5 2 4" xfId="6679"/>
    <cellStyle name="Input 5 2 5" xfId="6680"/>
    <cellStyle name="input 5 2 6" xfId="6681"/>
    <cellStyle name="Input 5 3" xfId="6682"/>
    <cellStyle name="Input 5 3 2" xfId="6683"/>
    <cellStyle name="Input 5 3 3" xfId="6684"/>
    <cellStyle name="input 5 3 4" xfId="6685"/>
    <cellStyle name="Input 5 4" xfId="6686"/>
    <cellStyle name="Input 5 4 2" xfId="6687"/>
    <cellStyle name="Input 5 4 3" xfId="6688"/>
    <cellStyle name="Input 5 5" xfId="6689"/>
    <cellStyle name="Input 5 6" xfId="6690"/>
    <cellStyle name="input 5 7" xfId="6691"/>
    <cellStyle name="Input 6" xfId="6692"/>
    <cellStyle name="Input 6 2" xfId="6693"/>
    <cellStyle name="Input 6 2 2" xfId="6694"/>
    <cellStyle name="Input 6 2 2 2" xfId="6695"/>
    <cellStyle name="Input 6 2 2 3" xfId="6696"/>
    <cellStyle name="Input 6 2 3" xfId="6697"/>
    <cellStyle name="Input 6 2 3 2" xfId="6698"/>
    <cellStyle name="Input 6 2 4" xfId="6699"/>
    <cellStyle name="Input 6 2 5" xfId="6700"/>
    <cellStyle name="input 6 2 6" xfId="6701"/>
    <cellStyle name="Input 6 3" xfId="6702"/>
    <cellStyle name="Input 6 3 2" xfId="6703"/>
    <cellStyle name="Input 6 3 3" xfId="6704"/>
    <cellStyle name="input 6 3 4" xfId="6705"/>
    <cellStyle name="Input 6 4" xfId="6706"/>
    <cellStyle name="Input 6 4 2" xfId="6707"/>
    <cellStyle name="Input 6 4 3" xfId="6708"/>
    <cellStyle name="Input 6 5" xfId="6709"/>
    <cellStyle name="Input 6 6" xfId="6710"/>
    <cellStyle name="input 6 7" xfId="6711"/>
    <cellStyle name="Input 7" xfId="6712"/>
    <cellStyle name="Input 7 2" xfId="6713"/>
    <cellStyle name="Input 7 2 2" xfId="6714"/>
    <cellStyle name="Input 7 2 2 2" xfId="6715"/>
    <cellStyle name="Input 7 2 2 3" xfId="6716"/>
    <cellStyle name="Input 7 2 3" xfId="6717"/>
    <cellStyle name="Input 7 2 3 2" xfId="6718"/>
    <cellStyle name="Input 7 2 4" xfId="6719"/>
    <cellStyle name="Input 7 2 5" xfId="6720"/>
    <cellStyle name="input 7 2 6" xfId="6721"/>
    <cellStyle name="Input 7 3" xfId="6722"/>
    <cellStyle name="Input 7 3 2" xfId="6723"/>
    <cellStyle name="Input 7 3 3" xfId="6724"/>
    <cellStyle name="input 7 3 4" xfId="6725"/>
    <cellStyle name="Input 7 4" xfId="6726"/>
    <cellStyle name="Input 7 4 2" xfId="6727"/>
    <cellStyle name="Input 7 4 3" xfId="6728"/>
    <cellStyle name="Input 7 5" xfId="6729"/>
    <cellStyle name="Input 7 6" xfId="6730"/>
    <cellStyle name="input 7 7" xfId="6731"/>
    <cellStyle name="Input 8" xfId="6732"/>
    <cellStyle name="Input 8 2" xfId="6733"/>
    <cellStyle name="Input 8 2 2" xfId="6734"/>
    <cellStyle name="Input 8 2 2 2" xfId="6735"/>
    <cellStyle name="Input 8 2 2 3" xfId="6736"/>
    <cellStyle name="Input 8 2 3" xfId="6737"/>
    <cellStyle name="Input 8 2 3 2" xfId="6738"/>
    <cellStyle name="Input 8 2 4" xfId="6739"/>
    <cellStyle name="Input 8 2 5" xfId="6740"/>
    <cellStyle name="input 8 2 6" xfId="6741"/>
    <cellStyle name="Input 8 3" xfId="6742"/>
    <cellStyle name="Input 8 3 2" xfId="6743"/>
    <cellStyle name="Input 8 3 3" xfId="6744"/>
    <cellStyle name="input 8 3 4" xfId="6745"/>
    <cellStyle name="Input 8 4" xfId="6746"/>
    <cellStyle name="Input 8 4 2" xfId="6747"/>
    <cellStyle name="Input 8 4 3" xfId="6748"/>
    <cellStyle name="Input 8 5" xfId="6749"/>
    <cellStyle name="Input 8 6" xfId="6750"/>
    <cellStyle name="input 8 7" xfId="6751"/>
    <cellStyle name="Input 9" xfId="6752"/>
    <cellStyle name="Input 9 2" xfId="6753"/>
    <cellStyle name="Input 9 2 2" xfId="6754"/>
    <cellStyle name="Input 9 2 2 2" xfId="6755"/>
    <cellStyle name="Input 9 2 2 3" xfId="6756"/>
    <cellStyle name="Input 9 2 3" xfId="6757"/>
    <cellStyle name="Input 9 2 3 2" xfId="6758"/>
    <cellStyle name="Input 9 2 4" xfId="6759"/>
    <cellStyle name="Input 9 2 5" xfId="6760"/>
    <cellStyle name="Input 9 3" xfId="6761"/>
    <cellStyle name="Input 9 3 2" xfId="6762"/>
    <cellStyle name="Input 9 3 3" xfId="6763"/>
    <cellStyle name="Input 9 4" xfId="6764"/>
    <cellStyle name="Input 9 4 2" xfId="6765"/>
    <cellStyle name="Input 9 5" xfId="6766"/>
    <cellStyle name="Input 9 6" xfId="6767"/>
    <cellStyle name="input 9 7" xfId="6768"/>
    <cellStyle name="Input Cells" xfId="6769"/>
    <cellStyle name="Input1" xfId="6770"/>
    <cellStyle name="input2" xfId="6771"/>
    <cellStyle name="InstInput" xfId="6772"/>
    <cellStyle name="InstKeyInput" xfId="6773"/>
    <cellStyle name="ITAL1" xfId="6774"/>
    <cellStyle name="Italic" xfId="6775"/>
    <cellStyle name="key input" xfId="6776"/>
    <cellStyle name="Komma_07-05-21 Foreign Currency Exposure" xfId="6777"/>
    <cellStyle name="kopregel" xfId="6778"/>
    <cellStyle name="Lable8Left" xfId="6779"/>
    <cellStyle name="Large Page Heading" xfId="6780"/>
    <cellStyle name="Legal 8½ x 14 in" xfId="6781"/>
    <cellStyle name="Level2" xfId="6782"/>
    <cellStyle name="Level2Def" xfId="6783"/>
    <cellStyle name="Linked" xfId="6784"/>
    <cellStyle name="Linked Cell" xfId="6785"/>
    <cellStyle name="Linked Cell 10" xfId="6786"/>
    <cellStyle name="Linked Cell 2" xfId="6787"/>
    <cellStyle name="Linked Cell 2 2" xfId="6788"/>
    <cellStyle name="Linked Cell 3" xfId="6789"/>
    <cellStyle name="Linked Cell 4" xfId="6790"/>
    <cellStyle name="Linked Cell 5" xfId="6791"/>
    <cellStyle name="Linked Cell 6" xfId="6792"/>
    <cellStyle name="Linked Cell 7" xfId="6793"/>
    <cellStyle name="Linked Cell 8" xfId="6794"/>
    <cellStyle name="Linked Cell 9" xfId="6795"/>
    <cellStyle name="Linked Cells" xfId="6796"/>
    <cellStyle name="Map Labels" xfId="6797"/>
    <cellStyle name="Map Legend" xfId="6798"/>
    <cellStyle name="Map Title" xfId="6799"/>
    <cellStyle name="MarginDef" xfId="6800"/>
    <cellStyle name="MarginDef 2" xfId="6801"/>
    <cellStyle name="MarginDef 3" xfId="6802"/>
    <cellStyle name="MF FinStat01" xfId="6803"/>
    <cellStyle name="Migliaia 2" xfId="6804"/>
    <cellStyle name="Migliaia 2 2" xfId="6805"/>
    <cellStyle name="Migliaia 3" xfId="6806"/>
    <cellStyle name="Migliaia 3 2" xfId="6807"/>
    <cellStyle name="Migliaia 4" xfId="6808"/>
    <cellStyle name="Migliaia 4 2" xfId="6809"/>
    <cellStyle name="Migliaia 4 3" xfId="6810"/>
    <cellStyle name="Migliaia 5" xfId="6811"/>
    <cellStyle name="Migliaia 5 2" xfId="6812"/>
    <cellStyle name="Migliaia 6" xfId="6813"/>
    <cellStyle name="Migliaia 6 2" xfId="6814"/>
    <cellStyle name="Millareɳ_INFORME.xls Gráfico 20" xfId="6815"/>
    <cellStyle name="Millares" xfId="50385" builtinId="3"/>
    <cellStyle name="Millares [0] 14" xfId="6816"/>
    <cellStyle name="Millares [0] 2" xfId="6817"/>
    <cellStyle name="Millares [0] 2 2" xfId="6818"/>
    <cellStyle name="Millares [0] 2 2 2" xfId="6819"/>
    <cellStyle name="Millares [0] 2 2 2 2" xfId="6820"/>
    <cellStyle name="Millares [0] 2 2 3" xfId="6821"/>
    <cellStyle name="Millares [0] 2 3" xfId="6822"/>
    <cellStyle name="Millares [0] 2 3 2" xfId="6823"/>
    <cellStyle name="Millares [0] 2 4" xfId="6824"/>
    <cellStyle name="Millares [0] 2 5" xfId="6825"/>
    <cellStyle name="Millares [0] 2 6" xfId="6826"/>
    <cellStyle name="Millares [0] 3" xfId="6827"/>
    <cellStyle name="Millares [0] 3 2" xfId="6828"/>
    <cellStyle name="Millares [0] 4" xfId="6829"/>
    <cellStyle name="Millares [0] 4 2" xfId="6830"/>
    <cellStyle name="Millares [0] 4 3" xfId="6831"/>
    <cellStyle name="Millares [0] 5" xfId="6832"/>
    <cellStyle name="Millares [0] 5 2" xfId="6833"/>
    <cellStyle name="Millares 10" xfId="6834"/>
    <cellStyle name="Millares 10 10" xfId="6835"/>
    <cellStyle name="Millares 10 2" xfId="6836"/>
    <cellStyle name="Millares 10 2 2" xfId="6837"/>
    <cellStyle name="Millares 10 2 2 2" xfId="6838"/>
    <cellStyle name="Millares 10 2 2 2 2" xfId="6839"/>
    <cellStyle name="Millares 10 2 2 2 3" xfId="6840"/>
    <cellStyle name="Millares 10 2 2 3" xfId="6841"/>
    <cellStyle name="Millares 10 2 2 3 2" xfId="6842"/>
    <cellStyle name="Millares 10 2 2 4" xfId="6843"/>
    <cellStyle name="Millares 10 2 3" xfId="6844"/>
    <cellStyle name="Millares 10 2 3 2" xfId="6845"/>
    <cellStyle name="Millares 10 2 3 2 2" xfId="6846"/>
    <cellStyle name="Millares 10 2 3 3" xfId="6847"/>
    <cellStyle name="Millares 10 2 4" xfId="6848"/>
    <cellStyle name="Millares 10 2 4 2" xfId="6849"/>
    <cellStyle name="Millares 10 2 5" xfId="6850"/>
    <cellStyle name="Millares 10 2 6" xfId="6851"/>
    <cellStyle name="Millares 10 2 7" xfId="6852"/>
    <cellStyle name="Millares 10 3" xfId="6853"/>
    <cellStyle name="Millares 10 3 2" xfId="6854"/>
    <cellStyle name="Millares 10 3 2 2" xfId="6855"/>
    <cellStyle name="Millares 10 3 2 2 2" xfId="6856"/>
    <cellStyle name="Millares 10 3 2 3" xfId="6857"/>
    <cellStyle name="Millares 10 3 2 4" xfId="6858"/>
    <cellStyle name="Millares 10 3 3" xfId="6859"/>
    <cellStyle name="Millares 10 3 3 2" xfId="6860"/>
    <cellStyle name="Millares 10 3 3 3" xfId="6861"/>
    <cellStyle name="Millares 10 3 4" xfId="6862"/>
    <cellStyle name="Millares 10 3 5" xfId="6863"/>
    <cellStyle name="Millares 10 4" xfId="6864"/>
    <cellStyle name="Millares 10 4 2" xfId="6865"/>
    <cellStyle name="Millares 10 4 2 2" xfId="6866"/>
    <cellStyle name="Millares 10 4 2 3" xfId="6867"/>
    <cellStyle name="Millares 10 4 3" xfId="6868"/>
    <cellStyle name="Millares 10 4 4" xfId="6869"/>
    <cellStyle name="Millares 10 5" xfId="6870"/>
    <cellStyle name="Millares 10 5 2" xfId="6871"/>
    <cellStyle name="Millares 10 5 3" xfId="6872"/>
    <cellStyle name="Millares 10 6" xfId="6873"/>
    <cellStyle name="Millares 10 6 2" xfId="6874"/>
    <cellStyle name="Millares 10 7" xfId="6875"/>
    <cellStyle name="Millares 10 8" xfId="6876"/>
    <cellStyle name="Millares 10 9" xfId="6877"/>
    <cellStyle name="Millares 100" xfId="6878"/>
    <cellStyle name="Millares 100 2" xfId="6879"/>
    <cellStyle name="Millares 101" xfId="6880"/>
    <cellStyle name="Millares 101 2" xfId="6881"/>
    <cellStyle name="Millares 102" xfId="6882"/>
    <cellStyle name="Millares 102 2" xfId="6883"/>
    <cellStyle name="Millares 103" xfId="6884"/>
    <cellStyle name="Millares 103 2" xfId="6885"/>
    <cellStyle name="Millares 104" xfId="6886"/>
    <cellStyle name="Millares 104 2" xfId="6887"/>
    <cellStyle name="Millares 105" xfId="6888"/>
    <cellStyle name="Millares 105 2" xfId="6889"/>
    <cellStyle name="Millares 106" xfId="6890"/>
    <cellStyle name="Millares 106 2" xfId="6891"/>
    <cellStyle name="Millares 107" xfId="6892"/>
    <cellStyle name="Millares 107 2" xfId="6893"/>
    <cellStyle name="Millares 108" xfId="6894"/>
    <cellStyle name="Millares 108 2" xfId="6895"/>
    <cellStyle name="Millares 109" xfId="6896"/>
    <cellStyle name="Millares 109 2" xfId="6897"/>
    <cellStyle name="Millares 11" xfId="6898"/>
    <cellStyle name="Millares 11 10" xfId="6899"/>
    <cellStyle name="Millares 11 2" xfId="6900"/>
    <cellStyle name="Millares 11 2 2" xfId="6901"/>
    <cellStyle name="Millares 11 2 2 2" xfId="6902"/>
    <cellStyle name="Millares 11 2 2 2 2" xfId="6903"/>
    <cellStyle name="Millares 11 2 2 2 3" xfId="6904"/>
    <cellStyle name="Millares 11 2 2 3" xfId="6905"/>
    <cellStyle name="Millares 11 2 2 4" xfId="6906"/>
    <cellStyle name="Millares 11 2 3" xfId="6907"/>
    <cellStyle name="Millares 11 2 3 2" xfId="6908"/>
    <cellStyle name="Millares 11 2 3 3" xfId="6909"/>
    <cellStyle name="Millares 11 2 4" xfId="6910"/>
    <cellStyle name="Millares 11 2 4 2" xfId="6911"/>
    <cellStyle name="Millares 11 3" xfId="6912"/>
    <cellStyle name="Millares 11 3 2" xfId="6913"/>
    <cellStyle name="Millares 11 3 3" xfId="6914"/>
    <cellStyle name="Millares 11 4" xfId="6915"/>
    <cellStyle name="Millares 11 5" xfId="6916"/>
    <cellStyle name="Millares 11 5 2" xfId="6917"/>
    <cellStyle name="Millares 11 6" xfId="6918"/>
    <cellStyle name="Millares 11 7" xfId="6919"/>
    <cellStyle name="Millares 11 8" xfId="6920"/>
    <cellStyle name="Millares 11 9" xfId="6921"/>
    <cellStyle name="Millares 110" xfId="6922"/>
    <cellStyle name="Millares 110 2" xfId="6923"/>
    <cellStyle name="Millares 111" xfId="6924"/>
    <cellStyle name="Millares 111 2" xfId="6925"/>
    <cellStyle name="Millares 112" xfId="6926"/>
    <cellStyle name="Millares 112 2" xfId="6927"/>
    <cellStyle name="Millares 113" xfId="6928"/>
    <cellStyle name="Millares 113 2" xfId="6929"/>
    <cellStyle name="Millares 114" xfId="6930"/>
    <cellStyle name="Millares 114 2" xfId="6931"/>
    <cellStyle name="Millares 115" xfId="6932"/>
    <cellStyle name="Millares 115 2" xfId="6933"/>
    <cellStyle name="Millares 116" xfId="6934"/>
    <cellStyle name="Millares 116 2" xfId="6935"/>
    <cellStyle name="Millares 117" xfId="6936"/>
    <cellStyle name="Millares 117 2" xfId="6937"/>
    <cellStyle name="Millares 118" xfId="6938"/>
    <cellStyle name="Millares 118 2" xfId="6939"/>
    <cellStyle name="Millares 119" xfId="6940"/>
    <cellStyle name="Millares 119 2" xfId="6941"/>
    <cellStyle name="Millares 12" xfId="6942"/>
    <cellStyle name="Millares 12 2" xfId="6943"/>
    <cellStyle name="Millares 12 2 2" xfId="6944"/>
    <cellStyle name="Millares 12 2 2 2" xfId="6945"/>
    <cellStyle name="Millares 12 2 3" xfId="6946"/>
    <cellStyle name="Millares 12 2 4" xfId="6947"/>
    <cellStyle name="Millares 12 2 5" xfId="6948"/>
    <cellStyle name="Millares 12 3" xfId="6949"/>
    <cellStyle name="Millares 12 3 2" xfId="6950"/>
    <cellStyle name="Millares 12 3 3" xfId="6951"/>
    <cellStyle name="Millares 12 4" xfId="6952"/>
    <cellStyle name="Millares 12 4 2" xfId="6953"/>
    <cellStyle name="Millares 12 5" xfId="6954"/>
    <cellStyle name="Millares 12 6" xfId="6955"/>
    <cellStyle name="Millares 12 7" xfId="6956"/>
    <cellStyle name="Millares 120" xfId="6957"/>
    <cellStyle name="Millares 120 2" xfId="6958"/>
    <cellStyle name="Millares 121" xfId="6959"/>
    <cellStyle name="Millares 121 2" xfId="6960"/>
    <cellStyle name="Millares 122" xfId="6961"/>
    <cellStyle name="Millares 122 2" xfId="6962"/>
    <cellStyle name="Millares 123" xfId="6963"/>
    <cellStyle name="Millares 123 2" xfId="6964"/>
    <cellStyle name="Millares 124" xfId="6965"/>
    <cellStyle name="Millares 124 2" xfId="6966"/>
    <cellStyle name="Millares 125" xfId="6967"/>
    <cellStyle name="Millares 125 2" xfId="6968"/>
    <cellStyle name="Millares 126" xfId="6969"/>
    <cellStyle name="Millares 126 2" xfId="6970"/>
    <cellStyle name="Millares 126 3" xfId="6971"/>
    <cellStyle name="Millares 127" xfId="6972"/>
    <cellStyle name="Millares 127 2" xfId="6973"/>
    <cellStyle name="Millares 127 3" xfId="6974"/>
    <cellStyle name="Millares 128" xfId="6975"/>
    <cellStyle name="Millares 128 2" xfId="6976"/>
    <cellStyle name="Millares 128 3" xfId="6977"/>
    <cellStyle name="Millares 129" xfId="6978"/>
    <cellStyle name="Millares 129 2" xfId="6979"/>
    <cellStyle name="Millares 129 3" xfId="6980"/>
    <cellStyle name="Millares 13" xfId="6981"/>
    <cellStyle name="Millares 13 2" xfId="6982"/>
    <cellStyle name="Millares 13 2 2" xfId="6983"/>
    <cellStyle name="Millares 13 2 2 2" xfId="6984"/>
    <cellStyle name="Millares 13 2 3" xfId="6985"/>
    <cellStyle name="Millares 13 2 4" xfId="6986"/>
    <cellStyle name="Millares 13 2 5" xfId="6987"/>
    <cellStyle name="Millares 13 3" xfId="6988"/>
    <cellStyle name="Millares 13 3 2" xfId="6989"/>
    <cellStyle name="Millares 13 3 3" xfId="6990"/>
    <cellStyle name="Millares 13 4" xfId="6991"/>
    <cellStyle name="Millares 13 4 2" xfId="6992"/>
    <cellStyle name="Millares 13 5" xfId="6993"/>
    <cellStyle name="Millares 130" xfId="6994"/>
    <cellStyle name="Millares 130 2" xfId="6995"/>
    <cellStyle name="Millares 130 3" xfId="6996"/>
    <cellStyle name="Millares 131" xfId="6997"/>
    <cellStyle name="Millares 131 2" xfId="6998"/>
    <cellStyle name="Millares 131 3" xfId="6999"/>
    <cellStyle name="Millares 132" xfId="7000"/>
    <cellStyle name="Millares 132 2" xfId="7001"/>
    <cellStyle name="Millares 132 3" xfId="7002"/>
    <cellStyle name="Millares 133" xfId="7003"/>
    <cellStyle name="Millares 133 2" xfId="7004"/>
    <cellStyle name="Millares 133 3" xfId="7005"/>
    <cellStyle name="Millares 134" xfId="7006"/>
    <cellStyle name="Millares 134 2" xfId="7007"/>
    <cellStyle name="Millares 134 3" xfId="7008"/>
    <cellStyle name="Millares 135" xfId="7009"/>
    <cellStyle name="Millares 135 2" xfId="7010"/>
    <cellStyle name="Millares 135 3" xfId="7011"/>
    <cellStyle name="Millares 136" xfId="7012"/>
    <cellStyle name="Millares 136 2" xfId="7013"/>
    <cellStyle name="Millares 136 3" xfId="7014"/>
    <cellStyle name="Millares 137" xfId="7015"/>
    <cellStyle name="Millares 137 2" xfId="7016"/>
    <cellStyle name="Millares 137 3" xfId="7017"/>
    <cellStyle name="Millares 138" xfId="7018"/>
    <cellStyle name="Millares 138 2" xfId="7019"/>
    <cellStyle name="Millares 138 3" xfId="7020"/>
    <cellStyle name="Millares 139" xfId="7021"/>
    <cellStyle name="Millares 139 2" xfId="7022"/>
    <cellStyle name="Millares 139 3" xfId="7023"/>
    <cellStyle name="Millares 14" xfId="7024"/>
    <cellStyle name="Millares 14 2" xfId="7025"/>
    <cellStyle name="Millares 14 2 2" xfId="7026"/>
    <cellStyle name="Millares 14 2 2 2" xfId="7027"/>
    <cellStyle name="Millares 14 2 3" xfId="7028"/>
    <cellStyle name="Millares 14 2 4" xfId="7029"/>
    <cellStyle name="Millares 14 3" xfId="7030"/>
    <cellStyle name="Millares 14 3 2" xfId="7031"/>
    <cellStyle name="Millares 14 3 3" xfId="7032"/>
    <cellStyle name="Millares 14 4" xfId="7033"/>
    <cellStyle name="Millares 14 4 2" xfId="7034"/>
    <cellStyle name="Millares 14 5" xfId="7035"/>
    <cellStyle name="Millares 14 6" xfId="7036"/>
    <cellStyle name="Millares 14 7" xfId="7037"/>
    <cellStyle name="Millares 140" xfId="7038"/>
    <cellStyle name="Millares 140 2" xfId="7039"/>
    <cellStyle name="Millares 140 3" xfId="7040"/>
    <cellStyle name="Millares 141" xfId="7041"/>
    <cellStyle name="Millares 141 2" xfId="7042"/>
    <cellStyle name="Millares 141 3" xfId="7043"/>
    <cellStyle name="Millares 142" xfId="7044"/>
    <cellStyle name="Millares 142 2" xfId="7045"/>
    <cellStyle name="Millares 142 3" xfId="7046"/>
    <cellStyle name="Millares 143" xfId="7047"/>
    <cellStyle name="Millares 143 2" xfId="7048"/>
    <cellStyle name="Millares 143 3" xfId="7049"/>
    <cellStyle name="Millares 144" xfId="7050"/>
    <cellStyle name="Millares 145" xfId="7051"/>
    <cellStyle name="Millares 146" xfId="7052"/>
    <cellStyle name="Millares 147" xfId="7053"/>
    <cellStyle name="Millares 148" xfId="7054"/>
    <cellStyle name="Millares 149" xfId="7055"/>
    <cellStyle name="Millares 15" xfId="7056"/>
    <cellStyle name="Millares 15 2" xfId="7057"/>
    <cellStyle name="Millares 15 2 2" xfId="7058"/>
    <cellStyle name="Millares 15 2 2 2" xfId="7059"/>
    <cellStyle name="Millares 15 2 2 3" xfId="7060"/>
    <cellStyle name="Millares 15 2 3" xfId="7061"/>
    <cellStyle name="Millares 15 2 4" xfId="7062"/>
    <cellStyle name="Millares 15 2 5" xfId="7063"/>
    <cellStyle name="Millares 15 3" xfId="7064"/>
    <cellStyle name="Millares 15 3 2" xfId="7065"/>
    <cellStyle name="Millares 15 3 3" xfId="7066"/>
    <cellStyle name="Millares 15 3 4" xfId="7067"/>
    <cellStyle name="Millares 15 4" xfId="7068"/>
    <cellStyle name="Millares 15 4 2" xfId="7069"/>
    <cellStyle name="Millares 15 5" xfId="7070"/>
    <cellStyle name="Millares 150" xfId="7071"/>
    <cellStyle name="Millares 151" xfId="7072"/>
    <cellStyle name="Millares 152" xfId="7073"/>
    <cellStyle name="Millares 153" xfId="7074"/>
    <cellStyle name="Millares 154" xfId="7075"/>
    <cellStyle name="Millares 155" xfId="7076"/>
    <cellStyle name="Millares 155 2" xfId="7077"/>
    <cellStyle name="Millares 155 3" xfId="7078"/>
    <cellStyle name="Millares 155 4" xfId="7079"/>
    <cellStyle name="Millares 155 5" xfId="7080"/>
    <cellStyle name="Millares 156" xfId="7081"/>
    <cellStyle name="Millares 156 2" xfId="7082"/>
    <cellStyle name="Millares 156 3" xfId="7083"/>
    <cellStyle name="Millares 156 4" xfId="7084"/>
    <cellStyle name="Millares 156 5" xfId="7085"/>
    <cellStyle name="Millares 157" xfId="7086"/>
    <cellStyle name="Millares 157 2" xfId="7087"/>
    <cellStyle name="Millares 157 3" xfId="7088"/>
    <cellStyle name="Millares 157 4" xfId="7089"/>
    <cellStyle name="Millares 157 5" xfId="7090"/>
    <cellStyle name="Millares 158" xfId="7091"/>
    <cellStyle name="Millares 158 2" xfId="7092"/>
    <cellStyle name="Millares 158 3" xfId="7093"/>
    <cellStyle name="Millares 158 4" xfId="7094"/>
    <cellStyle name="Millares 158 5" xfId="7095"/>
    <cellStyle name="Millares 159" xfId="7096"/>
    <cellStyle name="Millares 159 2" xfId="7097"/>
    <cellStyle name="Millares 159 3" xfId="7098"/>
    <cellStyle name="Millares 159 4" xfId="7099"/>
    <cellStyle name="Millares 159 5" xfId="7100"/>
    <cellStyle name="Millares 16" xfId="7101"/>
    <cellStyle name="Millares 16 2" xfId="7102"/>
    <cellStyle name="Millares 16 2 2" xfId="7103"/>
    <cellStyle name="Millares 16 2 2 2" xfId="7104"/>
    <cellStyle name="Millares 16 2 3" xfId="7105"/>
    <cellStyle name="Millares 16 2 4" xfId="7106"/>
    <cellStyle name="Millares 16 2 5" xfId="7107"/>
    <cellStyle name="Millares 16 3" xfId="7108"/>
    <cellStyle name="Millares 16 3 2" xfId="7109"/>
    <cellStyle name="Millares 16 3 3" xfId="7110"/>
    <cellStyle name="Millares 16 4" xfId="7111"/>
    <cellStyle name="Millares 16 4 2" xfId="7112"/>
    <cellStyle name="Millares 16 5" xfId="7113"/>
    <cellStyle name="Millares 16 6" xfId="7114"/>
    <cellStyle name="Millares 160" xfId="7115"/>
    <cellStyle name="Millares 160 2" xfId="7116"/>
    <cellStyle name="Millares 160 3" xfId="7117"/>
    <cellStyle name="Millares 160 4" xfId="7118"/>
    <cellStyle name="Millares 160 5" xfId="7119"/>
    <cellStyle name="Millares 161" xfId="7120"/>
    <cellStyle name="Millares 161 2" xfId="7121"/>
    <cellStyle name="Millares 161 3" xfId="7122"/>
    <cellStyle name="Millares 161 4" xfId="7123"/>
    <cellStyle name="Millares 161 5" xfId="7124"/>
    <cellStyle name="Millares 162" xfId="7125"/>
    <cellStyle name="Millares 162 2" xfId="7126"/>
    <cellStyle name="Millares 162 3" xfId="7127"/>
    <cellStyle name="Millares 162 4" xfId="7128"/>
    <cellStyle name="Millares 162 5" xfId="7129"/>
    <cellStyle name="Millares 163" xfId="7130"/>
    <cellStyle name="Millares 163 2" xfId="7131"/>
    <cellStyle name="Millares 163 3" xfId="7132"/>
    <cellStyle name="Millares 163 4" xfId="7133"/>
    <cellStyle name="Millares 163 5" xfId="7134"/>
    <cellStyle name="Millares 164" xfId="7135"/>
    <cellStyle name="Millares 164 2" xfId="7136"/>
    <cellStyle name="Millares 164 3" xfId="7137"/>
    <cellStyle name="Millares 164 4" xfId="7138"/>
    <cellStyle name="Millares 164 5" xfId="7139"/>
    <cellStyle name="Millares 165" xfId="7140"/>
    <cellStyle name="Millares 165 2" xfId="7141"/>
    <cellStyle name="Millares 165 3" xfId="7142"/>
    <cellStyle name="Millares 165 4" xfId="7143"/>
    <cellStyle name="Millares 165 5" xfId="7144"/>
    <cellStyle name="Millares 166" xfId="7145"/>
    <cellStyle name="Millares 166 2" xfId="7146"/>
    <cellStyle name="Millares 166 3" xfId="7147"/>
    <cellStyle name="Millares 166 4" xfId="7148"/>
    <cellStyle name="Millares 166 5" xfId="7149"/>
    <cellStyle name="Millares 167" xfId="7150"/>
    <cellStyle name="Millares 167 2" xfId="7151"/>
    <cellStyle name="Millares 167 3" xfId="7152"/>
    <cellStyle name="Millares 167 4" xfId="7153"/>
    <cellStyle name="Millares 167 5" xfId="7154"/>
    <cellStyle name="Millares 168" xfId="7155"/>
    <cellStyle name="Millares 168 2" xfId="7156"/>
    <cellStyle name="Millares 168 3" xfId="7157"/>
    <cellStyle name="Millares 168 4" xfId="7158"/>
    <cellStyle name="Millares 168 5" xfId="7159"/>
    <cellStyle name="Millares 169" xfId="7160"/>
    <cellStyle name="Millares 169 2" xfId="7161"/>
    <cellStyle name="Millares 169 3" xfId="7162"/>
    <cellStyle name="Millares 169 4" xfId="7163"/>
    <cellStyle name="Millares 17" xfId="7164"/>
    <cellStyle name="Millares 17 2" xfId="7165"/>
    <cellStyle name="Millares 17 2 2" xfId="7166"/>
    <cellStyle name="Millares 17 2 2 2" xfId="7167"/>
    <cellStyle name="Millares 17 2 3" xfId="7168"/>
    <cellStyle name="Millares 17 2 4" xfId="7169"/>
    <cellStyle name="Millares 17 3" xfId="7170"/>
    <cellStyle name="Millares 17 3 2" xfId="7171"/>
    <cellStyle name="Millares 17 3 3" xfId="7172"/>
    <cellStyle name="Millares 17 4" xfId="7173"/>
    <cellStyle name="Millares 17 4 2" xfId="7174"/>
    <cellStyle name="Millares 17 5" xfId="7175"/>
    <cellStyle name="Millares 17 6" xfId="7176"/>
    <cellStyle name="Millares 170" xfId="7177"/>
    <cellStyle name="Millares 170 2" xfId="7178"/>
    <cellStyle name="Millares 170 3" xfId="7179"/>
    <cellStyle name="Millares 170 4" xfId="7180"/>
    <cellStyle name="Millares 171" xfId="7181"/>
    <cellStyle name="Millares 171 2" xfId="7182"/>
    <cellStyle name="Millares 171 3" xfId="7183"/>
    <cellStyle name="Millares 171 4" xfId="7184"/>
    <cellStyle name="Millares 172" xfId="7185"/>
    <cellStyle name="Millares 172 2" xfId="7186"/>
    <cellStyle name="Millares 172 3" xfId="7187"/>
    <cellStyle name="Millares 172 4" xfId="7188"/>
    <cellStyle name="Millares 173" xfId="7189"/>
    <cellStyle name="Millares 173 2" xfId="7190"/>
    <cellStyle name="Millares 173 3" xfId="7191"/>
    <cellStyle name="Millares 173 4" xfId="7192"/>
    <cellStyle name="Millares 174" xfId="7193"/>
    <cellStyle name="Millares 174 2" xfId="7194"/>
    <cellStyle name="Millares 174 3" xfId="7195"/>
    <cellStyle name="Millares 174 4" xfId="7196"/>
    <cellStyle name="Millares 175" xfId="7197"/>
    <cellStyle name="Millares 175 2" xfId="7198"/>
    <cellStyle name="Millares 175 3" xfId="7199"/>
    <cellStyle name="Millares 175 4" xfId="7200"/>
    <cellStyle name="Millares 176" xfId="7201"/>
    <cellStyle name="Millares 176 2" xfId="7202"/>
    <cellStyle name="Millares 176 3" xfId="7203"/>
    <cellStyle name="Millares 177" xfId="7204"/>
    <cellStyle name="Millares 177 2" xfId="7205"/>
    <cellStyle name="Millares 177 3" xfId="7206"/>
    <cellStyle name="Millares 177 4" xfId="7207"/>
    <cellStyle name="Millares 177 5" xfId="7208"/>
    <cellStyle name="Millares 178" xfId="7209"/>
    <cellStyle name="Millares 178 2" xfId="7210"/>
    <cellStyle name="Millares 178 3" xfId="7211"/>
    <cellStyle name="Millares 179" xfId="7212"/>
    <cellStyle name="Millares 179 2" xfId="7213"/>
    <cellStyle name="Millares 18" xfId="7214"/>
    <cellStyle name="Millares 18 2" xfId="7215"/>
    <cellStyle name="Millares 18 2 2" xfId="7216"/>
    <cellStyle name="Millares 18 2 2 2" xfId="7217"/>
    <cellStyle name="Millares 18 2 3" xfId="7218"/>
    <cellStyle name="Millares 18 2 4" xfId="7219"/>
    <cellStyle name="Millares 18 3" xfId="7220"/>
    <cellStyle name="Millares 18 3 2" xfId="7221"/>
    <cellStyle name="Millares 18 3 2 2" xfId="7222"/>
    <cellStyle name="Millares 18 3 3" xfId="7223"/>
    <cellStyle name="Millares 18 4" xfId="7224"/>
    <cellStyle name="Millares 18 4 2" xfId="7225"/>
    <cellStyle name="Millares 18 5" xfId="7226"/>
    <cellStyle name="Millares 18 6" xfId="7227"/>
    <cellStyle name="Millares 180" xfId="7228"/>
    <cellStyle name="Millares 180 2" xfId="7229"/>
    <cellStyle name="Millares 180 3" xfId="7230"/>
    <cellStyle name="Millares 181" xfId="7231"/>
    <cellStyle name="Millares 181 2" xfId="7232"/>
    <cellStyle name="Millares 181 3" xfId="7233"/>
    <cellStyle name="Millares 182" xfId="7234"/>
    <cellStyle name="Millares 182 2" xfId="7235"/>
    <cellStyle name="Millares 182 3" xfId="7236"/>
    <cellStyle name="Millares 183" xfId="7237"/>
    <cellStyle name="Millares 183 2" xfId="7238"/>
    <cellStyle name="Millares 183 3" xfId="7239"/>
    <cellStyle name="Millares 184" xfId="7240"/>
    <cellStyle name="Millares 184 2" xfId="7241"/>
    <cellStyle name="Millares 184 3" xfId="7242"/>
    <cellStyle name="Millares 185" xfId="7243"/>
    <cellStyle name="Millares 185 2" xfId="7244"/>
    <cellStyle name="Millares 185 3" xfId="7245"/>
    <cellStyle name="Millares 185 4" xfId="7246"/>
    <cellStyle name="Millares 186" xfId="7247"/>
    <cellStyle name="Millares 186 2" xfId="7248"/>
    <cellStyle name="Millares 186 3" xfId="7249"/>
    <cellStyle name="Millares 186 4" xfId="7250"/>
    <cellStyle name="Millares 187" xfId="7251"/>
    <cellStyle name="Millares 187 2" xfId="7252"/>
    <cellStyle name="Millares 187 3" xfId="7253"/>
    <cellStyle name="Millares 188" xfId="7254"/>
    <cellStyle name="Millares 188 2" xfId="7255"/>
    <cellStyle name="Millares 188 3" xfId="7256"/>
    <cellStyle name="Millares 188 4" xfId="7257"/>
    <cellStyle name="Millares 189" xfId="7258"/>
    <cellStyle name="Millares 189 2" xfId="7259"/>
    <cellStyle name="Millares 189 3" xfId="7260"/>
    <cellStyle name="Millares 189 4" xfId="7261"/>
    <cellStyle name="Millares 19" xfId="7262"/>
    <cellStyle name="Millares 19 2" xfId="7263"/>
    <cellStyle name="Millares 19 2 2" xfId="7264"/>
    <cellStyle name="Millares 19 2 2 2" xfId="7265"/>
    <cellStyle name="Millares 19 2 3" xfId="7266"/>
    <cellStyle name="Millares 19 2 4" xfId="7267"/>
    <cellStyle name="Millares 19 2 5" xfId="7268"/>
    <cellStyle name="Millares 19 2 6" xfId="7269"/>
    <cellStyle name="Millares 19 3" xfId="7270"/>
    <cellStyle name="Millares 19 3 2" xfId="7271"/>
    <cellStyle name="Millares 19 3 3" xfId="7272"/>
    <cellStyle name="Millares 19 4" xfId="7273"/>
    <cellStyle name="Millares 19 5" xfId="7274"/>
    <cellStyle name="Millares 190" xfId="7275"/>
    <cellStyle name="Millares 190 2" xfId="7276"/>
    <cellStyle name="Millares 191" xfId="7277"/>
    <cellStyle name="Millares 191 2" xfId="7278"/>
    <cellStyle name="Millares 192" xfId="7279"/>
    <cellStyle name="Millares 192 2" xfId="7280"/>
    <cellStyle name="Millares 193" xfId="7281"/>
    <cellStyle name="Millares 193 2" xfId="7282"/>
    <cellStyle name="Millares 194" xfId="7283"/>
    <cellStyle name="Millares 194 2" xfId="7284"/>
    <cellStyle name="Millares 195" xfId="7285"/>
    <cellStyle name="Millares 196" xfId="7286"/>
    <cellStyle name="Millares 197" xfId="7287"/>
    <cellStyle name="Millares 198" xfId="7288"/>
    <cellStyle name="Millares 199" xfId="7289"/>
    <cellStyle name="Millares 2" xfId="7290"/>
    <cellStyle name="Millares 2 10" xfId="7291"/>
    <cellStyle name="Millares 2 11" xfId="7292"/>
    <cellStyle name="Millares 2 12" xfId="7293"/>
    <cellStyle name="Millares 2 13" xfId="7294"/>
    <cellStyle name="Millares 2 14" xfId="7295"/>
    <cellStyle name="Millares 2 15" xfId="7296"/>
    <cellStyle name="Millares 2 16" xfId="7297"/>
    <cellStyle name="Millares 2 17" xfId="7298"/>
    <cellStyle name="Millares 2 18" xfId="7299"/>
    <cellStyle name="Millares 2 19" xfId="7300"/>
    <cellStyle name="Millares 2 2" xfId="7301"/>
    <cellStyle name="Millares 2 2 10" xfId="7302"/>
    <cellStyle name="Millares 2 2 11" xfId="7303"/>
    <cellStyle name="Millares 2 2 12" xfId="7304"/>
    <cellStyle name="Millares 2 2 13" xfId="7305"/>
    <cellStyle name="Millares 2 2 2" xfId="7306"/>
    <cellStyle name="Millares 2 2 2 10" xfId="7307"/>
    <cellStyle name="Millares 2 2 2 2" xfId="7308"/>
    <cellStyle name="Millares 2 2 2 2 2" xfId="7309"/>
    <cellStyle name="Millares 2 2 2 2 2 2" xfId="7310"/>
    <cellStyle name="Millares 2 2 2 2 2 3" xfId="7311"/>
    <cellStyle name="Millares 2 2 2 2 3" xfId="7312"/>
    <cellStyle name="Millares 2 2 2 2 4" xfId="7313"/>
    <cellStyle name="Millares 2 2 2 2 5" xfId="7314"/>
    <cellStyle name="Millares 2 2 2 3" xfId="7315"/>
    <cellStyle name="Millares 2 2 2 3 2" xfId="7316"/>
    <cellStyle name="Millares 2 2 2 3 3" xfId="7317"/>
    <cellStyle name="Millares 2 2 2 4" xfId="7318"/>
    <cellStyle name="Millares 2 2 2 4 2" xfId="7319"/>
    <cellStyle name="Millares 2 2 2 5" xfId="7320"/>
    <cellStyle name="Millares 2 2 2 6" xfId="7321"/>
    <cellStyle name="Millares 2 2 2 7" xfId="7322"/>
    <cellStyle name="Millares 2 2 2 8" xfId="7323"/>
    <cellStyle name="Millares 2 2 2 9" xfId="7324"/>
    <cellStyle name="Millares 2 2 3" xfId="7325"/>
    <cellStyle name="Millares 2 2 3 2" xfId="7326"/>
    <cellStyle name="Millares 2 2 3 3" xfId="7327"/>
    <cellStyle name="Millares 2 2 3 4" xfId="7328"/>
    <cellStyle name="Millares 2 2 4" xfId="7329"/>
    <cellStyle name="Millares 2 2 4 2" xfId="7330"/>
    <cellStyle name="Millares 2 2 4 2 2" xfId="7331"/>
    <cellStyle name="Millares 2 2 4 3" xfId="7332"/>
    <cellStyle name="Millares 2 2 4 4" xfId="7333"/>
    <cellStyle name="Millares 2 2 5" xfId="7334"/>
    <cellStyle name="Millares 2 2 5 2" xfId="7335"/>
    <cellStyle name="Millares 2 2 5 3" xfId="7336"/>
    <cellStyle name="Millares 2 2 6" xfId="7337"/>
    <cellStyle name="Millares 2 2 6 2" xfId="7338"/>
    <cellStyle name="Millares 2 2 7" xfId="7339"/>
    <cellStyle name="Millares 2 2 8" xfId="7340"/>
    <cellStyle name="Millares 2 2 9" xfId="7341"/>
    <cellStyle name="Millares 2 20" xfId="7342"/>
    <cellStyle name="Millares 2 21" xfId="7343"/>
    <cellStyle name="Millares 2 22" xfId="7344"/>
    <cellStyle name="Millares 2 23" xfId="7345"/>
    <cellStyle name="Millares 2 24" xfId="7346"/>
    <cellStyle name="Millares 2 25" xfId="7347"/>
    <cellStyle name="Millares 2 26" xfId="7348"/>
    <cellStyle name="Millares 2 27" xfId="7349"/>
    <cellStyle name="Millares 2 28" xfId="7350"/>
    <cellStyle name="Millares 2 29" xfId="7351"/>
    <cellStyle name="Millares 2 3" xfId="7352"/>
    <cellStyle name="Millares 2 3 10" xfId="7353"/>
    <cellStyle name="Millares 2 3 2" xfId="7354"/>
    <cellStyle name="Millares 2 3 2 2" xfId="7355"/>
    <cellStyle name="Millares 2 3 3" xfId="7356"/>
    <cellStyle name="Millares 2 3 4" xfId="7357"/>
    <cellStyle name="Millares 2 3 5" xfId="7358"/>
    <cellStyle name="Millares 2 3 6" xfId="7359"/>
    <cellStyle name="Millares 2 3 7" xfId="7360"/>
    <cellStyle name="Millares 2 3 8" xfId="7361"/>
    <cellStyle name="Millares 2 3 9" xfId="7362"/>
    <cellStyle name="Millares 2 30" xfId="7363"/>
    <cellStyle name="Millares 2 31" xfId="7364"/>
    <cellStyle name="Millares 2 32" xfId="7365"/>
    <cellStyle name="Millares 2 33" xfId="7366"/>
    <cellStyle name="Millares 2 34" xfId="7367"/>
    <cellStyle name="Millares 2 35" xfId="7368"/>
    <cellStyle name="Millares 2 36" xfId="7369"/>
    <cellStyle name="Millares 2 37" xfId="7370"/>
    <cellStyle name="Millares 2 37 2" xfId="7371"/>
    <cellStyle name="Millares 2 37 3" xfId="7372"/>
    <cellStyle name="Millares 2 37 3 2" xfId="7373"/>
    <cellStyle name="Millares 2 37 3 3" xfId="7374"/>
    <cellStyle name="Millares 2 37 4" xfId="7375"/>
    <cellStyle name="Millares 2 37 5" xfId="7376"/>
    <cellStyle name="Millares 2 38" xfId="7377"/>
    <cellStyle name="Millares 2 39" xfId="7378"/>
    <cellStyle name="Millares 2 4" xfId="7379"/>
    <cellStyle name="Millares 2 4 2" xfId="7380"/>
    <cellStyle name="Millares 2 4 2 2" xfId="7381"/>
    <cellStyle name="Millares 2 4 2 3" xfId="7382"/>
    <cellStyle name="Millares 2 4 3" xfId="7383"/>
    <cellStyle name="Millares 2 4 4" xfId="7384"/>
    <cellStyle name="Millares 2 4 5" xfId="7385"/>
    <cellStyle name="Millares 2 4 6" xfId="7386"/>
    <cellStyle name="Millares 2 4 7" xfId="7387"/>
    <cellStyle name="Millares 2 40" xfId="7388"/>
    <cellStyle name="Millares 2 41" xfId="7389"/>
    <cellStyle name="Millares 2 41 2" xfId="7390"/>
    <cellStyle name="Millares 2 42" xfId="7391"/>
    <cellStyle name="Millares 2 43" xfId="7392"/>
    <cellStyle name="Millares 2 44" xfId="7393"/>
    <cellStyle name="Millares 2 45" xfId="7394"/>
    <cellStyle name="Millares 2 46" xfId="7395"/>
    <cellStyle name="Millares 2 47" xfId="7396"/>
    <cellStyle name="Millares 2 48" xfId="7397"/>
    <cellStyle name="Millares 2 49" xfId="7398"/>
    <cellStyle name="Millares 2 5" xfId="7399"/>
    <cellStyle name="Millares 2 5 2" xfId="7400"/>
    <cellStyle name="Millares 2 5 3" xfId="7401"/>
    <cellStyle name="Millares 2 5 4" xfId="7402"/>
    <cellStyle name="Millares 2 5 5" xfId="7403"/>
    <cellStyle name="Millares 2 50" xfId="7404"/>
    <cellStyle name="Millares 2 51" xfId="7405"/>
    <cellStyle name="Millares 2 52" xfId="7406"/>
    <cellStyle name="Millares 2 53" xfId="7407"/>
    <cellStyle name="Millares 2 6" xfId="7408"/>
    <cellStyle name="Millares 2 6 2" xfId="7409"/>
    <cellStyle name="Millares 2 6 3" xfId="7410"/>
    <cellStyle name="Millares 2 6 4" xfId="7411"/>
    <cellStyle name="Millares 2 7" xfId="7412"/>
    <cellStyle name="Millares 2 7 2" xfId="7413"/>
    <cellStyle name="Millares 2 7 3" xfId="7414"/>
    <cellStyle name="Millares 2 7 4" xfId="7415"/>
    <cellStyle name="Millares 2 8" xfId="7416"/>
    <cellStyle name="Millares 2 8 2" xfId="7417"/>
    <cellStyle name="Millares 2 9" xfId="7418"/>
    <cellStyle name="Millares 2 9 2" xfId="7419"/>
    <cellStyle name="Millares 2_Honduras" xfId="7420"/>
    <cellStyle name="Millares 20" xfId="7421"/>
    <cellStyle name="Millares 20 2" xfId="7422"/>
    <cellStyle name="Millares 20 2 2" xfId="7423"/>
    <cellStyle name="Millares 20 2 2 2" xfId="7424"/>
    <cellStyle name="Millares 20 2 3" xfId="7425"/>
    <cellStyle name="Millares 20 2 4" xfId="7426"/>
    <cellStyle name="Millares 20 2 5" xfId="7427"/>
    <cellStyle name="Millares 20 3" xfId="7428"/>
    <cellStyle name="Millares 20 3 2" xfId="7429"/>
    <cellStyle name="Millares 20 3 3" xfId="7430"/>
    <cellStyle name="Millares 20 4" xfId="7431"/>
    <cellStyle name="Millares 20 5" xfId="7432"/>
    <cellStyle name="Millares 200" xfId="7433"/>
    <cellStyle name="Millares 201" xfId="7434"/>
    <cellStyle name="Millares 202" xfId="7435"/>
    <cellStyle name="Millares 202 2" xfId="7436"/>
    <cellStyle name="Millares 203" xfId="7437"/>
    <cellStyle name="Millares 204" xfId="7438"/>
    <cellStyle name="Millares 205" xfId="7439"/>
    <cellStyle name="Millares 206" xfId="7440"/>
    <cellStyle name="Millares 207" xfId="7441"/>
    <cellStyle name="Millares 208" xfId="7442"/>
    <cellStyle name="Millares 209" xfId="7443"/>
    <cellStyle name="Millares 21" xfId="7444"/>
    <cellStyle name="Millares 21 2" xfId="7445"/>
    <cellStyle name="Millares 21 2 2" xfId="7446"/>
    <cellStyle name="Millares 21 2 2 2" xfId="7447"/>
    <cellStyle name="Millares 21 2 3" xfId="7448"/>
    <cellStyle name="Millares 21 2 4" xfId="7449"/>
    <cellStyle name="Millares 21 3" xfId="7450"/>
    <cellStyle name="Millares 21 3 2" xfId="7451"/>
    <cellStyle name="Millares 21 3 3" xfId="7452"/>
    <cellStyle name="Millares 21 4" xfId="7453"/>
    <cellStyle name="Millares 21 5" xfId="7454"/>
    <cellStyle name="Millares 210" xfId="7455"/>
    <cellStyle name="Millares 211" xfId="7456"/>
    <cellStyle name="Millares 212" xfId="7457"/>
    <cellStyle name="Millares 213" xfId="7458"/>
    <cellStyle name="Millares 214" xfId="7459"/>
    <cellStyle name="Millares 215" xfId="7460"/>
    <cellStyle name="Millares 216" xfId="7461"/>
    <cellStyle name="Millares 217" xfId="7462"/>
    <cellStyle name="Millares 218" xfId="7463"/>
    <cellStyle name="Millares 219" xfId="7464"/>
    <cellStyle name="Millares 22" xfId="7465"/>
    <cellStyle name="Millares 22 2" xfId="7466"/>
    <cellStyle name="Millares 22 2 2" xfId="7467"/>
    <cellStyle name="Millares 22 2 3" xfId="7468"/>
    <cellStyle name="Millares 22 3" xfId="7469"/>
    <cellStyle name="Millares 220" xfId="7470"/>
    <cellStyle name="Millares 221" xfId="7471"/>
    <cellStyle name="Millares 222" xfId="7472"/>
    <cellStyle name="Millares 223" xfId="7473"/>
    <cellStyle name="Millares 224" xfId="7474"/>
    <cellStyle name="Millares 225" xfId="7475"/>
    <cellStyle name="Millares 226" xfId="7476"/>
    <cellStyle name="Millares 227" xfId="7477"/>
    <cellStyle name="Millares 228" xfId="7478"/>
    <cellStyle name="Millares 229" xfId="7479"/>
    <cellStyle name="Millares 23" xfId="7480"/>
    <cellStyle name="Millares 23 2" xfId="7481"/>
    <cellStyle name="Millares 23 2 2" xfId="7482"/>
    <cellStyle name="Millares 23 2 2 2" xfId="7483"/>
    <cellStyle name="Millares 23 2 3" xfId="7484"/>
    <cellStyle name="Millares 23 2 4" xfId="7485"/>
    <cellStyle name="Millares 23 2 5" xfId="7486"/>
    <cellStyle name="Millares 23 2 6" xfId="7487"/>
    <cellStyle name="Millares 23 3" xfId="7488"/>
    <cellStyle name="Millares 23 3 2" xfId="7489"/>
    <cellStyle name="Millares 23 3 3" xfId="7490"/>
    <cellStyle name="Millares 23 4" xfId="7491"/>
    <cellStyle name="Millares 23 5" xfId="7492"/>
    <cellStyle name="Millares 230" xfId="7493"/>
    <cellStyle name="Millares 231" xfId="7494"/>
    <cellStyle name="Millares 232" xfId="7495"/>
    <cellStyle name="Millares 233" xfId="7496"/>
    <cellStyle name="Millares 234" xfId="7497"/>
    <cellStyle name="Millares 235" xfId="7498"/>
    <cellStyle name="Millares 236" xfId="7499"/>
    <cellStyle name="Millares 237" xfId="7500"/>
    <cellStyle name="Millares 238" xfId="7501"/>
    <cellStyle name="Millares 239" xfId="7502"/>
    <cellStyle name="Millares 24" xfId="7503"/>
    <cellStyle name="Millares 24 2" xfId="7504"/>
    <cellStyle name="Millares 24 2 2" xfId="7505"/>
    <cellStyle name="Millares 24 2 2 2" xfId="7506"/>
    <cellStyle name="Millares 24 2 3" xfId="7507"/>
    <cellStyle name="Millares 24 2 4" xfId="7508"/>
    <cellStyle name="Millares 24 2 5" xfId="7509"/>
    <cellStyle name="Millares 24 2 6" xfId="7510"/>
    <cellStyle name="Millares 24 3" xfId="7511"/>
    <cellStyle name="Millares 24 3 2" xfId="7512"/>
    <cellStyle name="Millares 24 4" xfId="7513"/>
    <cellStyle name="Millares 24 5" xfId="7514"/>
    <cellStyle name="Millares 240" xfId="7515"/>
    <cellStyle name="Millares 241" xfId="7516"/>
    <cellStyle name="Millares 242" xfId="7517"/>
    <cellStyle name="Millares 243" xfId="7518"/>
    <cellStyle name="Millares 244" xfId="7519"/>
    <cellStyle name="Millares 245" xfId="7520"/>
    <cellStyle name="Millares 246" xfId="7521"/>
    <cellStyle name="Millares 247" xfId="7522"/>
    <cellStyle name="Millares 248" xfId="7523"/>
    <cellStyle name="Millares 249" xfId="7524"/>
    <cellStyle name="Millares 25" xfId="7525"/>
    <cellStyle name="Millares 25 2" xfId="7526"/>
    <cellStyle name="Millares 25 2 2" xfId="7527"/>
    <cellStyle name="Millares 25 2 2 2" xfId="7528"/>
    <cellStyle name="Millares 25 2 3" xfId="7529"/>
    <cellStyle name="Millares 25 2 4" xfId="7530"/>
    <cellStyle name="Millares 25 2 5" xfId="7531"/>
    <cellStyle name="Millares 25 2 6" xfId="7532"/>
    <cellStyle name="Millares 25 3" xfId="7533"/>
    <cellStyle name="Millares 25 3 2" xfId="7534"/>
    <cellStyle name="Millares 25 4" xfId="7535"/>
    <cellStyle name="Millares 25 5" xfId="7536"/>
    <cellStyle name="Millares 250" xfId="7537"/>
    <cellStyle name="Millares 251" xfId="7538"/>
    <cellStyle name="Millares 252" xfId="7539"/>
    <cellStyle name="Millares 253" xfId="7540"/>
    <cellStyle name="Millares 254" xfId="7541"/>
    <cellStyle name="Millares 255" xfId="7542"/>
    <cellStyle name="Millares 256" xfId="7543"/>
    <cellStyle name="Millares 257" xfId="7544"/>
    <cellStyle name="Millares 258" xfId="7545"/>
    <cellStyle name="Millares 259" xfId="7546"/>
    <cellStyle name="Millares 26" xfId="7547"/>
    <cellStyle name="Millares 26 2" xfId="7548"/>
    <cellStyle name="Millares 26 2 2" xfId="7549"/>
    <cellStyle name="Millares 26 2 2 2" xfId="7550"/>
    <cellStyle name="Millares 26 2 3" xfId="7551"/>
    <cellStyle name="Millares 26 2 4" xfId="7552"/>
    <cellStyle name="Millares 26 2 5" xfId="7553"/>
    <cellStyle name="Millares 26 2 6" xfId="7554"/>
    <cellStyle name="Millares 26 3" xfId="7555"/>
    <cellStyle name="Millares 26 3 2" xfId="7556"/>
    <cellStyle name="Millares 26 4" xfId="7557"/>
    <cellStyle name="Millares 26 5" xfId="7558"/>
    <cellStyle name="Millares 260" xfId="7559"/>
    <cellStyle name="Millares 261" xfId="7560"/>
    <cellStyle name="Millares 261 2" xfId="7561"/>
    <cellStyle name="Millares 262" xfId="7562"/>
    <cellStyle name="Millares 262 2" xfId="7563"/>
    <cellStyle name="Millares 263" xfId="7564"/>
    <cellStyle name="Millares 263 2" xfId="7565"/>
    <cellStyle name="Millares 264" xfId="7566"/>
    <cellStyle name="Millares 264 2" xfId="7567"/>
    <cellStyle name="Millares 265" xfId="7568"/>
    <cellStyle name="Millares 265 2" xfId="7569"/>
    <cellStyle name="Millares 266" xfId="7570"/>
    <cellStyle name="Millares 266 2" xfId="7571"/>
    <cellStyle name="Millares 267" xfId="7572"/>
    <cellStyle name="Millares 268" xfId="7573"/>
    <cellStyle name="Millares 269" xfId="7574"/>
    <cellStyle name="Millares 27" xfId="7575"/>
    <cellStyle name="Millares 27 2" xfId="7576"/>
    <cellStyle name="Millares 27 2 2" xfId="7577"/>
    <cellStyle name="Millares 27 2 2 2" xfId="7578"/>
    <cellStyle name="Millares 27 2 3" xfId="7579"/>
    <cellStyle name="Millares 27 2 4" xfId="7580"/>
    <cellStyle name="Millares 27 2 5" xfId="7581"/>
    <cellStyle name="Millares 27 2 6" xfId="7582"/>
    <cellStyle name="Millares 27 3" xfId="7583"/>
    <cellStyle name="Millares 27 3 2" xfId="7584"/>
    <cellStyle name="Millares 27 4" xfId="7585"/>
    <cellStyle name="Millares 27 5" xfId="7586"/>
    <cellStyle name="Millares 270" xfId="7587"/>
    <cellStyle name="Millares 270 2" xfId="7588"/>
    <cellStyle name="Millares 271" xfId="7589"/>
    <cellStyle name="Millares 272" xfId="7590"/>
    <cellStyle name="Millares 273" xfId="7591"/>
    <cellStyle name="Millares 274" xfId="7592"/>
    <cellStyle name="Millares 275" xfId="7593"/>
    <cellStyle name="Millares 276" xfId="7594"/>
    <cellStyle name="Millares 277" xfId="7595"/>
    <cellStyle name="Millares 278" xfId="7596"/>
    <cellStyle name="Millares 279" xfId="7597"/>
    <cellStyle name="Millares 28" xfId="7598"/>
    <cellStyle name="Millares 28 2" xfId="7599"/>
    <cellStyle name="Millares 28 2 2" xfId="7600"/>
    <cellStyle name="Millares 28 2 2 2" xfId="7601"/>
    <cellStyle name="Millares 28 2 3" xfId="7602"/>
    <cellStyle name="Millares 28 2 4" xfId="7603"/>
    <cellStyle name="Millares 28 2 5" xfId="7604"/>
    <cellStyle name="Millares 28 2 6" xfId="7605"/>
    <cellStyle name="Millares 28 3" xfId="7606"/>
    <cellStyle name="Millares 28 3 2" xfId="7607"/>
    <cellStyle name="Millares 28 4" xfId="7608"/>
    <cellStyle name="Millares 28 5" xfId="7609"/>
    <cellStyle name="Millares 280" xfId="7610"/>
    <cellStyle name="Millares 281" xfId="7611"/>
    <cellStyle name="Millares 282" xfId="7612"/>
    <cellStyle name="Millares 283" xfId="7613"/>
    <cellStyle name="Millares 284" xfId="7614"/>
    <cellStyle name="Millares 285" xfId="7615"/>
    <cellStyle name="Millares 286" xfId="7616"/>
    <cellStyle name="Millares 287" xfId="7617"/>
    <cellStyle name="Millares 288" xfId="7618"/>
    <cellStyle name="Millares 289" xfId="7619"/>
    <cellStyle name="Millares 29" xfId="7620"/>
    <cellStyle name="Millares 29 2" xfId="7621"/>
    <cellStyle name="Millares 29 2 2" xfId="7622"/>
    <cellStyle name="Millares 29 2 2 2" xfId="7623"/>
    <cellStyle name="Millares 29 2 3" xfId="7624"/>
    <cellStyle name="Millares 29 2 4" xfId="7625"/>
    <cellStyle name="Millares 29 2 5" xfId="7626"/>
    <cellStyle name="Millares 29 2 6" xfId="7627"/>
    <cellStyle name="Millares 29 3" xfId="7628"/>
    <cellStyle name="Millares 29 3 2" xfId="7629"/>
    <cellStyle name="Millares 29 4" xfId="7630"/>
    <cellStyle name="Millares 29 5" xfId="7631"/>
    <cellStyle name="Millares 29 6" xfId="7632"/>
    <cellStyle name="Millares 290" xfId="7633"/>
    <cellStyle name="Millares 291" xfId="7634"/>
    <cellStyle name="Millares 292" xfId="7635"/>
    <cellStyle name="Millares 293" xfId="7636"/>
    <cellStyle name="Millares 293 2" xfId="7637"/>
    <cellStyle name="Millares 294" xfId="7638"/>
    <cellStyle name="Millares 294 2" xfId="7639"/>
    <cellStyle name="Millares 295" xfId="7640"/>
    <cellStyle name="Millares 296" xfId="7641"/>
    <cellStyle name="Millares 297" xfId="7642"/>
    <cellStyle name="Millares 297 2" xfId="7643"/>
    <cellStyle name="Millares 298" xfId="7644"/>
    <cellStyle name="Millares 298 2" xfId="7645"/>
    <cellStyle name="Millares 299" xfId="7646"/>
    <cellStyle name="Millares 299 2" xfId="7647"/>
    <cellStyle name="Millares 3" xfId="7648"/>
    <cellStyle name="Millares 3 10" xfId="7649"/>
    <cellStyle name="Millares 3 11" xfId="7650"/>
    <cellStyle name="Millares 3 12" xfId="7651"/>
    <cellStyle name="Millares 3 13" xfId="7652"/>
    <cellStyle name="Millares 3 14" xfId="7653"/>
    <cellStyle name="Millares 3 15" xfId="7654"/>
    <cellStyle name="Millares 3 16" xfId="7655"/>
    <cellStyle name="Millares 3 17" xfId="7656"/>
    <cellStyle name="Millares 3 18" xfId="7657"/>
    <cellStyle name="Millares 3 19" xfId="7658"/>
    <cellStyle name="Millares 3 2" xfId="7659"/>
    <cellStyle name="Millares 3 2 10" xfId="7660"/>
    <cellStyle name="Millares 3 2 11" xfId="7661"/>
    <cellStyle name="Millares 3 2 12" xfId="7662"/>
    <cellStyle name="Millares 3 2 13" xfId="7663"/>
    <cellStyle name="Millares 3 2 14" xfId="7664"/>
    <cellStyle name="Millares 3 2 15" xfId="7665"/>
    <cellStyle name="Millares 3 2 16" xfId="7666"/>
    <cellStyle name="Millares 3 2 17" xfId="7667"/>
    <cellStyle name="Millares 3 2 18" xfId="7668"/>
    <cellStyle name="Millares 3 2 19" xfId="7669"/>
    <cellStyle name="Millares 3 2 2" xfId="7670"/>
    <cellStyle name="Millares 3 2 2 10" xfId="7671"/>
    <cellStyle name="Millares 3 2 2 2" xfId="7672"/>
    <cellStyle name="Millares 3 2 2 2 2" xfId="7673"/>
    <cellStyle name="Millares 3 2 2 2 2 2" xfId="7674"/>
    <cellStyle name="Millares 3 2 2 2 2 2 2" xfId="7675"/>
    <cellStyle name="Millares 3 2 2 2 2 2 3" xfId="7676"/>
    <cellStyle name="Millares 3 2 2 2 2 3" xfId="7677"/>
    <cellStyle name="Millares 3 2 2 2 2 4" xfId="7678"/>
    <cellStyle name="Millares 3 2 2 2 3" xfId="7679"/>
    <cellStyle name="Millares 3 2 2 2 3 2" xfId="7680"/>
    <cellStyle name="Millares 3 2 2 2 3 3" xfId="7681"/>
    <cellStyle name="Millares 3 2 2 2 4" xfId="7682"/>
    <cellStyle name="Millares 3 2 2 2 5" xfId="7683"/>
    <cellStyle name="Millares 3 2 2 3" xfId="7684"/>
    <cellStyle name="Millares 3 2 2 3 2" xfId="7685"/>
    <cellStyle name="Millares 3 2 2 3 2 2" xfId="7686"/>
    <cellStyle name="Millares 3 2 2 3 2 3" xfId="7687"/>
    <cellStyle name="Millares 3 2 2 3 3" xfId="7688"/>
    <cellStyle name="Millares 3 2 2 3 4" xfId="7689"/>
    <cellStyle name="Millares 3 2 2 4" xfId="7690"/>
    <cellStyle name="Millares 3 2 2 4 2" xfId="7691"/>
    <cellStyle name="Millares 3 2 2 4 3" xfId="7692"/>
    <cellStyle name="Millares 3 2 2 5" xfId="7693"/>
    <cellStyle name="Millares 3 2 2 6" xfId="7694"/>
    <cellStyle name="Millares 3 2 2 7" xfId="7695"/>
    <cellStyle name="Millares 3 2 2 8" xfId="7696"/>
    <cellStyle name="Millares 3 2 2 9" xfId="7697"/>
    <cellStyle name="Millares 3 2 3" xfId="7698"/>
    <cellStyle name="Millares 3 2 3 2" xfId="7699"/>
    <cellStyle name="Millares 3 2 3 2 2" xfId="7700"/>
    <cellStyle name="Millares 3 2 3 2 2 2" xfId="7701"/>
    <cellStyle name="Millares 3 2 3 2 2 3" xfId="7702"/>
    <cellStyle name="Millares 3 2 3 2 3" xfId="7703"/>
    <cellStyle name="Millares 3 2 3 2 4" xfId="7704"/>
    <cellStyle name="Millares 3 2 3 3" xfId="7705"/>
    <cellStyle name="Millares 3 2 3 3 2" xfId="7706"/>
    <cellStyle name="Millares 3 2 3 3 3" xfId="7707"/>
    <cellStyle name="Millares 3 2 3 4" xfId="7708"/>
    <cellStyle name="Millares 3 2 3 5" xfId="7709"/>
    <cellStyle name="Millares 3 2 3 6" xfId="7710"/>
    <cellStyle name="Millares 3 2 3 7" xfId="7711"/>
    <cellStyle name="Millares 3 2 4" xfId="7712"/>
    <cellStyle name="Millares 3 2 4 2" xfId="7713"/>
    <cellStyle name="Millares 3 2 4 2 2" xfId="7714"/>
    <cellStyle name="Millares 3 2 4 2 3" xfId="7715"/>
    <cellStyle name="Millares 3 2 4 3" xfId="7716"/>
    <cellStyle name="Millares 3 2 4 4" xfId="7717"/>
    <cellStyle name="Millares 3 2 4 5" xfId="7718"/>
    <cellStyle name="Millares 3 2 5" xfId="7719"/>
    <cellStyle name="Millares 3 2 5 2" xfId="7720"/>
    <cellStyle name="Millares 3 2 5 3" xfId="7721"/>
    <cellStyle name="Millares 3 2 6" xfId="7722"/>
    <cellStyle name="Millares 3 2 7" xfId="7723"/>
    <cellStyle name="Millares 3 2 8" xfId="7724"/>
    <cellStyle name="Millares 3 2 9" xfId="7725"/>
    <cellStyle name="Millares 3 20" xfId="7726"/>
    <cellStyle name="Millares 3 21" xfId="7727"/>
    <cellStyle name="Millares 3 3" xfId="7728"/>
    <cellStyle name="Millares 3 3 10" xfId="7729"/>
    <cellStyle name="Millares 3 3 11" xfId="7730"/>
    <cellStyle name="Millares 3 3 2" xfId="7731"/>
    <cellStyle name="Millares 3 3 2 2" xfId="7732"/>
    <cellStyle name="Millares 3 3 2 2 2" xfId="7733"/>
    <cellStyle name="Millares 3 3 2 2 2 2" xfId="7734"/>
    <cellStyle name="Millares 3 3 2 2 2 3" xfId="7735"/>
    <cellStyle name="Millares 3 3 2 2 3" xfId="7736"/>
    <cellStyle name="Millares 3 3 2 2 4" xfId="7737"/>
    <cellStyle name="Millares 3 3 2 3" xfId="7738"/>
    <cellStyle name="Millares 3 3 2 3 2" xfId="7739"/>
    <cellStyle name="Millares 3 3 2 3 3" xfId="7740"/>
    <cellStyle name="Millares 3 3 2 4" xfId="7741"/>
    <cellStyle name="Millares 3 3 2 5" xfId="7742"/>
    <cellStyle name="Millares 3 3 3" xfId="7743"/>
    <cellStyle name="Millares 3 3 3 2" xfId="7744"/>
    <cellStyle name="Millares 3 3 3 2 2" xfId="7745"/>
    <cellStyle name="Millares 3 3 3 2 3" xfId="7746"/>
    <cellStyle name="Millares 3 3 3 3" xfId="7747"/>
    <cellStyle name="Millares 3 3 3 4" xfId="7748"/>
    <cellStyle name="Millares 3 3 4" xfId="7749"/>
    <cellStyle name="Millares 3 3 4 2" xfId="7750"/>
    <cellStyle name="Millares 3 3 4 3" xfId="7751"/>
    <cellStyle name="Millares 3 3 5" xfId="7752"/>
    <cellStyle name="Millares 3 3 6" xfId="7753"/>
    <cellStyle name="Millares 3 3 7" xfId="7754"/>
    <cellStyle name="Millares 3 3 8" xfId="7755"/>
    <cellStyle name="Millares 3 3 9" xfId="7756"/>
    <cellStyle name="Millares 3 4" xfId="7757"/>
    <cellStyle name="Millares 3 4 10" xfId="7758"/>
    <cellStyle name="Millares 3 4 2" xfId="7759"/>
    <cellStyle name="Millares 3 4 2 2" xfId="7760"/>
    <cellStyle name="Millares 3 4 2 2 2" xfId="7761"/>
    <cellStyle name="Millares 3 4 2 2 3" xfId="7762"/>
    <cellStyle name="Millares 3 4 2 3" xfId="7763"/>
    <cellStyle name="Millares 3 4 2 4" xfId="7764"/>
    <cellStyle name="Millares 3 4 3" xfId="7765"/>
    <cellStyle name="Millares 3 4 3 2" xfId="7766"/>
    <cellStyle name="Millares 3 4 3 3" xfId="7767"/>
    <cellStyle name="Millares 3 4 4" xfId="7768"/>
    <cellStyle name="Millares 3 4 5" xfId="7769"/>
    <cellStyle name="Millares 3 4 6" xfId="7770"/>
    <cellStyle name="Millares 3 4 7" xfId="7771"/>
    <cellStyle name="Millares 3 4 8" xfId="7772"/>
    <cellStyle name="Millares 3 4 9" xfId="7773"/>
    <cellStyle name="Millares 3 5" xfId="7774"/>
    <cellStyle name="Millares 3 5 2" xfId="7775"/>
    <cellStyle name="Millares 3 5 2 2" xfId="7776"/>
    <cellStyle name="Millares 3 5 2 2 2" xfId="7777"/>
    <cellStyle name="Millares 3 5 2 2 3" xfId="7778"/>
    <cellStyle name="Millares 3 5 2 3" xfId="7779"/>
    <cellStyle name="Millares 3 5 2 4" xfId="7780"/>
    <cellStyle name="Millares 3 5 3" xfId="7781"/>
    <cellStyle name="Millares 3 5 3 2" xfId="7782"/>
    <cellStyle name="Millares 3 5 3 3" xfId="7783"/>
    <cellStyle name="Millares 3 5 4" xfId="7784"/>
    <cellStyle name="Millares 3 5 5" xfId="7785"/>
    <cellStyle name="Millares 3 5 6" xfId="7786"/>
    <cellStyle name="Millares 3 6" xfId="7787"/>
    <cellStyle name="Millares 3 7" xfId="7788"/>
    <cellStyle name="Millares 3 7 2" xfId="7789"/>
    <cellStyle name="Millares 3 8" xfId="7790"/>
    <cellStyle name="Millares 3 9" xfId="7791"/>
    <cellStyle name="Millares 3_Créd x tipo y prov" xfId="7792"/>
    <cellStyle name="Millares 30" xfId="7793"/>
    <cellStyle name="Millares 30 2" xfId="7794"/>
    <cellStyle name="Millares 30 2 2" xfId="7795"/>
    <cellStyle name="Millares 30 2 3" xfId="7796"/>
    <cellStyle name="Millares 30 3" xfId="7797"/>
    <cellStyle name="Millares 30 4" xfId="7798"/>
    <cellStyle name="Millares 300" xfId="7799"/>
    <cellStyle name="Millares 300 2" xfId="7800"/>
    <cellStyle name="Millares 301" xfId="7801"/>
    <cellStyle name="Millares 301 2" xfId="7802"/>
    <cellStyle name="Millares 302" xfId="7803"/>
    <cellStyle name="Millares 302 2" xfId="7804"/>
    <cellStyle name="Millares 303" xfId="7805"/>
    <cellStyle name="Millares 304" xfId="7806"/>
    <cellStyle name="Millares 305" xfId="7807"/>
    <cellStyle name="Millares 306" xfId="7808"/>
    <cellStyle name="Millares 307" xfId="7809"/>
    <cellStyle name="Millares 308" xfId="7810"/>
    <cellStyle name="Millares 309" xfId="7811"/>
    <cellStyle name="Millares 31" xfId="7812"/>
    <cellStyle name="Millares 31 2" xfId="7813"/>
    <cellStyle name="Millares 31 2 2" xfId="7814"/>
    <cellStyle name="Millares 31 2 3" xfId="7815"/>
    <cellStyle name="Millares 31 3" xfId="7816"/>
    <cellStyle name="Millares 31 4" xfId="7817"/>
    <cellStyle name="Millares 310" xfId="7818"/>
    <cellStyle name="Millares 311" xfId="7819"/>
    <cellStyle name="Millares 312" xfId="7820"/>
    <cellStyle name="Millares 313" xfId="7821"/>
    <cellStyle name="Millares 314" xfId="7822"/>
    <cellStyle name="Millares 315" xfId="7823"/>
    <cellStyle name="Millares 316" xfId="7824"/>
    <cellStyle name="Millares 317" xfId="7825"/>
    <cellStyle name="Millares 318" xfId="7826"/>
    <cellStyle name="Millares 319" xfId="7827"/>
    <cellStyle name="Millares 32" xfId="7828"/>
    <cellStyle name="Millares 32 2" xfId="7829"/>
    <cellStyle name="Millares 32 2 2" xfId="7830"/>
    <cellStyle name="Millares 32 2 2 2" xfId="7831"/>
    <cellStyle name="Millares 32 2 3" xfId="7832"/>
    <cellStyle name="Millares 32 2 4" xfId="7833"/>
    <cellStyle name="Millares 32 2 5" xfId="7834"/>
    <cellStyle name="Millares 32 2 6" xfId="7835"/>
    <cellStyle name="Millares 32 3" xfId="7836"/>
    <cellStyle name="Millares 32 3 2" xfId="7837"/>
    <cellStyle name="Millares 32 4" xfId="7838"/>
    <cellStyle name="Millares 32 5" xfId="7839"/>
    <cellStyle name="Millares 32 6" xfId="7840"/>
    <cellStyle name="Millares 320" xfId="7841"/>
    <cellStyle name="Millares 321" xfId="7842"/>
    <cellStyle name="Millares 321 2" xfId="7843"/>
    <cellStyle name="Millares 322" xfId="7844"/>
    <cellStyle name="Millares 322 2" xfId="7845"/>
    <cellStyle name="Millares 323" xfId="7846"/>
    <cellStyle name="Millares 324" xfId="7847"/>
    <cellStyle name="Millares 325" xfId="7848"/>
    <cellStyle name="Millares 326" xfId="7849"/>
    <cellStyle name="Millares 326 2" xfId="7850"/>
    <cellStyle name="Millares 327" xfId="7851"/>
    <cellStyle name="Millares 327 2" xfId="7852"/>
    <cellStyle name="Millares 328" xfId="7853"/>
    <cellStyle name="Millares 328 2" xfId="7854"/>
    <cellStyle name="Millares 329" xfId="7855"/>
    <cellStyle name="Millares 329 2" xfId="7856"/>
    <cellStyle name="Millares 33" xfId="7857"/>
    <cellStyle name="Millares 33 2" xfId="7858"/>
    <cellStyle name="Millares 33 2 2" xfId="7859"/>
    <cellStyle name="Millares 33 2 2 2" xfId="7860"/>
    <cellStyle name="Millares 33 2 3" xfId="7861"/>
    <cellStyle name="Millares 33 2 4" xfId="7862"/>
    <cellStyle name="Millares 33 2 5" xfId="7863"/>
    <cellStyle name="Millares 33 2 6" xfId="7864"/>
    <cellStyle name="Millares 33 3" xfId="7865"/>
    <cellStyle name="Millares 33 3 2" xfId="7866"/>
    <cellStyle name="Millares 33 4" xfId="7867"/>
    <cellStyle name="Millares 33 5" xfId="7868"/>
    <cellStyle name="Millares 33 6" xfId="7869"/>
    <cellStyle name="Millares 330" xfId="7870"/>
    <cellStyle name="Millares 330 2" xfId="7871"/>
    <cellStyle name="Millares 331" xfId="7872"/>
    <cellStyle name="Millares 332" xfId="7873"/>
    <cellStyle name="Millares 333" xfId="7874"/>
    <cellStyle name="Millares 334" xfId="7875"/>
    <cellStyle name="Millares 335" xfId="7876"/>
    <cellStyle name="Millares 336" xfId="7877"/>
    <cellStyle name="Millares 337" xfId="7878"/>
    <cellStyle name="Millares 338" xfId="7879"/>
    <cellStyle name="Millares 339" xfId="7880"/>
    <cellStyle name="Millares 34" xfId="7881"/>
    <cellStyle name="Millares 34 2" xfId="7882"/>
    <cellStyle name="Millares 34 2 2" xfId="7883"/>
    <cellStyle name="Millares 34 2 2 2" xfId="7884"/>
    <cellStyle name="Millares 34 2 3" xfId="7885"/>
    <cellStyle name="Millares 34 2 4" xfId="7886"/>
    <cellStyle name="Millares 34 2 5" xfId="7887"/>
    <cellStyle name="Millares 34 2 6" xfId="7888"/>
    <cellStyle name="Millares 34 3" xfId="7889"/>
    <cellStyle name="Millares 34 3 2" xfId="7890"/>
    <cellStyle name="Millares 34 4" xfId="7891"/>
    <cellStyle name="Millares 34 5" xfId="7892"/>
    <cellStyle name="Millares 34 6" xfId="7893"/>
    <cellStyle name="Millares 340" xfId="7894"/>
    <cellStyle name="Millares 341" xfId="7895"/>
    <cellStyle name="Millares 342" xfId="7896"/>
    <cellStyle name="Millares 343" xfId="7897"/>
    <cellStyle name="Millares 344" xfId="7898"/>
    <cellStyle name="Millares 345" xfId="7899"/>
    <cellStyle name="Millares 346" xfId="7900"/>
    <cellStyle name="Millares 347" xfId="7901"/>
    <cellStyle name="Millares 348" xfId="7902"/>
    <cellStyle name="Millares 349" xfId="7903"/>
    <cellStyle name="Millares 35" xfId="7904"/>
    <cellStyle name="Millares 35 2" xfId="7905"/>
    <cellStyle name="Millares 35 2 2" xfId="7906"/>
    <cellStyle name="Millares 35 2 2 2" xfId="7907"/>
    <cellStyle name="Millares 35 2 3" xfId="7908"/>
    <cellStyle name="Millares 35 2 4" xfId="7909"/>
    <cellStyle name="Millares 35 2 5" xfId="7910"/>
    <cellStyle name="Millares 35 2 6" xfId="7911"/>
    <cellStyle name="Millares 35 3" xfId="7912"/>
    <cellStyle name="Millares 35 3 2" xfId="7913"/>
    <cellStyle name="Millares 35 4" xfId="7914"/>
    <cellStyle name="Millares 35 5" xfId="7915"/>
    <cellStyle name="Millares 35 6" xfId="7916"/>
    <cellStyle name="Millares 350" xfId="7917"/>
    <cellStyle name="Millares 351" xfId="7918"/>
    <cellStyle name="Millares 352" xfId="7919"/>
    <cellStyle name="Millares 353" xfId="7920"/>
    <cellStyle name="Millares 354" xfId="7921"/>
    <cellStyle name="Millares 355" xfId="7922"/>
    <cellStyle name="Millares 356" xfId="7923"/>
    <cellStyle name="Millares 357" xfId="7924"/>
    <cellStyle name="Millares 358" xfId="7925"/>
    <cellStyle name="Millares 359" xfId="7926"/>
    <cellStyle name="Millares 36" xfId="7927"/>
    <cellStyle name="Millares 36 2" xfId="7928"/>
    <cellStyle name="Millares 36 2 2" xfId="7929"/>
    <cellStyle name="Millares 36 2 2 2" xfId="7930"/>
    <cellStyle name="Millares 36 2 3" xfId="7931"/>
    <cellStyle name="Millares 36 2 4" xfId="7932"/>
    <cellStyle name="Millares 36 3" xfId="7933"/>
    <cellStyle name="Millares 36 3 2" xfId="7934"/>
    <cellStyle name="Millares 36 3 3" xfId="7935"/>
    <cellStyle name="Millares 36 4" xfId="7936"/>
    <cellStyle name="Millares 36 5" xfId="7937"/>
    <cellStyle name="Millares 36 6" xfId="7938"/>
    <cellStyle name="Millares 360" xfId="7939"/>
    <cellStyle name="Millares 361" xfId="7940"/>
    <cellStyle name="Millares 362" xfId="7941"/>
    <cellStyle name="Millares 363" xfId="7942"/>
    <cellStyle name="Millares 364" xfId="7943"/>
    <cellStyle name="Millares 365" xfId="7944"/>
    <cellStyle name="Millares 365 2" xfId="7945"/>
    <cellStyle name="Millares 366" xfId="7946"/>
    <cellStyle name="Millares 366 2" xfId="7947"/>
    <cellStyle name="Millares 367" xfId="7948"/>
    <cellStyle name="Millares 367 2" xfId="7949"/>
    <cellStyle name="Millares 368" xfId="7950"/>
    <cellStyle name="Millares 368 2" xfId="7951"/>
    <cellStyle name="Millares 369" xfId="7952"/>
    <cellStyle name="Millares 369 2" xfId="7953"/>
    <cellStyle name="Millares 37" xfId="7954"/>
    <cellStyle name="Millares 37 2" xfId="7955"/>
    <cellStyle name="Millares 37 2 2" xfId="7956"/>
    <cellStyle name="Millares 37 2 2 2" xfId="7957"/>
    <cellStyle name="Millares 37 2 3" xfId="7958"/>
    <cellStyle name="Millares 37 2 4" xfId="7959"/>
    <cellStyle name="Millares 37 3" xfId="7960"/>
    <cellStyle name="Millares 37 3 2" xfId="7961"/>
    <cellStyle name="Millares 37 3 3" xfId="7962"/>
    <cellStyle name="Millares 37 4" xfId="7963"/>
    <cellStyle name="Millares 37 4 2" xfId="7964"/>
    <cellStyle name="Millares 37 5" xfId="7965"/>
    <cellStyle name="Millares 37 5 2" xfId="7966"/>
    <cellStyle name="Millares 37 6" xfId="7967"/>
    <cellStyle name="Millares 370" xfId="7968"/>
    <cellStyle name="Millares 370 2" xfId="7969"/>
    <cellStyle name="Millares 371" xfId="7970"/>
    <cellStyle name="Millares 371 2" xfId="7971"/>
    <cellStyle name="Millares 372" xfId="7972"/>
    <cellStyle name="Millares 373" xfId="7973"/>
    <cellStyle name="Millares 374" xfId="7974"/>
    <cellStyle name="Millares 375" xfId="7975"/>
    <cellStyle name="Millares 376" xfId="7976"/>
    <cellStyle name="Millares 377" xfId="7977"/>
    <cellStyle name="Millares 378" xfId="7978"/>
    <cellStyle name="Millares 379" xfId="7979"/>
    <cellStyle name="Millares 38" xfId="7980"/>
    <cellStyle name="Millares 38 2" xfId="7981"/>
    <cellStyle name="Millares 38 2 2" xfId="7982"/>
    <cellStyle name="Millares 38 2 2 2" xfId="7983"/>
    <cellStyle name="Millares 38 2 3" xfId="7984"/>
    <cellStyle name="Millares 38 2 4" xfId="7985"/>
    <cellStyle name="Millares 38 3" xfId="7986"/>
    <cellStyle name="Millares 38 3 2" xfId="7987"/>
    <cellStyle name="Millares 38 3 3" xfId="7988"/>
    <cellStyle name="Millares 38 4" xfId="7989"/>
    <cellStyle name="Millares 38 4 2" xfId="7990"/>
    <cellStyle name="Millares 38 5" xfId="7991"/>
    <cellStyle name="Millares 38 5 2" xfId="7992"/>
    <cellStyle name="Millares 38 6" xfId="7993"/>
    <cellStyle name="Millares 380" xfId="7994"/>
    <cellStyle name="Millares 381" xfId="7995"/>
    <cellStyle name="Millares 382" xfId="7996"/>
    <cellStyle name="Millares 383" xfId="7997"/>
    <cellStyle name="Millares 384" xfId="7998"/>
    <cellStyle name="Millares 385" xfId="7999"/>
    <cellStyle name="Millares 386" xfId="8000"/>
    <cellStyle name="Millares 387" xfId="8001"/>
    <cellStyle name="Millares 388" xfId="8002"/>
    <cellStyle name="Millares 389" xfId="8003"/>
    <cellStyle name="Millares 39" xfId="8004"/>
    <cellStyle name="Millares 39 2" xfId="8005"/>
    <cellStyle name="Millares 39 2 2" xfId="8006"/>
    <cellStyle name="Millares 39 2 2 2" xfId="8007"/>
    <cellStyle name="Millares 39 2 3" xfId="8008"/>
    <cellStyle name="Millares 39 2 4" xfId="8009"/>
    <cellStyle name="Millares 39 3" xfId="8010"/>
    <cellStyle name="Millares 39 3 2" xfId="8011"/>
    <cellStyle name="Millares 39 4" xfId="8012"/>
    <cellStyle name="Millares 39 5" xfId="8013"/>
    <cellStyle name="Millares 39 6" xfId="8014"/>
    <cellStyle name="Millares 390" xfId="8015"/>
    <cellStyle name="Millares 391" xfId="8016"/>
    <cellStyle name="Millares 392" xfId="8017"/>
    <cellStyle name="Millares 393" xfId="8018"/>
    <cellStyle name="Millares 394" xfId="8019"/>
    <cellStyle name="Millares 395" xfId="8020"/>
    <cellStyle name="Millares 396" xfId="8021"/>
    <cellStyle name="Millares 397" xfId="8022"/>
    <cellStyle name="Millares 398" xfId="8023"/>
    <cellStyle name="Millares 399" xfId="8024"/>
    <cellStyle name="Millares 4" xfId="3"/>
    <cellStyle name="Millares 4 10" xfId="8025"/>
    <cellStyle name="Millares 4 11" xfId="8026"/>
    <cellStyle name="Millares 4 12" xfId="8027"/>
    <cellStyle name="Millares 4 13" xfId="8028"/>
    <cellStyle name="Millares 4 14" xfId="8029"/>
    <cellStyle name="Millares 4 15" xfId="8030"/>
    <cellStyle name="Millares 4 16" xfId="8031"/>
    <cellStyle name="Millares 4 17" xfId="8032"/>
    <cellStyle name="Millares 4 2" xfId="8033"/>
    <cellStyle name="Millares 4 2 10" xfId="8034"/>
    <cellStyle name="Millares 4 2 11" xfId="8035"/>
    <cellStyle name="Millares 4 2 12" xfId="8036"/>
    <cellStyle name="Millares 4 2 2" xfId="8037"/>
    <cellStyle name="Millares 4 2 2 2" xfId="8038"/>
    <cellStyle name="Millares 4 2 2 2 2" xfId="8039"/>
    <cellStyle name="Millares 4 2 2 2 2 2" xfId="8040"/>
    <cellStyle name="Millares 4 2 2 2 2 2 2" xfId="8041"/>
    <cellStyle name="Millares 4 2 2 2 2 2 3" xfId="8042"/>
    <cellStyle name="Millares 4 2 2 2 2 3" xfId="8043"/>
    <cellStyle name="Millares 4 2 2 2 2 4" xfId="8044"/>
    <cellStyle name="Millares 4 2 2 2 3" xfId="8045"/>
    <cellStyle name="Millares 4 2 2 2 3 2" xfId="8046"/>
    <cellStyle name="Millares 4 2 2 2 3 3" xfId="8047"/>
    <cellStyle name="Millares 4 2 2 2 4" xfId="8048"/>
    <cellStyle name="Millares 4 2 2 2 5" xfId="8049"/>
    <cellStyle name="Millares 4 2 2 3" xfId="8050"/>
    <cellStyle name="Millares 4 2 2 3 2" xfId="8051"/>
    <cellStyle name="Millares 4 2 2 3 2 2" xfId="8052"/>
    <cellStyle name="Millares 4 2 2 3 2 3" xfId="8053"/>
    <cellStyle name="Millares 4 2 2 3 3" xfId="8054"/>
    <cellStyle name="Millares 4 2 2 3 4" xfId="8055"/>
    <cellStyle name="Millares 4 2 2 4" xfId="8056"/>
    <cellStyle name="Millares 4 2 2 4 2" xfId="8057"/>
    <cellStyle name="Millares 4 2 2 4 3" xfId="8058"/>
    <cellStyle name="Millares 4 2 2 5" xfId="8059"/>
    <cellStyle name="Millares 4 2 2 6" xfId="8060"/>
    <cellStyle name="Millares 4 2 2 7" xfId="8061"/>
    <cellStyle name="Millares 4 2 2 8" xfId="8062"/>
    <cellStyle name="Millares 4 2 2 9" xfId="8063"/>
    <cellStyle name="Millares 4 2 3" xfId="8064"/>
    <cellStyle name="Millares 4 2 3 2" xfId="8065"/>
    <cellStyle name="Millares 4 2 3 2 2" xfId="8066"/>
    <cellStyle name="Millares 4 2 3 2 2 2" xfId="8067"/>
    <cellStyle name="Millares 4 2 3 2 2 3" xfId="8068"/>
    <cellStyle name="Millares 4 2 3 2 3" xfId="8069"/>
    <cellStyle name="Millares 4 2 3 2 4" xfId="8070"/>
    <cellStyle name="Millares 4 2 3 3" xfId="8071"/>
    <cellStyle name="Millares 4 2 3 3 2" xfId="8072"/>
    <cellStyle name="Millares 4 2 3 3 3" xfId="8073"/>
    <cellStyle name="Millares 4 2 3 4" xfId="8074"/>
    <cellStyle name="Millares 4 2 3 5" xfId="8075"/>
    <cellStyle name="Millares 4 2 3 6" xfId="8076"/>
    <cellStyle name="Millares 4 2 3 7" xfId="8077"/>
    <cellStyle name="Millares 4 2 3 8" xfId="8078"/>
    <cellStyle name="Millares 4 2 4" xfId="8079"/>
    <cellStyle name="Millares 4 2 4 2" xfId="8080"/>
    <cellStyle name="Millares 4 2 4 2 2" xfId="8081"/>
    <cellStyle name="Millares 4 2 4 2 3" xfId="8082"/>
    <cellStyle name="Millares 4 2 4 3" xfId="8083"/>
    <cellStyle name="Millares 4 2 4 4" xfId="8084"/>
    <cellStyle name="Millares 4 2 4 5" xfId="8085"/>
    <cellStyle name="Millares 4 2 5" xfId="8086"/>
    <cellStyle name="Millares 4 2 5 2" xfId="8087"/>
    <cellStyle name="Millares 4 2 5 3" xfId="8088"/>
    <cellStyle name="Millares 4 2 6" xfId="8089"/>
    <cellStyle name="Millares 4 2 7" xfId="8090"/>
    <cellStyle name="Millares 4 2 7 2" xfId="8091"/>
    <cellStyle name="Millares 4 2 8" xfId="8092"/>
    <cellStyle name="Millares 4 2 9" xfId="8093"/>
    <cellStyle name="Millares 4 3" xfId="8094"/>
    <cellStyle name="Millares 4 3 10" xfId="8095"/>
    <cellStyle name="Millares 4 3 2" xfId="8096"/>
    <cellStyle name="Millares 4 3 2 2" xfId="8097"/>
    <cellStyle name="Millares 4 3 2 2 2" xfId="8098"/>
    <cellStyle name="Millares 4 3 2 2 2 2" xfId="8099"/>
    <cellStyle name="Millares 4 3 2 2 2 3" xfId="8100"/>
    <cellStyle name="Millares 4 3 2 2 3" xfId="8101"/>
    <cellStyle name="Millares 4 3 2 2 4" xfId="8102"/>
    <cellStyle name="Millares 4 3 2 3" xfId="8103"/>
    <cellStyle name="Millares 4 3 2 3 2" xfId="8104"/>
    <cellStyle name="Millares 4 3 2 3 3" xfId="8105"/>
    <cellStyle name="Millares 4 3 2 4" xfId="8106"/>
    <cellStyle name="Millares 4 3 2 5" xfId="8107"/>
    <cellStyle name="Millares 4 3 2 6" xfId="8108"/>
    <cellStyle name="Millares 4 3 2 7" xfId="8109"/>
    <cellStyle name="Millares 4 3 3" xfId="8110"/>
    <cellStyle name="Millares 4 3 3 2" xfId="8111"/>
    <cellStyle name="Millares 4 3 3 2 2" xfId="8112"/>
    <cellStyle name="Millares 4 3 3 2 3" xfId="8113"/>
    <cellStyle name="Millares 4 3 3 3" xfId="8114"/>
    <cellStyle name="Millares 4 3 3 4" xfId="8115"/>
    <cellStyle name="Millares 4 3 4" xfId="8116"/>
    <cellStyle name="Millares 4 3 4 2" xfId="8117"/>
    <cellStyle name="Millares 4 3 4 3" xfId="8118"/>
    <cellStyle name="Millares 4 3 5" xfId="8119"/>
    <cellStyle name="Millares 4 3 6" xfId="8120"/>
    <cellStyle name="Millares 4 3 7" xfId="8121"/>
    <cellStyle name="Millares 4 3 8" xfId="8122"/>
    <cellStyle name="Millares 4 3 9" xfId="8123"/>
    <cellStyle name="Millares 4 4" xfId="8124"/>
    <cellStyle name="Millares 4 4 2" xfId="8125"/>
    <cellStyle name="Millares 4 4 2 2" xfId="8126"/>
    <cellStyle name="Millares 4 4 2 2 2" xfId="8127"/>
    <cellStyle name="Millares 4 4 2 2 3" xfId="8128"/>
    <cellStyle name="Millares 4 4 2 3" xfId="8129"/>
    <cellStyle name="Millares 4 4 2 4" xfId="8130"/>
    <cellStyle name="Millares 4 4 2 5" xfId="8131"/>
    <cellStyle name="Millares 4 4 2 6" xfId="8132"/>
    <cellStyle name="Millares 4 4 3" xfId="8133"/>
    <cellStyle name="Millares 4 4 3 2" xfId="8134"/>
    <cellStyle name="Millares 4 4 3 3" xfId="8135"/>
    <cellStyle name="Millares 4 4 4" xfId="8136"/>
    <cellStyle name="Millares 4 4 5" xfId="8137"/>
    <cellStyle name="Millares 4 4 6" xfId="8138"/>
    <cellStyle name="Millares 4 4 7" xfId="8139"/>
    <cellStyle name="Millares 4 4 8" xfId="8140"/>
    <cellStyle name="Millares 4 5" xfId="8141"/>
    <cellStyle name="Millares 4 5 2" xfId="8142"/>
    <cellStyle name="Millares 4 5 2 2" xfId="8143"/>
    <cellStyle name="Millares 4 5 2 3" xfId="8144"/>
    <cellStyle name="Millares 4 5 3" xfId="8145"/>
    <cellStyle name="Millares 4 5 4" xfId="8146"/>
    <cellStyle name="Millares 4 5 5" xfId="8147"/>
    <cellStyle name="Millares 4 5 6" xfId="8148"/>
    <cellStyle name="Millares 4 6" xfId="8149"/>
    <cellStyle name="Millares 4 6 2" xfId="8150"/>
    <cellStyle name="Millares 4 6 3" xfId="8151"/>
    <cellStyle name="Millares 4 7" xfId="8152"/>
    <cellStyle name="Millares 4 7 2" xfId="8153"/>
    <cellStyle name="Millares 4 8" xfId="8154"/>
    <cellStyle name="Millares 4 9" xfId="8155"/>
    <cellStyle name="Millares 40" xfId="8156"/>
    <cellStyle name="Millares 40 2" xfId="8157"/>
    <cellStyle name="Millares 40 2 2" xfId="8158"/>
    <cellStyle name="Millares 40 2 2 2" xfId="8159"/>
    <cellStyle name="Millares 40 2 3" xfId="8160"/>
    <cellStyle name="Millares 40 2 4" xfId="8161"/>
    <cellStyle name="Millares 40 3" xfId="8162"/>
    <cellStyle name="Millares 40 3 2" xfId="8163"/>
    <cellStyle name="Millares 40 4" xfId="8164"/>
    <cellStyle name="Millares 40 5" xfId="8165"/>
    <cellStyle name="Millares 40 6" xfId="8166"/>
    <cellStyle name="Millares 400" xfId="8167"/>
    <cellStyle name="Millares 401" xfId="8168"/>
    <cellStyle name="Millares 402" xfId="8169"/>
    <cellStyle name="Millares 403" xfId="8170"/>
    <cellStyle name="Millares 404" xfId="8171"/>
    <cellStyle name="Millares 405" xfId="8172"/>
    <cellStyle name="Millares 406" xfId="8173"/>
    <cellStyle name="Millares 407" xfId="8174"/>
    <cellStyle name="Millares 408" xfId="8175"/>
    <cellStyle name="Millares 408 2" xfId="8176"/>
    <cellStyle name="Millares 409" xfId="8177"/>
    <cellStyle name="Millares 409 2" xfId="8178"/>
    <cellStyle name="Millares 41" xfId="8179"/>
    <cellStyle name="Millares 41 2" xfId="8180"/>
    <cellStyle name="Millares 41 2 2" xfId="8181"/>
    <cellStyle name="Millares 41 2 3" xfId="8182"/>
    <cellStyle name="Millares 41 3" xfId="8183"/>
    <cellStyle name="Millares 41 4" xfId="8184"/>
    <cellStyle name="Millares 410" xfId="8185"/>
    <cellStyle name="Millares 410 2" xfId="8186"/>
    <cellStyle name="Millares 411" xfId="8187"/>
    <cellStyle name="Millares 411 2" xfId="8188"/>
    <cellStyle name="Millares 412" xfId="8189"/>
    <cellStyle name="Millares 412 2" xfId="8190"/>
    <cellStyle name="Millares 413" xfId="8191"/>
    <cellStyle name="Millares 413 2" xfId="8192"/>
    <cellStyle name="Millares 414" xfId="8193"/>
    <cellStyle name="Millares 414 2" xfId="8194"/>
    <cellStyle name="Millares 415" xfId="8195"/>
    <cellStyle name="Millares 415 2" xfId="8196"/>
    <cellStyle name="Millares 416" xfId="8197"/>
    <cellStyle name="Millares 417" xfId="8198"/>
    <cellStyle name="Millares 418" xfId="8199"/>
    <cellStyle name="Millares 419" xfId="8200"/>
    <cellStyle name="Millares 42" xfId="8201"/>
    <cellStyle name="Millares 42 2" xfId="8202"/>
    <cellStyle name="Millares 42 2 2" xfId="8203"/>
    <cellStyle name="Millares 42 2 2 2" xfId="8204"/>
    <cellStyle name="Millares 42 2 3" xfId="8205"/>
    <cellStyle name="Millares 42 2 4" xfId="8206"/>
    <cellStyle name="Millares 42 3" xfId="8207"/>
    <cellStyle name="Millares 42 3 2" xfId="8208"/>
    <cellStyle name="Millares 42 4" xfId="8209"/>
    <cellStyle name="Millares 42 5" xfId="8210"/>
    <cellStyle name="Millares 420" xfId="8211"/>
    <cellStyle name="Millares 421" xfId="8212"/>
    <cellStyle name="Millares 422" xfId="8213"/>
    <cellStyle name="Millares 423" xfId="8214"/>
    <cellStyle name="Millares 424" xfId="8215"/>
    <cellStyle name="Millares 425" xfId="8216"/>
    <cellStyle name="Millares 426" xfId="8217"/>
    <cellStyle name="Millares 427" xfId="8218"/>
    <cellStyle name="Millares 428" xfId="8219"/>
    <cellStyle name="Millares 429" xfId="8220"/>
    <cellStyle name="Millares 43" xfId="8221"/>
    <cellStyle name="Millares 43 2" xfId="8222"/>
    <cellStyle name="Millares 43 2 2" xfId="8223"/>
    <cellStyle name="Millares 43 2 3" xfId="8224"/>
    <cellStyle name="Millares 43 3" xfId="8225"/>
    <cellStyle name="Millares 430" xfId="8226"/>
    <cellStyle name="Millares 431" xfId="8227"/>
    <cellStyle name="Millares 432" xfId="8228"/>
    <cellStyle name="Millares 433" xfId="8229"/>
    <cellStyle name="Millares 434" xfId="8230"/>
    <cellStyle name="Millares 435" xfId="8231"/>
    <cellStyle name="Millares 436" xfId="8232"/>
    <cellStyle name="Millares 437" xfId="8233"/>
    <cellStyle name="Millares 438" xfId="8234"/>
    <cellStyle name="Millares 439" xfId="8235"/>
    <cellStyle name="Millares 44" xfId="8236"/>
    <cellStyle name="Millares 44 2" xfId="8237"/>
    <cellStyle name="Millares 44 2 2" xfId="8238"/>
    <cellStyle name="Millares 44 2 3" xfId="8239"/>
    <cellStyle name="Millares 44 3" xfId="8240"/>
    <cellStyle name="Millares 440" xfId="8241"/>
    <cellStyle name="Millares 441" xfId="8242"/>
    <cellStyle name="Millares 442" xfId="8243"/>
    <cellStyle name="Millares 443" xfId="8244"/>
    <cellStyle name="Millares 444" xfId="8245"/>
    <cellStyle name="Millares 445" xfId="8246"/>
    <cellStyle name="Millares 446" xfId="8247"/>
    <cellStyle name="Millares 447" xfId="8248"/>
    <cellStyle name="Millares 448" xfId="8249"/>
    <cellStyle name="Millares 449" xfId="8250"/>
    <cellStyle name="Millares 45" xfId="8251"/>
    <cellStyle name="Millares 45 2" xfId="8252"/>
    <cellStyle name="Millares 45 3" xfId="8253"/>
    <cellStyle name="Millares 450" xfId="8254"/>
    <cellStyle name="Millares 451" xfId="8255"/>
    <cellStyle name="Millares 452" xfId="8256"/>
    <cellStyle name="Millares 453" xfId="8257"/>
    <cellStyle name="Millares 454" xfId="8258"/>
    <cellStyle name="Millares 455" xfId="8259"/>
    <cellStyle name="Millares 455 2" xfId="8260"/>
    <cellStyle name="Millares 456" xfId="8261"/>
    <cellStyle name="Millares 456 2" xfId="8262"/>
    <cellStyle name="Millares 457" xfId="8263"/>
    <cellStyle name="Millares 457 2" xfId="8264"/>
    <cellStyle name="Millares 458" xfId="8265"/>
    <cellStyle name="Millares 458 2" xfId="8266"/>
    <cellStyle name="Millares 459" xfId="8267"/>
    <cellStyle name="Millares 459 2" xfId="8268"/>
    <cellStyle name="Millares 46" xfId="8269"/>
    <cellStyle name="Millares 46 2" xfId="8270"/>
    <cellStyle name="Millares 46 3" xfId="8271"/>
    <cellStyle name="Millares 460" xfId="8272"/>
    <cellStyle name="Millares 460 2" xfId="8273"/>
    <cellStyle name="Millares 461" xfId="8274"/>
    <cellStyle name="Millares 462" xfId="8275"/>
    <cellStyle name="Millares 463" xfId="8276"/>
    <cellStyle name="Millares 464" xfId="8277"/>
    <cellStyle name="Millares 465" xfId="8278"/>
    <cellStyle name="Millares 466" xfId="8279"/>
    <cellStyle name="Millares 467" xfId="8280"/>
    <cellStyle name="Millares 468" xfId="8281"/>
    <cellStyle name="Millares 469" xfId="8282"/>
    <cellStyle name="Millares 47" xfId="8283"/>
    <cellStyle name="Millares 47 2" xfId="8284"/>
    <cellStyle name="Millares 47 3" xfId="8285"/>
    <cellStyle name="Millares 470" xfId="8286"/>
    <cellStyle name="Millares 471" xfId="8287"/>
    <cellStyle name="Millares 472" xfId="8288"/>
    <cellStyle name="Millares 473" xfId="8289"/>
    <cellStyle name="Millares 474" xfId="8290"/>
    <cellStyle name="Millares 475" xfId="8291"/>
    <cellStyle name="Millares 476" xfId="8292"/>
    <cellStyle name="Millares 477" xfId="8293"/>
    <cellStyle name="Millares 478" xfId="8294"/>
    <cellStyle name="Millares 478 2" xfId="8295"/>
    <cellStyle name="Millares 479" xfId="8296"/>
    <cellStyle name="Millares 48" xfId="8297"/>
    <cellStyle name="Millares 48 2" xfId="8298"/>
    <cellStyle name="Millares 48 3" xfId="8299"/>
    <cellStyle name="Millares 480" xfId="8300"/>
    <cellStyle name="Millares 481" xfId="8301"/>
    <cellStyle name="Millares 482" xfId="8302"/>
    <cellStyle name="Millares 482 2" xfId="8303"/>
    <cellStyle name="Millares 483" xfId="8304"/>
    <cellStyle name="Millares 483 2" xfId="8305"/>
    <cellStyle name="Millares 484" xfId="8306"/>
    <cellStyle name="Millares 484 2" xfId="8307"/>
    <cellStyle name="Millares 485" xfId="8308"/>
    <cellStyle name="Millares 485 2" xfId="8309"/>
    <cellStyle name="Millares 486" xfId="8310"/>
    <cellStyle name="Millares 486 2" xfId="8311"/>
    <cellStyle name="Millares 487" xfId="8312"/>
    <cellStyle name="Millares 487 2" xfId="8313"/>
    <cellStyle name="Millares 488" xfId="8314"/>
    <cellStyle name="Millares 489" xfId="8315"/>
    <cellStyle name="Millares 49" xfId="8316"/>
    <cellStyle name="Millares 49 2" xfId="8317"/>
    <cellStyle name="Millares 49 3" xfId="8318"/>
    <cellStyle name="Millares 490" xfId="8319"/>
    <cellStyle name="Millares 491" xfId="8320"/>
    <cellStyle name="Millares 492" xfId="8321"/>
    <cellStyle name="Millares 493" xfId="8322"/>
    <cellStyle name="Millares 494" xfId="8323"/>
    <cellStyle name="Millares 495" xfId="8324"/>
    <cellStyle name="Millares 496" xfId="8325"/>
    <cellStyle name="Millares 497" xfId="8326"/>
    <cellStyle name="Millares 497 2" xfId="8327"/>
    <cellStyle name="Millares 498" xfId="8328"/>
    <cellStyle name="Millares 498 2" xfId="8329"/>
    <cellStyle name="Millares 499" xfId="8330"/>
    <cellStyle name="Millares 499 2" xfId="8331"/>
    <cellStyle name="Millares 5" xfId="8332"/>
    <cellStyle name="Millares 5 10" xfId="8333"/>
    <cellStyle name="Millares 5 11" xfId="8334"/>
    <cellStyle name="Millares 5 12" xfId="8335"/>
    <cellStyle name="Millares 5 13" xfId="8336"/>
    <cellStyle name="Millares 5 14" xfId="8337"/>
    <cellStyle name="Millares 5 15" xfId="8338"/>
    <cellStyle name="Millares 5 16" xfId="8339"/>
    <cellStyle name="Millares 5 17" xfId="8340"/>
    <cellStyle name="Millares 5 18" xfId="8341"/>
    <cellStyle name="Millares 5 2" xfId="8342"/>
    <cellStyle name="Millares 5 2 10" xfId="8343"/>
    <cellStyle name="Millares 5 2 11" xfId="8344"/>
    <cellStyle name="Millares 5 2 12" xfId="8345"/>
    <cellStyle name="Millares 5 2 2" xfId="8346"/>
    <cellStyle name="Millares 5 2 2 2" xfId="8347"/>
    <cellStyle name="Millares 5 2 2 2 2" xfId="8348"/>
    <cellStyle name="Millares 5 2 2 2 2 2" xfId="8349"/>
    <cellStyle name="Millares 5 2 2 2 2 2 2" xfId="8350"/>
    <cellStyle name="Millares 5 2 2 2 2 2 3" xfId="8351"/>
    <cellStyle name="Millares 5 2 2 2 2 3" xfId="8352"/>
    <cellStyle name="Millares 5 2 2 2 2 4" xfId="8353"/>
    <cellStyle name="Millares 5 2 2 2 3" xfId="8354"/>
    <cellStyle name="Millares 5 2 2 2 3 2" xfId="8355"/>
    <cellStyle name="Millares 5 2 2 2 3 3" xfId="8356"/>
    <cellStyle name="Millares 5 2 2 2 4" xfId="8357"/>
    <cellStyle name="Millares 5 2 2 2 5" xfId="8358"/>
    <cellStyle name="Millares 5 2 2 3" xfId="8359"/>
    <cellStyle name="Millares 5 2 2 3 2" xfId="8360"/>
    <cellStyle name="Millares 5 2 2 3 2 2" xfId="8361"/>
    <cellStyle name="Millares 5 2 2 3 2 3" xfId="8362"/>
    <cellStyle name="Millares 5 2 2 3 3" xfId="8363"/>
    <cellStyle name="Millares 5 2 2 3 4" xfId="8364"/>
    <cellStyle name="Millares 5 2 2 4" xfId="8365"/>
    <cellStyle name="Millares 5 2 2 4 2" xfId="8366"/>
    <cellStyle name="Millares 5 2 2 4 3" xfId="8367"/>
    <cellStyle name="Millares 5 2 2 5" xfId="8368"/>
    <cellStyle name="Millares 5 2 2 6" xfId="8369"/>
    <cellStyle name="Millares 5 2 2 7" xfId="8370"/>
    <cellStyle name="Millares 5 2 3" xfId="8371"/>
    <cellStyle name="Millares 5 2 3 2" xfId="8372"/>
    <cellStyle name="Millares 5 2 3 2 2" xfId="8373"/>
    <cellStyle name="Millares 5 2 3 2 2 2" xfId="8374"/>
    <cellStyle name="Millares 5 2 3 2 2 3" xfId="8375"/>
    <cellStyle name="Millares 5 2 3 2 3" xfId="8376"/>
    <cellStyle name="Millares 5 2 3 2 4" xfId="8377"/>
    <cellStyle name="Millares 5 2 3 3" xfId="8378"/>
    <cellStyle name="Millares 5 2 3 3 2" xfId="8379"/>
    <cellStyle name="Millares 5 2 3 3 3" xfId="8380"/>
    <cellStyle name="Millares 5 2 3 4" xfId="8381"/>
    <cellStyle name="Millares 5 2 3 5" xfId="8382"/>
    <cellStyle name="Millares 5 2 4" xfId="8383"/>
    <cellStyle name="Millares 5 2 4 2" xfId="8384"/>
    <cellStyle name="Millares 5 2 4 2 2" xfId="8385"/>
    <cellStyle name="Millares 5 2 4 2 3" xfId="8386"/>
    <cellStyle name="Millares 5 2 4 3" xfId="8387"/>
    <cellStyle name="Millares 5 2 4 4" xfId="8388"/>
    <cellStyle name="Millares 5 2 5" xfId="8389"/>
    <cellStyle name="Millares 5 2 5 2" xfId="8390"/>
    <cellStyle name="Millares 5 2 5 3" xfId="8391"/>
    <cellStyle name="Millares 5 2 6" xfId="8392"/>
    <cellStyle name="Millares 5 2 7" xfId="8393"/>
    <cellStyle name="Millares 5 2 8" xfId="8394"/>
    <cellStyle name="Millares 5 2 9" xfId="8395"/>
    <cellStyle name="Millares 5 3" xfId="8396"/>
    <cellStyle name="Millares 5 3 10" xfId="8397"/>
    <cellStyle name="Millares 5 3 2" xfId="8398"/>
    <cellStyle name="Millares 5 3 2 2" xfId="8399"/>
    <cellStyle name="Millares 5 3 2 2 2" xfId="8400"/>
    <cellStyle name="Millares 5 3 2 2 2 2" xfId="8401"/>
    <cellStyle name="Millares 5 3 2 2 2 3" xfId="8402"/>
    <cellStyle name="Millares 5 3 2 2 3" xfId="8403"/>
    <cellStyle name="Millares 5 3 2 2 4" xfId="8404"/>
    <cellStyle name="Millares 5 3 2 3" xfId="8405"/>
    <cellStyle name="Millares 5 3 2 3 2" xfId="8406"/>
    <cellStyle name="Millares 5 3 2 3 3" xfId="8407"/>
    <cellStyle name="Millares 5 3 2 4" xfId="8408"/>
    <cellStyle name="Millares 5 3 2 5" xfId="8409"/>
    <cellStyle name="Millares 5 3 3" xfId="8410"/>
    <cellStyle name="Millares 5 3 3 2" xfId="8411"/>
    <cellStyle name="Millares 5 3 3 2 2" xfId="8412"/>
    <cellStyle name="Millares 5 3 3 2 3" xfId="8413"/>
    <cellStyle name="Millares 5 3 3 3" xfId="8414"/>
    <cellStyle name="Millares 5 3 3 4" xfId="8415"/>
    <cellStyle name="Millares 5 3 4" xfId="8416"/>
    <cellStyle name="Millares 5 3 4 2" xfId="8417"/>
    <cellStyle name="Millares 5 3 4 3" xfId="8418"/>
    <cellStyle name="Millares 5 3 5" xfId="8419"/>
    <cellStyle name="Millares 5 3 6" xfId="8420"/>
    <cellStyle name="Millares 5 3 7" xfId="8421"/>
    <cellStyle name="Millares 5 3 8" xfId="8422"/>
    <cellStyle name="Millares 5 3 9" xfId="8423"/>
    <cellStyle name="Millares 5 4" xfId="8424"/>
    <cellStyle name="Millares 5 4 2" xfId="8425"/>
    <cellStyle name="Millares 5 4 2 2" xfId="8426"/>
    <cellStyle name="Millares 5 4 2 2 2" xfId="8427"/>
    <cellStyle name="Millares 5 4 2 2 3" xfId="8428"/>
    <cellStyle name="Millares 5 4 2 3" xfId="8429"/>
    <cellStyle name="Millares 5 4 2 4" xfId="8430"/>
    <cellStyle name="Millares 5 4 3" xfId="8431"/>
    <cellStyle name="Millares 5 4 3 2" xfId="8432"/>
    <cellStyle name="Millares 5 4 3 3" xfId="8433"/>
    <cellStyle name="Millares 5 4 4" xfId="8434"/>
    <cellStyle name="Millares 5 4 5" xfId="8435"/>
    <cellStyle name="Millares 5 4 6" xfId="8436"/>
    <cellStyle name="Millares 5 4 7" xfId="8437"/>
    <cellStyle name="Millares 5 4 8" xfId="8438"/>
    <cellStyle name="Millares 5 4 9" xfId="8439"/>
    <cellStyle name="Millares 5 5" xfId="8440"/>
    <cellStyle name="Millares 5 5 2" xfId="8441"/>
    <cellStyle name="Millares 5 5 2 2" xfId="8442"/>
    <cellStyle name="Millares 5 5 2 3" xfId="8443"/>
    <cellStyle name="Millares 5 5 3" xfId="8444"/>
    <cellStyle name="Millares 5 5 4" xfId="8445"/>
    <cellStyle name="Millares 5 5 5" xfId="8446"/>
    <cellStyle name="Millares 5 6" xfId="8447"/>
    <cellStyle name="Millares 5 6 2" xfId="8448"/>
    <cellStyle name="Millares 5 6 3" xfId="8449"/>
    <cellStyle name="Millares 5 6 4" xfId="8450"/>
    <cellStyle name="Millares 5 7" xfId="8451"/>
    <cellStyle name="Millares 5 7 2" xfId="8452"/>
    <cellStyle name="Millares 5 8" xfId="8453"/>
    <cellStyle name="Millares 5 8 2" xfId="8454"/>
    <cellStyle name="Millares 5 8 3" xfId="8455"/>
    <cellStyle name="Millares 5 9" xfId="8456"/>
    <cellStyle name="Millares 50" xfId="8457"/>
    <cellStyle name="Millares 50 2" xfId="8458"/>
    <cellStyle name="Millares 50 2 2" xfId="8459"/>
    <cellStyle name="Millares 50 3" xfId="8460"/>
    <cellStyle name="Millares 500" xfId="8461"/>
    <cellStyle name="Millares 500 2" xfId="8462"/>
    <cellStyle name="Millares 501" xfId="8463"/>
    <cellStyle name="Millares 501 2" xfId="8464"/>
    <cellStyle name="Millares 502" xfId="8465"/>
    <cellStyle name="Millares 502 2" xfId="8466"/>
    <cellStyle name="Millares 503" xfId="8467"/>
    <cellStyle name="Millares 503 2" xfId="8468"/>
    <cellStyle name="Millares 504" xfId="8469"/>
    <cellStyle name="Millares 504 2" xfId="8470"/>
    <cellStyle name="Millares 505" xfId="8471"/>
    <cellStyle name="Millares 505 2" xfId="8472"/>
    <cellStyle name="Millares 506" xfId="8473"/>
    <cellStyle name="Millares 506 2" xfId="8474"/>
    <cellStyle name="Millares 507" xfId="8475"/>
    <cellStyle name="Millares 507 2" xfId="8476"/>
    <cellStyle name="Millares 508" xfId="8477"/>
    <cellStyle name="Millares 508 2" xfId="8478"/>
    <cellStyle name="Millares 509" xfId="8479"/>
    <cellStyle name="Millares 509 2" xfId="8480"/>
    <cellStyle name="Millares 51" xfId="8481"/>
    <cellStyle name="Millares 51 2" xfId="8482"/>
    <cellStyle name="Millares 51 3" xfId="8483"/>
    <cellStyle name="Millares 51 4" xfId="8484"/>
    <cellStyle name="Millares 510" xfId="8485"/>
    <cellStyle name="Millares 511" xfId="8486"/>
    <cellStyle name="Millares 512" xfId="8487"/>
    <cellStyle name="Millares 513" xfId="8488"/>
    <cellStyle name="Millares 514" xfId="8489"/>
    <cellStyle name="Millares 515" xfId="8490"/>
    <cellStyle name="Millares 515 2" xfId="8491"/>
    <cellStyle name="Millares 516" xfId="8492"/>
    <cellStyle name="Millares 516 2" xfId="8493"/>
    <cellStyle name="Millares 517" xfId="8494"/>
    <cellStyle name="Millares 517 2" xfId="8495"/>
    <cellStyle name="Millares 518" xfId="8496"/>
    <cellStyle name="Millares 518 2" xfId="8497"/>
    <cellStyle name="Millares 519" xfId="8498"/>
    <cellStyle name="Millares 52" xfId="8499"/>
    <cellStyle name="Millares 520" xfId="8500"/>
    <cellStyle name="Millares 521" xfId="8501"/>
    <cellStyle name="Millares 522" xfId="8502"/>
    <cellStyle name="Millares 523" xfId="8503"/>
    <cellStyle name="Millares 524" xfId="8504"/>
    <cellStyle name="Millares 525" xfId="8505"/>
    <cellStyle name="Millares 526" xfId="8506"/>
    <cellStyle name="Millares 527" xfId="8507"/>
    <cellStyle name="Millares 528" xfId="8508"/>
    <cellStyle name="Millares 529" xfId="8509"/>
    <cellStyle name="Millares 53" xfId="8510"/>
    <cellStyle name="Millares 530" xfId="8511"/>
    <cellStyle name="Millares 531" xfId="8512"/>
    <cellStyle name="Millares 532" xfId="8513"/>
    <cellStyle name="Millares 533" xfId="8514"/>
    <cellStyle name="Millares 534" xfId="8515"/>
    <cellStyle name="Millares 535" xfId="8516"/>
    <cellStyle name="Millares 536" xfId="8517"/>
    <cellStyle name="Millares 537" xfId="8518"/>
    <cellStyle name="Millares 538" xfId="8519"/>
    <cellStyle name="Millares 539" xfId="8520"/>
    <cellStyle name="Millares 54" xfId="8521"/>
    <cellStyle name="Millares 540" xfId="8522"/>
    <cellStyle name="Millares 541" xfId="8523"/>
    <cellStyle name="Millares 542" xfId="8524"/>
    <cellStyle name="Millares 543" xfId="8525"/>
    <cellStyle name="Millares 544" xfId="8526"/>
    <cellStyle name="Millares 545" xfId="8527"/>
    <cellStyle name="Millares 546" xfId="8528"/>
    <cellStyle name="Millares 547" xfId="8529"/>
    <cellStyle name="Millares 548" xfId="8530"/>
    <cellStyle name="Millares 549" xfId="8531"/>
    <cellStyle name="Millares 55" xfId="8532"/>
    <cellStyle name="Millares 550" xfId="8533"/>
    <cellStyle name="Millares 551" xfId="8534"/>
    <cellStyle name="Millares 552" xfId="8535"/>
    <cellStyle name="Millares 553" xfId="8536"/>
    <cellStyle name="Millares 554" xfId="8537"/>
    <cellStyle name="Millares 555" xfId="8538"/>
    <cellStyle name="Millares 556" xfId="8539"/>
    <cellStyle name="Millares 557" xfId="8540"/>
    <cellStyle name="Millares 558" xfId="8541"/>
    <cellStyle name="Millares 559" xfId="8542"/>
    <cellStyle name="Millares 56" xfId="8543"/>
    <cellStyle name="Millares 560" xfId="8544"/>
    <cellStyle name="Millares 561" xfId="8545"/>
    <cellStyle name="Millares 562" xfId="8546"/>
    <cellStyle name="Millares 563" xfId="8547"/>
    <cellStyle name="Millares 564" xfId="8548"/>
    <cellStyle name="Millares 565" xfId="8549"/>
    <cellStyle name="Millares 566" xfId="8550"/>
    <cellStyle name="Millares 567" xfId="8551"/>
    <cellStyle name="Millares 568" xfId="8552"/>
    <cellStyle name="Millares 569" xfId="8553"/>
    <cellStyle name="Millares 57" xfId="8554"/>
    <cellStyle name="Millares 570" xfId="8555"/>
    <cellStyle name="Millares 571" xfId="8556"/>
    <cellStyle name="Millares 572" xfId="8557"/>
    <cellStyle name="Millares 573" xfId="8558"/>
    <cellStyle name="Millares 574" xfId="8559"/>
    <cellStyle name="Millares 575" xfId="8560"/>
    <cellStyle name="Millares 576" xfId="8561"/>
    <cellStyle name="Millares 577" xfId="8562"/>
    <cellStyle name="Millares 578" xfId="8563"/>
    <cellStyle name="Millares 579" xfId="8564"/>
    <cellStyle name="Millares 58" xfId="8565"/>
    <cellStyle name="Millares 580" xfId="8566"/>
    <cellStyle name="Millares 581" xfId="8567"/>
    <cellStyle name="Millares 582" xfId="8568"/>
    <cellStyle name="Millares 583" xfId="8569"/>
    <cellStyle name="Millares 584" xfId="8570"/>
    <cellStyle name="Millares 585" xfId="8571"/>
    <cellStyle name="Millares 586" xfId="8572"/>
    <cellStyle name="Millares 587" xfId="8573"/>
    <cellStyle name="Millares 588" xfId="8574"/>
    <cellStyle name="Millares 589" xfId="8575"/>
    <cellStyle name="Millares 59" xfId="8576"/>
    <cellStyle name="Millares 590" xfId="8577"/>
    <cellStyle name="Millares 591" xfId="8578"/>
    <cellStyle name="Millares 592" xfId="8579"/>
    <cellStyle name="Millares 593" xfId="8580"/>
    <cellStyle name="Millares 594" xfId="8581"/>
    <cellStyle name="Millares 595" xfId="8582"/>
    <cellStyle name="Millares 596" xfId="8583"/>
    <cellStyle name="Millares 597" xfId="8584"/>
    <cellStyle name="Millares 598" xfId="8585"/>
    <cellStyle name="Millares 599" xfId="8586"/>
    <cellStyle name="Millares 6" xfId="8587"/>
    <cellStyle name="Millares 6 10" xfId="8588"/>
    <cellStyle name="Millares 6 11" xfId="8589"/>
    <cellStyle name="Millares 6 2" xfId="8590"/>
    <cellStyle name="Millares 6 2 2" xfId="8591"/>
    <cellStyle name="Millares 6 2 3" xfId="8592"/>
    <cellStyle name="Millares 6 3" xfId="8593"/>
    <cellStyle name="Millares 6 3 2" xfId="8594"/>
    <cellStyle name="Millares 6 3 2 2" xfId="8595"/>
    <cellStyle name="Millares 6 3 2 2 2" xfId="8596"/>
    <cellStyle name="Millares 6 3 2 2 2 2" xfId="8597"/>
    <cellStyle name="Millares 6 3 2 2 3" xfId="8598"/>
    <cellStyle name="Millares 6 3 2 3" xfId="8599"/>
    <cellStyle name="Millares 6 3 2 3 2" xfId="8600"/>
    <cellStyle name="Millares 6 3 2 4" xfId="8601"/>
    <cellStyle name="Millares 6 3 3" xfId="8602"/>
    <cellStyle name="Millares 6 3 3 2" xfId="8603"/>
    <cellStyle name="Millares 6 3 3 2 2" xfId="8604"/>
    <cellStyle name="Millares 6 3 3 3" xfId="8605"/>
    <cellStyle name="Millares 6 3 4" xfId="8606"/>
    <cellStyle name="Millares 6 3 4 2" xfId="8607"/>
    <cellStyle name="Millares 6 3 5" xfId="8608"/>
    <cellStyle name="Millares 6 3 6" xfId="8609"/>
    <cellStyle name="Millares 6 3 7" xfId="8610"/>
    <cellStyle name="Millares 6 4" xfId="8611"/>
    <cellStyle name="Millares 6 4 2" xfId="8612"/>
    <cellStyle name="Millares 6 4 2 2" xfId="8613"/>
    <cellStyle name="Millares 6 4 2 2 2" xfId="8614"/>
    <cellStyle name="Millares 6 4 2 3" xfId="8615"/>
    <cellStyle name="Millares 6 4 3" xfId="8616"/>
    <cellStyle name="Millares 6 4 3 2" xfId="8617"/>
    <cellStyle name="Millares 6 4 4" xfId="8618"/>
    <cellStyle name="Millares 6 4 5" xfId="8619"/>
    <cellStyle name="Millares 6 4 6" xfId="8620"/>
    <cellStyle name="Millares 6 5" xfId="8621"/>
    <cellStyle name="Millares 6 5 2" xfId="8622"/>
    <cellStyle name="Millares 6 5 2 2" xfId="8623"/>
    <cellStyle name="Millares 6 5 2 2 2" xfId="8624"/>
    <cellStyle name="Millares 6 5 2 3" xfId="8625"/>
    <cellStyle name="Millares 6 5 2 4" xfId="8626"/>
    <cellStyle name="Millares 6 5 3" xfId="8627"/>
    <cellStyle name="Millares 6 5 3 2" xfId="8628"/>
    <cellStyle name="Millares 6 5 4" xfId="8629"/>
    <cellStyle name="Millares 6 5 5" xfId="8630"/>
    <cellStyle name="Millares 6 6" xfId="8631"/>
    <cellStyle name="Millares 6 6 2" xfId="8632"/>
    <cellStyle name="Millares 6 6 2 2" xfId="8633"/>
    <cellStyle name="Millares 6 6 3" xfId="8634"/>
    <cellStyle name="Millares 6 6 4" xfId="8635"/>
    <cellStyle name="Millares 6 7" xfId="8636"/>
    <cellStyle name="Millares 6 7 2" xfId="8637"/>
    <cellStyle name="Millares 6 7 3" xfId="8638"/>
    <cellStyle name="Millares 6 8" xfId="8639"/>
    <cellStyle name="Millares 6 8 2" xfId="8640"/>
    <cellStyle name="Millares 6 9" xfId="8641"/>
    <cellStyle name="Millares 60" xfId="8642"/>
    <cellStyle name="Millares 600" xfId="8643"/>
    <cellStyle name="Millares 601" xfId="8644"/>
    <cellStyle name="Millares 602" xfId="8645"/>
    <cellStyle name="Millares 603" xfId="8646"/>
    <cellStyle name="Millares 604" xfId="8647"/>
    <cellStyle name="Millares 605" xfId="8648"/>
    <cellStyle name="Millares 606" xfId="8649"/>
    <cellStyle name="Millares 607" xfId="8650"/>
    <cellStyle name="Millares 608" xfId="8651"/>
    <cellStyle name="Millares 609" xfId="8652"/>
    <cellStyle name="Millares 61" xfId="8653"/>
    <cellStyle name="Millares 610" xfId="8654"/>
    <cellStyle name="Millares 611" xfId="8655"/>
    <cellStyle name="Millares 612" xfId="8656"/>
    <cellStyle name="Millares 613" xfId="8657"/>
    <cellStyle name="Millares 614" xfId="8658"/>
    <cellStyle name="Millares 615" xfId="8659"/>
    <cellStyle name="Millares 616" xfId="8660"/>
    <cellStyle name="Millares 617" xfId="8661"/>
    <cellStyle name="Millares 618" xfId="8662"/>
    <cellStyle name="Millares 619" xfId="8663"/>
    <cellStyle name="Millares 62" xfId="8664"/>
    <cellStyle name="Millares 620" xfId="8665"/>
    <cellStyle name="Millares 621" xfId="8666"/>
    <cellStyle name="Millares 622" xfId="8667"/>
    <cellStyle name="Millares 623" xfId="8668"/>
    <cellStyle name="Millares 624" xfId="8669"/>
    <cellStyle name="Millares 625" xfId="8670"/>
    <cellStyle name="Millares 626" xfId="8671"/>
    <cellStyle name="Millares 627" xfId="8672"/>
    <cellStyle name="Millares 628" xfId="8673"/>
    <cellStyle name="Millares 629" xfId="8674"/>
    <cellStyle name="Millares 63" xfId="8675"/>
    <cellStyle name="Millares 630" xfId="8676"/>
    <cellStyle name="Millares 631" xfId="8677"/>
    <cellStyle name="Millares 632" xfId="8678"/>
    <cellStyle name="Millares 633" xfId="8679"/>
    <cellStyle name="Millares 634" xfId="8680"/>
    <cellStyle name="Millares 635" xfId="8681"/>
    <cellStyle name="Millares 636" xfId="8682"/>
    <cellStyle name="Millares 637" xfId="8683"/>
    <cellStyle name="Millares 638" xfId="8684"/>
    <cellStyle name="Millares 639" xfId="8685"/>
    <cellStyle name="Millares 64" xfId="8686"/>
    <cellStyle name="Millares 64 2" xfId="8687"/>
    <cellStyle name="Millares 64 3" xfId="8688"/>
    <cellStyle name="Millares 640" xfId="8689"/>
    <cellStyle name="Millares 641" xfId="8690"/>
    <cellStyle name="Millares 642" xfId="8691"/>
    <cellStyle name="Millares 643" xfId="8692"/>
    <cellStyle name="Millares 644" xfId="8693"/>
    <cellStyle name="Millares 645" xfId="8694"/>
    <cellStyle name="Millares 646" xfId="8695"/>
    <cellStyle name="Millares 647" xfId="8696"/>
    <cellStyle name="Millares 648" xfId="8697"/>
    <cellStyle name="Millares 649" xfId="8698"/>
    <cellStyle name="Millares 65" xfId="8699"/>
    <cellStyle name="Millares 65 2" xfId="8700"/>
    <cellStyle name="Millares 650" xfId="8701"/>
    <cellStyle name="Millares 651" xfId="8702"/>
    <cellStyle name="Millares 652" xfId="8703"/>
    <cellStyle name="Millares 653" xfId="8704"/>
    <cellStyle name="Millares 654" xfId="8705"/>
    <cellStyle name="Millares 655" xfId="8706"/>
    <cellStyle name="Millares 656" xfId="8707"/>
    <cellStyle name="Millares 657" xfId="8708"/>
    <cellStyle name="Millares 658" xfId="8709"/>
    <cellStyle name="Millares 659" xfId="8710"/>
    <cellStyle name="Millares 66" xfId="8711"/>
    <cellStyle name="Millares 66 2" xfId="8712"/>
    <cellStyle name="Millares 660" xfId="8713"/>
    <cellStyle name="Millares 661" xfId="8714"/>
    <cellStyle name="Millares 662" xfId="8715"/>
    <cellStyle name="Millares 663" xfId="8716"/>
    <cellStyle name="Millares 664" xfId="8717"/>
    <cellStyle name="Millares 665" xfId="8718"/>
    <cellStyle name="Millares 666" xfId="8719"/>
    <cellStyle name="Millares 667" xfId="8720"/>
    <cellStyle name="Millares 668" xfId="8721"/>
    <cellStyle name="Millares 669" xfId="8722"/>
    <cellStyle name="Millares 67" xfId="8723"/>
    <cellStyle name="Millares 67 2" xfId="8724"/>
    <cellStyle name="Millares 670" xfId="8725"/>
    <cellStyle name="Millares 671" xfId="8726"/>
    <cellStyle name="Millares 672" xfId="8727"/>
    <cellStyle name="Millares 673" xfId="8728"/>
    <cellStyle name="Millares 674" xfId="8729"/>
    <cellStyle name="Millares 675" xfId="8730"/>
    <cellStyle name="Millares 676" xfId="8731"/>
    <cellStyle name="Millares 677" xfId="8732"/>
    <cellStyle name="Millares 678" xfId="8733"/>
    <cellStyle name="Millares 679" xfId="8734"/>
    <cellStyle name="Millares 68" xfId="8735"/>
    <cellStyle name="Millares 68 2" xfId="8736"/>
    <cellStyle name="Millares 680" xfId="8737"/>
    <cellStyle name="Millares 681" xfId="8738"/>
    <cellStyle name="Millares 682" xfId="8739"/>
    <cellStyle name="Millares 683" xfId="8740"/>
    <cellStyle name="Millares 684" xfId="8741"/>
    <cellStyle name="Millares 685" xfId="8742"/>
    <cellStyle name="Millares 686" xfId="8743"/>
    <cellStyle name="Millares 687" xfId="8744"/>
    <cellStyle name="Millares 688" xfId="8745"/>
    <cellStyle name="Millares 689" xfId="8746"/>
    <cellStyle name="Millares 69" xfId="8747"/>
    <cellStyle name="Millares 69 2" xfId="8748"/>
    <cellStyle name="Millares 690" xfId="8749"/>
    <cellStyle name="Millares 691" xfId="8750"/>
    <cellStyle name="Millares 692" xfId="8751"/>
    <cellStyle name="Millares 693" xfId="8752"/>
    <cellStyle name="Millares 694" xfId="8753"/>
    <cellStyle name="Millares 695" xfId="8754"/>
    <cellStyle name="Millares 696" xfId="8755"/>
    <cellStyle name="Millares 697" xfId="8756"/>
    <cellStyle name="Millares 698" xfId="8757"/>
    <cellStyle name="Millares 699" xfId="8758"/>
    <cellStyle name="Millares 7" xfId="8759"/>
    <cellStyle name="Millares 7 10" xfId="8760"/>
    <cellStyle name="Millares 7 11" xfId="8761"/>
    <cellStyle name="Millares 7 12" xfId="8762"/>
    <cellStyle name="Millares 7 13" xfId="8763"/>
    <cellStyle name="Millares 7 14" xfId="8764"/>
    <cellStyle name="Millares 7 15" xfId="8765"/>
    <cellStyle name="Millares 7 2" xfId="8766"/>
    <cellStyle name="Millares 7 2 2" xfId="8767"/>
    <cellStyle name="Millares 7 2 3" xfId="8768"/>
    <cellStyle name="Millares 7 2 4" xfId="8769"/>
    <cellStyle name="Millares 7 3" xfId="8770"/>
    <cellStyle name="Millares 7 3 2" xfId="8771"/>
    <cellStyle name="Millares 7 3 2 2" xfId="8772"/>
    <cellStyle name="Millares 7 3 2 2 2" xfId="8773"/>
    <cellStyle name="Millares 7 3 2 2 2 2" xfId="8774"/>
    <cellStyle name="Millares 7 3 2 2 3" xfId="8775"/>
    <cellStyle name="Millares 7 3 2 3" xfId="8776"/>
    <cellStyle name="Millares 7 3 2 3 2" xfId="8777"/>
    <cellStyle name="Millares 7 3 2 4" xfId="8778"/>
    <cellStyle name="Millares 7 3 3" xfId="8779"/>
    <cellStyle name="Millares 7 3 3 2" xfId="8780"/>
    <cellStyle name="Millares 7 3 3 2 2" xfId="8781"/>
    <cellStyle name="Millares 7 3 3 3" xfId="8782"/>
    <cellStyle name="Millares 7 3 4" xfId="8783"/>
    <cellStyle name="Millares 7 3 4 2" xfId="8784"/>
    <cellStyle name="Millares 7 3 5" xfId="8785"/>
    <cellStyle name="Millares 7 4" xfId="8786"/>
    <cellStyle name="Millares 7 4 2" xfId="8787"/>
    <cellStyle name="Millares 7 4 2 2" xfId="8788"/>
    <cellStyle name="Millares 7 4 2 3" xfId="8789"/>
    <cellStyle name="Millares 7 4 3" xfId="8790"/>
    <cellStyle name="Millares 7 4 4" xfId="8791"/>
    <cellStyle name="Millares 7 5" xfId="8792"/>
    <cellStyle name="Millares 7 5 2" xfId="8793"/>
    <cellStyle name="Millares 7 5 3" xfId="8794"/>
    <cellStyle name="Millares 7 6" xfId="8795"/>
    <cellStyle name="Millares 7 7" xfId="8796"/>
    <cellStyle name="Millares 7 8" xfId="8797"/>
    <cellStyle name="Millares 7 9" xfId="8798"/>
    <cellStyle name="Millares 70" xfId="8799"/>
    <cellStyle name="Millares 70 2" xfId="8800"/>
    <cellStyle name="Millares 700" xfId="8801"/>
    <cellStyle name="Millares 701" xfId="8802"/>
    <cellStyle name="Millares 702" xfId="8803"/>
    <cellStyle name="Millares 703" xfId="8804"/>
    <cellStyle name="Millares 704" xfId="8805"/>
    <cellStyle name="Millares 705" xfId="8806"/>
    <cellStyle name="Millares 706" xfId="8807"/>
    <cellStyle name="Millares 707" xfId="8808"/>
    <cellStyle name="Millares 708" xfId="8809"/>
    <cellStyle name="Millares 709" xfId="8810"/>
    <cellStyle name="Millares 71" xfId="8811"/>
    <cellStyle name="Millares 71 2" xfId="8812"/>
    <cellStyle name="Millares 710" xfId="8813"/>
    <cellStyle name="Millares 711" xfId="8814"/>
    <cellStyle name="Millares 712" xfId="8815"/>
    <cellStyle name="Millares 713" xfId="8816"/>
    <cellStyle name="Millares 714" xfId="8817"/>
    <cellStyle name="Millares 715" xfId="8818"/>
    <cellStyle name="Millares 72" xfId="8819"/>
    <cellStyle name="Millares 72 2" xfId="8820"/>
    <cellStyle name="Millares 73" xfId="8821"/>
    <cellStyle name="Millares 73 2" xfId="8822"/>
    <cellStyle name="Millares 74" xfId="8823"/>
    <cellStyle name="Millares 74 2" xfId="8824"/>
    <cellStyle name="Millares 75" xfId="8825"/>
    <cellStyle name="Millares 75 2" xfId="8826"/>
    <cellStyle name="Millares 76" xfId="8827"/>
    <cellStyle name="Millares 76 2" xfId="8828"/>
    <cellStyle name="Millares 77" xfId="8829"/>
    <cellStyle name="Millares 77 2" xfId="8830"/>
    <cellStyle name="Millares 78" xfId="8831"/>
    <cellStyle name="Millares 78 2" xfId="8832"/>
    <cellStyle name="Millares 79" xfId="8833"/>
    <cellStyle name="Millares 79 2" xfId="8834"/>
    <cellStyle name="Millares 8" xfId="8835"/>
    <cellStyle name="Millares 8 2" xfId="8836"/>
    <cellStyle name="Millares 8 2 2" xfId="8837"/>
    <cellStyle name="Millares 8 2 2 2" xfId="8838"/>
    <cellStyle name="Millares 8 2 2 2 2" xfId="8839"/>
    <cellStyle name="Millares 8 2 2 2 2 2" xfId="8840"/>
    <cellStyle name="Millares 8 2 2 2 3" xfId="8841"/>
    <cellStyle name="Millares 8 2 2 3" xfId="8842"/>
    <cellStyle name="Millares 8 2 2 3 2" xfId="8843"/>
    <cellStyle name="Millares 8 2 2 4" xfId="8844"/>
    <cellStyle name="Millares 8 2 3" xfId="8845"/>
    <cellStyle name="Millares 8 2 3 2" xfId="8846"/>
    <cellStyle name="Millares 8 2 3 2 2" xfId="8847"/>
    <cellStyle name="Millares 8 2 3 3" xfId="8848"/>
    <cellStyle name="Millares 8 2 3 4" xfId="8849"/>
    <cellStyle name="Millares 8 2 4" xfId="8850"/>
    <cellStyle name="Millares 8 2 4 2" xfId="8851"/>
    <cellStyle name="Millares 8 2 5" xfId="8852"/>
    <cellStyle name="Millares 8 2 6" xfId="8853"/>
    <cellStyle name="Millares 8 2 7" xfId="8854"/>
    <cellStyle name="Millares 8 3" xfId="8855"/>
    <cellStyle name="Millares 8 3 2" xfId="8856"/>
    <cellStyle name="Millares 8 3 2 2" xfId="8857"/>
    <cellStyle name="Millares 8 3 2 2 2" xfId="8858"/>
    <cellStyle name="Millares 8 3 2 3" xfId="8859"/>
    <cellStyle name="Millares 8 3 3" xfId="8860"/>
    <cellStyle name="Millares 8 3 3 2" xfId="8861"/>
    <cellStyle name="Millares 8 3 3 3" xfId="8862"/>
    <cellStyle name="Millares 8 3 4" xfId="8863"/>
    <cellStyle name="Millares 8 3 5" xfId="8864"/>
    <cellStyle name="Millares 8 3 6" xfId="8865"/>
    <cellStyle name="Millares 8 4" xfId="8866"/>
    <cellStyle name="Millares 8 4 2" xfId="8867"/>
    <cellStyle name="Millares 8 4 2 2" xfId="8868"/>
    <cellStyle name="Millares 8 4 2 2 2" xfId="8869"/>
    <cellStyle name="Millares 8 4 2 3" xfId="8870"/>
    <cellStyle name="Millares 8 4 3" xfId="8871"/>
    <cellStyle name="Millares 8 4 3 2" xfId="8872"/>
    <cellStyle name="Millares 8 4 4" xfId="8873"/>
    <cellStyle name="Millares 8 4 5" xfId="8874"/>
    <cellStyle name="Millares 8 5" xfId="8875"/>
    <cellStyle name="Millares 8 5 2" xfId="8876"/>
    <cellStyle name="Millares 8 5 2 2" xfId="8877"/>
    <cellStyle name="Millares 8 5 3" xfId="8878"/>
    <cellStyle name="Millares 8 5 4" xfId="8879"/>
    <cellStyle name="Millares 8 6" xfId="8880"/>
    <cellStyle name="Millares 8 6 2" xfId="8881"/>
    <cellStyle name="Millares 8 6 3" xfId="8882"/>
    <cellStyle name="Millares 8 7" xfId="8883"/>
    <cellStyle name="Millares 8 8" xfId="8884"/>
    <cellStyle name="Millares 8 9" xfId="8885"/>
    <cellStyle name="Millares 80" xfId="8886"/>
    <cellStyle name="Millares 80 2" xfId="8887"/>
    <cellStyle name="Millares 81" xfId="8888"/>
    <cellStyle name="Millares 81 2" xfId="8889"/>
    <cellStyle name="Millares 82" xfId="8890"/>
    <cellStyle name="Millares 82 2" xfId="8891"/>
    <cellStyle name="Millares 83" xfId="8892"/>
    <cellStyle name="Millares 83 2" xfId="8893"/>
    <cellStyle name="Millares 84" xfId="8894"/>
    <cellStyle name="Millares 84 2" xfId="8895"/>
    <cellStyle name="Millares 85" xfId="8896"/>
    <cellStyle name="Millares 85 2" xfId="8897"/>
    <cellStyle name="Millares 86" xfId="8898"/>
    <cellStyle name="Millares 86 2" xfId="8899"/>
    <cellStyle name="Millares 87" xfId="8900"/>
    <cellStyle name="Millares 87 2" xfId="8901"/>
    <cellStyle name="Millares 88" xfId="8902"/>
    <cellStyle name="Millares 88 2" xfId="8903"/>
    <cellStyle name="Millares 89" xfId="8904"/>
    <cellStyle name="Millares 89 2" xfId="8905"/>
    <cellStyle name="Millares 9" xfId="8906"/>
    <cellStyle name="Millares 9 10" xfId="8907"/>
    <cellStyle name="Millares 9 11" xfId="8908"/>
    <cellStyle name="Millares 9 12" xfId="8909"/>
    <cellStyle name="Millares 9 2" xfId="8910"/>
    <cellStyle name="Millares 9 2 2" xfId="8911"/>
    <cellStyle name="Millares 9 2 2 2" xfId="8912"/>
    <cellStyle name="Millares 9 2 2 2 2" xfId="8913"/>
    <cellStyle name="Millares 9 2 2 2 2 2" xfId="8914"/>
    <cellStyle name="Millares 9 2 2 2 3" xfId="8915"/>
    <cellStyle name="Millares 9 2 2 2 4" xfId="8916"/>
    <cellStyle name="Millares 9 2 2 3" xfId="8917"/>
    <cellStyle name="Millares 9 2 2 3 2" xfId="8918"/>
    <cellStyle name="Millares 9 2 2 4" xfId="8919"/>
    <cellStyle name="Millares 9 2 2 5" xfId="8920"/>
    <cellStyle name="Millares 9 2 3" xfId="8921"/>
    <cellStyle name="Millares 9 2 3 2" xfId="8922"/>
    <cellStyle name="Millares 9 2 3 2 2" xfId="8923"/>
    <cellStyle name="Millares 9 2 3 3" xfId="8924"/>
    <cellStyle name="Millares 9 2 3 4" xfId="8925"/>
    <cellStyle name="Millares 9 2 4" xfId="8926"/>
    <cellStyle name="Millares 9 2 4 2" xfId="8927"/>
    <cellStyle name="Millares 9 2 5" xfId="8928"/>
    <cellStyle name="Millares 9 2 6" xfId="8929"/>
    <cellStyle name="Millares 9 2 7" xfId="8930"/>
    <cellStyle name="Millares 9 3" xfId="8931"/>
    <cellStyle name="Millares 9 3 2" xfId="8932"/>
    <cellStyle name="Millares 9 3 2 2" xfId="8933"/>
    <cellStyle name="Millares 9 3 2 3" xfId="8934"/>
    <cellStyle name="Millares 9 3 3" xfId="8935"/>
    <cellStyle name="Millares 9 3 4" xfId="8936"/>
    <cellStyle name="Millares 9 4" xfId="8937"/>
    <cellStyle name="Millares 9 4 2" xfId="8938"/>
    <cellStyle name="Millares 9 4 3" xfId="8939"/>
    <cellStyle name="Millares 9 5" xfId="8940"/>
    <cellStyle name="Millares 9 6" xfId="8941"/>
    <cellStyle name="Millares 9 6 2" xfId="8942"/>
    <cellStyle name="Millares 9 7" xfId="8943"/>
    <cellStyle name="Millares 9 8" xfId="8944"/>
    <cellStyle name="Millares 9 9" xfId="8945"/>
    <cellStyle name="Millares 90" xfId="8946"/>
    <cellStyle name="Millares 90 2" xfId="8947"/>
    <cellStyle name="Millares 91" xfId="8948"/>
    <cellStyle name="Millares 91 2" xfId="8949"/>
    <cellStyle name="Millares 92" xfId="8950"/>
    <cellStyle name="Millares 92 2" xfId="8951"/>
    <cellStyle name="Millares 93" xfId="8952"/>
    <cellStyle name="Millares 93 2" xfId="8953"/>
    <cellStyle name="Millares 94" xfId="8954"/>
    <cellStyle name="Millares 94 2" xfId="8955"/>
    <cellStyle name="Millares 95" xfId="8956"/>
    <cellStyle name="Millares 95 2" xfId="8957"/>
    <cellStyle name="Millares 96" xfId="8958"/>
    <cellStyle name="Millares 96 2" xfId="8959"/>
    <cellStyle name="Millares 97" xfId="8960"/>
    <cellStyle name="Millares 97 2" xfId="8961"/>
    <cellStyle name="Millares 98" xfId="8962"/>
    <cellStyle name="Millares 98 2" xfId="8963"/>
    <cellStyle name="Millares 99" xfId="8964"/>
    <cellStyle name="Millares 99 2" xfId="8965"/>
    <cellStyle name="Milliers [0]_!!!GO" xfId="8966"/>
    <cellStyle name="Milliers 2" xfId="8967"/>
    <cellStyle name="Milliers 2 2" xfId="8968"/>
    <cellStyle name="Milliers 2 3" xfId="8969"/>
    <cellStyle name="Milliers 2 4" xfId="8970"/>
    <cellStyle name="Milliers 3" xfId="8971"/>
    <cellStyle name="Milliers 4" xfId="8972"/>
    <cellStyle name="Milliers_!!!GO" xfId="8973"/>
    <cellStyle name="MLComma0" xfId="8974"/>
    <cellStyle name="MLDollar0" xfId="8975"/>
    <cellStyle name="MLMultiple0" xfId="8976"/>
    <cellStyle name="MLPercent0" xfId="8977"/>
    <cellStyle name="mm/dd/yy" xfId="8978"/>
    <cellStyle name="Moeda [0]_Proyección de ingresos" xfId="8979"/>
    <cellStyle name="Moeda_Proyección de ingresos" xfId="8980"/>
    <cellStyle name="Moneda 10" xfId="8981"/>
    <cellStyle name="Moneda 10 2" xfId="8982"/>
    <cellStyle name="Moneda 11" xfId="8983"/>
    <cellStyle name="Moneda 11 2" xfId="8984"/>
    <cellStyle name="Moneda 12" xfId="8985"/>
    <cellStyle name="Moneda 12 2" xfId="8986"/>
    <cellStyle name="Moneda 13" xfId="8987"/>
    <cellStyle name="Moneda 13 2" xfId="8988"/>
    <cellStyle name="Moneda 14" xfId="8989"/>
    <cellStyle name="Moneda 14 2" xfId="8990"/>
    <cellStyle name="Moneda 15" xfId="8991"/>
    <cellStyle name="Moneda 16" xfId="8992"/>
    <cellStyle name="Moneda 16 2" xfId="8993"/>
    <cellStyle name="Moneda 17" xfId="8994"/>
    <cellStyle name="Moneda 17 2" xfId="8995"/>
    <cellStyle name="Moneda 18" xfId="8996"/>
    <cellStyle name="Moneda 19" xfId="8997"/>
    <cellStyle name="Moneda 2" xfId="8998"/>
    <cellStyle name="Moneda 2 10" xfId="8999"/>
    <cellStyle name="Moneda 2 11" xfId="9000"/>
    <cellStyle name="Moneda 2 12" xfId="9001"/>
    <cellStyle name="Moneda 2 13" xfId="9002"/>
    <cellStyle name="Moneda 2 14" xfId="9003"/>
    <cellStyle name="Moneda 2 2" xfId="9004"/>
    <cellStyle name="Moneda 2 2 2" xfId="9005"/>
    <cellStyle name="Moneda 2 2 2 2" xfId="9006"/>
    <cellStyle name="Moneda 2 2 2 3" xfId="9007"/>
    <cellStyle name="Moneda 2 2 2 4" xfId="9008"/>
    <cellStyle name="Moneda 2 2 3" xfId="9009"/>
    <cellStyle name="Moneda 2 2 3 2" xfId="9010"/>
    <cellStyle name="Moneda 2 2 4" xfId="9011"/>
    <cellStyle name="Moneda 2 2 5" xfId="9012"/>
    <cellStyle name="Moneda 2 2 6" xfId="9013"/>
    <cellStyle name="Moneda 2 2 7" xfId="9014"/>
    <cellStyle name="Moneda 2 2 8" xfId="9015"/>
    <cellStyle name="Moneda 2 2 9" xfId="9016"/>
    <cellStyle name="Moneda 2 3" xfId="9017"/>
    <cellStyle name="Moneda 2 3 10" xfId="9018"/>
    <cellStyle name="Moneda 2 3 11" xfId="9019"/>
    <cellStyle name="Moneda 2 3 2" xfId="9020"/>
    <cellStyle name="Moneda 2 3 2 2" xfId="9021"/>
    <cellStyle name="Moneda 2 3 3" xfId="9022"/>
    <cellStyle name="Moneda 2 3 3 2" xfId="9023"/>
    <cellStyle name="Moneda 2 3 4" xfId="9024"/>
    <cellStyle name="Moneda 2 3 5" xfId="9025"/>
    <cellStyle name="Moneda 2 3 6" xfId="9026"/>
    <cellStyle name="Moneda 2 3 7" xfId="9027"/>
    <cellStyle name="Moneda 2 3 8" xfId="9028"/>
    <cellStyle name="Moneda 2 3 9" xfId="9029"/>
    <cellStyle name="Moneda 2 4" xfId="9030"/>
    <cellStyle name="Moneda 2 4 2" xfId="9031"/>
    <cellStyle name="Moneda 2 4 3" xfId="9032"/>
    <cellStyle name="Moneda 2 4 4" xfId="9033"/>
    <cellStyle name="Moneda 2 5" xfId="9034"/>
    <cellStyle name="Moneda 2 5 2" xfId="9035"/>
    <cellStyle name="Moneda 2 5 3" xfId="9036"/>
    <cellStyle name="Moneda 2 6" xfId="9037"/>
    <cellStyle name="Moneda 2 6 2" xfId="9038"/>
    <cellStyle name="Moneda 2 7" xfId="9039"/>
    <cellStyle name="Moneda 2 8" xfId="9040"/>
    <cellStyle name="Moneda 2 9" xfId="9041"/>
    <cellStyle name="Moneda 20" xfId="9042"/>
    <cellStyle name="Moneda 3" xfId="9043"/>
    <cellStyle name="Moneda 3 2" xfId="9044"/>
    <cellStyle name="Moneda 3 2 2" xfId="9045"/>
    <cellStyle name="Moneda 3 2 3" xfId="9046"/>
    <cellStyle name="Moneda 3 2 4" xfId="9047"/>
    <cellStyle name="Moneda 3 2 5" xfId="9048"/>
    <cellStyle name="Moneda 3 2 6" xfId="9049"/>
    <cellStyle name="Moneda 3 2 7" xfId="9050"/>
    <cellStyle name="Moneda 3 3" xfId="9051"/>
    <cellStyle name="Moneda 3 4" xfId="9052"/>
    <cellStyle name="Moneda 3 4 2" xfId="9053"/>
    <cellStyle name="Moneda 3 4 3" xfId="9054"/>
    <cellStyle name="Moneda 3 5" xfId="9055"/>
    <cellStyle name="Moneda 3 6" xfId="9056"/>
    <cellStyle name="Moneda 3 7" xfId="9057"/>
    <cellStyle name="Moneda 3 8" xfId="9058"/>
    <cellStyle name="Moneda 3 9" xfId="9059"/>
    <cellStyle name="Moneda 3_Créd x tipo y prov" xfId="9060"/>
    <cellStyle name="Moneda 4" xfId="9061"/>
    <cellStyle name="Moneda 4 2" xfId="9062"/>
    <cellStyle name="Moneda 4 2 2" xfId="9063"/>
    <cellStyle name="Moneda 4 2 3" xfId="9064"/>
    <cellStyle name="Moneda 4 2 4" xfId="9065"/>
    <cellStyle name="Moneda 4 2 5" xfId="9066"/>
    <cellStyle name="Moneda 4 3" xfId="9067"/>
    <cellStyle name="Moneda 4 3 2" xfId="9068"/>
    <cellStyle name="Moneda 4 4" xfId="9069"/>
    <cellStyle name="Moneda 4 5" xfId="9070"/>
    <cellStyle name="Moneda 4 6" xfId="9071"/>
    <cellStyle name="Moneda 5" xfId="9072"/>
    <cellStyle name="Moneda 5 2" xfId="9073"/>
    <cellStyle name="Moneda 5 3" xfId="9074"/>
    <cellStyle name="Moneda 5 4" xfId="9075"/>
    <cellStyle name="Moneda 5 5" xfId="9076"/>
    <cellStyle name="Moneda 6" xfId="9077"/>
    <cellStyle name="Moneda 6 2" xfId="9078"/>
    <cellStyle name="Moneda 6 2 2" xfId="9079"/>
    <cellStyle name="Moneda 6 3" xfId="9080"/>
    <cellStyle name="Moneda 6 3 2" xfId="9081"/>
    <cellStyle name="Moneda 6 4" xfId="9082"/>
    <cellStyle name="Moneda 6 5" xfId="9083"/>
    <cellStyle name="Moneda 7" xfId="9084"/>
    <cellStyle name="Moneda 7 2" xfId="9085"/>
    <cellStyle name="Moneda 7 3" xfId="9086"/>
    <cellStyle name="Moneda 7 4" xfId="9087"/>
    <cellStyle name="Moneda 8" xfId="9088"/>
    <cellStyle name="Moneda 8 2" xfId="9089"/>
    <cellStyle name="Moneda 8 3" xfId="9090"/>
    <cellStyle name="Moneda 9" xfId="9091"/>
    <cellStyle name="Moneda 9 2" xfId="9092"/>
    <cellStyle name="Monétaire [0]_!!!GO" xfId="9093"/>
    <cellStyle name="Monétaire 2" xfId="9094"/>
    <cellStyle name="Monétaire_!!!GO" xfId="9095"/>
    <cellStyle name="Monetario" xfId="9096"/>
    <cellStyle name="montos" xfId="9097"/>
    <cellStyle name="Multiple" xfId="9098"/>
    <cellStyle name="Multiple [1]" xfId="9099"/>
    <cellStyle name="Multiple_2007 BUDGET SUMM (FINAL)" xfId="9100"/>
    <cellStyle name="mutliple" xfId="9101"/>
    <cellStyle name="Neutral 2" xfId="9102"/>
    <cellStyle name="Neutral 2 2" xfId="9103"/>
    <cellStyle name="Neutral 2 2 2" xfId="9104"/>
    <cellStyle name="Neutral 2 2 3" xfId="9105"/>
    <cellStyle name="Neutral 2 3" xfId="9106"/>
    <cellStyle name="Neutral 2 3 2" xfId="9107"/>
    <cellStyle name="Neutral 2 4" xfId="9108"/>
    <cellStyle name="Neutral 2 5" xfId="9109"/>
    <cellStyle name="Neutral 2 6" xfId="9110"/>
    <cellStyle name="Neutral 3" xfId="9111"/>
    <cellStyle name="Neutral 3 2" xfId="9112"/>
    <cellStyle name="Neutral 3 2 2" xfId="9113"/>
    <cellStyle name="Neutral 3 3" xfId="9114"/>
    <cellStyle name="Neutral 3 4" xfId="9115"/>
    <cellStyle name="Neutral 3 5" xfId="9116"/>
    <cellStyle name="Neutral 3 6" xfId="9117"/>
    <cellStyle name="Neutral 3 7" xfId="9118"/>
    <cellStyle name="Neutral 3 8" xfId="9119"/>
    <cellStyle name="Neutral 4" xfId="9120"/>
    <cellStyle name="Neutral 5" xfId="9121"/>
    <cellStyle name="Neutral 6" xfId="9122"/>
    <cellStyle name="Neutral 7" xfId="9123"/>
    <cellStyle name="Neutral 8" xfId="9124"/>
    <cellStyle name="Neutral 9" xfId="9125"/>
    <cellStyle name="no dec" xfId="9126"/>
    <cellStyle name="No zero w/0.0" xfId="9127"/>
    <cellStyle name="NONE" xfId="9128"/>
    <cellStyle name="Normal" xfId="0" builtinId="0"/>
    <cellStyle name="Normal - Style1" xfId="9129"/>
    <cellStyle name="Normal - Style1 2" xfId="9130"/>
    <cellStyle name="Normal 10" xfId="6"/>
    <cellStyle name="Normal 10 2" xfId="9131"/>
    <cellStyle name="Normal 10 2 2" xfId="9132"/>
    <cellStyle name="Normal 10 2 2 2" xfId="9133"/>
    <cellStyle name="Normal 10 2 2 2 2" xfId="9134"/>
    <cellStyle name="Normal 10 2 2 2 2 2" xfId="9135"/>
    <cellStyle name="Normal 10 2 2 2 3" xfId="9136"/>
    <cellStyle name="Normal 10 2 2 3" xfId="9137"/>
    <cellStyle name="Normal 10 2 2 3 2" xfId="9138"/>
    <cellStyle name="Normal 10 2 2 4" xfId="9139"/>
    <cellStyle name="Normal 10 2 2 5" xfId="9140"/>
    <cellStyle name="Normal 10 2 2 6" xfId="9141"/>
    <cellStyle name="Normal 10 2 3" xfId="9142"/>
    <cellStyle name="Normal 10 2 3 2" xfId="9143"/>
    <cellStyle name="Normal 10 2 3 2 2" xfId="9144"/>
    <cellStyle name="Normal 10 2 3 3" xfId="9145"/>
    <cellStyle name="Normal 10 2 3 4" xfId="9146"/>
    <cellStyle name="Normal 10 2 4" xfId="9147"/>
    <cellStyle name="Normal 10 2 4 2" xfId="9148"/>
    <cellStyle name="Normal 10 2 4 3" xfId="9149"/>
    <cellStyle name="Normal 10 2 4 4" xfId="9150"/>
    <cellStyle name="Normal 10 2 5" xfId="9151"/>
    <cellStyle name="Normal 10 2 6" xfId="9152"/>
    <cellStyle name="Normal 10 2 7" xfId="9153"/>
    <cellStyle name="Normal 10 3" xfId="9154"/>
    <cellStyle name="Normal 10 3 2" xfId="9155"/>
    <cellStyle name="Normal 10 3 2 2" xfId="9156"/>
    <cellStyle name="Normal 10 3 2 2 2" xfId="9157"/>
    <cellStyle name="Normal 10 3 2 3" xfId="9158"/>
    <cellStyle name="Normal 10 3 2 4" xfId="9159"/>
    <cellStyle name="Normal 10 3 3" xfId="9160"/>
    <cellStyle name="Normal 10 3 3 2" xfId="9161"/>
    <cellStyle name="Normal 10 3 3 3" xfId="9162"/>
    <cellStyle name="Normal 10 3 4" xfId="9163"/>
    <cellStyle name="Normal 10 3 5" xfId="9164"/>
    <cellStyle name="Normal 10 3 6" xfId="9165"/>
    <cellStyle name="Normal 10 3 7" xfId="9166"/>
    <cellStyle name="Normal 10 3 8" xfId="9167"/>
    <cellStyle name="Normal 10 4" xfId="9168"/>
    <cellStyle name="Normal 10 4 2" xfId="9169"/>
    <cellStyle name="Normal 10 4 2 2" xfId="9170"/>
    <cellStyle name="Normal 10 4 3" xfId="9171"/>
    <cellStyle name="Normal 10 4 4" xfId="9172"/>
    <cellStyle name="Normal 10 4 5" xfId="9173"/>
    <cellStyle name="Normal 10 4 6" xfId="9174"/>
    <cellStyle name="Normal 10 4 7" xfId="9175"/>
    <cellStyle name="Normal 10 5" xfId="9176"/>
    <cellStyle name="Normal 10 5 2" xfId="9177"/>
    <cellStyle name="Normal 10 5 3" xfId="9178"/>
    <cellStyle name="Normal 10 5 4" xfId="9179"/>
    <cellStyle name="Normal 10 5 5" xfId="9180"/>
    <cellStyle name="Normal 10 6" xfId="9181"/>
    <cellStyle name="Normal 10 6 2" xfId="9182"/>
    <cellStyle name="Normal 10 6 3" xfId="9183"/>
    <cellStyle name="Normal 10 7" xfId="9184"/>
    <cellStyle name="Normal 10 8" xfId="9185"/>
    <cellStyle name="Normal 10 9" xfId="9186"/>
    <cellStyle name="Normal 100" xfId="9187"/>
    <cellStyle name="Normal 100 2" xfId="9188"/>
    <cellStyle name="Normal 101" xfId="9189"/>
    <cellStyle name="Normal 102" xfId="9190"/>
    <cellStyle name="Normal 102 2" xfId="9191"/>
    <cellStyle name="Normal 102 3" xfId="9192"/>
    <cellStyle name="Normal 103" xfId="9193"/>
    <cellStyle name="Normal 103 2" xfId="9194"/>
    <cellStyle name="Normal 103 3" xfId="9195"/>
    <cellStyle name="Normal 104" xfId="9196"/>
    <cellStyle name="Normal 104 2" xfId="9197"/>
    <cellStyle name="Normal 105" xfId="9198"/>
    <cellStyle name="Normal 105 2" xfId="9199"/>
    <cellStyle name="Normal 106" xfId="9200"/>
    <cellStyle name="Normal 106 2" xfId="9201"/>
    <cellStyle name="Normal 107" xfId="9202"/>
    <cellStyle name="Normal 107 2" xfId="9203"/>
    <cellStyle name="Normal 108" xfId="9204"/>
    <cellStyle name="Normal 108 2" xfId="9205"/>
    <cellStyle name="Normal 109" xfId="9206"/>
    <cellStyle name="Normal 109 2" xfId="9207"/>
    <cellStyle name="Normal 11" xfId="9208"/>
    <cellStyle name="Normal 11 10" xfId="9209"/>
    <cellStyle name="Normal 11 11" xfId="9210"/>
    <cellStyle name="Normal 11 2" xfId="9211"/>
    <cellStyle name="Normal 11 2 2" xfId="9212"/>
    <cellStyle name="Normal 11 2 2 2" xfId="9213"/>
    <cellStyle name="Normal 11 2 2 2 2" xfId="9214"/>
    <cellStyle name="Normal 11 2 2 2 2 2" xfId="9215"/>
    <cellStyle name="Normal 11 2 2 2 3" xfId="9216"/>
    <cellStyle name="Normal 11 2 2 3" xfId="9217"/>
    <cellStyle name="Normal 11 2 2 3 2" xfId="9218"/>
    <cellStyle name="Normal 11 2 2 4" xfId="9219"/>
    <cellStyle name="Normal 11 2 2 5" xfId="9220"/>
    <cellStyle name="Normal 11 2 2 6" xfId="9221"/>
    <cellStyle name="Normal 11 2 3" xfId="9222"/>
    <cellStyle name="Normal 11 2 3 2" xfId="9223"/>
    <cellStyle name="Normal 11 2 3 2 2" xfId="9224"/>
    <cellStyle name="Normal 11 2 3 3" xfId="9225"/>
    <cellStyle name="Normal 11 2 3 4" xfId="9226"/>
    <cellStyle name="Normal 11 2 3 5" xfId="9227"/>
    <cellStyle name="Normal 11 2 4" xfId="9228"/>
    <cellStyle name="Normal 11 2 4 2" xfId="9229"/>
    <cellStyle name="Normal 11 2 5" xfId="9230"/>
    <cellStyle name="Normal 11 2 5 2" xfId="9231"/>
    <cellStyle name="Normal 11 2 6" xfId="9232"/>
    <cellStyle name="Normal 11 2 7" xfId="9233"/>
    <cellStyle name="Normal 11 3" xfId="9234"/>
    <cellStyle name="Normal 11 3 2" xfId="9235"/>
    <cellStyle name="Normal 11 3 2 2" xfId="9236"/>
    <cellStyle name="Normal 11 3 2 2 2" xfId="9237"/>
    <cellStyle name="Normal 11 3 2 2 2 2" xfId="9238"/>
    <cellStyle name="Normal 11 3 2 2 3" xfId="9239"/>
    <cellStyle name="Normal 11 3 2 2 3 2" xfId="9240"/>
    <cellStyle name="Normal 11 3 2 2 4" xfId="9241"/>
    <cellStyle name="Normal 11 3 2 2 4 2" xfId="9242"/>
    <cellStyle name="Normal 11 3 2 2 5" xfId="9243"/>
    <cellStyle name="Normal 11 3 2 3" xfId="9244"/>
    <cellStyle name="Normal 11 3 2 3 2" xfId="9245"/>
    <cellStyle name="Normal 11 3 2 4" xfId="9246"/>
    <cellStyle name="Normal 11 3 2 4 2" xfId="9247"/>
    <cellStyle name="Normal 11 3 2 5" xfId="9248"/>
    <cellStyle name="Normal 11 3 2 5 2" xfId="9249"/>
    <cellStyle name="Normal 11 3 2 6" xfId="9250"/>
    <cellStyle name="Normal 11 3 3" xfId="9251"/>
    <cellStyle name="Normal 11 3 3 2" xfId="9252"/>
    <cellStyle name="Normal 11 3 3 2 2" xfId="9253"/>
    <cellStyle name="Normal 11 3 3 3" xfId="9254"/>
    <cellStyle name="Normal 11 3 3 3 2" xfId="9255"/>
    <cellStyle name="Normal 11 3 3 4" xfId="9256"/>
    <cellStyle name="Normal 11 3 3 4 2" xfId="9257"/>
    <cellStyle name="Normal 11 3 3 5" xfId="9258"/>
    <cellStyle name="Normal 11 3 4" xfId="9259"/>
    <cellStyle name="Normal 11 3 4 2" xfId="9260"/>
    <cellStyle name="Normal 11 3 5" xfId="9261"/>
    <cellStyle name="Normal 11 3 5 2" xfId="9262"/>
    <cellStyle name="Normal 11 3 6" xfId="9263"/>
    <cellStyle name="Normal 11 3 6 2" xfId="9264"/>
    <cellStyle name="Normal 11 3 7" xfId="9265"/>
    <cellStyle name="Normal 11 3 8" xfId="9266"/>
    <cellStyle name="Normal 11 3 9" xfId="9267"/>
    <cellStyle name="Normal 11 4" xfId="9268"/>
    <cellStyle name="Normal 11 4 2" xfId="9269"/>
    <cellStyle name="Normal 11 4 2 2" xfId="9270"/>
    <cellStyle name="Normal 11 4 2 2 2" xfId="9271"/>
    <cellStyle name="Normal 11 4 2 3" xfId="9272"/>
    <cellStyle name="Normal 11 4 2 3 2" xfId="9273"/>
    <cellStyle name="Normal 11 4 2 4" xfId="9274"/>
    <cellStyle name="Normal 11 4 2 4 2" xfId="9275"/>
    <cellStyle name="Normal 11 4 2 5" xfId="9276"/>
    <cellStyle name="Normal 11 4 3" xfId="9277"/>
    <cellStyle name="Normal 11 4 3 2" xfId="9278"/>
    <cellStyle name="Normal 11 4 4" xfId="9279"/>
    <cellStyle name="Normal 11 4 4 2" xfId="9280"/>
    <cellStyle name="Normal 11 4 5" xfId="9281"/>
    <cellStyle name="Normal 11 4 5 2" xfId="9282"/>
    <cellStyle name="Normal 11 4 6" xfId="9283"/>
    <cellStyle name="Normal 11 4 7" xfId="9284"/>
    <cellStyle name="Normal 11 4 8" xfId="9285"/>
    <cellStyle name="Normal 11 5" xfId="9286"/>
    <cellStyle name="Normal 11 5 2" xfId="9287"/>
    <cellStyle name="Normal 11 5 2 2" xfId="9288"/>
    <cellStyle name="Normal 11 5 3" xfId="9289"/>
    <cellStyle name="Normal 11 5 3 2" xfId="9290"/>
    <cellStyle name="Normal 11 5 4" xfId="9291"/>
    <cellStyle name="Normal 11 5 4 2" xfId="9292"/>
    <cellStyle name="Normal 11 5 5" xfId="9293"/>
    <cellStyle name="Normal 11 5 6" xfId="9294"/>
    <cellStyle name="Normal 11 5 7" xfId="9295"/>
    <cellStyle name="Normal 11 6" xfId="9296"/>
    <cellStyle name="Normal 11 6 2" xfId="9297"/>
    <cellStyle name="Normal 11 6 3" xfId="9298"/>
    <cellStyle name="Normal 11 7" xfId="9299"/>
    <cellStyle name="Normal 11 7 2" xfId="9300"/>
    <cellStyle name="Normal 11 7 3" xfId="9301"/>
    <cellStyle name="Normal 11 8" xfId="9302"/>
    <cellStyle name="Normal 11 8 2" xfId="9303"/>
    <cellStyle name="Normal 11 8 3" xfId="9304"/>
    <cellStyle name="Normal 11 9" xfId="9305"/>
    <cellStyle name="Normal 11 9 2" xfId="9306"/>
    <cellStyle name="Normal 110" xfId="9307"/>
    <cellStyle name="Normal 110 2" xfId="9308"/>
    <cellStyle name="Normal 111" xfId="9309"/>
    <cellStyle name="Normal 111 2" xfId="9310"/>
    <cellStyle name="Normal 112" xfId="9311"/>
    <cellStyle name="Normal 112 2" xfId="9312"/>
    <cellStyle name="Normal 113" xfId="9313"/>
    <cellStyle name="Normal 113 2" xfId="9314"/>
    <cellStyle name="Normal 114" xfId="9315"/>
    <cellStyle name="Normal 115" xfId="9316"/>
    <cellStyle name="Normal 116" xfId="9317"/>
    <cellStyle name="Normal 117" xfId="9318"/>
    <cellStyle name="Normal 117 2" xfId="9319"/>
    <cellStyle name="Normal 118" xfId="9320"/>
    <cellStyle name="Normal 119" xfId="9321"/>
    <cellStyle name="Normal 12" xfId="9322"/>
    <cellStyle name="Normal 12 10" xfId="9323"/>
    <cellStyle name="Normal 12 11" xfId="9324"/>
    <cellStyle name="Normal 12 12" xfId="9325"/>
    <cellStyle name="Normal 12 2" xfId="9326"/>
    <cellStyle name="Normal 12 2 2" xfId="9327"/>
    <cellStyle name="Normal 12 2 2 2" xfId="9328"/>
    <cellStyle name="Normal 12 2 2 2 2" xfId="9329"/>
    <cellStyle name="Normal 12 2 2 2 2 2" xfId="9330"/>
    <cellStyle name="Normal 12 2 2 2 3" xfId="9331"/>
    <cellStyle name="Normal 12 2 2 2 4" xfId="9332"/>
    <cellStyle name="Normal 12 2 2 3" xfId="9333"/>
    <cellStyle name="Normal 12 2 2 3 2" xfId="9334"/>
    <cellStyle name="Normal 12 2 2 4" xfId="9335"/>
    <cellStyle name="Normal 12 2 2 5" xfId="9336"/>
    <cellStyle name="Normal 12 2 3" xfId="9337"/>
    <cellStyle name="Normal 12 2 3 2" xfId="9338"/>
    <cellStyle name="Normal 12 2 3 2 2" xfId="9339"/>
    <cellStyle name="Normal 12 2 3 3" xfId="9340"/>
    <cellStyle name="Normal 12 2 3 4" xfId="9341"/>
    <cellStyle name="Normal 12 2 4" xfId="9342"/>
    <cellStyle name="Normal 12 2 4 2" xfId="9343"/>
    <cellStyle name="Normal 12 2 4 3" xfId="9344"/>
    <cellStyle name="Normal 12 2 5" xfId="9345"/>
    <cellStyle name="Normal 12 2 6" xfId="9346"/>
    <cellStyle name="Normal 12 2 7" xfId="9347"/>
    <cellStyle name="Normal 12 3" xfId="9348"/>
    <cellStyle name="Normal 12 3 2" xfId="9349"/>
    <cellStyle name="Normal 12 3 2 2" xfId="9350"/>
    <cellStyle name="Normal 12 3 2 2 2" xfId="9351"/>
    <cellStyle name="Normal 12 3 2 3" xfId="9352"/>
    <cellStyle name="Normal 12 3 2 4" xfId="9353"/>
    <cellStyle name="Normal 12 3 3" xfId="9354"/>
    <cellStyle name="Normal 12 3 3 2" xfId="9355"/>
    <cellStyle name="Normal 12 3 4" xfId="9356"/>
    <cellStyle name="Normal 12 3 5" xfId="9357"/>
    <cellStyle name="Normal 12 3 6" xfId="9358"/>
    <cellStyle name="Normal 12 4" xfId="9359"/>
    <cellStyle name="Normal 12 4 2" xfId="9360"/>
    <cellStyle name="Normal 12 4 2 2" xfId="9361"/>
    <cellStyle name="Normal 12 4 2 3" xfId="9362"/>
    <cellStyle name="Normal 12 4 3" xfId="9363"/>
    <cellStyle name="Normal 12 4 4" xfId="9364"/>
    <cellStyle name="Normal 12 4 5" xfId="9365"/>
    <cellStyle name="Normal 12 5" xfId="9366"/>
    <cellStyle name="Normal 12 5 2" xfId="9367"/>
    <cellStyle name="Normal 12 5 3" xfId="9368"/>
    <cellStyle name="Normal 12 5 4" xfId="9369"/>
    <cellStyle name="Normal 12 5 5" xfId="9370"/>
    <cellStyle name="Normal 12 5 6" xfId="9371"/>
    <cellStyle name="Normal 12 6" xfId="9372"/>
    <cellStyle name="Normal 12 6 2" xfId="9373"/>
    <cellStyle name="Normal 12 7" xfId="9374"/>
    <cellStyle name="Normal 12 8" xfId="9375"/>
    <cellStyle name="Normal 12 9" xfId="9376"/>
    <cellStyle name="Normal 120" xfId="9377"/>
    <cellStyle name="Normal 121" xfId="9378"/>
    <cellStyle name="Normal 122" xfId="9379"/>
    <cellStyle name="Normal 123" xfId="9380"/>
    <cellStyle name="Normal 124" xfId="9381"/>
    <cellStyle name="Normal 125" xfId="9382"/>
    <cellStyle name="Normal 126" xfId="9383"/>
    <cellStyle name="Normal 127" xfId="9384"/>
    <cellStyle name="Normal 128" xfId="9385"/>
    <cellStyle name="Normal 129" xfId="9386"/>
    <cellStyle name="Normal 13" xfId="9387"/>
    <cellStyle name="Normal 13 10" xfId="9388"/>
    <cellStyle name="Normal 13 2" xfId="9389"/>
    <cellStyle name="Normal 13 2 10" xfId="9390"/>
    <cellStyle name="Normal 13 2 2" xfId="9391"/>
    <cellStyle name="Normal 13 2 2 2" xfId="9392"/>
    <cellStyle name="Normal 13 2 2 2 2" xfId="9393"/>
    <cellStyle name="Normal 13 2 2 2 2 2" xfId="9394"/>
    <cellStyle name="Normal 13 2 2 2 3" xfId="9395"/>
    <cellStyle name="Normal 13 2 2 2 4" xfId="9396"/>
    <cellStyle name="Normal 13 2 2 3" xfId="9397"/>
    <cellStyle name="Normal 13 2 2 3 2" xfId="9398"/>
    <cellStyle name="Normal 13 2 2 3 3" xfId="9399"/>
    <cellStyle name="Normal 13 2 2 4" xfId="9400"/>
    <cellStyle name="Normal 13 2 2 4 2" xfId="9401"/>
    <cellStyle name="Normal 13 2 2 5" xfId="9402"/>
    <cellStyle name="Normal 13 2 3" xfId="9403"/>
    <cellStyle name="Normal 13 2 3 2" xfId="9404"/>
    <cellStyle name="Normal 13 2 3 2 2" xfId="9405"/>
    <cellStyle name="Normal 13 2 3 3" xfId="9406"/>
    <cellStyle name="Normal 13 2 3 4" xfId="9407"/>
    <cellStyle name="Normal 13 2 4" xfId="9408"/>
    <cellStyle name="Normal 13 2 4 2" xfId="9409"/>
    <cellStyle name="Normal 13 2 4 3" xfId="9410"/>
    <cellStyle name="Normal 13 2 5" xfId="9411"/>
    <cellStyle name="Normal 13 2 5 2" xfId="9412"/>
    <cellStyle name="Normal 13 2 6" xfId="9413"/>
    <cellStyle name="Normal 13 2 6 2" xfId="9414"/>
    <cellStyle name="Normal 13 2 7" xfId="9415"/>
    <cellStyle name="Normal 13 2 8" xfId="9416"/>
    <cellStyle name="Normal 13 2 9" xfId="9417"/>
    <cellStyle name="Normal 13 3" xfId="9418"/>
    <cellStyle name="Normal 13 3 2" xfId="9419"/>
    <cellStyle name="Normal 13 3 2 2" xfId="9420"/>
    <cellStyle name="Normal 13 3 2 2 2" xfId="9421"/>
    <cellStyle name="Normal 13 3 2 3" xfId="9422"/>
    <cellStyle name="Normal 13 3 2 4" xfId="9423"/>
    <cellStyle name="Normal 13 3 3" xfId="9424"/>
    <cellStyle name="Normal 13 3 3 2" xfId="9425"/>
    <cellStyle name="Normal 13 3 3 3" xfId="9426"/>
    <cellStyle name="Normal 13 3 4" xfId="9427"/>
    <cellStyle name="Normal 13 3 4 2" xfId="9428"/>
    <cellStyle name="Normal 13 3 5" xfId="9429"/>
    <cellStyle name="Normal 13 3 6" xfId="9430"/>
    <cellStyle name="Normal 13 3 7" xfId="9431"/>
    <cellStyle name="Normal 13 3 8" xfId="9432"/>
    <cellStyle name="Normal 13 4" xfId="9433"/>
    <cellStyle name="Normal 13 4 2" xfId="9434"/>
    <cellStyle name="Normal 13 4 2 2" xfId="9435"/>
    <cellStyle name="Normal 13 4 3" xfId="9436"/>
    <cellStyle name="Normal 13 4 4" xfId="9437"/>
    <cellStyle name="Normal 13 4 5" xfId="9438"/>
    <cellStyle name="Normal 13 5" xfId="9439"/>
    <cellStyle name="Normal 13 5 2" xfId="9440"/>
    <cellStyle name="Normal 13 5 3" xfId="9441"/>
    <cellStyle name="Normal 13 5 4" xfId="9442"/>
    <cellStyle name="Normal 13 6" xfId="9443"/>
    <cellStyle name="Normal 13 6 2" xfId="9444"/>
    <cellStyle name="Normal 13 6 3" xfId="9445"/>
    <cellStyle name="Normal 13 7" xfId="9446"/>
    <cellStyle name="Normal 13 7 2" xfId="9447"/>
    <cellStyle name="Normal 13 7 3" xfId="9448"/>
    <cellStyle name="Normal 13 8" xfId="9449"/>
    <cellStyle name="Normal 13 8 2" xfId="9450"/>
    <cellStyle name="Normal 13 9" xfId="9451"/>
    <cellStyle name="Normal 130" xfId="9452"/>
    <cellStyle name="Normal 131" xfId="9453"/>
    <cellStyle name="Normal 131 2" xfId="9454"/>
    <cellStyle name="Normal 132" xfId="9455"/>
    <cellStyle name="Normal 132 2" xfId="9456"/>
    <cellStyle name="Normal 133" xfId="9457"/>
    <cellStyle name="Normal 133 2" xfId="9458"/>
    <cellStyle name="Normal 134" xfId="9459"/>
    <cellStyle name="Normal 134 2" xfId="9460"/>
    <cellStyle name="Normal 135" xfId="9461"/>
    <cellStyle name="Normal 135 2" xfId="9462"/>
    <cellStyle name="Normal 136" xfId="9463"/>
    <cellStyle name="Normal 137" xfId="9464"/>
    <cellStyle name="Normal 138" xfId="9465"/>
    <cellStyle name="Normal 139" xfId="9466"/>
    <cellStyle name="Normal 14" xfId="9467"/>
    <cellStyle name="Normal 14 10" xfId="9468"/>
    <cellStyle name="Normal 14 2" xfId="9469"/>
    <cellStyle name="Normal 14 2 2" xfId="9470"/>
    <cellStyle name="Normal 14 2 2 2" xfId="9471"/>
    <cellStyle name="Normal 14 2 2 2 2" xfId="9472"/>
    <cellStyle name="Normal 14 2 2 2 2 2" xfId="9473"/>
    <cellStyle name="Normal 14 2 2 2 3" xfId="9474"/>
    <cellStyle name="Normal 14 2 2 2 4" xfId="9475"/>
    <cellStyle name="Normal 14 2 2 3" xfId="9476"/>
    <cellStyle name="Normal 14 2 2 3 2" xfId="9477"/>
    <cellStyle name="Normal 14 2 2 3 3" xfId="9478"/>
    <cellStyle name="Normal 14 2 2 4" xfId="9479"/>
    <cellStyle name="Normal 14 2 2 4 2" xfId="9480"/>
    <cellStyle name="Normal 14 2 2 5" xfId="9481"/>
    <cellStyle name="Normal 14 2 3" xfId="9482"/>
    <cellStyle name="Normal 14 2 3 2" xfId="9483"/>
    <cellStyle name="Normal 14 2 3 2 2" xfId="9484"/>
    <cellStyle name="Normal 14 2 3 3" xfId="9485"/>
    <cellStyle name="Normal 14 2 3 4" xfId="9486"/>
    <cellStyle name="Normal 14 2 4" xfId="9487"/>
    <cellStyle name="Normal 14 2 4 2" xfId="9488"/>
    <cellStyle name="Normal 14 2 4 3" xfId="9489"/>
    <cellStyle name="Normal 14 2 5" xfId="9490"/>
    <cellStyle name="Normal 14 2 5 2" xfId="9491"/>
    <cellStyle name="Normal 14 2 6" xfId="9492"/>
    <cellStyle name="Normal 14 2 6 2" xfId="9493"/>
    <cellStyle name="Normal 14 2 7" xfId="9494"/>
    <cellStyle name="Normal 14 2 8" xfId="9495"/>
    <cellStyle name="Normal 14 2 9" xfId="9496"/>
    <cellStyle name="Normal 14 3" xfId="9497"/>
    <cellStyle name="Normal 14 3 2" xfId="9498"/>
    <cellStyle name="Normal 14 3 2 2" xfId="9499"/>
    <cellStyle name="Normal 14 3 2 2 2" xfId="9500"/>
    <cellStyle name="Normal 14 3 2 3" xfId="9501"/>
    <cellStyle name="Normal 14 3 2 4" xfId="9502"/>
    <cellStyle name="Normal 14 3 2 5" xfId="9503"/>
    <cellStyle name="Normal 14 3 3" xfId="9504"/>
    <cellStyle name="Normal 14 3 3 2" xfId="9505"/>
    <cellStyle name="Normal 14 3 3 3" xfId="9506"/>
    <cellStyle name="Normal 14 3 4" xfId="9507"/>
    <cellStyle name="Normal 14 3 4 2" xfId="9508"/>
    <cellStyle name="Normal 14 3 5" xfId="9509"/>
    <cellStyle name="Normal 14 3 5 2" xfId="9510"/>
    <cellStyle name="Normal 14 3 6" xfId="9511"/>
    <cellStyle name="Normal 14 3 7" xfId="9512"/>
    <cellStyle name="Normal 14 4" xfId="9513"/>
    <cellStyle name="Normal 14 4 2" xfId="9514"/>
    <cellStyle name="Normal 14 4 2 2" xfId="9515"/>
    <cellStyle name="Normal 14 4 3" xfId="9516"/>
    <cellStyle name="Normal 14 4 4" xfId="9517"/>
    <cellStyle name="Normal 14 4 5" xfId="9518"/>
    <cellStyle name="Normal 14 4 6" xfId="9519"/>
    <cellStyle name="Normal 14 5" xfId="9520"/>
    <cellStyle name="Normal 14 5 2" xfId="9521"/>
    <cellStyle name="Normal 14 5 3" xfId="9522"/>
    <cellStyle name="Normal 14 5 4" xfId="9523"/>
    <cellStyle name="Normal 14 6" xfId="9524"/>
    <cellStyle name="Normal 14 6 2" xfId="9525"/>
    <cellStyle name="Normal 14 6 3" xfId="9526"/>
    <cellStyle name="Normal 14 7" xfId="9527"/>
    <cellStyle name="Normal 14 7 2" xfId="9528"/>
    <cellStyle name="Normal 14 7 3" xfId="9529"/>
    <cellStyle name="Normal 14 8" xfId="9530"/>
    <cellStyle name="Normal 14 8 2" xfId="9531"/>
    <cellStyle name="Normal 14 8 2 2" xfId="9532"/>
    <cellStyle name="Normal 14 8 3" xfId="9533"/>
    <cellStyle name="Normal 14 9" xfId="9534"/>
    <cellStyle name="Normal 14_El Salvador" xfId="9535"/>
    <cellStyle name="Normal 140" xfId="9536"/>
    <cellStyle name="Normal 141" xfId="9537"/>
    <cellStyle name="Normal 142" xfId="9538"/>
    <cellStyle name="Normal 143" xfId="9539"/>
    <cellStyle name="Normal 144" xfId="9540"/>
    <cellStyle name="Normal 145" xfId="9541"/>
    <cellStyle name="Normal 145 2" xfId="9542"/>
    <cellStyle name="Normal 146" xfId="9543"/>
    <cellStyle name="Normal 146 2" xfId="9544"/>
    <cellStyle name="Normal 147" xfId="9545"/>
    <cellStyle name="Normal 148" xfId="9546"/>
    <cellStyle name="Normal 149" xfId="9547"/>
    <cellStyle name="Normal 149 2" xfId="9548"/>
    <cellStyle name="Normal 15" xfId="9549"/>
    <cellStyle name="Normal 15 10" xfId="9550"/>
    <cellStyle name="Normal 15 2" xfId="9551"/>
    <cellStyle name="Normal 15 2 2" xfId="9552"/>
    <cellStyle name="Normal 15 2 2 2" xfId="9553"/>
    <cellStyle name="Normal 15 2 2 2 2" xfId="9554"/>
    <cellStyle name="Normal 15 2 2 2 2 2" xfId="9555"/>
    <cellStyle name="Normal 15 2 2 2 3" xfId="9556"/>
    <cellStyle name="Normal 15 2 2 3" xfId="9557"/>
    <cellStyle name="Normal 15 2 2 3 2" xfId="9558"/>
    <cellStyle name="Normal 15 2 2 4" xfId="9559"/>
    <cellStyle name="Normal 15 2 2 5" xfId="9560"/>
    <cellStyle name="Normal 15 2 3" xfId="9561"/>
    <cellStyle name="Normal 15 2 3 2" xfId="9562"/>
    <cellStyle name="Normal 15 2 3 2 2" xfId="9563"/>
    <cellStyle name="Normal 15 2 3 3" xfId="9564"/>
    <cellStyle name="Normal 15 2 3 4" xfId="9565"/>
    <cellStyle name="Normal 15 2 4" xfId="9566"/>
    <cellStyle name="Normal 15 2 4 2" xfId="9567"/>
    <cellStyle name="Normal 15 2 5" xfId="9568"/>
    <cellStyle name="Normal 15 2 6" xfId="9569"/>
    <cellStyle name="Normal 15 2 7" xfId="9570"/>
    <cellStyle name="Normal 15 2 8" xfId="9571"/>
    <cellStyle name="Normal 15 3" xfId="9572"/>
    <cellStyle name="Normal 15 3 2" xfId="9573"/>
    <cellStyle name="Normal 15 3 2 2" xfId="9574"/>
    <cellStyle name="Normal 15 3 2 2 2" xfId="9575"/>
    <cellStyle name="Normal 15 3 2 2 3" xfId="9576"/>
    <cellStyle name="Normal 15 3 2 3" xfId="9577"/>
    <cellStyle name="Normal 15 3 2 3 2" xfId="9578"/>
    <cellStyle name="Normal 15 3 2 4" xfId="9579"/>
    <cellStyle name="Normal 15 3 2 4 2" xfId="9580"/>
    <cellStyle name="Normal 15 3 2 5" xfId="9581"/>
    <cellStyle name="Normal 15 3 3" xfId="9582"/>
    <cellStyle name="Normal 15 3 3 2" xfId="9583"/>
    <cellStyle name="Normal 15 3 3 3" xfId="9584"/>
    <cellStyle name="Normal 15 3 4" xfId="9585"/>
    <cellStyle name="Normal 15 3 4 2" xfId="9586"/>
    <cellStyle name="Normal 15 3 5" xfId="9587"/>
    <cellStyle name="Normal 15 3 5 2" xfId="9588"/>
    <cellStyle name="Normal 15 3 6" xfId="9589"/>
    <cellStyle name="Normal 15 3 7" xfId="9590"/>
    <cellStyle name="Normal 15 4" xfId="9591"/>
    <cellStyle name="Normal 15 4 2" xfId="9592"/>
    <cellStyle name="Normal 15 4 2 2" xfId="9593"/>
    <cellStyle name="Normal 15 4 2 3" xfId="9594"/>
    <cellStyle name="Normal 15 4 3" xfId="9595"/>
    <cellStyle name="Normal 15 4 3 2" xfId="9596"/>
    <cellStyle name="Normal 15 4 4" xfId="9597"/>
    <cellStyle name="Normal 15 4 4 2" xfId="9598"/>
    <cellStyle name="Normal 15 4 5" xfId="9599"/>
    <cellStyle name="Normal 15 4 6" xfId="9600"/>
    <cellStyle name="Normal 15 5" xfId="9601"/>
    <cellStyle name="Normal 15 5 2" xfId="9602"/>
    <cellStyle name="Normal 15 5 3" xfId="9603"/>
    <cellStyle name="Normal 15 5 4" xfId="9604"/>
    <cellStyle name="Normal 15 6" xfId="9605"/>
    <cellStyle name="Normal 15 6 2" xfId="9606"/>
    <cellStyle name="Normal 15 6 3" xfId="9607"/>
    <cellStyle name="Normal 15 7" xfId="9608"/>
    <cellStyle name="Normal 15 7 2" xfId="9609"/>
    <cellStyle name="Normal 15 7 3" xfId="9610"/>
    <cellStyle name="Normal 15 8" xfId="9611"/>
    <cellStyle name="Normal 15 8 2" xfId="9612"/>
    <cellStyle name="Normal 15 8 3" xfId="9613"/>
    <cellStyle name="Normal 15 9" xfId="9614"/>
    <cellStyle name="Normal 15 9 2" xfId="9615"/>
    <cellStyle name="Normal 150" xfId="9616"/>
    <cellStyle name="Normal 150 2" xfId="9617"/>
    <cellStyle name="Normal 151" xfId="9618"/>
    <cellStyle name="Normal 151 2" xfId="9619"/>
    <cellStyle name="Normal 152" xfId="9620"/>
    <cellStyle name="Normal 152 2" xfId="9621"/>
    <cellStyle name="Normal 153" xfId="9622"/>
    <cellStyle name="Normal 153 2" xfId="9623"/>
    <cellStyle name="Normal 154" xfId="9624"/>
    <cellStyle name="Normal 154 2" xfId="9625"/>
    <cellStyle name="Normal 155" xfId="9626"/>
    <cellStyle name="Normal 155 2" xfId="9627"/>
    <cellStyle name="Normal 156" xfId="9628"/>
    <cellStyle name="Normal 156 2" xfId="9629"/>
    <cellStyle name="Normal 157" xfId="9630"/>
    <cellStyle name="Normal 158" xfId="9631"/>
    <cellStyle name="Normal 159" xfId="9632"/>
    <cellStyle name="Normal 16" xfId="9633"/>
    <cellStyle name="Normal 16 10" xfId="9634"/>
    <cellStyle name="Normal 16 2" xfId="9635"/>
    <cellStyle name="Normal 16 2 2" xfId="9636"/>
    <cellStyle name="Normal 16 2 3" xfId="9637"/>
    <cellStyle name="Normal 16 2 4" xfId="9638"/>
    <cellStyle name="Normal 16 2 5" xfId="9639"/>
    <cellStyle name="Normal 16 3" xfId="9640"/>
    <cellStyle name="Normal 16 3 2" xfId="9641"/>
    <cellStyle name="Normal 16 3 3" xfId="9642"/>
    <cellStyle name="Normal 16 4" xfId="9643"/>
    <cellStyle name="Normal 16 4 2" xfId="9644"/>
    <cellStyle name="Normal 16 4 3" xfId="9645"/>
    <cellStyle name="Normal 16 5" xfId="9646"/>
    <cellStyle name="Normal 16 5 2" xfId="9647"/>
    <cellStyle name="Normal 16 6" xfId="9648"/>
    <cellStyle name="Normal 16 6 2" xfId="9649"/>
    <cellStyle name="Normal 16 7" xfId="9650"/>
    <cellStyle name="Normal 16 7 2" xfId="9651"/>
    <cellStyle name="Normal 16 8" xfId="9652"/>
    <cellStyle name="Normal 16 8 2" xfId="9653"/>
    <cellStyle name="Normal 16 9" xfId="9654"/>
    <cellStyle name="Normal 160" xfId="9655"/>
    <cellStyle name="Normal 160 2" xfId="9656"/>
    <cellStyle name="Normal 161" xfId="9657"/>
    <cellStyle name="Normal 161 2" xfId="9658"/>
    <cellStyle name="Normal 162" xfId="9659"/>
    <cellStyle name="Normal 162 2" xfId="9660"/>
    <cellStyle name="Normal 163" xfId="9661"/>
    <cellStyle name="Normal 163 2" xfId="9662"/>
    <cellStyle name="Normal 164" xfId="9663"/>
    <cellStyle name="Normal 164 2" xfId="9664"/>
    <cellStyle name="Normal 165" xfId="9665"/>
    <cellStyle name="Normal 166" xfId="9666"/>
    <cellStyle name="Normal 167" xfId="9667"/>
    <cellStyle name="Normal 168" xfId="9668"/>
    <cellStyle name="Normal 169" xfId="9669"/>
    <cellStyle name="Normal 17" xfId="9670"/>
    <cellStyle name="Normal 17 10" xfId="9671"/>
    <cellStyle name="Normal 17 2" xfId="9672"/>
    <cellStyle name="Normal 17 2 2" xfId="9673"/>
    <cellStyle name="Normal 17 2 2 2" xfId="9674"/>
    <cellStyle name="Normal 17 2 2 2 2" xfId="9675"/>
    <cellStyle name="Normal 17 2 2 2 2 2" xfId="9676"/>
    <cellStyle name="Normal 17 2 2 2 3" xfId="9677"/>
    <cellStyle name="Normal 17 2 2 3" xfId="9678"/>
    <cellStyle name="Normal 17 2 2 3 2" xfId="9679"/>
    <cellStyle name="Normal 17 2 2 4" xfId="9680"/>
    <cellStyle name="Normal 17 2 3" xfId="9681"/>
    <cellStyle name="Normal 17 2 3 2" xfId="9682"/>
    <cellStyle name="Normal 17 2 3 2 2" xfId="9683"/>
    <cellStyle name="Normal 17 2 3 3" xfId="9684"/>
    <cellStyle name="Normal 17 2 3 4" xfId="9685"/>
    <cellStyle name="Normal 17 2 4" xfId="9686"/>
    <cellStyle name="Normal 17 2 4 2" xfId="9687"/>
    <cellStyle name="Normal 17 2 5" xfId="9688"/>
    <cellStyle name="Normal 17 2 6" xfId="9689"/>
    <cellStyle name="Normal 17 2 7" xfId="9690"/>
    <cellStyle name="Normal 17 3" xfId="9691"/>
    <cellStyle name="Normal 17 3 2" xfId="9692"/>
    <cellStyle name="Normal 17 3 2 2" xfId="9693"/>
    <cellStyle name="Normal 17 3 2 2 2" xfId="9694"/>
    <cellStyle name="Normal 17 3 2 3" xfId="9695"/>
    <cellStyle name="Normal 17 3 2 4" xfId="9696"/>
    <cellStyle name="Normal 17 3 3" xfId="9697"/>
    <cellStyle name="Normal 17 3 3 2" xfId="9698"/>
    <cellStyle name="Normal 17 3 3 3" xfId="9699"/>
    <cellStyle name="Normal 17 3 4" xfId="9700"/>
    <cellStyle name="Normal 17 3 4 2" xfId="9701"/>
    <cellStyle name="Normal 17 3 5" xfId="9702"/>
    <cellStyle name="Normal 17 3 6" xfId="9703"/>
    <cellStyle name="Normal 17 4" xfId="9704"/>
    <cellStyle name="Normal 17 4 2" xfId="9705"/>
    <cellStyle name="Normal 17 4 2 2" xfId="9706"/>
    <cellStyle name="Normal 17 4 3" xfId="9707"/>
    <cellStyle name="Normal 17 4 4" xfId="9708"/>
    <cellStyle name="Normal 17 4 5" xfId="9709"/>
    <cellStyle name="Normal 17 5" xfId="9710"/>
    <cellStyle name="Normal 17 5 2" xfId="9711"/>
    <cellStyle name="Normal 17 5 3" xfId="9712"/>
    <cellStyle name="Normal 17 5 4" xfId="9713"/>
    <cellStyle name="Normal 17 6" xfId="9714"/>
    <cellStyle name="Normal 17 6 2" xfId="9715"/>
    <cellStyle name="Normal 17 6 3" xfId="9716"/>
    <cellStyle name="Normal 17 7" xfId="9717"/>
    <cellStyle name="Normal 17 7 2" xfId="9718"/>
    <cellStyle name="Normal 17 7 3" xfId="9719"/>
    <cellStyle name="Normal 17 8" xfId="9720"/>
    <cellStyle name="Normal 17 8 2" xfId="9721"/>
    <cellStyle name="Normal 17 9" xfId="9722"/>
    <cellStyle name="Normal 17 9 2" xfId="9723"/>
    <cellStyle name="Normal 170" xfId="9724"/>
    <cellStyle name="Normal 171" xfId="9725"/>
    <cellStyle name="Normal 172" xfId="9726"/>
    <cellStyle name="Normal 173" xfId="9727"/>
    <cellStyle name="Normal 174" xfId="9728"/>
    <cellStyle name="Normal 175" xfId="9729"/>
    <cellStyle name="Normal 176" xfId="9730"/>
    <cellStyle name="Normal 176 2" xfId="9731"/>
    <cellStyle name="Normal 177" xfId="9732"/>
    <cellStyle name="Normal 177 2" xfId="9733"/>
    <cellStyle name="Normal 178" xfId="9734"/>
    <cellStyle name="Normal 178 2" xfId="9735"/>
    <cellStyle name="Normal 179" xfId="9736"/>
    <cellStyle name="Normal 179 2" xfId="9737"/>
    <cellStyle name="Normal 18" xfId="9738"/>
    <cellStyle name="Normal 18 10" xfId="9739"/>
    <cellStyle name="Normal 18 2" xfId="9740"/>
    <cellStyle name="Normal 18 2 2" xfId="9741"/>
    <cellStyle name="Normal 18 2 2 2" xfId="9742"/>
    <cellStyle name="Normal 18 2 2 2 2" xfId="9743"/>
    <cellStyle name="Normal 18 2 2 2 2 2" xfId="9744"/>
    <cellStyle name="Normal 18 2 2 2 3" xfId="9745"/>
    <cellStyle name="Normal 18 2 2 3" xfId="9746"/>
    <cellStyle name="Normal 18 2 2 3 2" xfId="9747"/>
    <cellStyle name="Normal 18 2 2 4" xfId="9748"/>
    <cellStyle name="Normal 18 2 2 5" xfId="9749"/>
    <cellStyle name="Normal 18 2 3" xfId="9750"/>
    <cellStyle name="Normal 18 2 3 2" xfId="9751"/>
    <cellStyle name="Normal 18 2 3 2 2" xfId="9752"/>
    <cellStyle name="Normal 18 2 3 3" xfId="9753"/>
    <cellStyle name="Normal 18 2 4" xfId="9754"/>
    <cellStyle name="Normal 18 2 4 2" xfId="9755"/>
    <cellStyle name="Normal 18 2 5" xfId="9756"/>
    <cellStyle name="Normal 18 2 6" xfId="9757"/>
    <cellStyle name="Normal 18 2 7" xfId="9758"/>
    <cellStyle name="Normal 18 2 8" xfId="9759"/>
    <cellStyle name="Normal 18 3" xfId="9760"/>
    <cellStyle name="Normal 18 3 2" xfId="9761"/>
    <cellStyle name="Normal 18 3 2 2" xfId="9762"/>
    <cellStyle name="Normal 18 3 2 2 2" xfId="9763"/>
    <cellStyle name="Normal 18 3 2 3" xfId="9764"/>
    <cellStyle name="Normal 18 3 3" xfId="9765"/>
    <cellStyle name="Normal 18 3 3 2" xfId="9766"/>
    <cellStyle name="Normal 18 3 4" xfId="9767"/>
    <cellStyle name="Normal 18 3 5" xfId="9768"/>
    <cellStyle name="Normal 18 3 6" xfId="9769"/>
    <cellStyle name="Normal 18 4" xfId="9770"/>
    <cellStyle name="Normal 18 4 2" xfId="9771"/>
    <cellStyle name="Normal 18 4 2 2" xfId="9772"/>
    <cellStyle name="Normal 18 4 3" xfId="9773"/>
    <cellStyle name="Normal 18 4 4" xfId="9774"/>
    <cellStyle name="Normal 18 4 5" xfId="9775"/>
    <cellStyle name="Normal 18 5" xfId="9776"/>
    <cellStyle name="Normal 18 5 2" xfId="9777"/>
    <cellStyle name="Normal 18 5 3" xfId="9778"/>
    <cellStyle name="Normal 18 5 4" xfId="9779"/>
    <cellStyle name="Normal 18 6" xfId="9780"/>
    <cellStyle name="Normal 18 6 2" xfId="9781"/>
    <cellStyle name="Normal 18 6 3" xfId="9782"/>
    <cellStyle name="Normal 18 7" xfId="9783"/>
    <cellStyle name="Normal 18 8" xfId="9784"/>
    <cellStyle name="Normal 18 9" xfId="9785"/>
    <cellStyle name="Normal 180" xfId="9786"/>
    <cellStyle name="Normal 180 2" xfId="9787"/>
    <cellStyle name="Normal 181" xfId="9788"/>
    <cellStyle name="Normal 181 2" xfId="9789"/>
    <cellStyle name="Normal 182" xfId="9790"/>
    <cellStyle name="Normal 182 2" xfId="9791"/>
    <cellStyle name="Normal 183" xfId="9792"/>
    <cellStyle name="Normal 184" xfId="9793"/>
    <cellStyle name="Normal 185" xfId="9794"/>
    <cellStyle name="Normal 186" xfId="9795"/>
    <cellStyle name="Normal 187" xfId="9796"/>
    <cellStyle name="Normal 188" xfId="9797"/>
    <cellStyle name="Normal 189" xfId="9798"/>
    <cellStyle name="Normal 189 2" xfId="9799"/>
    <cellStyle name="Normal 19" xfId="9800"/>
    <cellStyle name="Normal 19 2" xfId="9801"/>
    <cellStyle name="Normal 19 2 2" xfId="9802"/>
    <cellStyle name="Normal 19 2 2 2" xfId="9803"/>
    <cellStyle name="Normal 19 2 2 2 2" xfId="9804"/>
    <cellStyle name="Normal 19 2 2 2 2 2" xfId="9805"/>
    <cellStyle name="Normal 19 2 2 2 3" xfId="9806"/>
    <cellStyle name="Normal 19 2 2 3" xfId="9807"/>
    <cellStyle name="Normal 19 2 2 3 2" xfId="9808"/>
    <cellStyle name="Normal 19 2 2 4" xfId="9809"/>
    <cellStyle name="Normal 19 2 3" xfId="9810"/>
    <cellStyle name="Normal 19 2 3 2" xfId="9811"/>
    <cellStyle name="Normal 19 2 3 2 2" xfId="9812"/>
    <cellStyle name="Normal 19 2 3 3" xfId="9813"/>
    <cellStyle name="Normal 19 2 3 4" xfId="9814"/>
    <cellStyle name="Normal 19 2 4" xfId="9815"/>
    <cellStyle name="Normal 19 2 4 2" xfId="9816"/>
    <cellStyle name="Normal 19 2 5" xfId="9817"/>
    <cellStyle name="Normal 19 2 6" xfId="9818"/>
    <cellStyle name="Normal 19 3" xfId="9819"/>
    <cellStyle name="Normal 19 3 2" xfId="9820"/>
    <cellStyle name="Normal 19 3 2 2" xfId="9821"/>
    <cellStyle name="Normal 19 3 2 2 2" xfId="9822"/>
    <cellStyle name="Normal 19 3 2 3" xfId="9823"/>
    <cellStyle name="Normal 19 3 3" xfId="9824"/>
    <cellStyle name="Normal 19 3 3 2" xfId="9825"/>
    <cellStyle name="Normal 19 3 4" xfId="9826"/>
    <cellStyle name="Normal 19 3 5" xfId="9827"/>
    <cellStyle name="Normal 19 4" xfId="9828"/>
    <cellStyle name="Normal 19 4 2" xfId="9829"/>
    <cellStyle name="Normal 19 4 2 2" xfId="9830"/>
    <cellStyle name="Normal 19 4 3" xfId="9831"/>
    <cellStyle name="Normal 19 4 4" xfId="9832"/>
    <cellStyle name="Normal 19 4 5" xfId="9833"/>
    <cellStyle name="Normal 19 4 6" xfId="9834"/>
    <cellStyle name="Normal 19 5" xfId="9835"/>
    <cellStyle name="Normal 19 5 2" xfId="9836"/>
    <cellStyle name="Normal 19 5 3" xfId="9837"/>
    <cellStyle name="Normal 19 6" xfId="9838"/>
    <cellStyle name="Normal 19 7" xfId="9839"/>
    <cellStyle name="Normal 190" xfId="9840"/>
    <cellStyle name="Normal 190 2" xfId="9841"/>
    <cellStyle name="Normal 191" xfId="9842"/>
    <cellStyle name="Normal 191 2" xfId="9843"/>
    <cellStyle name="Normal 192" xfId="9844"/>
    <cellStyle name="Normal 192 2" xfId="9845"/>
    <cellStyle name="Normal 193" xfId="9846"/>
    <cellStyle name="Normal 193 2" xfId="9847"/>
    <cellStyle name="Normal 194" xfId="9848"/>
    <cellStyle name="Normal 194 2" xfId="9849"/>
    <cellStyle name="Normal 195" xfId="9850"/>
    <cellStyle name="Normal 195 2" xfId="9851"/>
    <cellStyle name="Normal 196" xfId="9852"/>
    <cellStyle name="Normal 196 2" xfId="9853"/>
    <cellStyle name="Normal 197" xfId="9854"/>
    <cellStyle name="Normal 197 2" xfId="9855"/>
    <cellStyle name="Normal 198" xfId="9856"/>
    <cellStyle name="Normal 199" xfId="9857"/>
    <cellStyle name="Normal 2" xfId="9858"/>
    <cellStyle name="Normal 2 10" xfId="9859"/>
    <cellStyle name="Normal 2 10 10" xfId="9860"/>
    <cellStyle name="Normal 2 10 10 2" xfId="9861"/>
    <cellStyle name="Normal 2 10 11" xfId="9862"/>
    <cellStyle name="Normal 2 10 11 2" xfId="9863"/>
    <cellStyle name="Normal 2 10 12" xfId="9864"/>
    <cellStyle name="Normal 2 10 12 2" xfId="9865"/>
    <cellStyle name="Normal 2 10 13" xfId="9866"/>
    <cellStyle name="Normal 2 10 14" xfId="9867"/>
    <cellStyle name="Normal 2 10 15" xfId="9868"/>
    <cellStyle name="Normal 2 10 16" xfId="9869"/>
    <cellStyle name="Normal 2 10 17" xfId="9870"/>
    <cellStyle name="Normal 2 10 2" xfId="9871"/>
    <cellStyle name="Normal 2 10 2 10" xfId="9872"/>
    <cellStyle name="Normal 2 10 2 10 2" xfId="9873"/>
    <cellStyle name="Normal 2 10 2 11" xfId="9874"/>
    <cellStyle name="Normal 2 10 2 2" xfId="9875"/>
    <cellStyle name="Normal 2 10 2 2 2" xfId="9876"/>
    <cellStyle name="Normal 2 10 2 2 2 2" xfId="9877"/>
    <cellStyle name="Normal 2 10 2 2 2 2 2" xfId="9878"/>
    <cellStyle name="Normal 2 10 2 2 2 2 2 2" xfId="9879"/>
    <cellStyle name="Normal 2 10 2 2 2 2 2 2 2" xfId="9880"/>
    <cellStyle name="Normal 2 10 2 2 2 2 2 2 2 2" xfId="9881"/>
    <cellStyle name="Normal 2 10 2 2 2 2 2 2 3" xfId="9882"/>
    <cellStyle name="Normal 2 10 2 2 2 2 2 2 3 2" xfId="9883"/>
    <cellStyle name="Normal 2 10 2 2 2 2 2 2 4" xfId="9884"/>
    <cellStyle name="Normal 2 10 2 2 2 2 2 2 4 2" xfId="9885"/>
    <cellStyle name="Normal 2 10 2 2 2 2 2 2 5" xfId="9886"/>
    <cellStyle name="Normal 2 10 2 2 2 2 2 3" xfId="9887"/>
    <cellStyle name="Normal 2 10 2 2 2 2 2 3 2" xfId="9888"/>
    <cellStyle name="Normal 2 10 2 2 2 2 2 4" xfId="9889"/>
    <cellStyle name="Normal 2 10 2 2 2 2 2 4 2" xfId="9890"/>
    <cellStyle name="Normal 2 10 2 2 2 2 2 5" xfId="9891"/>
    <cellStyle name="Normal 2 10 2 2 2 2 2 5 2" xfId="9892"/>
    <cellStyle name="Normal 2 10 2 2 2 2 2 6" xfId="9893"/>
    <cellStyle name="Normal 2 10 2 2 2 2 3" xfId="9894"/>
    <cellStyle name="Normal 2 10 2 2 2 2 3 2" xfId="9895"/>
    <cellStyle name="Normal 2 10 2 2 2 2 3 2 2" xfId="9896"/>
    <cellStyle name="Normal 2 10 2 2 2 2 3 3" xfId="9897"/>
    <cellStyle name="Normal 2 10 2 2 2 2 3 3 2" xfId="9898"/>
    <cellStyle name="Normal 2 10 2 2 2 2 3 4" xfId="9899"/>
    <cellStyle name="Normal 2 10 2 2 2 2 3 4 2" xfId="9900"/>
    <cellStyle name="Normal 2 10 2 2 2 2 3 5" xfId="9901"/>
    <cellStyle name="Normal 2 10 2 2 2 2 4" xfId="9902"/>
    <cellStyle name="Normal 2 10 2 2 2 2 4 2" xfId="9903"/>
    <cellStyle name="Normal 2 10 2 2 2 2 5" xfId="9904"/>
    <cellStyle name="Normal 2 10 2 2 2 2 5 2" xfId="9905"/>
    <cellStyle name="Normal 2 10 2 2 2 2 6" xfId="9906"/>
    <cellStyle name="Normal 2 10 2 2 2 2 6 2" xfId="9907"/>
    <cellStyle name="Normal 2 10 2 2 2 2 7" xfId="9908"/>
    <cellStyle name="Normal 2 10 2 2 2 3" xfId="9909"/>
    <cellStyle name="Normal 2 10 2 2 2 3 2" xfId="9910"/>
    <cellStyle name="Normal 2 10 2 2 2 3 2 2" xfId="9911"/>
    <cellStyle name="Normal 2 10 2 2 2 3 2 2 2" xfId="9912"/>
    <cellStyle name="Normal 2 10 2 2 2 3 2 3" xfId="9913"/>
    <cellStyle name="Normal 2 10 2 2 2 3 2 3 2" xfId="9914"/>
    <cellStyle name="Normal 2 10 2 2 2 3 2 4" xfId="9915"/>
    <cellStyle name="Normal 2 10 2 2 2 3 2 4 2" xfId="9916"/>
    <cellStyle name="Normal 2 10 2 2 2 3 2 5" xfId="9917"/>
    <cellStyle name="Normal 2 10 2 2 2 3 3" xfId="9918"/>
    <cellStyle name="Normal 2 10 2 2 2 3 3 2" xfId="9919"/>
    <cellStyle name="Normal 2 10 2 2 2 3 4" xfId="9920"/>
    <cellStyle name="Normal 2 10 2 2 2 3 4 2" xfId="9921"/>
    <cellStyle name="Normal 2 10 2 2 2 3 5" xfId="9922"/>
    <cellStyle name="Normal 2 10 2 2 2 3 5 2" xfId="9923"/>
    <cellStyle name="Normal 2 10 2 2 2 3 6" xfId="9924"/>
    <cellStyle name="Normal 2 10 2 2 2 4" xfId="9925"/>
    <cellStyle name="Normal 2 10 2 2 2 4 2" xfId="9926"/>
    <cellStyle name="Normal 2 10 2 2 2 4 2 2" xfId="9927"/>
    <cellStyle name="Normal 2 10 2 2 2 4 3" xfId="9928"/>
    <cellStyle name="Normal 2 10 2 2 2 4 3 2" xfId="9929"/>
    <cellStyle name="Normal 2 10 2 2 2 4 4" xfId="9930"/>
    <cellStyle name="Normal 2 10 2 2 2 4 4 2" xfId="9931"/>
    <cellStyle name="Normal 2 10 2 2 2 4 5" xfId="9932"/>
    <cellStyle name="Normal 2 10 2 2 2 5" xfId="9933"/>
    <cellStyle name="Normal 2 10 2 2 2 5 2" xfId="9934"/>
    <cellStyle name="Normal 2 10 2 2 2 6" xfId="9935"/>
    <cellStyle name="Normal 2 10 2 2 2 6 2" xfId="9936"/>
    <cellStyle name="Normal 2 10 2 2 2 7" xfId="9937"/>
    <cellStyle name="Normal 2 10 2 2 2 7 2" xfId="9938"/>
    <cellStyle name="Normal 2 10 2 2 2 8" xfId="9939"/>
    <cellStyle name="Normal 2 10 2 2 3" xfId="9940"/>
    <cellStyle name="Normal 2 10 2 2 3 2" xfId="9941"/>
    <cellStyle name="Normal 2 10 2 2 3 2 2" xfId="9942"/>
    <cellStyle name="Normal 2 10 2 2 3 2 2 2" xfId="9943"/>
    <cellStyle name="Normal 2 10 2 2 3 2 2 2 2" xfId="9944"/>
    <cellStyle name="Normal 2 10 2 2 3 2 2 3" xfId="9945"/>
    <cellStyle name="Normal 2 10 2 2 3 2 2 3 2" xfId="9946"/>
    <cellStyle name="Normal 2 10 2 2 3 2 2 4" xfId="9947"/>
    <cellStyle name="Normal 2 10 2 2 3 2 2 4 2" xfId="9948"/>
    <cellStyle name="Normal 2 10 2 2 3 2 2 5" xfId="9949"/>
    <cellStyle name="Normal 2 10 2 2 3 2 3" xfId="9950"/>
    <cellStyle name="Normal 2 10 2 2 3 2 3 2" xfId="9951"/>
    <cellStyle name="Normal 2 10 2 2 3 2 4" xfId="9952"/>
    <cellStyle name="Normal 2 10 2 2 3 2 4 2" xfId="9953"/>
    <cellStyle name="Normal 2 10 2 2 3 2 5" xfId="9954"/>
    <cellStyle name="Normal 2 10 2 2 3 2 5 2" xfId="9955"/>
    <cellStyle name="Normal 2 10 2 2 3 2 6" xfId="9956"/>
    <cellStyle name="Normal 2 10 2 2 3 3" xfId="9957"/>
    <cellStyle name="Normal 2 10 2 2 3 3 2" xfId="9958"/>
    <cellStyle name="Normal 2 10 2 2 3 3 2 2" xfId="9959"/>
    <cellStyle name="Normal 2 10 2 2 3 3 3" xfId="9960"/>
    <cellStyle name="Normal 2 10 2 2 3 3 3 2" xfId="9961"/>
    <cellStyle name="Normal 2 10 2 2 3 3 4" xfId="9962"/>
    <cellStyle name="Normal 2 10 2 2 3 3 4 2" xfId="9963"/>
    <cellStyle name="Normal 2 10 2 2 3 3 5" xfId="9964"/>
    <cellStyle name="Normal 2 10 2 2 3 4" xfId="9965"/>
    <cellStyle name="Normal 2 10 2 2 3 4 2" xfId="9966"/>
    <cellStyle name="Normal 2 10 2 2 3 5" xfId="9967"/>
    <cellStyle name="Normal 2 10 2 2 3 5 2" xfId="9968"/>
    <cellStyle name="Normal 2 10 2 2 3 6" xfId="9969"/>
    <cellStyle name="Normal 2 10 2 2 3 6 2" xfId="9970"/>
    <cellStyle name="Normal 2 10 2 2 3 7" xfId="9971"/>
    <cellStyle name="Normal 2 10 2 2 4" xfId="9972"/>
    <cellStyle name="Normal 2 10 2 2 4 2" xfId="9973"/>
    <cellStyle name="Normal 2 10 2 2 4 2 2" xfId="9974"/>
    <cellStyle name="Normal 2 10 2 2 4 2 2 2" xfId="9975"/>
    <cellStyle name="Normal 2 10 2 2 4 2 3" xfId="9976"/>
    <cellStyle name="Normal 2 10 2 2 4 2 3 2" xfId="9977"/>
    <cellStyle name="Normal 2 10 2 2 4 2 4" xfId="9978"/>
    <cellStyle name="Normal 2 10 2 2 4 2 4 2" xfId="9979"/>
    <cellStyle name="Normal 2 10 2 2 4 2 5" xfId="9980"/>
    <cellStyle name="Normal 2 10 2 2 4 3" xfId="9981"/>
    <cellStyle name="Normal 2 10 2 2 4 3 2" xfId="9982"/>
    <cellStyle name="Normal 2 10 2 2 4 4" xfId="9983"/>
    <cellStyle name="Normal 2 10 2 2 4 4 2" xfId="9984"/>
    <cellStyle name="Normal 2 10 2 2 4 5" xfId="9985"/>
    <cellStyle name="Normal 2 10 2 2 4 5 2" xfId="9986"/>
    <cellStyle name="Normal 2 10 2 2 4 6" xfId="9987"/>
    <cellStyle name="Normal 2 10 2 2 5" xfId="9988"/>
    <cellStyle name="Normal 2 10 2 2 5 2" xfId="9989"/>
    <cellStyle name="Normal 2 10 2 2 5 2 2" xfId="9990"/>
    <cellStyle name="Normal 2 10 2 2 5 3" xfId="9991"/>
    <cellStyle name="Normal 2 10 2 2 5 3 2" xfId="9992"/>
    <cellStyle name="Normal 2 10 2 2 5 4" xfId="9993"/>
    <cellStyle name="Normal 2 10 2 2 5 4 2" xfId="9994"/>
    <cellStyle name="Normal 2 10 2 2 5 5" xfId="9995"/>
    <cellStyle name="Normal 2 10 2 2 6" xfId="9996"/>
    <cellStyle name="Normal 2 10 2 2 6 2" xfId="9997"/>
    <cellStyle name="Normal 2 10 2 2 7" xfId="9998"/>
    <cellStyle name="Normal 2 10 2 2 7 2" xfId="9999"/>
    <cellStyle name="Normal 2 10 2 2 8" xfId="10000"/>
    <cellStyle name="Normal 2 10 2 2 8 2" xfId="10001"/>
    <cellStyle name="Normal 2 10 2 2 9" xfId="10002"/>
    <cellStyle name="Normal 2 10 2 3" xfId="10003"/>
    <cellStyle name="Normal 2 10 2 3 2" xfId="10004"/>
    <cellStyle name="Normal 2 10 2 3 2 2" xfId="10005"/>
    <cellStyle name="Normal 2 10 2 3 2 2 2" xfId="10006"/>
    <cellStyle name="Normal 2 10 2 3 2 2 2 2" xfId="10007"/>
    <cellStyle name="Normal 2 10 2 3 2 2 2 2 2" xfId="10008"/>
    <cellStyle name="Normal 2 10 2 3 2 2 2 3" xfId="10009"/>
    <cellStyle name="Normal 2 10 2 3 2 2 2 3 2" xfId="10010"/>
    <cellStyle name="Normal 2 10 2 3 2 2 2 4" xfId="10011"/>
    <cellStyle name="Normal 2 10 2 3 2 2 2 4 2" xfId="10012"/>
    <cellStyle name="Normal 2 10 2 3 2 2 2 5" xfId="10013"/>
    <cellStyle name="Normal 2 10 2 3 2 2 3" xfId="10014"/>
    <cellStyle name="Normal 2 10 2 3 2 2 3 2" xfId="10015"/>
    <cellStyle name="Normal 2 10 2 3 2 2 4" xfId="10016"/>
    <cellStyle name="Normal 2 10 2 3 2 2 4 2" xfId="10017"/>
    <cellStyle name="Normal 2 10 2 3 2 2 5" xfId="10018"/>
    <cellStyle name="Normal 2 10 2 3 2 2 5 2" xfId="10019"/>
    <cellStyle name="Normal 2 10 2 3 2 2 6" xfId="10020"/>
    <cellStyle name="Normal 2 10 2 3 2 3" xfId="10021"/>
    <cellStyle name="Normal 2 10 2 3 2 3 2" xfId="10022"/>
    <cellStyle name="Normal 2 10 2 3 2 3 2 2" xfId="10023"/>
    <cellStyle name="Normal 2 10 2 3 2 3 3" xfId="10024"/>
    <cellStyle name="Normal 2 10 2 3 2 3 3 2" xfId="10025"/>
    <cellStyle name="Normal 2 10 2 3 2 3 4" xfId="10026"/>
    <cellStyle name="Normal 2 10 2 3 2 3 4 2" xfId="10027"/>
    <cellStyle name="Normal 2 10 2 3 2 3 5" xfId="10028"/>
    <cellStyle name="Normal 2 10 2 3 2 4" xfId="10029"/>
    <cellStyle name="Normal 2 10 2 3 2 4 2" xfId="10030"/>
    <cellStyle name="Normal 2 10 2 3 2 5" xfId="10031"/>
    <cellStyle name="Normal 2 10 2 3 2 5 2" xfId="10032"/>
    <cellStyle name="Normal 2 10 2 3 2 6" xfId="10033"/>
    <cellStyle name="Normal 2 10 2 3 2 6 2" xfId="10034"/>
    <cellStyle name="Normal 2 10 2 3 2 7" xfId="10035"/>
    <cellStyle name="Normal 2 10 2 3 3" xfId="10036"/>
    <cellStyle name="Normal 2 10 2 3 3 2" xfId="10037"/>
    <cellStyle name="Normal 2 10 2 3 3 2 2" xfId="10038"/>
    <cellStyle name="Normal 2 10 2 3 3 2 2 2" xfId="10039"/>
    <cellStyle name="Normal 2 10 2 3 3 2 3" xfId="10040"/>
    <cellStyle name="Normal 2 10 2 3 3 2 3 2" xfId="10041"/>
    <cellStyle name="Normal 2 10 2 3 3 2 4" xfId="10042"/>
    <cellStyle name="Normal 2 10 2 3 3 2 4 2" xfId="10043"/>
    <cellStyle name="Normal 2 10 2 3 3 2 5" xfId="10044"/>
    <cellStyle name="Normal 2 10 2 3 3 3" xfId="10045"/>
    <cellStyle name="Normal 2 10 2 3 3 3 2" xfId="10046"/>
    <cellStyle name="Normal 2 10 2 3 3 4" xfId="10047"/>
    <cellStyle name="Normal 2 10 2 3 3 4 2" xfId="10048"/>
    <cellStyle name="Normal 2 10 2 3 3 5" xfId="10049"/>
    <cellStyle name="Normal 2 10 2 3 3 5 2" xfId="10050"/>
    <cellStyle name="Normal 2 10 2 3 3 6" xfId="10051"/>
    <cellStyle name="Normal 2 10 2 3 4" xfId="10052"/>
    <cellStyle name="Normal 2 10 2 3 4 2" xfId="10053"/>
    <cellStyle name="Normal 2 10 2 3 4 2 2" xfId="10054"/>
    <cellStyle name="Normal 2 10 2 3 4 3" xfId="10055"/>
    <cellStyle name="Normal 2 10 2 3 4 3 2" xfId="10056"/>
    <cellStyle name="Normal 2 10 2 3 4 4" xfId="10057"/>
    <cellStyle name="Normal 2 10 2 3 4 4 2" xfId="10058"/>
    <cellStyle name="Normal 2 10 2 3 4 5" xfId="10059"/>
    <cellStyle name="Normal 2 10 2 3 5" xfId="10060"/>
    <cellStyle name="Normal 2 10 2 3 5 2" xfId="10061"/>
    <cellStyle name="Normal 2 10 2 3 6" xfId="10062"/>
    <cellStyle name="Normal 2 10 2 3 6 2" xfId="10063"/>
    <cellStyle name="Normal 2 10 2 3 7" xfId="10064"/>
    <cellStyle name="Normal 2 10 2 3 7 2" xfId="10065"/>
    <cellStyle name="Normal 2 10 2 3 8" xfId="10066"/>
    <cellStyle name="Normal 2 10 2 4" xfId="10067"/>
    <cellStyle name="Normal 2 10 2 4 2" xfId="10068"/>
    <cellStyle name="Normal 2 10 2 4 2 2" xfId="10069"/>
    <cellStyle name="Normal 2 10 2 4 2 2 2" xfId="10070"/>
    <cellStyle name="Normal 2 10 2 4 2 2 2 2" xfId="10071"/>
    <cellStyle name="Normal 2 10 2 4 2 2 3" xfId="10072"/>
    <cellStyle name="Normal 2 10 2 4 2 2 3 2" xfId="10073"/>
    <cellStyle name="Normal 2 10 2 4 2 2 4" xfId="10074"/>
    <cellStyle name="Normal 2 10 2 4 2 2 4 2" xfId="10075"/>
    <cellStyle name="Normal 2 10 2 4 2 2 5" xfId="10076"/>
    <cellStyle name="Normal 2 10 2 4 2 3" xfId="10077"/>
    <cellStyle name="Normal 2 10 2 4 2 3 2" xfId="10078"/>
    <cellStyle name="Normal 2 10 2 4 2 4" xfId="10079"/>
    <cellStyle name="Normal 2 10 2 4 2 4 2" xfId="10080"/>
    <cellStyle name="Normal 2 10 2 4 2 5" xfId="10081"/>
    <cellStyle name="Normal 2 10 2 4 2 5 2" xfId="10082"/>
    <cellStyle name="Normal 2 10 2 4 2 6" xfId="10083"/>
    <cellStyle name="Normal 2 10 2 4 3" xfId="10084"/>
    <cellStyle name="Normal 2 10 2 4 3 2" xfId="10085"/>
    <cellStyle name="Normal 2 10 2 4 3 2 2" xfId="10086"/>
    <cellStyle name="Normal 2 10 2 4 3 3" xfId="10087"/>
    <cellStyle name="Normal 2 10 2 4 3 3 2" xfId="10088"/>
    <cellStyle name="Normal 2 10 2 4 3 4" xfId="10089"/>
    <cellStyle name="Normal 2 10 2 4 3 4 2" xfId="10090"/>
    <cellStyle name="Normal 2 10 2 4 3 5" xfId="10091"/>
    <cellStyle name="Normal 2 10 2 4 4" xfId="10092"/>
    <cellStyle name="Normal 2 10 2 4 4 2" xfId="10093"/>
    <cellStyle name="Normal 2 10 2 4 5" xfId="10094"/>
    <cellStyle name="Normal 2 10 2 4 5 2" xfId="10095"/>
    <cellStyle name="Normal 2 10 2 4 6" xfId="10096"/>
    <cellStyle name="Normal 2 10 2 4 6 2" xfId="10097"/>
    <cellStyle name="Normal 2 10 2 4 7" xfId="10098"/>
    <cellStyle name="Normal 2 10 2 5" xfId="10099"/>
    <cellStyle name="Normal 2 10 2 5 2" xfId="10100"/>
    <cellStyle name="Normal 2 10 2 5 2 2" xfId="10101"/>
    <cellStyle name="Normal 2 10 2 5 2 2 2" xfId="10102"/>
    <cellStyle name="Normal 2 10 2 5 2 2 2 2" xfId="10103"/>
    <cellStyle name="Normal 2 10 2 5 2 2 3" xfId="10104"/>
    <cellStyle name="Normal 2 10 2 5 2 2 3 2" xfId="10105"/>
    <cellStyle name="Normal 2 10 2 5 2 2 4" xfId="10106"/>
    <cellStyle name="Normal 2 10 2 5 2 2 4 2" xfId="10107"/>
    <cellStyle name="Normal 2 10 2 5 2 2 5" xfId="10108"/>
    <cellStyle name="Normal 2 10 2 5 2 3" xfId="10109"/>
    <cellStyle name="Normal 2 10 2 5 2 3 2" xfId="10110"/>
    <cellStyle name="Normal 2 10 2 5 2 4" xfId="10111"/>
    <cellStyle name="Normal 2 10 2 5 2 4 2" xfId="10112"/>
    <cellStyle name="Normal 2 10 2 5 2 5" xfId="10113"/>
    <cellStyle name="Normal 2 10 2 5 2 5 2" xfId="10114"/>
    <cellStyle name="Normal 2 10 2 5 2 6" xfId="10115"/>
    <cellStyle name="Normal 2 10 2 5 3" xfId="10116"/>
    <cellStyle name="Normal 2 10 2 5 3 2" xfId="10117"/>
    <cellStyle name="Normal 2 10 2 5 3 2 2" xfId="10118"/>
    <cellStyle name="Normal 2 10 2 5 3 3" xfId="10119"/>
    <cellStyle name="Normal 2 10 2 5 3 3 2" xfId="10120"/>
    <cellStyle name="Normal 2 10 2 5 3 4" xfId="10121"/>
    <cellStyle name="Normal 2 10 2 5 3 4 2" xfId="10122"/>
    <cellStyle name="Normal 2 10 2 5 3 5" xfId="10123"/>
    <cellStyle name="Normal 2 10 2 5 4" xfId="10124"/>
    <cellStyle name="Normal 2 10 2 5 4 2" xfId="10125"/>
    <cellStyle name="Normal 2 10 2 5 5" xfId="10126"/>
    <cellStyle name="Normal 2 10 2 5 5 2" xfId="10127"/>
    <cellStyle name="Normal 2 10 2 5 6" xfId="10128"/>
    <cellStyle name="Normal 2 10 2 5 6 2" xfId="10129"/>
    <cellStyle name="Normal 2 10 2 5 7" xfId="10130"/>
    <cellStyle name="Normal 2 10 2 6" xfId="10131"/>
    <cellStyle name="Normal 2 10 2 6 2" xfId="10132"/>
    <cellStyle name="Normal 2 10 2 6 2 2" xfId="10133"/>
    <cellStyle name="Normal 2 10 2 6 2 2 2" xfId="10134"/>
    <cellStyle name="Normal 2 10 2 6 2 3" xfId="10135"/>
    <cellStyle name="Normal 2 10 2 6 2 3 2" xfId="10136"/>
    <cellStyle name="Normal 2 10 2 6 2 4" xfId="10137"/>
    <cellStyle name="Normal 2 10 2 6 2 4 2" xfId="10138"/>
    <cellStyle name="Normal 2 10 2 6 2 5" xfId="10139"/>
    <cellStyle name="Normal 2 10 2 6 3" xfId="10140"/>
    <cellStyle name="Normal 2 10 2 6 3 2" xfId="10141"/>
    <cellStyle name="Normal 2 10 2 6 4" xfId="10142"/>
    <cellStyle name="Normal 2 10 2 6 4 2" xfId="10143"/>
    <cellStyle name="Normal 2 10 2 6 5" xfId="10144"/>
    <cellStyle name="Normal 2 10 2 6 5 2" xfId="10145"/>
    <cellStyle name="Normal 2 10 2 6 6" xfId="10146"/>
    <cellStyle name="Normal 2 10 2 7" xfId="10147"/>
    <cellStyle name="Normal 2 10 2 7 2" xfId="10148"/>
    <cellStyle name="Normal 2 10 2 7 2 2" xfId="10149"/>
    <cellStyle name="Normal 2 10 2 7 3" xfId="10150"/>
    <cellStyle name="Normal 2 10 2 7 3 2" xfId="10151"/>
    <cellStyle name="Normal 2 10 2 7 4" xfId="10152"/>
    <cellStyle name="Normal 2 10 2 7 4 2" xfId="10153"/>
    <cellStyle name="Normal 2 10 2 7 5" xfId="10154"/>
    <cellStyle name="Normal 2 10 2 8" xfId="10155"/>
    <cellStyle name="Normal 2 10 2 8 2" xfId="10156"/>
    <cellStyle name="Normal 2 10 2 9" xfId="10157"/>
    <cellStyle name="Normal 2 10 2 9 2" xfId="10158"/>
    <cellStyle name="Normal 2 10 3" xfId="10159"/>
    <cellStyle name="Normal 2 10 3 10" xfId="10160"/>
    <cellStyle name="Normal 2 10 3 10 2" xfId="10161"/>
    <cellStyle name="Normal 2 10 3 11" xfId="10162"/>
    <cellStyle name="Normal 2 10 3 2" xfId="10163"/>
    <cellStyle name="Normal 2 10 3 2 2" xfId="10164"/>
    <cellStyle name="Normal 2 10 3 2 2 2" xfId="10165"/>
    <cellStyle name="Normal 2 10 3 2 2 2 2" xfId="10166"/>
    <cellStyle name="Normal 2 10 3 2 2 2 2 2" xfId="10167"/>
    <cellStyle name="Normal 2 10 3 2 2 2 2 2 2" xfId="10168"/>
    <cellStyle name="Normal 2 10 3 2 2 2 2 2 2 2" xfId="10169"/>
    <cellStyle name="Normal 2 10 3 2 2 2 2 2 3" xfId="10170"/>
    <cellStyle name="Normal 2 10 3 2 2 2 2 2 3 2" xfId="10171"/>
    <cellStyle name="Normal 2 10 3 2 2 2 2 2 4" xfId="10172"/>
    <cellStyle name="Normal 2 10 3 2 2 2 2 2 4 2" xfId="10173"/>
    <cellStyle name="Normal 2 10 3 2 2 2 2 2 5" xfId="10174"/>
    <cellStyle name="Normal 2 10 3 2 2 2 2 3" xfId="10175"/>
    <cellStyle name="Normal 2 10 3 2 2 2 2 3 2" xfId="10176"/>
    <cellStyle name="Normal 2 10 3 2 2 2 2 4" xfId="10177"/>
    <cellStyle name="Normal 2 10 3 2 2 2 2 4 2" xfId="10178"/>
    <cellStyle name="Normal 2 10 3 2 2 2 2 5" xfId="10179"/>
    <cellStyle name="Normal 2 10 3 2 2 2 2 5 2" xfId="10180"/>
    <cellStyle name="Normal 2 10 3 2 2 2 2 6" xfId="10181"/>
    <cellStyle name="Normal 2 10 3 2 2 2 3" xfId="10182"/>
    <cellStyle name="Normal 2 10 3 2 2 2 3 2" xfId="10183"/>
    <cellStyle name="Normal 2 10 3 2 2 2 3 2 2" xfId="10184"/>
    <cellStyle name="Normal 2 10 3 2 2 2 3 3" xfId="10185"/>
    <cellStyle name="Normal 2 10 3 2 2 2 3 3 2" xfId="10186"/>
    <cellStyle name="Normal 2 10 3 2 2 2 3 4" xfId="10187"/>
    <cellStyle name="Normal 2 10 3 2 2 2 3 4 2" xfId="10188"/>
    <cellStyle name="Normal 2 10 3 2 2 2 3 5" xfId="10189"/>
    <cellStyle name="Normal 2 10 3 2 2 2 4" xfId="10190"/>
    <cellStyle name="Normal 2 10 3 2 2 2 4 2" xfId="10191"/>
    <cellStyle name="Normal 2 10 3 2 2 2 5" xfId="10192"/>
    <cellStyle name="Normal 2 10 3 2 2 2 5 2" xfId="10193"/>
    <cellStyle name="Normal 2 10 3 2 2 2 6" xfId="10194"/>
    <cellStyle name="Normal 2 10 3 2 2 2 6 2" xfId="10195"/>
    <cellStyle name="Normal 2 10 3 2 2 2 7" xfId="10196"/>
    <cellStyle name="Normal 2 10 3 2 2 3" xfId="10197"/>
    <cellStyle name="Normal 2 10 3 2 2 3 2" xfId="10198"/>
    <cellStyle name="Normal 2 10 3 2 2 3 2 2" xfId="10199"/>
    <cellStyle name="Normal 2 10 3 2 2 3 2 2 2" xfId="10200"/>
    <cellStyle name="Normal 2 10 3 2 2 3 2 3" xfId="10201"/>
    <cellStyle name="Normal 2 10 3 2 2 3 2 3 2" xfId="10202"/>
    <cellStyle name="Normal 2 10 3 2 2 3 2 4" xfId="10203"/>
    <cellStyle name="Normal 2 10 3 2 2 3 2 4 2" xfId="10204"/>
    <cellStyle name="Normal 2 10 3 2 2 3 2 5" xfId="10205"/>
    <cellStyle name="Normal 2 10 3 2 2 3 3" xfId="10206"/>
    <cellStyle name="Normal 2 10 3 2 2 3 3 2" xfId="10207"/>
    <cellStyle name="Normal 2 10 3 2 2 3 4" xfId="10208"/>
    <cellStyle name="Normal 2 10 3 2 2 3 4 2" xfId="10209"/>
    <cellStyle name="Normal 2 10 3 2 2 3 5" xfId="10210"/>
    <cellStyle name="Normal 2 10 3 2 2 3 5 2" xfId="10211"/>
    <cellStyle name="Normal 2 10 3 2 2 3 6" xfId="10212"/>
    <cellStyle name="Normal 2 10 3 2 2 4" xfId="10213"/>
    <cellStyle name="Normal 2 10 3 2 2 4 2" xfId="10214"/>
    <cellStyle name="Normal 2 10 3 2 2 4 2 2" xfId="10215"/>
    <cellStyle name="Normal 2 10 3 2 2 4 3" xfId="10216"/>
    <cellStyle name="Normal 2 10 3 2 2 4 3 2" xfId="10217"/>
    <cellStyle name="Normal 2 10 3 2 2 4 4" xfId="10218"/>
    <cellStyle name="Normal 2 10 3 2 2 4 4 2" xfId="10219"/>
    <cellStyle name="Normal 2 10 3 2 2 4 5" xfId="10220"/>
    <cellStyle name="Normal 2 10 3 2 2 5" xfId="10221"/>
    <cellStyle name="Normal 2 10 3 2 2 5 2" xfId="10222"/>
    <cellStyle name="Normal 2 10 3 2 2 6" xfId="10223"/>
    <cellStyle name="Normal 2 10 3 2 2 6 2" xfId="10224"/>
    <cellStyle name="Normal 2 10 3 2 2 7" xfId="10225"/>
    <cellStyle name="Normal 2 10 3 2 2 7 2" xfId="10226"/>
    <cellStyle name="Normal 2 10 3 2 2 8" xfId="10227"/>
    <cellStyle name="Normal 2 10 3 2 3" xfId="10228"/>
    <cellStyle name="Normal 2 10 3 2 3 2" xfId="10229"/>
    <cellStyle name="Normal 2 10 3 2 3 2 2" xfId="10230"/>
    <cellStyle name="Normal 2 10 3 2 3 2 2 2" xfId="10231"/>
    <cellStyle name="Normal 2 10 3 2 3 2 2 2 2" xfId="10232"/>
    <cellStyle name="Normal 2 10 3 2 3 2 2 3" xfId="10233"/>
    <cellStyle name="Normal 2 10 3 2 3 2 2 3 2" xfId="10234"/>
    <cellStyle name="Normal 2 10 3 2 3 2 2 4" xfId="10235"/>
    <cellStyle name="Normal 2 10 3 2 3 2 2 4 2" xfId="10236"/>
    <cellStyle name="Normal 2 10 3 2 3 2 2 5" xfId="10237"/>
    <cellStyle name="Normal 2 10 3 2 3 2 3" xfId="10238"/>
    <cellStyle name="Normal 2 10 3 2 3 2 3 2" xfId="10239"/>
    <cellStyle name="Normal 2 10 3 2 3 2 4" xfId="10240"/>
    <cellStyle name="Normal 2 10 3 2 3 2 4 2" xfId="10241"/>
    <cellStyle name="Normal 2 10 3 2 3 2 5" xfId="10242"/>
    <cellStyle name="Normal 2 10 3 2 3 2 5 2" xfId="10243"/>
    <cellStyle name="Normal 2 10 3 2 3 2 6" xfId="10244"/>
    <cellStyle name="Normal 2 10 3 2 3 3" xfId="10245"/>
    <cellStyle name="Normal 2 10 3 2 3 3 2" xfId="10246"/>
    <cellStyle name="Normal 2 10 3 2 3 3 2 2" xfId="10247"/>
    <cellStyle name="Normal 2 10 3 2 3 3 3" xfId="10248"/>
    <cellStyle name="Normal 2 10 3 2 3 3 3 2" xfId="10249"/>
    <cellStyle name="Normal 2 10 3 2 3 3 4" xfId="10250"/>
    <cellStyle name="Normal 2 10 3 2 3 3 4 2" xfId="10251"/>
    <cellStyle name="Normal 2 10 3 2 3 3 5" xfId="10252"/>
    <cellStyle name="Normal 2 10 3 2 3 4" xfId="10253"/>
    <cellStyle name="Normal 2 10 3 2 3 4 2" xfId="10254"/>
    <cellStyle name="Normal 2 10 3 2 3 5" xfId="10255"/>
    <cellStyle name="Normal 2 10 3 2 3 5 2" xfId="10256"/>
    <cellStyle name="Normal 2 10 3 2 3 6" xfId="10257"/>
    <cellStyle name="Normal 2 10 3 2 3 6 2" xfId="10258"/>
    <cellStyle name="Normal 2 10 3 2 3 7" xfId="10259"/>
    <cellStyle name="Normal 2 10 3 2 4" xfId="10260"/>
    <cellStyle name="Normal 2 10 3 2 4 2" xfId="10261"/>
    <cellStyle name="Normal 2 10 3 2 4 2 2" xfId="10262"/>
    <cellStyle name="Normal 2 10 3 2 4 2 2 2" xfId="10263"/>
    <cellStyle name="Normal 2 10 3 2 4 2 3" xfId="10264"/>
    <cellStyle name="Normal 2 10 3 2 4 2 3 2" xfId="10265"/>
    <cellStyle name="Normal 2 10 3 2 4 2 4" xfId="10266"/>
    <cellStyle name="Normal 2 10 3 2 4 2 4 2" xfId="10267"/>
    <cellStyle name="Normal 2 10 3 2 4 2 5" xfId="10268"/>
    <cellStyle name="Normal 2 10 3 2 4 3" xfId="10269"/>
    <cellStyle name="Normal 2 10 3 2 4 3 2" xfId="10270"/>
    <cellStyle name="Normal 2 10 3 2 4 4" xfId="10271"/>
    <cellStyle name="Normal 2 10 3 2 4 4 2" xfId="10272"/>
    <cellStyle name="Normal 2 10 3 2 4 5" xfId="10273"/>
    <cellStyle name="Normal 2 10 3 2 4 5 2" xfId="10274"/>
    <cellStyle name="Normal 2 10 3 2 4 6" xfId="10275"/>
    <cellStyle name="Normal 2 10 3 2 5" xfId="10276"/>
    <cellStyle name="Normal 2 10 3 2 5 2" xfId="10277"/>
    <cellStyle name="Normal 2 10 3 2 5 2 2" xfId="10278"/>
    <cellStyle name="Normal 2 10 3 2 5 3" xfId="10279"/>
    <cellStyle name="Normal 2 10 3 2 5 3 2" xfId="10280"/>
    <cellStyle name="Normal 2 10 3 2 5 4" xfId="10281"/>
    <cellStyle name="Normal 2 10 3 2 5 4 2" xfId="10282"/>
    <cellStyle name="Normal 2 10 3 2 5 5" xfId="10283"/>
    <cellStyle name="Normal 2 10 3 2 6" xfId="10284"/>
    <cellStyle name="Normal 2 10 3 2 6 2" xfId="10285"/>
    <cellStyle name="Normal 2 10 3 2 7" xfId="10286"/>
    <cellStyle name="Normal 2 10 3 2 7 2" xfId="10287"/>
    <cellStyle name="Normal 2 10 3 2 8" xfId="10288"/>
    <cellStyle name="Normal 2 10 3 2 8 2" xfId="10289"/>
    <cellStyle name="Normal 2 10 3 2 9" xfId="10290"/>
    <cellStyle name="Normal 2 10 3 3" xfId="10291"/>
    <cellStyle name="Normal 2 10 3 3 2" xfId="10292"/>
    <cellStyle name="Normal 2 10 3 3 2 2" xfId="10293"/>
    <cellStyle name="Normal 2 10 3 3 2 2 2" xfId="10294"/>
    <cellStyle name="Normal 2 10 3 3 2 2 2 2" xfId="10295"/>
    <cellStyle name="Normal 2 10 3 3 2 2 2 2 2" xfId="10296"/>
    <cellStyle name="Normal 2 10 3 3 2 2 2 3" xfId="10297"/>
    <cellStyle name="Normal 2 10 3 3 2 2 2 3 2" xfId="10298"/>
    <cellStyle name="Normal 2 10 3 3 2 2 2 4" xfId="10299"/>
    <cellStyle name="Normal 2 10 3 3 2 2 2 4 2" xfId="10300"/>
    <cellStyle name="Normal 2 10 3 3 2 2 2 5" xfId="10301"/>
    <cellStyle name="Normal 2 10 3 3 2 2 3" xfId="10302"/>
    <cellStyle name="Normal 2 10 3 3 2 2 3 2" xfId="10303"/>
    <cellStyle name="Normal 2 10 3 3 2 2 4" xfId="10304"/>
    <cellStyle name="Normal 2 10 3 3 2 2 4 2" xfId="10305"/>
    <cellStyle name="Normal 2 10 3 3 2 2 5" xfId="10306"/>
    <cellStyle name="Normal 2 10 3 3 2 2 5 2" xfId="10307"/>
    <cellStyle name="Normal 2 10 3 3 2 2 6" xfId="10308"/>
    <cellStyle name="Normal 2 10 3 3 2 3" xfId="10309"/>
    <cellStyle name="Normal 2 10 3 3 2 3 2" xfId="10310"/>
    <cellStyle name="Normal 2 10 3 3 2 3 2 2" xfId="10311"/>
    <cellStyle name="Normal 2 10 3 3 2 3 3" xfId="10312"/>
    <cellStyle name="Normal 2 10 3 3 2 3 3 2" xfId="10313"/>
    <cellStyle name="Normal 2 10 3 3 2 3 4" xfId="10314"/>
    <cellStyle name="Normal 2 10 3 3 2 3 4 2" xfId="10315"/>
    <cellStyle name="Normal 2 10 3 3 2 3 5" xfId="10316"/>
    <cellStyle name="Normal 2 10 3 3 2 4" xfId="10317"/>
    <cellStyle name="Normal 2 10 3 3 2 4 2" xfId="10318"/>
    <cellStyle name="Normal 2 10 3 3 2 5" xfId="10319"/>
    <cellStyle name="Normal 2 10 3 3 2 5 2" xfId="10320"/>
    <cellStyle name="Normal 2 10 3 3 2 6" xfId="10321"/>
    <cellStyle name="Normal 2 10 3 3 2 6 2" xfId="10322"/>
    <cellStyle name="Normal 2 10 3 3 2 7" xfId="10323"/>
    <cellStyle name="Normal 2 10 3 3 3" xfId="10324"/>
    <cellStyle name="Normal 2 10 3 3 3 2" xfId="10325"/>
    <cellStyle name="Normal 2 10 3 3 3 2 2" xfId="10326"/>
    <cellStyle name="Normal 2 10 3 3 3 2 2 2" xfId="10327"/>
    <cellStyle name="Normal 2 10 3 3 3 2 3" xfId="10328"/>
    <cellStyle name="Normal 2 10 3 3 3 2 3 2" xfId="10329"/>
    <cellStyle name="Normal 2 10 3 3 3 2 4" xfId="10330"/>
    <cellStyle name="Normal 2 10 3 3 3 2 4 2" xfId="10331"/>
    <cellStyle name="Normal 2 10 3 3 3 2 5" xfId="10332"/>
    <cellStyle name="Normal 2 10 3 3 3 3" xfId="10333"/>
    <cellStyle name="Normal 2 10 3 3 3 3 2" xfId="10334"/>
    <cellStyle name="Normal 2 10 3 3 3 4" xfId="10335"/>
    <cellStyle name="Normal 2 10 3 3 3 4 2" xfId="10336"/>
    <cellStyle name="Normal 2 10 3 3 3 5" xfId="10337"/>
    <cellStyle name="Normal 2 10 3 3 3 5 2" xfId="10338"/>
    <cellStyle name="Normal 2 10 3 3 3 6" xfId="10339"/>
    <cellStyle name="Normal 2 10 3 3 4" xfId="10340"/>
    <cellStyle name="Normal 2 10 3 3 4 2" xfId="10341"/>
    <cellStyle name="Normal 2 10 3 3 4 2 2" xfId="10342"/>
    <cellStyle name="Normal 2 10 3 3 4 3" xfId="10343"/>
    <cellStyle name="Normal 2 10 3 3 4 3 2" xfId="10344"/>
    <cellStyle name="Normal 2 10 3 3 4 4" xfId="10345"/>
    <cellStyle name="Normal 2 10 3 3 4 4 2" xfId="10346"/>
    <cellStyle name="Normal 2 10 3 3 4 5" xfId="10347"/>
    <cellStyle name="Normal 2 10 3 3 5" xfId="10348"/>
    <cellStyle name="Normal 2 10 3 3 5 2" xfId="10349"/>
    <cellStyle name="Normal 2 10 3 3 6" xfId="10350"/>
    <cellStyle name="Normal 2 10 3 3 6 2" xfId="10351"/>
    <cellStyle name="Normal 2 10 3 3 7" xfId="10352"/>
    <cellStyle name="Normal 2 10 3 3 7 2" xfId="10353"/>
    <cellStyle name="Normal 2 10 3 3 8" xfId="10354"/>
    <cellStyle name="Normal 2 10 3 4" xfId="10355"/>
    <cellStyle name="Normal 2 10 3 4 2" xfId="10356"/>
    <cellStyle name="Normal 2 10 3 4 2 2" xfId="10357"/>
    <cellStyle name="Normal 2 10 3 4 2 2 2" xfId="10358"/>
    <cellStyle name="Normal 2 10 3 4 2 2 2 2" xfId="10359"/>
    <cellStyle name="Normal 2 10 3 4 2 2 3" xfId="10360"/>
    <cellStyle name="Normal 2 10 3 4 2 2 3 2" xfId="10361"/>
    <cellStyle name="Normal 2 10 3 4 2 2 4" xfId="10362"/>
    <cellStyle name="Normal 2 10 3 4 2 2 4 2" xfId="10363"/>
    <cellStyle name="Normal 2 10 3 4 2 2 5" xfId="10364"/>
    <cellStyle name="Normal 2 10 3 4 2 3" xfId="10365"/>
    <cellStyle name="Normal 2 10 3 4 2 3 2" xfId="10366"/>
    <cellStyle name="Normal 2 10 3 4 2 4" xfId="10367"/>
    <cellStyle name="Normal 2 10 3 4 2 4 2" xfId="10368"/>
    <cellStyle name="Normal 2 10 3 4 2 5" xfId="10369"/>
    <cellStyle name="Normal 2 10 3 4 2 5 2" xfId="10370"/>
    <cellStyle name="Normal 2 10 3 4 2 6" xfId="10371"/>
    <cellStyle name="Normal 2 10 3 4 3" xfId="10372"/>
    <cellStyle name="Normal 2 10 3 4 3 2" xfId="10373"/>
    <cellStyle name="Normal 2 10 3 4 3 2 2" xfId="10374"/>
    <cellStyle name="Normal 2 10 3 4 3 3" xfId="10375"/>
    <cellStyle name="Normal 2 10 3 4 3 3 2" xfId="10376"/>
    <cellStyle name="Normal 2 10 3 4 3 4" xfId="10377"/>
    <cellStyle name="Normal 2 10 3 4 3 4 2" xfId="10378"/>
    <cellStyle name="Normal 2 10 3 4 3 5" xfId="10379"/>
    <cellStyle name="Normal 2 10 3 4 4" xfId="10380"/>
    <cellStyle name="Normal 2 10 3 4 4 2" xfId="10381"/>
    <cellStyle name="Normal 2 10 3 4 5" xfId="10382"/>
    <cellStyle name="Normal 2 10 3 4 5 2" xfId="10383"/>
    <cellStyle name="Normal 2 10 3 4 6" xfId="10384"/>
    <cellStyle name="Normal 2 10 3 4 6 2" xfId="10385"/>
    <cellStyle name="Normal 2 10 3 4 7" xfId="10386"/>
    <cellStyle name="Normal 2 10 3 5" xfId="10387"/>
    <cellStyle name="Normal 2 10 3 5 2" xfId="10388"/>
    <cellStyle name="Normal 2 10 3 5 2 2" xfId="10389"/>
    <cellStyle name="Normal 2 10 3 5 2 2 2" xfId="10390"/>
    <cellStyle name="Normal 2 10 3 5 2 2 2 2" xfId="10391"/>
    <cellStyle name="Normal 2 10 3 5 2 2 3" xfId="10392"/>
    <cellStyle name="Normal 2 10 3 5 2 2 3 2" xfId="10393"/>
    <cellStyle name="Normal 2 10 3 5 2 2 4" xfId="10394"/>
    <cellStyle name="Normal 2 10 3 5 2 2 4 2" xfId="10395"/>
    <cellStyle name="Normal 2 10 3 5 2 2 5" xfId="10396"/>
    <cellStyle name="Normal 2 10 3 5 2 3" xfId="10397"/>
    <cellStyle name="Normal 2 10 3 5 2 3 2" xfId="10398"/>
    <cellStyle name="Normal 2 10 3 5 2 4" xfId="10399"/>
    <cellStyle name="Normal 2 10 3 5 2 4 2" xfId="10400"/>
    <cellStyle name="Normal 2 10 3 5 2 5" xfId="10401"/>
    <cellStyle name="Normal 2 10 3 5 2 5 2" xfId="10402"/>
    <cellStyle name="Normal 2 10 3 5 2 6" xfId="10403"/>
    <cellStyle name="Normal 2 10 3 5 3" xfId="10404"/>
    <cellStyle name="Normal 2 10 3 5 3 2" xfId="10405"/>
    <cellStyle name="Normal 2 10 3 5 3 2 2" xfId="10406"/>
    <cellStyle name="Normal 2 10 3 5 3 3" xfId="10407"/>
    <cellStyle name="Normal 2 10 3 5 3 3 2" xfId="10408"/>
    <cellStyle name="Normal 2 10 3 5 3 4" xfId="10409"/>
    <cellStyle name="Normal 2 10 3 5 3 4 2" xfId="10410"/>
    <cellStyle name="Normal 2 10 3 5 3 5" xfId="10411"/>
    <cellStyle name="Normal 2 10 3 5 4" xfId="10412"/>
    <cellStyle name="Normal 2 10 3 5 4 2" xfId="10413"/>
    <cellStyle name="Normal 2 10 3 5 5" xfId="10414"/>
    <cellStyle name="Normal 2 10 3 5 5 2" xfId="10415"/>
    <cellStyle name="Normal 2 10 3 5 6" xfId="10416"/>
    <cellStyle name="Normal 2 10 3 5 6 2" xfId="10417"/>
    <cellStyle name="Normal 2 10 3 5 7" xfId="10418"/>
    <cellStyle name="Normal 2 10 3 6" xfId="10419"/>
    <cellStyle name="Normal 2 10 3 6 2" xfId="10420"/>
    <cellStyle name="Normal 2 10 3 6 2 2" xfId="10421"/>
    <cellStyle name="Normal 2 10 3 6 2 2 2" xfId="10422"/>
    <cellStyle name="Normal 2 10 3 6 2 3" xfId="10423"/>
    <cellStyle name="Normal 2 10 3 6 2 3 2" xfId="10424"/>
    <cellStyle name="Normal 2 10 3 6 2 4" xfId="10425"/>
    <cellStyle name="Normal 2 10 3 6 2 4 2" xfId="10426"/>
    <cellStyle name="Normal 2 10 3 6 2 5" xfId="10427"/>
    <cellStyle name="Normal 2 10 3 6 3" xfId="10428"/>
    <cellStyle name="Normal 2 10 3 6 3 2" xfId="10429"/>
    <cellStyle name="Normal 2 10 3 6 4" xfId="10430"/>
    <cellStyle name="Normal 2 10 3 6 4 2" xfId="10431"/>
    <cellStyle name="Normal 2 10 3 6 5" xfId="10432"/>
    <cellStyle name="Normal 2 10 3 6 5 2" xfId="10433"/>
    <cellStyle name="Normal 2 10 3 6 6" xfId="10434"/>
    <cellStyle name="Normal 2 10 3 7" xfId="10435"/>
    <cellStyle name="Normal 2 10 3 7 2" xfId="10436"/>
    <cellStyle name="Normal 2 10 3 7 2 2" xfId="10437"/>
    <cellStyle name="Normal 2 10 3 7 3" xfId="10438"/>
    <cellStyle name="Normal 2 10 3 7 3 2" xfId="10439"/>
    <cellStyle name="Normal 2 10 3 7 4" xfId="10440"/>
    <cellStyle name="Normal 2 10 3 7 4 2" xfId="10441"/>
    <cellStyle name="Normal 2 10 3 7 5" xfId="10442"/>
    <cellStyle name="Normal 2 10 3 8" xfId="10443"/>
    <cellStyle name="Normal 2 10 3 8 2" xfId="10444"/>
    <cellStyle name="Normal 2 10 3 9" xfId="10445"/>
    <cellStyle name="Normal 2 10 3 9 2" xfId="10446"/>
    <cellStyle name="Normal 2 10 4" xfId="10447"/>
    <cellStyle name="Normal 2 10 4 2" xfId="10448"/>
    <cellStyle name="Normal 2 10 4 2 2" xfId="10449"/>
    <cellStyle name="Normal 2 10 4 2 2 2" xfId="10450"/>
    <cellStyle name="Normal 2 10 4 2 2 2 2" xfId="10451"/>
    <cellStyle name="Normal 2 10 4 2 2 2 2 2" xfId="10452"/>
    <cellStyle name="Normal 2 10 4 2 2 2 2 2 2" xfId="10453"/>
    <cellStyle name="Normal 2 10 4 2 2 2 2 3" xfId="10454"/>
    <cellStyle name="Normal 2 10 4 2 2 2 2 3 2" xfId="10455"/>
    <cellStyle name="Normal 2 10 4 2 2 2 2 4" xfId="10456"/>
    <cellStyle name="Normal 2 10 4 2 2 2 2 4 2" xfId="10457"/>
    <cellStyle name="Normal 2 10 4 2 2 2 2 5" xfId="10458"/>
    <cellStyle name="Normal 2 10 4 2 2 2 3" xfId="10459"/>
    <cellStyle name="Normal 2 10 4 2 2 2 3 2" xfId="10460"/>
    <cellStyle name="Normal 2 10 4 2 2 2 4" xfId="10461"/>
    <cellStyle name="Normal 2 10 4 2 2 2 4 2" xfId="10462"/>
    <cellStyle name="Normal 2 10 4 2 2 2 5" xfId="10463"/>
    <cellStyle name="Normal 2 10 4 2 2 2 5 2" xfId="10464"/>
    <cellStyle name="Normal 2 10 4 2 2 2 6" xfId="10465"/>
    <cellStyle name="Normal 2 10 4 2 2 3" xfId="10466"/>
    <cellStyle name="Normal 2 10 4 2 2 3 2" xfId="10467"/>
    <cellStyle name="Normal 2 10 4 2 2 3 2 2" xfId="10468"/>
    <cellStyle name="Normal 2 10 4 2 2 3 3" xfId="10469"/>
    <cellStyle name="Normal 2 10 4 2 2 3 3 2" xfId="10470"/>
    <cellStyle name="Normal 2 10 4 2 2 3 4" xfId="10471"/>
    <cellStyle name="Normal 2 10 4 2 2 3 4 2" xfId="10472"/>
    <cellStyle name="Normal 2 10 4 2 2 3 5" xfId="10473"/>
    <cellStyle name="Normal 2 10 4 2 2 4" xfId="10474"/>
    <cellStyle name="Normal 2 10 4 2 2 4 2" xfId="10475"/>
    <cellStyle name="Normal 2 10 4 2 2 5" xfId="10476"/>
    <cellStyle name="Normal 2 10 4 2 2 5 2" xfId="10477"/>
    <cellStyle name="Normal 2 10 4 2 2 6" xfId="10478"/>
    <cellStyle name="Normal 2 10 4 2 2 6 2" xfId="10479"/>
    <cellStyle name="Normal 2 10 4 2 2 7" xfId="10480"/>
    <cellStyle name="Normal 2 10 4 2 3" xfId="10481"/>
    <cellStyle name="Normal 2 10 4 2 3 2" xfId="10482"/>
    <cellStyle name="Normal 2 10 4 2 3 2 2" xfId="10483"/>
    <cellStyle name="Normal 2 10 4 2 3 2 2 2" xfId="10484"/>
    <cellStyle name="Normal 2 10 4 2 3 2 3" xfId="10485"/>
    <cellStyle name="Normal 2 10 4 2 3 2 3 2" xfId="10486"/>
    <cellStyle name="Normal 2 10 4 2 3 2 4" xfId="10487"/>
    <cellStyle name="Normal 2 10 4 2 3 2 4 2" xfId="10488"/>
    <cellStyle name="Normal 2 10 4 2 3 2 5" xfId="10489"/>
    <cellStyle name="Normal 2 10 4 2 3 3" xfId="10490"/>
    <cellStyle name="Normal 2 10 4 2 3 3 2" xfId="10491"/>
    <cellStyle name="Normal 2 10 4 2 3 4" xfId="10492"/>
    <cellStyle name="Normal 2 10 4 2 3 4 2" xfId="10493"/>
    <cellStyle name="Normal 2 10 4 2 3 5" xfId="10494"/>
    <cellStyle name="Normal 2 10 4 2 3 5 2" xfId="10495"/>
    <cellStyle name="Normal 2 10 4 2 3 6" xfId="10496"/>
    <cellStyle name="Normal 2 10 4 2 4" xfId="10497"/>
    <cellStyle name="Normal 2 10 4 2 4 2" xfId="10498"/>
    <cellStyle name="Normal 2 10 4 2 4 2 2" xfId="10499"/>
    <cellStyle name="Normal 2 10 4 2 4 3" xfId="10500"/>
    <cellStyle name="Normal 2 10 4 2 4 3 2" xfId="10501"/>
    <cellStyle name="Normal 2 10 4 2 4 4" xfId="10502"/>
    <cellStyle name="Normal 2 10 4 2 4 4 2" xfId="10503"/>
    <cellStyle name="Normal 2 10 4 2 4 5" xfId="10504"/>
    <cellStyle name="Normal 2 10 4 2 5" xfId="10505"/>
    <cellStyle name="Normal 2 10 4 2 5 2" xfId="10506"/>
    <cellStyle name="Normal 2 10 4 2 6" xfId="10507"/>
    <cellStyle name="Normal 2 10 4 2 6 2" xfId="10508"/>
    <cellStyle name="Normal 2 10 4 2 7" xfId="10509"/>
    <cellStyle name="Normal 2 10 4 2 7 2" xfId="10510"/>
    <cellStyle name="Normal 2 10 4 2 8" xfId="10511"/>
    <cellStyle name="Normal 2 10 4 3" xfId="10512"/>
    <cellStyle name="Normal 2 10 4 3 2" xfId="10513"/>
    <cellStyle name="Normal 2 10 4 3 2 2" xfId="10514"/>
    <cellStyle name="Normal 2 10 4 3 2 2 2" xfId="10515"/>
    <cellStyle name="Normal 2 10 4 3 2 2 2 2" xfId="10516"/>
    <cellStyle name="Normal 2 10 4 3 2 2 3" xfId="10517"/>
    <cellStyle name="Normal 2 10 4 3 2 2 3 2" xfId="10518"/>
    <cellStyle name="Normal 2 10 4 3 2 2 4" xfId="10519"/>
    <cellStyle name="Normal 2 10 4 3 2 2 4 2" xfId="10520"/>
    <cellStyle name="Normal 2 10 4 3 2 2 5" xfId="10521"/>
    <cellStyle name="Normal 2 10 4 3 2 3" xfId="10522"/>
    <cellStyle name="Normal 2 10 4 3 2 3 2" xfId="10523"/>
    <cellStyle name="Normal 2 10 4 3 2 4" xfId="10524"/>
    <cellStyle name="Normal 2 10 4 3 2 4 2" xfId="10525"/>
    <cellStyle name="Normal 2 10 4 3 2 5" xfId="10526"/>
    <cellStyle name="Normal 2 10 4 3 2 5 2" xfId="10527"/>
    <cellStyle name="Normal 2 10 4 3 2 6" xfId="10528"/>
    <cellStyle name="Normal 2 10 4 3 3" xfId="10529"/>
    <cellStyle name="Normal 2 10 4 3 3 2" xfId="10530"/>
    <cellStyle name="Normal 2 10 4 3 3 2 2" xfId="10531"/>
    <cellStyle name="Normal 2 10 4 3 3 3" xfId="10532"/>
    <cellStyle name="Normal 2 10 4 3 3 3 2" xfId="10533"/>
    <cellStyle name="Normal 2 10 4 3 3 4" xfId="10534"/>
    <cellStyle name="Normal 2 10 4 3 3 4 2" xfId="10535"/>
    <cellStyle name="Normal 2 10 4 3 3 5" xfId="10536"/>
    <cellStyle name="Normal 2 10 4 3 4" xfId="10537"/>
    <cellStyle name="Normal 2 10 4 3 4 2" xfId="10538"/>
    <cellStyle name="Normal 2 10 4 3 5" xfId="10539"/>
    <cellStyle name="Normal 2 10 4 3 5 2" xfId="10540"/>
    <cellStyle name="Normal 2 10 4 3 6" xfId="10541"/>
    <cellStyle name="Normal 2 10 4 3 6 2" xfId="10542"/>
    <cellStyle name="Normal 2 10 4 3 7" xfId="10543"/>
    <cellStyle name="Normal 2 10 4 4" xfId="10544"/>
    <cellStyle name="Normal 2 10 4 4 2" xfId="10545"/>
    <cellStyle name="Normal 2 10 4 4 2 2" xfId="10546"/>
    <cellStyle name="Normal 2 10 4 4 2 2 2" xfId="10547"/>
    <cellStyle name="Normal 2 10 4 4 2 3" xfId="10548"/>
    <cellStyle name="Normal 2 10 4 4 2 3 2" xfId="10549"/>
    <cellStyle name="Normal 2 10 4 4 2 4" xfId="10550"/>
    <cellStyle name="Normal 2 10 4 4 2 4 2" xfId="10551"/>
    <cellStyle name="Normal 2 10 4 4 2 5" xfId="10552"/>
    <cellStyle name="Normal 2 10 4 4 3" xfId="10553"/>
    <cellStyle name="Normal 2 10 4 4 3 2" xfId="10554"/>
    <cellStyle name="Normal 2 10 4 4 4" xfId="10555"/>
    <cellStyle name="Normal 2 10 4 4 4 2" xfId="10556"/>
    <cellStyle name="Normal 2 10 4 4 5" xfId="10557"/>
    <cellStyle name="Normal 2 10 4 4 5 2" xfId="10558"/>
    <cellStyle name="Normal 2 10 4 4 6" xfId="10559"/>
    <cellStyle name="Normal 2 10 4 5" xfId="10560"/>
    <cellStyle name="Normal 2 10 4 5 2" xfId="10561"/>
    <cellStyle name="Normal 2 10 4 5 2 2" xfId="10562"/>
    <cellStyle name="Normal 2 10 4 5 3" xfId="10563"/>
    <cellStyle name="Normal 2 10 4 5 3 2" xfId="10564"/>
    <cellStyle name="Normal 2 10 4 5 4" xfId="10565"/>
    <cellStyle name="Normal 2 10 4 5 4 2" xfId="10566"/>
    <cellStyle name="Normal 2 10 4 5 5" xfId="10567"/>
    <cellStyle name="Normal 2 10 4 6" xfId="10568"/>
    <cellStyle name="Normal 2 10 4 6 2" xfId="10569"/>
    <cellStyle name="Normal 2 10 4 7" xfId="10570"/>
    <cellStyle name="Normal 2 10 4 7 2" xfId="10571"/>
    <cellStyle name="Normal 2 10 4 8" xfId="10572"/>
    <cellStyle name="Normal 2 10 4 8 2" xfId="10573"/>
    <cellStyle name="Normal 2 10 4 9" xfId="10574"/>
    <cellStyle name="Normal 2 10 5" xfId="10575"/>
    <cellStyle name="Normal 2 10 5 2" xfId="10576"/>
    <cellStyle name="Normal 2 10 5 2 2" xfId="10577"/>
    <cellStyle name="Normal 2 10 5 2 2 2" xfId="10578"/>
    <cellStyle name="Normal 2 10 5 2 2 2 2" xfId="10579"/>
    <cellStyle name="Normal 2 10 5 2 2 2 2 2" xfId="10580"/>
    <cellStyle name="Normal 2 10 5 2 2 2 3" xfId="10581"/>
    <cellStyle name="Normal 2 10 5 2 2 2 3 2" xfId="10582"/>
    <cellStyle name="Normal 2 10 5 2 2 2 4" xfId="10583"/>
    <cellStyle name="Normal 2 10 5 2 2 2 4 2" xfId="10584"/>
    <cellStyle name="Normal 2 10 5 2 2 2 5" xfId="10585"/>
    <cellStyle name="Normal 2 10 5 2 2 3" xfId="10586"/>
    <cellStyle name="Normal 2 10 5 2 2 3 2" xfId="10587"/>
    <cellStyle name="Normal 2 10 5 2 2 4" xfId="10588"/>
    <cellStyle name="Normal 2 10 5 2 2 4 2" xfId="10589"/>
    <cellStyle name="Normal 2 10 5 2 2 5" xfId="10590"/>
    <cellStyle name="Normal 2 10 5 2 2 5 2" xfId="10591"/>
    <cellStyle name="Normal 2 10 5 2 2 6" xfId="10592"/>
    <cellStyle name="Normal 2 10 5 2 3" xfId="10593"/>
    <cellStyle name="Normal 2 10 5 2 3 2" xfId="10594"/>
    <cellStyle name="Normal 2 10 5 2 3 2 2" xfId="10595"/>
    <cellStyle name="Normal 2 10 5 2 3 3" xfId="10596"/>
    <cellStyle name="Normal 2 10 5 2 3 3 2" xfId="10597"/>
    <cellStyle name="Normal 2 10 5 2 3 4" xfId="10598"/>
    <cellStyle name="Normal 2 10 5 2 3 4 2" xfId="10599"/>
    <cellStyle name="Normal 2 10 5 2 3 5" xfId="10600"/>
    <cellStyle name="Normal 2 10 5 2 4" xfId="10601"/>
    <cellStyle name="Normal 2 10 5 2 4 2" xfId="10602"/>
    <cellStyle name="Normal 2 10 5 2 5" xfId="10603"/>
    <cellStyle name="Normal 2 10 5 2 5 2" xfId="10604"/>
    <cellStyle name="Normal 2 10 5 2 6" xfId="10605"/>
    <cellStyle name="Normal 2 10 5 2 6 2" xfId="10606"/>
    <cellStyle name="Normal 2 10 5 2 7" xfId="10607"/>
    <cellStyle name="Normal 2 10 5 3" xfId="10608"/>
    <cellStyle name="Normal 2 10 5 3 2" xfId="10609"/>
    <cellStyle name="Normal 2 10 5 3 2 2" xfId="10610"/>
    <cellStyle name="Normal 2 10 5 3 2 2 2" xfId="10611"/>
    <cellStyle name="Normal 2 10 5 3 2 3" xfId="10612"/>
    <cellStyle name="Normal 2 10 5 3 2 3 2" xfId="10613"/>
    <cellStyle name="Normal 2 10 5 3 2 4" xfId="10614"/>
    <cellStyle name="Normal 2 10 5 3 2 4 2" xfId="10615"/>
    <cellStyle name="Normal 2 10 5 3 2 5" xfId="10616"/>
    <cellStyle name="Normal 2 10 5 3 3" xfId="10617"/>
    <cellStyle name="Normal 2 10 5 3 3 2" xfId="10618"/>
    <cellStyle name="Normal 2 10 5 3 4" xfId="10619"/>
    <cellStyle name="Normal 2 10 5 3 4 2" xfId="10620"/>
    <cellStyle name="Normal 2 10 5 3 5" xfId="10621"/>
    <cellStyle name="Normal 2 10 5 3 5 2" xfId="10622"/>
    <cellStyle name="Normal 2 10 5 3 6" xfId="10623"/>
    <cellStyle name="Normal 2 10 5 4" xfId="10624"/>
    <cellStyle name="Normal 2 10 5 4 2" xfId="10625"/>
    <cellStyle name="Normal 2 10 5 4 2 2" xfId="10626"/>
    <cellStyle name="Normal 2 10 5 4 3" xfId="10627"/>
    <cellStyle name="Normal 2 10 5 4 3 2" xfId="10628"/>
    <cellStyle name="Normal 2 10 5 4 4" xfId="10629"/>
    <cellStyle name="Normal 2 10 5 4 4 2" xfId="10630"/>
    <cellStyle name="Normal 2 10 5 4 5" xfId="10631"/>
    <cellStyle name="Normal 2 10 5 5" xfId="10632"/>
    <cellStyle name="Normal 2 10 5 5 2" xfId="10633"/>
    <cellStyle name="Normal 2 10 5 6" xfId="10634"/>
    <cellStyle name="Normal 2 10 5 6 2" xfId="10635"/>
    <cellStyle name="Normal 2 10 5 7" xfId="10636"/>
    <cellStyle name="Normal 2 10 5 7 2" xfId="10637"/>
    <cellStyle name="Normal 2 10 5 8" xfId="10638"/>
    <cellStyle name="Normal 2 10 6" xfId="10639"/>
    <cellStyle name="Normal 2 10 6 2" xfId="10640"/>
    <cellStyle name="Normal 2 10 6 2 2" xfId="10641"/>
    <cellStyle name="Normal 2 10 6 2 2 2" xfId="10642"/>
    <cellStyle name="Normal 2 10 6 2 2 2 2" xfId="10643"/>
    <cellStyle name="Normal 2 10 6 2 2 3" xfId="10644"/>
    <cellStyle name="Normal 2 10 6 2 2 3 2" xfId="10645"/>
    <cellStyle name="Normal 2 10 6 2 2 4" xfId="10646"/>
    <cellStyle name="Normal 2 10 6 2 2 4 2" xfId="10647"/>
    <cellStyle name="Normal 2 10 6 2 2 5" xfId="10648"/>
    <cellStyle name="Normal 2 10 6 2 3" xfId="10649"/>
    <cellStyle name="Normal 2 10 6 2 3 2" xfId="10650"/>
    <cellStyle name="Normal 2 10 6 2 4" xfId="10651"/>
    <cellStyle name="Normal 2 10 6 2 4 2" xfId="10652"/>
    <cellStyle name="Normal 2 10 6 2 5" xfId="10653"/>
    <cellStyle name="Normal 2 10 6 2 5 2" xfId="10654"/>
    <cellStyle name="Normal 2 10 6 2 6" xfId="10655"/>
    <cellStyle name="Normal 2 10 6 3" xfId="10656"/>
    <cellStyle name="Normal 2 10 6 3 2" xfId="10657"/>
    <cellStyle name="Normal 2 10 6 3 2 2" xfId="10658"/>
    <cellStyle name="Normal 2 10 6 3 3" xfId="10659"/>
    <cellStyle name="Normal 2 10 6 3 3 2" xfId="10660"/>
    <cellStyle name="Normal 2 10 6 3 4" xfId="10661"/>
    <cellStyle name="Normal 2 10 6 3 4 2" xfId="10662"/>
    <cellStyle name="Normal 2 10 6 3 5" xfId="10663"/>
    <cellStyle name="Normal 2 10 6 4" xfId="10664"/>
    <cellStyle name="Normal 2 10 6 4 2" xfId="10665"/>
    <cellStyle name="Normal 2 10 6 5" xfId="10666"/>
    <cellStyle name="Normal 2 10 6 5 2" xfId="10667"/>
    <cellStyle name="Normal 2 10 6 6" xfId="10668"/>
    <cellStyle name="Normal 2 10 6 6 2" xfId="10669"/>
    <cellStyle name="Normal 2 10 6 7" xfId="10670"/>
    <cellStyle name="Normal 2 10 7" xfId="10671"/>
    <cellStyle name="Normal 2 10 7 2" xfId="10672"/>
    <cellStyle name="Normal 2 10 7 2 2" xfId="10673"/>
    <cellStyle name="Normal 2 10 7 2 2 2" xfId="10674"/>
    <cellStyle name="Normal 2 10 7 2 2 2 2" xfId="10675"/>
    <cellStyle name="Normal 2 10 7 2 2 3" xfId="10676"/>
    <cellStyle name="Normal 2 10 7 2 2 3 2" xfId="10677"/>
    <cellStyle name="Normal 2 10 7 2 2 4" xfId="10678"/>
    <cellStyle name="Normal 2 10 7 2 2 4 2" xfId="10679"/>
    <cellStyle name="Normal 2 10 7 2 2 5" xfId="10680"/>
    <cellStyle name="Normal 2 10 7 2 3" xfId="10681"/>
    <cellStyle name="Normal 2 10 7 2 3 2" xfId="10682"/>
    <cellStyle name="Normal 2 10 7 2 4" xfId="10683"/>
    <cellStyle name="Normal 2 10 7 2 4 2" xfId="10684"/>
    <cellStyle name="Normal 2 10 7 2 5" xfId="10685"/>
    <cellStyle name="Normal 2 10 7 2 5 2" xfId="10686"/>
    <cellStyle name="Normal 2 10 7 2 6" xfId="10687"/>
    <cellStyle name="Normal 2 10 7 3" xfId="10688"/>
    <cellStyle name="Normal 2 10 7 3 2" xfId="10689"/>
    <cellStyle name="Normal 2 10 7 3 2 2" xfId="10690"/>
    <cellStyle name="Normal 2 10 7 3 3" xfId="10691"/>
    <cellStyle name="Normal 2 10 7 3 3 2" xfId="10692"/>
    <cellStyle name="Normal 2 10 7 3 4" xfId="10693"/>
    <cellStyle name="Normal 2 10 7 3 4 2" xfId="10694"/>
    <cellStyle name="Normal 2 10 7 3 5" xfId="10695"/>
    <cellStyle name="Normal 2 10 7 4" xfId="10696"/>
    <cellStyle name="Normal 2 10 7 4 2" xfId="10697"/>
    <cellStyle name="Normal 2 10 7 5" xfId="10698"/>
    <cellStyle name="Normal 2 10 7 5 2" xfId="10699"/>
    <cellStyle name="Normal 2 10 7 6" xfId="10700"/>
    <cellStyle name="Normal 2 10 7 6 2" xfId="10701"/>
    <cellStyle name="Normal 2 10 7 7" xfId="10702"/>
    <cellStyle name="Normal 2 10 8" xfId="10703"/>
    <cellStyle name="Normal 2 10 8 2" xfId="10704"/>
    <cellStyle name="Normal 2 10 8 2 2" xfId="10705"/>
    <cellStyle name="Normal 2 10 8 2 2 2" xfId="10706"/>
    <cellStyle name="Normal 2 10 8 2 3" xfId="10707"/>
    <cellStyle name="Normal 2 10 8 2 3 2" xfId="10708"/>
    <cellStyle name="Normal 2 10 8 2 4" xfId="10709"/>
    <cellStyle name="Normal 2 10 8 2 4 2" xfId="10710"/>
    <cellStyle name="Normal 2 10 8 2 5" xfId="10711"/>
    <cellStyle name="Normal 2 10 8 3" xfId="10712"/>
    <cellStyle name="Normal 2 10 8 3 2" xfId="10713"/>
    <cellStyle name="Normal 2 10 8 4" xfId="10714"/>
    <cellStyle name="Normal 2 10 8 4 2" xfId="10715"/>
    <cellStyle name="Normal 2 10 8 5" xfId="10716"/>
    <cellStyle name="Normal 2 10 8 5 2" xfId="10717"/>
    <cellStyle name="Normal 2 10 8 6" xfId="10718"/>
    <cellStyle name="Normal 2 10 9" xfId="10719"/>
    <cellStyle name="Normal 2 10 9 2" xfId="10720"/>
    <cellStyle name="Normal 2 10 9 2 2" xfId="10721"/>
    <cellStyle name="Normal 2 10 9 3" xfId="10722"/>
    <cellStyle name="Normal 2 10 9 3 2" xfId="10723"/>
    <cellStyle name="Normal 2 10 9 4" xfId="10724"/>
    <cellStyle name="Normal 2 10 9 4 2" xfId="10725"/>
    <cellStyle name="Normal 2 10 9 5" xfId="10726"/>
    <cellStyle name="Normal 2 11" xfId="10727"/>
    <cellStyle name="Normal 2 11 10" xfId="10728"/>
    <cellStyle name="Normal 2 11 10 2" xfId="10729"/>
    <cellStyle name="Normal 2 11 11" xfId="10730"/>
    <cellStyle name="Normal 2 11 11 2" xfId="10731"/>
    <cellStyle name="Normal 2 11 12" xfId="10732"/>
    <cellStyle name="Normal 2 11 12 2" xfId="10733"/>
    <cellStyle name="Normal 2 11 13" xfId="10734"/>
    <cellStyle name="Normal 2 11 14" xfId="10735"/>
    <cellStyle name="Normal 2 11 15" xfId="10736"/>
    <cellStyle name="Normal 2 11 16" xfId="10737"/>
    <cellStyle name="Normal 2 11 2" xfId="10738"/>
    <cellStyle name="Normal 2 11 2 10" xfId="10739"/>
    <cellStyle name="Normal 2 11 2 10 2" xfId="10740"/>
    <cellStyle name="Normal 2 11 2 11" xfId="10741"/>
    <cellStyle name="Normal 2 11 2 2" xfId="10742"/>
    <cellStyle name="Normal 2 11 2 2 2" xfId="10743"/>
    <cellStyle name="Normal 2 11 2 2 2 2" xfId="10744"/>
    <cellStyle name="Normal 2 11 2 2 2 2 2" xfId="10745"/>
    <cellStyle name="Normal 2 11 2 2 2 2 2 2" xfId="10746"/>
    <cellStyle name="Normal 2 11 2 2 2 2 2 2 2" xfId="10747"/>
    <cellStyle name="Normal 2 11 2 2 2 2 2 2 2 2" xfId="10748"/>
    <cellStyle name="Normal 2 11 2 2 2 2 2 2 3" xfId="10749"/>
    <cellStyle name="Normal 2 11 2 2 2 2 2 2 3 2" xfId="10750"/>
    <cellStyle name="Normal 2 11 2 2 2 2 2 2 4" xfId="10751"/>
    <cellStyle name="Normal 2 11 2 2 2 2 2 2 4 2" xfId="10752"/>
    <cellStyle name="Normal 2 11 2 2 2 2 2 2 5" xfId="10753"/>
    <cellStyle name="Normal 2 11 2 2 2 2 2 3" xfId="10754"/>
    <cellStyle name="Normal 2 11 2 2 2 2 2 3 2" xfId="10755"/>
    <cellStyle name="Normal 2 11 2 2 2 2 2 4" xfId="10756"/>
    <cellStyle name="Normal 2 11 2 2 2 2 2 4 2" xfId="10757"/>
    <cellStyle name="Normal 2 11 2 2 2 2 2 5" xfId="10758"/>
    <cellStyle name="Normal 2 11 2 2 2 2 2 5 2" xfId="10759"/>
    <cellStyle name="Normal 2 11 2 2 2 2 2 6" xfId="10760"/>
    <cellStyle name="Normal 2 11 2 2 2 2 3" xfId="10761"/>
    <cellStyle name="Normal 2 11 2 2 2 2 3 2" xfId="10762"/>
    <cellStyle name="Normal 2 11 2 2 2 2 3 2 2" xfId="10763"/>
    <cellStyle name="Normal 2 11 2 2 2 2 3 3" xfId="10764"/>
    <cellStyle name="Normal 2 11 2 2 2 2 3 3 2" xfId="10765"/>
    <cellStyle name="Normal 2 11 2 2 2 2 3 4" xfId="10766"/>
    <cellStyle name="Normal 2 11 2 2 2 2 3 4 2" xfId="10767"/>
    <cellStyle name="Normal 2 11 2 2 2 2 3 5" xfId="10768"/>
    <cellStyle name="Normal 2 11 2 2 2 2 4" xfId="10769"/>
    <cellStyle name="Normal 2 11 2 2 2 2 4 2" xfId="10770"/>
    <cellStyle name="Normal 2 11 2 2 2 2 5" xfId="10771"/>
    <cellStyle name="Normal 2 11 2 2 2 2 5 2" xfId="10772"/>
    <cellStyle name="Normal 2 11 2 2 2 2 6" xfId="10773"/>
    <cellStyle name="Normal 2 11 2 2 2 2 6 2" xfId="10774"/>
    <cellStyle name="Normal 2 11 2 2 2 2 7" xfId="10775"/>
    <cellStyle name="Normal 2 11 2 2 2 3" xfId="10776"/>
    <cellStyle name="Normal 2 11 2 2 2 3 2" xfId="10777"/>
    <cellStyle name="Normal 2 11 2 2 2 3 2 2" xfId="10778"/>
    <cellStyle name="Normal 2 11 2 2 2 3 2 2 2" xfId="10779"/>
    <cellStyle name="Normal 2 11 2 2 2 3 2 3" xfId="10780"/>
    <cellStyle name="Normal 2 11 2 2 2 3 2 3 2" xfId="10781"/>
    <cellStyle name="Normal 2 11 2 2 2 3 2 4" xfId="10782"/>
    <cellStyle name="Normal 2 11 2 2 2 3 2 4 2" xfId="10783"/>
    <cellStyle name="Normal 2 11 2 2 2 3 2 5" xfId="10784"/>
    <cellStyle name="Normal 2 11 2 2 2 3 3" xfId="10785"/>
    <cellStyle name="Normal 2 11 2 2 2 3 3 2" xfId="10786"/>
    <cellStyle name="Normal 2 11 2 2 2 3 4" xfId="10787"/>
    <cellStyle name="Normal 2 11 2 2 2 3 4 2" xfId="10788"/>
    <cellStyle name="Normal 2 11 2 2 2 3 5" xfId="10789"/>
    <cellStyle name="Normal 2 11 2 2 2 3 5 2" xfId="10790"/>
    <cellStyle name="Normal 2 11 2 2 2 3 6" xfId="10791"/>
    <cellStyle name="Normal 2 11 2 2 2 4" xfId="10792"/>
    <cellStyle name="Normal 2 11 2 2 2 4 2" xfId="10793"/>
    <cellStyle name="Normal 2 11 2 2 2 4 2 2" xfId="10794"/>
    <cellStyle name="Normal 2 11 2 2 2 4 3" xfId="10795"/>
    <cellStyle name="Normal 2 11 2 2 2 4 3 2" xfId="10796"/>
    <cellStyle name="Normal 2 11 2 2 2 4 4" xfId="10797"/>
    <cellStyle name="Normal 2 11 2 2 2 4 4 2" xfId="10798"/>
    <cellStyle name="Normal 2 11 2 2 2 4 5" xfId="10799"/>
    <cellStyle name="Normal 2 11 2 2 2 5" xfId="10800"/>
    <cellStyle name="Normal 2 11 2 2 2 5 2" xfId="10801"/>
    <cellStyle name="Normal 2 11 2 2 2 6" xfId="10802"/>
    <cellStyle name="Normal 2 11 2 2 2 6 2" xfId="10803"/>
    <cellStyle name="Normal 2 11 2 2 2 7" xfId="10804"/>
    <cellStyle name="Normal 2 11 2 2 2 7 2" xfId="10805"/>
    <cellStyle name="Normal 2 11 2 2 2 8" xfId="10806"/>
    <cellStyle name="Normal 2 11 2 2 3" xfId="10807"/>
    <cellStyle name="Normal 2 11 2 2 3 2" xfId="10808"/>
    <cellStyle name="Normal 2 11 2 2 3 2 2" xfId="10809"/>
    <cellStyle name="Normal 2 11 2 2 3 2 2 2" xfId="10810"/>
    <cellStyle name="Normal 2 11 2 2 3 2 2 2 2" xfId="10811"/>
    <cellStyle name="Normal 2 11 2 2 3 2 2 3" xfId="10812"/>
    <cellStyle name="Normal 2 11 2 2 3 2 2 3 2" xfId="10813"/>
    <cellStyle name="Normal 2 11 2 2 3 2 2 4" xfId="10814"/>
    <cellStyle name="Normal 2 11 2 2 3 2 2 4 2" xfId="10815"/>
    <cellStyle name="Normal 2 11 2 2 3 2 2 5" xfId="10816"/>
    <cellStyle name="Normal 2 11 2 2 3 2 3" xfId="10817"/>
    <cellStyle name="Normal 2 11 2 2 3 2 3 2" xfId="10818"/>
    <cellStyle name="Normal 2 11 2 2 3 2 4" xfId="10819"/>
    <cellStyle name="Normal 2 11 2 2 3 2 4 2" xfId="10820"/>
    <cellStyle name="Normal 2 11 2 2 3 2 5" xfId="10821"/>
    <cellStyle name="Normal 2 11 2 2 3 2 5 2" xfId="10822"/>
    <cellStyle name="Normal 2 11 2 2 3 2 6" xfId="10823"/>
    <cellStyle name="Normal 2 11 2 2 3 3" xfId="10824"/>
    <cellStyle name="Normal 2 11 2 2 3 3 2" xfId="10825"/>
    <cellStyle name="Normal 2 11 2 2 3 3 2 2" xfId="10826"/>
    <cellStyle name="Normal 2 11 2 2 3 3 3" xfId="10827"/>
    <cellStyle name="Normal 2 11 2 2 3 3 3 2" xfId="10828"/>
    <cellStyle name="Normal 2 11 2 2 3 3 4" xfId="10829"/>
    <cellStyle name="Normal 2 11 2 2 3 3 4 2" xfId="10830"/>
    <cellStyle name="Normal 2 11 2 2 3 3 5" xfId="10831"/>
    <cellStyle name="Normal 2 11 2 2 3 4" xfId="10832"/>
    <cellStyle name="Normal 2 11 2 2 3 4 2" xfId="10833"/>
    <cellStyle name="Normal 2 11 2 2 3 5" xfId="10834"/>
    <cellStyle name="Normal 2 11 2 2 3 5 2" xfId="10835"/>
    <cellStyle name="Normal 2 11 2 2 3 6" xfId="10836"/>
    <cellStyle name="Normal 2 11 2 2 3 6 2" xfId="10837"/>
    <cellStyle name="Normal 2 11 2 2 3 7" xfId="10838"/>
    <cellStyle name="Normal 2 11 2 2 4" xfId="10839"/>
    <cellStyle name="Normal 2 11 2 2 4 2" xfId="10840"/>
    <cellStyle name="Normal 2 11 2 2 4 2 2" xfId="10841"/>
    <cellStyle name="Normal 2 11 2 2 4 2 2 2" xfId="10842"/>
    <cellStyle name="Normal 2 11 2 2 4 2 3" xfId="10843"/>
    <cellStyle name="Normal 2 11 2 2 4 2 3 2" xfId="10844"/>
    <cellStyle name="Normal 2 11 2 2 4 2 4" xfId="10845"/>
    <cellStyle name="Normal 2 11 2 2 4 2 4 2" xfId="10846"/>
    <cellStyle name="Normal 2 11 2 2 4 2 5" xfId="10847"/>
    <cellStyle name="Normal 2 11 2 2 4 3" xfId="10848"/>
    <cellStyle name="Normal 2 11 2 2 4 3 2" xfId="10849"/>
    <cellStyle name="Normal 2 11 2 2 4 4" xfId="10850"/>
    <cellStyle name="Normal 2 11 2 2 4 4 2" xfId="10851"/>
    <cellStyle name="Normal 2 11 2 2 4 5" xfId="10852"/>
    <cellStyle name="Normal 2 11 2 2 4 5 2" xfId="10853"/>
    <cellStyle name="Normal 2 11 2 2 4 6" xfId="10854"/>
    <cellStyle name="Normal 2 11 2 2 5" xfId="10855"/>
    <cellStyle name="Normal 2 11 2 2 5 2" xfId="10856"/>
    <cellStyle name="Normal 2 11 2 2 5 2 2" xfId="10857"/>
    <cellStyle name="Normal 2 11 2 2 5 3" xfId="10858"/>
    <cellStyle name="Normal 2 11 2 2 5 3 2" xfId="10859"/>
    <cellStyle name="Normal 2 11 2 2 5 4" xfId="10860"/>
    <cellStyle name="Normal 2 11 2 2 5 4 2" xfId="10861"/>
    <cellStyle name="Normal 2 11 2 2 5 5" xfId="10862"/>
    <cellStyle name="Normal 2 11 2 2 6" xfId="10863"/>
    <cellStyle name="Normal 2 11 2 2 6 2" xfId="10864"/>
    <cellStyle name="Normal 2 11 2 2 7" xfId="10865"/>
    <cellStyle name="Normal 2 11 2 2 7 2" xfId="10866"/>
    <cellStyle name="Normal 2 11 2 2 8" xfId="10867"/>
    <cellStyle name="Normal 2 11 2 2 8 2" xfId="10868"/>
    <cellStyle name="Normal 2 11 2 2 9" xfId="10869"/>
    <cellStyle name="Normal 2 11 2 3" xfId="10870"/>
    <cellStyle name="Normal 2 11 2 3 2" xfId="10871"/>
    <cellStyle name="Normal 2 11 2 3 2 2" xfId="10872"/>
    <cellStyle name="Normal 2 11 2 3 2 2 2" xfId="10873"/>
    <cellStyle name="Normal 2 11 2 3 2 2 2 2" xfId="10874"/>
    <cellStyle name="Normal 2 11 2 3 2 2 2 2 2" xfId="10875"/>
    <cellStyle name="Normal 2 11 2 3 2 2 2 3" xfId="10876"/>
    <cellStyle name="Normal 2 11 2 3 2 2 2 3 2" xfId="10877"/>
    <cellStyle name="Normal 2 11 2 3 2 2 2 4" xfId="10878"/>
    <cellStyle name="Normal 2 11 2 3 2 2 2 4 2" xfId="10879"/>
    <cellStyle name="Normal 2 11 2 3 2 2 2 5" xfId="10880"/>
    <cellStyle name="Normal 2 11 2 3 2 2 3" xfId="10881"/>
    <cellStyle name="Normal 2 11 2 3 2 2 3 2" xfId="10882"/>
    <cellStyle name="Normal 2 11 2 3 2 2 4" xfId="10883"/>
    <cellStyle name="Normal 2 11 2 3 2 2 4 2" xfId="10884"/>
    <cellStyle name="Normal 2 11 2 3 2 2 5" xfId="10885"/>
    <cellStyle name="Normal 2 11 2 3 2 2 5 2" xfId="10886"/>
    <cellStyle name="Normal 2 11 2 3 2 2 6" xfId="10887"/>
    <cellStyle name="Normal 2 11 2 3 2 3" xfId="10888"/>
    <cellStyle name="Normal 2 11 2 3 2 3 2" xfId="10889"/>
    <cellStyle name="Normal 2 11 2 3 2 3 2 2" xfId="10890"/>
    <cellStyle name="Normal 2 11 2 3 2 3 3" xfId="10891"/>
    <cellStyle name="Normal 2 11 2 3 2 3 3 2" xfId="10892"/>
    <cellStyle name="Normal 2 11 2 3 2 3 4" xfId="10893"/>
    <cellStyle name="Normal 2 11 2 3 2 3 4 2" xfId="10894"/>
    <cellStyle name="Normal 2 11 2 3 2 3 5" xfId="10895"/>
    <cellStyle name="Normal 2 11 2 3 2 4" xfId="10896"/>
    <cellStyle name="Normal 2 11 2 3 2 4 2" xfId="10897"/>
    <cellStyle name="Normal 2 11 2 3 2 5" xfId="10898"/>
    <cellStyle name="Normal 2 11 2 3 2 5 2" xfId="10899"/>
    <cellStyle name="Normal 2 11 2 3 2 6" xfId="10900"/>
    <cellStyle name="Normal 2 11 2 3 2 6 2" xfId="10901"/>
    <cellStyle name="Normal 2 11 2 3 2 7" xfId="10902"/>
    <cellStyle name="Normal 2 11 2 3 3" xfId="10903"/>
    <cellStyle name="Normal 2 11 2 3 3 2" xfId="10904"/>
    <cellStyle name="Normal 2 11 2 3 3 2 2" xfId="10905"/>
    <cellStyle name="Normal 2 11 2 3 3 2 2 2" xfId="10906"/>
    <cellStyle name="Normal 2 11 2 3 3 2 3" xfId="10907"/>
    <cellStyle name="Normal 2 11 2 3 3 2 3 2" xfId="10908"/>
    <cellStyle name="Normal 2 11 2 3 3 2 4" xfId="10909"/>
    <cellStyle name="Normal 2 11 2 3 3 2 4 2" xfId="10910"/>
    <cellStyle name="Normal 2 11 2 3 3 2 5" xfId="10911"/>
    <cellStyle name="Normal 2 11 2 3 3 3" xfId="10912"/>
    <cellStyle name="Normal 2 11 2 3 3 3 2" xfId="10913"/>
    <cellStyle name="Normal 2 11 2 3 3 4" xfId="10914"/>
    <cellStyle name="Normal 2 11 2 3 3 4 2" xfId="10915"/>
    <cellStyle name="Normal 2 11 2 3 3 5" xfId="10916"/>
    <cellStyle name="Normal 2 11 2 3 3 5 2" xfId="10917"/>
    <cellStyle name="Normal 2 11 2 3 3 6" xfId="10918"/>
    <cellStyle name="Normal 2 11 2 3 4" xfId="10919"/>
    <cellStyle name="Normal 2 11 2 3 4 2" xfId="10920"/>
    <cellStyle name="Normal 2 11 2 3 4 2 2" xfId="10921"/>
    <cellStyle name="Normal 2 11 2 3 4 3" xfId="10922"/>
    <cellStyle name="Normal 2 11 2 3 4 3 2" xfId="10923"/>
    <cellStyle name="Normal 2 11 2 3 4 4" xfId="10924"/>
    <cellStyle name="Normal 2 11 2 3 4 4 2" xfId="10925"/>
    <cellStyle name="Normal 2 11 2 3 4 5" xfId="10926"/>
    <cellStyle name="Normal 2 11 2 3 5" xfId="10927"/>
    <cellStyle name="Normal 2 11 2 3 5 2" xfId="10928"/>
    <cellStyle name="Normal 2 11 2 3 6" xfId="10929"/>
    <cellStyle name="Normal 2 11 2 3 6 2" xfId="10930"/>
    <cellStyle name="Normal 2 11 2 3 7" xfId="10931"/>
    <cellStyle name="Normal 2 11 2 3 7 2" xfId="10932"/>
    <cellStyle name="Normal 2 11 2 3 8" xfId="10933"/>
    <cellStyle name="Normal 2 11 2 4" xfId="10934"/>
    <cellStyle name="Normal 2 11 2 4 2" xfId="10935"/>
    <cellStyle name="Normal 2 11 2 4 2 2" xfId="10936"/>
    <cellStyle name="Normal 2 11 2 4 2 2 2" xfId="10937"/>
    <cellStyle name="Normal 2 11 2 4 2 2 2 2" xfId="10938"/>
    <cellStyle name="Normal 2 11 2 4 2 2 3" xfId="10939"/>
    <cellStyle name="Normal 2 11 2 4 2 2 3 2" xfId="10940"/>
    <cellStyle name="Normal 2 11 2 4 2 2 4" xfId="10941"/>
    <cellStyle name="Normal 2 11 2 4 2 2 4 2" xfId="10942"/>
    <cellStyle name="Normal 2 11 2 4 2 2 5" xfId="10943"/>
    <cellStyle name="Normal 2 11 2 4 2 3" xfId="10944"/>
    <cellStyle name="Normal 2 11 2 4 2 3 2" xfId="10945"/>
    <cellStyle name="Normal 2 11 2 4 2 4" xfId="10946"/>
    <cellStyle name="Normal 2 11 2 4 2 4 2" xfId="10947"/>
    <cellStyle name="Normal 2 11 2 4 2 5" xfId="10948"/>
    <cellStyle name="Normal 2 11 2 4 2 5 2" xfId="10949"/>
    <cellStyle name="Normal 2 11 2 4 2 6" xfId="10950"/>
    <cellStyle name="Normal 2 11 2 4 3" xfId="10951"/>
    <cellStyle name="Normal 2 11 2 4 3 2" xfId="10952"/>
    <cellStyle name="Normal 2 11 2 4 3 2 2" xfId="10953"/>
    <cellStyle name="Normal 2 11 2 4 3 3" xfId="10954"/>
    <cellStyle name="Normal 2 11 2 4 3 3 2" xfId="10955"/>
    <cellStyle name="Normal 2 11 2 4 3 4" xfId="10956"/>
    <cellStyle name="Normal 2 11 2 4 3 4 2" xfId="10957"/>
    <cellStyle name="Normal 2 11 2 4 3 5" xfId="10958"/>
    <cellStyle name="Normal 2 11 2 4 4" xfId="10959"/>
    <cellStyle name="Normal 2 11 2 4 4 2" xfId="10960"/>
    <cellStyle name="Normal 2 11 2 4 5" xfId="10961"/>
    <cellStyle name="Normal 2 11 2 4 5 2" xfId="10962"/>
    <cellStyle name="Normal 2 11 2 4 6" xfId="10963"/>
    <cellStyle name="Normal 2 11 2 4 6 2" xfId="10964"/>
    <cellStyle name="Normal 2 11 2 4 7" xfId="10965"/>
    <cellStyle name="Normal 2 11 2 5" xfId="10966"/>
    <cellStyle name="Normal 2 11 2 5 2" xfId="10967"/>
    <cellStyle name="Normal 2 11 2 5 2 2" xfId="10968"/>
    <cellStyle name="Normal 2 11 2 5 2 2 2" xfId="10969"/>
    <cellStyle name="Normal 2 11 2 5 2 2 2 2" xfId="10970"/>
    <cellStyle name="Normal 2 11 2 5 2 2 3" xfId="10971"/>
    <cellStyle name="Normal 2 11 2 5 2 2 3 2" xfId="10972"/>
    <cellStyle name="Normal 2 11 2 5 2 2 4" xfId="10973"/>
    <cellStyle name="Normal 2 11 2 5 2 2 4 2" xfId="10974"/>
    <cellStyle name="Normal 2 11 2 5 2 2 5" xfId="10975"/>
    <cellStyle name="Normal 2 11 2 5 2 3" xfId="10976"/>
    <cellStyle name="Normal 2 11 2 5 2 3 2" xfId="10977"/>
    <cellStyle name="Normal 2 11 2 5 2 4" xfId="10978"/>
    <cellStyle name="Normal 2 11 2 5 2 4 2" xfId="10979"/>
    <cellStyle name="Normal 2 11 2 5 2 5" xfId="10980"/>
    <cellStyle name="Normal 2 11 2 5 2 5 2" xfId="10981"/>
    <cellStyle name="Normal 2 11 2 5 2 6" xfId="10982"/>
    <cellStyle name="Normal 2 11 2 5 3" xfId="10983"/>
    <cellStyle name="Normal 2 11 2 5 3 2" xfId="10984"/>
    <cellStyle name="Normal 2 11 2 5 3 2 2" xfId="10985"/>
    <cellStyle name="Normal 2 11 2 5 3 3" xfId="10986"/>
    <cellStyle name="Normal 2 11 2 5 3 3 2" xfId="10987"/>
    <cellStyle name="Normal 2 11 2 5 3 4" xfId="10988"/>
    <cellStyle name="Normal 2 11 2 5 3 4 2" xfId="10989"/>
    <cellStyle name="Normal 2 11 2 5 3 5" xfId="10990"/>
    <cellStyle name="Normal 2 11 2 5 4" xfId="10991"/>
    <cellStyle name="Normal 2 11 2 5 4 2" xfId="10992"/>
    <cellStyle name="Normal 2 11 2 5 5" xfId="10993"/>
    <cellStyle name="Normal 2 11 2 5 5 2" xfId="10994"/>
    <cellStyle name="Normal 2 11 2 5 6" xfId="10995"/>
    <cellStyle name="Normal 2 11 2 5 6 2" xfId="10996"/>
    <cellStyle name="Normal 2 11 2 5 7" xfId="10997"/>
    <cellStyle name="Normal 2 11 2 6" xfId="10998"/>
    <cellStyle name="Normal 2 11 2 6 2" xfId="10999"/>
    <cellStyle name="Normal 2 11 2 6 2 2" xfId="11000"/>
    <cellStyle name="Normal 2 11 2 6 2 2 2" xfId="11001"/>
    <cellStyle name="Normal 2 11 2 6 2 3" xfId="11002"/>
    <cellStyle name="Normal 2 11 2 6 2 3 2" xfId="11003"/>
    <cellStyle name="Normal 2 11 2 6 2 4" xfId="11004"/>
    <cellStyle name="Normal 2 11 2 6 2 4 2" xfId="11005"/>
    <cellStyle name="Normal 2 11 2 6 2 5" xfId="11006"/>
    <cellStyle name="Normal 2 11 2 6 3" xfId="11007"/>
    <cellStyle name="Normal 2 11 2 6 3 2" xfId="11008"/>
    <cellStyle name="Normal 2 11 2 6 4" xfId="11009"/>
    <cellStyle name="Normal 2 11 2 6 4 2" xfId="11010"/>
    <cellStyle name="Normal 2 11 2 6 5" xfId="11011"/>
    <cellStyle name="Normal 2 11 2 6 5 2" xfId="11012"/>
    <cellStyle name="Normal 2 11 2 6 6" xfId="11013"/>
    <cellStyle name="Normal 2 11 2 7" xfId="11014"/>
    <cellStyle name="Normal 2 11 2 7 2" xfId="11015"/>
    <cellStyle name="Normal 2 11 2 7 2 2" xfId="11016"/>
    <cellStyle name="Normal 2 11 2 7 3" xfId="11017"/>
    <cellStyle name="Normal 2 11 2 7 3 2" xfId="11018"/>
    <cellStyle name="Normal 2 11 2 7 4" xfId="11019"/>
    <cellStyle name="Normal 2 11 2 7 4 2" xfId="11020"/>
    <cellStyle name="Normal 2 11 2 7 5" xfId="11021"/>
    <cellStyle name="Normal 2 11 2 8" xfId="11022"/>
    <cellStyle name="Normal 2 11 2 8 2" xfId="11023"/>
    <cellStyle name="Normal 2 11 2 9" xfId="11024"/>
    <cellStyle name="Normal 2 11 2 9 2" xfId="11025"/>
    <cellStyle name="Normal 2 11 3" xfId="11026"/>
    <cellStyle name="Normal 2 11 3 10" xfId="11027"/>
    <cellStyle name="Normal 2 11 3 10 2" xfId="11028"/>
    <cellStyle name="Normal 2 11 3 11" xfId="11029"/>
    <cellStyle name="Normal 2 11 3 2" xfId="11030"/>
    <cellStyle name="Normal 2 11 3 2 2" xfId="11031"/>
    <cellStyle name="Normal 2 11 3 2 2 2" xfId="11032"/>
    <cellStyle name="Normal 2 11 3 2 2 2 2" xfId="11033"/>
    <cellStyle name="Normal 2 11 3 2 2 2 2 2" xfId="11034"/>
    <cellStyle name="Normal 2 11 3 2 2 2 2 2 2" xfId="11035"/>
    <cellStyle name="Normal 2 11 3 2 2 2 2 2 2 2" xfId="11036"/>
    <cellStyle name="Normal 2 11 3 2 2 2 2 2 3" xfId="11037"/>
    <cellStyle name="Normal 2 11 3 2 2 2 2 2 3 2" xfId="11038"/>
    <cellStyle name="Normal 2 11 3 2 2 2 2 2 4" xfId="11039"/>
    <cellStyle name="Normal 2 11 3 2 2 2 2 2 4 2" xfId="11040"/>
    <cellStyle name="Normal 2 11 3 2 2 2 2 2 5" xfId="11041"/>
    <cellStyle name="Normal 2 11 3 2 2 2 2 3" xfId="11042"/>
    <cellStyle name="Normal 2 11 3 2 2 2 2 3 2" xfId="11043"/>
    <cellStyle name="Normal 2 11 3 2 2 2 2 4" xfId="11044"/>
    <cellStyle name="Normal 2 11 3 2 2 2 2 4 2" xfId="11045"/>
    <cellStyle name="Normal 2 11 3 2 2 2 2 5" xfId="11046"/>
    <cellStyle name="Normal 2 11 3 2 2 2 2 5 2" xfId="11047"/>
    <cellStyle name="Normal 2 11 3 2 2 2 2 6" xfId="11048"/>
    <cellStyle name="Normal 2 11 3 2 2 2 3" xfId="11049"/>
    <cellStyle name="Normal 2 11 3 2 2 2 3 2" xfId="11050"/>
    <cellStyle name="Normal 2 11 3 2 2 2 3 2 2" xfId="11051"/>
    <cellStyle name="Normal 2 11 3 2 2 2 3 3" xfId="11052"/>
    <cellStyle name="Normal 2 11 3 2 2 2 3 3 2" xfId="11053"/>
    <cellStyle name="Normal 2 11 3 2 2 2 3 4" xfId="11054"/>
    <cellStyle name="Normal 2 11 3 2 2 2 3 4 2" xfId="11055"/>
    <cellStyle name="Normal 2 11 3 2 2 2 3 5" xfId="11056"/>
    <cellStyle name="Normal 2 11 3 2 2 2 4" xfId="11057"/>
    <cellStyle name="Normal 2 11 3 2 2 2 4 2" xfId="11058"/>
    <cellStyle name="Normal 2 11 3 2 2 2 5" xfId="11059"/>
    <cellStyle name="Normal 2 11 3 2 2 2 5 2" xfId="11060"/>
    <cellStyle name="Normal 2 11 3 2 2 2 6" xfId="11061"/>
    <cellStyle name="Normal 2 11 3 2 2 2 6 2" xfId="11062"/>
    <cellStyle name="Normal 2 11 3 2 2 2 7" xfId="11063"/>
    <cellStyle name="Normal 2 11 3 2 2 3" xfId="11064"/>
    <cellStyle name="Normal 2 11 3 2 2 3 2" xfId="11065"/>
    <cellStyle name="Normal 2 11 3 2 2 3 2 2" xfId="11066"/>
    <cellStyle name="Normal 2 11 3 2 2 3 2 2 2" xfId="11067"/>
    <cellStyle name="Normal 2 11 3 2 2 3 2 3" xfId="11068"/>
    <cellStyle name="Normal 2 11 3 2 2 3 2 3 2" xfId="11069"/>
    <cellStyle name="Normal 2 11 3 2 2 3 2 4" xfId="11070"/>
    <cellStyle name="Normal 2 11 3 2 2 3 2 4 2" xfId="11071"/>
    <cellStyle name="Normal 2 11 3 2 2 3 2 5" xfId="11072"/>
    <cellStyle name="Normal 2 11 3 2 2 3 3" xfId="11073"/>
    <cellStyle name="Normal 2 11 3 2 2 3 3 2" xfId="11074"/>
    <cellStyle name="Normal 2 11 3 2 2 3 4" xfId="11075"/>
    <cellStyle name="Normal 2 11 3 2 2 3 4 2" xfId="11076"/>
    <cellStyle name="Normal 2 11 3 2 2 3 5" xfId="11077"/>
    <cellStyle name="Normal 2 11 3 2 2 3 5 2" xfId="11078"/>
    <cellStyle name="Normal 2 11 3 2 2 3 6" xfId="11079"/>
    <cellStyle name="Normal 2 11 3 2 2 4" xfId="11080"/>
    <cellStyle name="Normal 2 11 3 2 2 4 2" xfId="11081"/>
    <cellStyle name="Normal 2 11 3 2 2 4 2 2" xfId="11082"/>
    <cellStyle name="Normal 2 11 3 2 2 4 3" xfId="11083"/>
    <cellStyle name="Normal 2 11 3 2 2 4 3 2" xfId="11084"/>
    <cellStyle name="Normal 2 11 3 2 2 4 4" xfId="11085"/>
    <cellStyle name="Normal 2 11 3 2 2 4 4 2" xfId="11086"/>
    <cellStyle name="Normal 2 11 3 2 2 4 5" xfId="11087"/>
    <cellStyle name="Normal 2 11 3 2 2 5" xfId="11088"/>
    <cellStyle name="Normal 2 11 3 2 2 5 2" xfId="11089"/>
    <cellStyle name="Normal 2 11 3 2 2 6" xfId="11090"/>
    <cellStyle name="Normal 2 11 3 2 2 6 2" xfId="11091"/>
    <cellStyle name="Normal 2 11 3 2 2 7" xfId="11092"/>
    <cellStyle name="Normal 2 11 3 2 2 7 2" xfId="11093"/>
    <cellStyle name="Normal 2 11 3 2 2 8" xfId="11094"/>
    <cellStyle name="Normal 2 11 3 2 3" xfId="11095"/>
    <cellStyle name="Normal 2 11 3 2 3 2" xfId="11096"/>
    <cellStyle name="Normal 2 11 3 2 3 2 2" xfId="11097"/>
    <cellStyle name="Normal 2 11 3 2 3 2 2 2" xfId="11098"/>
    <cellStyle name="Normal 2 11 3 2 3 2 2 2 2" xfId="11099"/>
    <cellStyle name="Normal 2 11 3 2 3 2 2 3" xfId="11100"/>
    <cellStyle name="Normal 2 11 3 2 3 2 2 3 2" xfId="11101"/>
    <cellStyle name="Normal 2 11 3 2 3 2 2 4" xfId="11102"/>
    <cellStyle name="Normal 2 11 3 2 3 2 2 4 2" xfId="11103"/>
    <cellStyle name="Normal 2 11 3 2 3 2 2 5" xfId="11104"/>
    <cellStyle name="Normal 2 11 3 2 3 2 3" xfId="11105"/>
    <cellStyle name="Normal 2 11 3 2 3 2 3 2" xfId="11106"/>
    <cellStyle name="Normal 2 11 3 2 3 2 4" xfId="11107"/>
    <cellStyle name="Normal 2 11 3 2 3 2 4 2" xfId="11108"/>
    <cellStyle name="Normal 2 11 3 2 3 2 5" xfId="11109"/>
    <cellStyle name="Normal 2 11 3 2 3 2 5 2" xfId="11110"/>
    <cellStyle name="Normal 2 11 3 2 3 2 6" xfId="11111"/>
    <cellStyle name="Normal 2 11 3 2 3 3" xfId="11112"/>
    <cellStyle name="Normal 2 11 3 2 3 3 2" xfId="11113"/>
    <cellStyle name="Normal 2 11 3 2 3 3 2 2" xfId="11114"/>
    <cellStyle name="Normal 2 11 3 2 3 3 3" xfId="11115"/>
    <cellStyle name="Normal 2 11 3 2 3 3 3 2" xfId="11116"/>
    <cellStyle name="Normal 2 11 3 2 3 3 4" xfId="11117"/>
    <cellStyle name="Normal 2 11 3 2 3 3 4 2" xfId="11118"/>
    <cellStyle name="Normal 2 11 3 2 3 3 5" xfId="11119"/>
    <cellStyle name="Normal 2 11 3 2 3 4" xfId="11120"/>
    <cellStyle name="Normal 2 11 3 2 3 4 2" xfId="11121"/>
    <cellStyle name="Normal 2 11 3 2 3 5" xfId="11122"/>
    <cellStyle name="Normal 2 11 3 2 3 5 2" xfId="11123"/>
    <cellStyle name="Normal 2 11 3 2 3 6" xfId="11124"/>
    <cellStyle name="Normal 2 11 3 2 3 6 2" xfId="11125"/>
    <cellStyle name="Normal 2 11 3 2 3 7" xfId="11126"/>
    <cellStyle name="Normal 2 11 3 2 4" xfId="11127"/>
    <cellStyle name="Normal 2 11 3 2 4 2" xfId="11128"/>
    <cellStyle name="Normal 2 11 3 2 4 2 2" xfId="11129"/>
    <cellStyle name="Normal 2 11 3 2 4 2 2 2" xfId="11130"/>
    <cellStyle name="Normal 2 11 3 2 4 2 3" xfId="11131"/>
    <cellStyle name="Normal 2 11 3 2 4 2 3 2" xfId="11132"/>
    <cellStyle name="Normal 2 11 3 2 4 2 4" xfId="11133"/>
    <cellStyle name="Normal 2 11 3 2 4 2 4 2" xfId="11134"/>
    <cellStyle name="Normal 2 11 3 2 4 2 5" xfId="11135"/>
    <cellStyle name="Normal 2 11 3 2 4 3" xfId="11136"/>
    <cellStyle name="Normal 2 11 3 2 4 3 2" xfId="11137"/>
    <cellStyle name="Normal 2 11 3 2 4 4" xfId="11138"/>
    <cellStyle name="Normal 2 11 3 2 4 4 2" xfId="11139"/>
    <cellStyle name="Normal 2 11 3 2 4 5" xfId="11140"/>
    <cellStyle name="Normal 2 11 3 2 4 5 2" xfId="11141"/>
    <cellStyle name="Normal 2 11 3 2 4 6" xfId="11142"/>
    <cellStyle name="Normal 2 11 3 2 5" xfId="11143"/>
    <cellStyle name="Normal 2 11 3 2 5 2" xfId="11144"/>
    <cellStyle name="Normal 2 11 3 2 5 2 2" xfId="11145"/>
    <cellStyle name="Normal 2 11 3 2 5 3" xfId="11146"/>
    <cellStyle name="Normal 2 11 3 2 5 3 2" xfId="11147"/>
    <cellStyle name="Normal 2 11 3 2 5 4" xfId="11148"/>
    <cellStyle name="Normal 2 11 3 2 5 4 2" xfId="11149"/>
    <cellStyle name="Normal 2 11 3 2 5 5" xfId="11150"/>
    <cellStyle name="Normal 2 11 3 2 6" xfId="11151"/>
    <cellStyle name="Normal 2 11 3 2 6 2" xfId="11152"/>
    <cellStyle name="Normal 2 11 3 2 7" xfId="11153"/>
    <cellStyle name="Normal 2 11 3 2 7 2" xfId="11154"/>
    <cellStyle name="Normal 2 11 3 2 8" xfId="11155"/>
    <cellStyle name="Normal 2 11 3 2 8 2" xfId="11156"/>
    <cellStyle name="Normal 2 11 3 2 9" xfId="11157"/>
    <cellStyle name="Normal 2 11 3 3" xfId="11158"/>
    <cellStyle name="Normal 2 11 3 3 2" xfId="11159"/>
    <cellStyle name="Normal 2 11 3 3 2 2" xfId="11160"/>
    <cellStyle name="Normal 2 11 3 3 2 2 2" xfId="11161"/>
    <cellStyle name="Normal 2 11 3 3 2 2 2 2" xfId="11162"/>
    <cellStyle name="Normal 2 11 3 3 2 2 2 2 2" xfId="11163"/>
    <cellStyle name="Normal 2 11 3 3 2 2 2 3" xfId="11164"/>
    <cellStyle name="Normal 2 11 3 3 2 2 2 3 2" xfId="11165"/>
    <cellStyle name="Normal 2 11 3 3 2 2 2 4" xfId="11166"/>
    <cellStyle name="Normal 2 11 3 3 2 2 2 4 2" xfId="11167"/>
    <cellStyle name="Normal 2 11 3 3 2 2 2 5" xfId="11168"/>
    <cellStyle name="Normal 2 11 3 3 2 2 3" xfId="11169"/>
    <cellStyle name="Normal 2 11 3 3 2 2 3 2" xfId="11170"/>
    <cellStyle name="Normal 2 11 3 3 2 2 4" xfId="11171"/>
    <cellStyle name="Normal 2 11 3 3 2 2 4 2" xfId="11172"/>
    <cellStyle name="Normal 2 11 3 3 2 2 5" xfId="11173"/>
    <cellStyle name="Normal 2 11 3 3 2 2 5 2" xfId="11174"/>
    <cellStyle name="Normal 2 11 3 3 2 2 6" xfId="11175"/>
    <cellStyle name="Normal 2 11 3 3 2 3" xfId="11176"/>
    <cellStyle name="Normal 2 11 3 3 2 3 2" xfId="11177"/>
    <cellStyle name="Normal 2 11 3 3 2 3 2 2" xfId="11178"/>
    <cellStyle name="Normal 2 11 3 3 2 3 3" xfId="11179"/>
    <cellStyle name="Normal 2 11 3 3 2 3 3 2" xfId="11180"/>
    <cellStyle name="Normal 2 11 3 3 2 3 4" xfId="11181"/>
    <cellStyle name="Normal 2 11 3 3 2 3 4 2" xfId="11182"/>
    <cellStyle name="Normal 2 11 3 3 2 3 5" xfId="11183"/>
    <cellStyle name="Normal 2 11 3 3 2 4" xfId="11184"/>
    <cellStyle name="Normal 2 11 3 3 2 4 2" xfId="11185"/>
    <cellStyle name="Normal 2 11 3 3 2 5" xfId="11186"/>
    <cellStyle name="Normal 2 11 3 3 2 5 2" xfId="11187"/>
    <cellStyle name="Normal 2 11 3 3 2 6" xfId="11188"/>
    <cellStyle name="Normal 2 11 3 3 2 6 2" xfId="11189"/>
    <cellStyle name="Normal 2 11 3 3 2 7" xfId="11190"/>
    <cellStyle name="Normal 2 11 3 3 3" xfId="11191"/>
    <cellStyle name="Normal 2 11 3 3 3 2" xfId="11192"/>
    <cellStyle name="Normal 2 11 3 3 3 2 2" xfId="11193"/>
    <cellStyle name="Normal 2 11 3 3 3 2 2 2" xfId="11194"/>
    <cellStyle name="Normal 2 11 3 3 3 2 3" xfId="11195"/>
    <cellStyle name="Normal 2 11 3 3 3 2 3 2" xfId="11196"/>
    <cellStyle name="Normal 2 11 3 3 3 2 4" xfId="11197"/>
    <cellStyle name="Normal 2 11 3 3 3 2 4 2" xfId="11198"/>
    <cellStyle name="Normal 2 11 3 3 3 2 5" xfId="11199"/>
    <cellStyle name="Normal 2 11 3 3 3 3" xfId="11200"/>
    <cellStyle name="Normal 2 11 3 3 3 3 2" xfId="11201"/>
    <cellStyle name="Normal 2 11 3 3 3 4" xfId="11202"/>
    <cellStyle name="Normal 2 11 3 3 3 4 2" xfId="11203"/>
    <cellStyle name="Normal 2 11 3 3 3 5" xfId="11204"/>
    <cellStyle name="Normal 2 11 3 3 3 5 2" xfId="11205"/>
    <cellStyle name="Normal 2 11 3 3 3 6" xfId="11206"/>
    <cellStyle name="Normal 2 11 3 3 4" xfId="11207"/>
    <cellStyle name="Normal 2 11 3 3 4 2" xfId="11208"/>
    <cellStyle name="Normal 2 11 3 3 4 2 2" xfId="11209"/>
    <cellStyle name="Normal 2 11 3 3 4 3" xfId="11210"/>
    <cellStyle name="Normal 2 11 3 3 4 3 2" xfId="11211"/>
    <cellStyle name="Normal 2 11 3 3 4 4" xfId="11212"/>
    <cellStyle name="Normal 2 11 3 3 4 4 2" xfId="11213"/>
    <cellStyle name="Normal 2 11 3 3 4 5" xfId="11214"/>
    <cellStyle name="Normal 2 11 3 3 5" xfId="11215"/>
    <cellStyle name="Normal 2 11 3 3 5 2" xfId="11216"/>
    <cellStyle name="Normal 2 11 3 3 6" xfId="11217"/>
    <cellStyle name="Normal 2 11 3 3 6 2" xfId="11218"/>
    <cellStyle name="Normal 2 11 3 3 7" xfId="11219"/>
    <cellStyle name="Normal 2 11 3 3 7 2" xfId="11220"/>
    <cellStyle name="Normal 2 11 3 3 8" xfId="11221"/>
    <cellStyle name="Normal 2 11 3 4" xfId="11222"/>
    <cellStyle name="Normal 2 11 3 4 2" xfId="11223"/>
    <cellStyle name="Normal 2 11 3 4 2 2" xfId="11224"/>
    <cellStyle name="Normal 2 11 3 4 2 2 2" xfId="11225"/>
    <cellStyle name="Normal 2 11 3 4 2 2 2 2" xfId="11226"/>
    <cellStyle name="Normal 2 11 3 4 2 2 3" xfId="11227"/>
    <cellStyle name="Normal 2 11 3 4 2 2 3 2" xfId="11228"/>
    <cellStyle name="Normal 2 11 3 4 2 2 4" xfId="11229"/>
    <cellStyle name="Normal 2 11 3 4 2 2 4 2" xfId="11230"/>
    <cellStyle name="Normal 2 11 3 4 2 2 5" xfId="11231"/>
    <cellStyle name="Normal 2 11 3 4 2 3" xfId="11232"/>
    <cellStyle name="Normal 2 11 3 4 2 3 2" xfId="11233"/>
    <cellStyle name="Normal 2 11 3 4 2 4" xfId="11234"/>
    <cellStyle name="Normal 2 11 3 4 2 4 2" xfId="11235"/>
    <cellStyle name="Normal 2 11 3 4 2 5" xfId="11236"/>
    <cellStyle name="Normal 2 11 3 4 2 5 2" xfId="11237"/>
    <cellStyle name="Normal 2 11 3 4 2 6" xfId="11238"/>
    <cellStyle name="Normal 2 11 3 4 3" xfId="11239"/>
    <cellStyle name="Normal 2 11 3 4 3 2" xfId="11240"/>
    <cellStyle name="Normal 2 11 3 4 3 2 2" xfId="11241"/>
    <cellStyle name="Normal 2 11 3 4 3 3" xfId="11242"/>
    <cellStyle name="Normal 2 11 3 4 3 3 2" xfId="11243"/>
    <cellStyle name="Normal 2 11 3 4 3 4" xfId="11244"/>
    <cellStyle name="Normal 2 11 3 4 3 4 2" xfId="11245"/>
    <cellStyle name="Normal 2 11 3 4 3 5" xfId="11246"/>
    <cellStyle name="Normal 2 11 3 4 4" xfId="11247"/>
    <cellStyle name="Normal 2 11 3 4 4 2" xfId="11248"/>
    <cellStyle name="Normal 2 11 3 4 5" xfId="11249"/>
    <cellStyle name="Normal 2 11 3 4 5 2" xfId="11250"/>
    <cellStyle name="Normal 2 11 3 4 6" xfId="11251"/>
    <cellStyle name="Normal 2 11 3 4 6 2" xfId="11252"/>
    <cellStyle name="Normal 2 11 3 4 7" xfId="11253"/>
    <cellStyle name="Normal 2 11 3 5" xfId="11254"/>
    <cellStyle name="Normal 2 11 3 5 2" xfId="11255"/>
    <cellStyle name="Normal 2 11 3 5 2 2" xfId="11256"/>
    <cellStyle name="Normal 2 11 3 5 2 2 2" xfId="11257"/>
    <cellStyle name="Normal 2 11 3 5 2 2 2 2" xfId="11258"/>
    <cellStyle name="Normal 2 11 3 5 2 2 3" xfId="11259"/>
    <cellStyle name="Normal 2 11 3 5 2 2 3 2" xfId="11260"/>
    <cellStyle name="Normal 2 11 3 5 2 2 4" xfId="11261"/>
    <cellStyle name="Normal 2 11 3 5 2 2 4 2" xfId="11262"/>
    <cellStyle name="Normal 2 11 3 5 2 2 5" xfId="11263"/>
    <cellStyle name="Normal 2 11 3 5 2 3" xfId="11264"/>
    <cellStyle name="Normal 2 11 3 5 2 3 2" xfId="11265"/>
    <cellStyle name="Normal 2 11 3 5 2 4" xfId="11266"/>
    <cellStyle name="Normal 2 11 3 5 2 4 2" xfId="11267"/>
    <cellStyle name="Normal 2 11 3 5 2 5" xfId="11268"/>
    <cellStyle name="Normal 2 11 3 5 2 5 2" xfId="11269"/>
    <cellStyle name="Normal 2 11 3 5 2 6" xfId="11270"/>
    <cellStyle name="Normal 2 11 3 5 3" xfId="11271"/>
    <cellStyle name="Normal 2 11 3 5 3 2" xfId="11272"/>
    <cellStyle name="Normal 2 11 3 5 3 2 2" xfId="11273"/>
    <cellStyle name="Normal 2 11 3 5 3 3" xfId="11274"/>
    <cellStyle name="Normal 2 11 3 5 3 3 2" xfId="11275"/>
    <cellStyle name="Normal 2 11 3 5 3 4" xfId="11276"/>
    <cellStyle name="Normal 2 11 3 5 3 4 2" xfId="11277"/>
    <cellStyle name="Normal 2 11 3 5 3 5" xfId="11278"/>
    <cellStyle name="Normal 2 11 3 5 4" xfId="11279"/>
    <cellStyle name="Normal 2 11 3 5 4 2" xfId="11280"/>
    <cellStyle name="Normal 2 11 3 5 5" xfId="11281"/>
    <cellStyle name="Normal 2 11 3 5 5 2" xfId="11282"/>
    <cellStyle name="Normal 2 11 3 5 6" xfId="11283"/>
    <cellStyle name="Normal 2 11 3 5 6 2" xfId="11284"/>
    <cellStyle name="Normal 2 11 3 5 7" xfId="11285"/>
    <cellStyle name="Normal 2 11 3 6" xfId="11286"/>
    <cellStyle name="Normal 2 11 3 6 2" xfId="11287"/>
    <cellStyle name="Normal 2 11 3 6 2 2" xfId="11288"/>
    <cellStyle name="Normal 2 11 3 6 2 2 2" xfId="11289"/>
    <cellStyle name="Normal 2 11 3 6 2 3" xfId="11290"/>
    <cellStyle name="Normal 2 11 3 6 2 3 2" xfId="11291"/>
    <cellStyle name="Normal 2 11 3 6 2 4" xfId="11292"/>
    <cellStyle name="Normal 2 11 3 6 2 4 2" xfId="11293"/>
    <cellStyle name="Normal 2 11 3 6 2 5" xfId="11294"/>
    <cellStyle name="Normal 2 11 3 6 3" xfId="11295"/>
    <cellStyle name="Normal 2 11 3 6 3 2" xfId="11296"/>
    <cellStyle name="Normal 2 11 3 6 4" xfId="11297"/>
    <cellStyle name="Normal 2 11 3 6 4 2" xfId="11298"/>
    <cellStyle name="Normal 2 11 3 6 5" xfId="11299"/>
    <cellStyle name="Normal 2 11 3 6 5 2" xfId="11300"/>
    <cellStyle name="Normal 2 11 3 6 6" xfId="11301"/>
    <cellStyle name="Normal 2 11 3 7" xfId="11302"/>
    <cellStyle name="Normal 2 11 3 7 2" xfId="11303"/>
    <cellStyle name="Normal 2 11 3 7 2 2" xfId="11304"/>
    <cellStyle name="Normal 2 11 3 7 3" xfId="11305"/>
    <cellStyle name="Normal 2 11 3 7 3 2" xfId="11306"/>
    <cellStyle name="Normal 2 11 3 7 4" xfId="11307"/>
    <cellStyle name="Normal 2 11 3 7 4 2" xfId="11308"/>
    <cellStyle name="Normal 2 11 3 7 5" xfId="11309"/>
    <cellStyle name="Normal 2 11 3 8" xfId="11310"/>
    <cellStyle name="Normal 2 11 3 8 2" xfId="11311"/>
    <cellStyle name="Normal 2 11 3 9" xfId="11312"/>
    <cellStyle name="Normal 2 11 3 9 2" xfId="11313"/>
    <cellStyle name="Normal 2 11 4" xfId="11314"/>
    <cellStyle name="Normal 2 11 4 2" xfId="11315"/>
    <cellStyle name="Normal 2 11 4 2 2" xfId="11316"/>
    <cellStyle name="Normal 2 11 4 2 2 2" xfId="11317"/>
    <cellStyle name="Normal 2 11 4 2 2 2 2" xfId="11318"/>
    <cellStyle name="Normal 2 11 4 2 2 2 2 2" xfId="11319"/>
    <cellStyle name="Normal 2 11 4 2 2 2 2 2 2" xfId="11320"/>
    <cellStyle name="Normal 2 11 4 2 2 2 2 3" xfId="11321"/>
    <cellStyle name="Normal 2 11 4 2 2 2 2 3 2" xfId="11322"/>
    <cellStyle name="Normal 2 11 4 2 2 2 2 4" xfId="11323"/>
    <cellStyle name="Normal 2 11 4 2 2 2 2 4 2" xfId="11324"/>
    <cellStyle name="Normal 2 11 4 2 2 2 2 5" xfId="11325"/>
    <cellStyle name="Normal 2 11 4 2 2 2 3" xfId="11326"/>
    <cellStyle name="Normal 2 11 4 2 2 2 3 2" xfId="11327"/>
    <cellStyle name="Normal 2 11 4 2 2 2 4" xfId="11328"/>
    <cellStyle name="Normal 2 11 4 2 2 2 4 2" xfId="11329"/>
    <cellStyle name="Normal 2 11 4 2 2 2 5" xfId="11330"/>
    <cellStyle name="Normal 2 11 4 2 2 2 5 2" xfId="11331"/>
    <cellStyle name="Normal 2 11 4 2 2 2 6" xfId="11332"/>
    <cellStyle name="Normal 2 11 4 2 2 3" xfId="11333"/>
    <cellStyle name="Normal 2 11 4 2 2 3 2" xfId="11334"/>
    <cellStyle name="Normal 2 11 4 2 2 3 2 2" xfId="11335"/>
    <cellStyle name="Normal 2 11 4 2 2 3 3" xfId="11336"/>
    <cellStyle name="Normal 2 11 4 2 2 3 3 2" xfId="11337"/>
    <cellStyle name="Normal 2 11 4 2 2 3 4" xfId="11338"/>
    <cellStyle name="Normal 2 11 4 2 2 3 4 2" xfId="11339"/>
    <cellStyle name="Normal 2 11 4 2 2 3 5" xfId="11340"/>
    <cellStyle name="Normal 2 11 4 2 2 4" xfId="11341"/>
    <cellStyle name="Normal 2 11 4 2 2 4 2" xfId="11342"/>
    <cellStyle name="Normal 2 11 4 2 2 5" xfId="11343"/>
    <cellStyle name="Normal 2 11 4 2 2 5 2" xfId="11344"/>
    <cellStyle name="Normal 2 11 4 2 2 6" xfId="11345"/>
    <cellStyle name="Normal 2 11 4 2 2 6 2" xfId="11346"/>
    <cellStyle name="Normal 2 11 4 2 2 7" xfId="11347"/>
    <cellStyle name="Normal 2 11 4 2 3" xfId="11348"/>
    <cellStyle name="Normal 2 11 4 2 3 2" xfId="11349"/>
    <cellStyle name="Normal 2 11 4 2 3 2 2" xfId="11350"/>
    <cellStyle name="Normal 2 11 4 2 3 2 2 2" xfId="11351"/>
    <cellStyle name="Normal 2 11 4 2 3 2 3" xfId="11352"/>
    <cellStyle name="Normal 2 11 4 2 3 2 3 2" xfId="11353"/>
    <cellStyle name="Normal 2 11 4 2 3 2 4" xfId="11354"/>
    <cellStyle name="Normal 2 11 4 2 3 2 4 2" xfId="11355"/>
    <cellStyle name="Normal 2 11 4 2 3 2 5" xfId="11356"/>
    <cellStyle name="Normal 2 11 4 2 3 3" xfId="11357"/>
    <cellStyle name="Normal 2 11 4 2 3 3 2" xfId="11358"/>
    <cellStyle name="Normal 2 11 4 2 3 4" xfId="11359"/>
    <cellStyle name="Normal 2 11 4 2 3 4 2" xfId="11360"/>
    <cellStyle name="Normal 2 11 4 2 3 5" xfId="11361"/>
    <cellStyle name="Normal 2 11 4 2 3 5 2" xfId="11362"/>
    <cellStyle name="Normal 2 11 4 2 3 6" xfId="11363"/>
    <cellStyle name="Normal 2 11 4 2 4" xfId="11364"/>
    <cellStyle name="Normal 2 11 4 2 4 2" xfId="11365"/>
    <cellStyle name="Normal 2 11 4 2 4 2 2" xfId="11366"/>
    <cellStyle name="Normal 2 11 4 2 4 3" xfId="11367"/>
    <cellStyle name="Normal 2 11 4 2 4 3 2" xfId="11368"/>
    <cellStyle name="Normal 2 11 4 2 4 4" xfId="11369"/>
    <cellStyle name="Normal 2 11 4 2 4 4 2" xfId="11370"/>
    <cellStyle name="Normal 2 11 4 2 4 5" xfId="11371"/>
    <cellStyle name="Normal 2 11 4 2 5" xfId="11372"/>
    <cellStyle name="Normal 2 11 4 2 5 2" xfId="11373"/>
    <cellStyle name="Normal 2 11 4 2 6" xfId="11374"/>
    <cellStyle name="Normal 2 11 4 2 6 2" xfId="11375"/>
    <cellStyle name="Normal 2 11 4 2 7" xfId="11376"/>
    <cellStyle name="Normal 2 11 4 2 7 2" xfId="11377"/>
    <cellStyle name="Normal 2 11 4 2 8" xfId="11378"/>
    <cellStyle name="Normal 2 11 4 3" xfId="11379"/>
    <cellStyle name="Normal 2 11 4 3 2" xfId="11380"/>
    <cellStyle name="Normal 2 11 4 3 2 2" xfId="11381"/>
    <cellStyle name="Normal 2 11 4 3 2 2 2" xfId="11382"/>
    <cellStyle name="Normal 2 11 4 3 2 2 2 2" xfId="11383"/>
    <cellStyle name="Normal 2 11 4 3 2 2 3" xfId="11384"/>
    <cellStyle name="Normal 2 11 4 3 2 2 3 2" xfId="11385"/>
    <cellStyle name="Normal 2 11 4 3 2 2 4" xfId="11386"/>
    <cellStyle name="Normal 2 11 4 3 2 2 4 2" xfId="11387"/>
    <cellStyle name="Normal 2 11 4 3 2 2 5" xfId="11388"/>
    <cellStyle name="Normal 2 11 4 3 2 3" xfId="11389"/>
    <cellStyle name="Normal 2 11 4 3 2 3 2" xfId="11390"/>
    <cellStyle name="Normal 2 11 4 3 2 4" xfId="11391"/>
    <cellStyle name="Normal 2 11 4 3 2 4 2" xfId="11392"/>
    <cellStyle name="Normal 2 11 4 3 2 5" xfId="11393"/>
    <cellStyle name="Normal 2 11 4 3 2 5 2" xfId="11394"/>
    <cellStyle name="Normal 2 11 4 3 2 6" xfId="11395"/>
    <cellStyle name="Normal 2 11 4 3 3" xfId="11396"/>
    <cellStyle name="Normal 2 11 4 3 3 2" xfId="11397"/>
    <cellStyle name="Normal 2 11 4 3 3 2 2" xfId="11398"/>
    <cellStyle name="Normal 2 11 4 3 3 3" xfId="11399"/>
    <cellStyle name="Normal 2 11 4 3 3 3 2" xfId="11400"/>
    <cellStyle name="Normal 2 11 4 3 3 4" xfId="11401"/>
    <cellStyle name="Normal 2 11 4 3 3 4 2" xfId="11402"/>
    <cellStyle name="Normal 2 11 4 3 3 5" xfId="11403"/>
    <cellStyle name="Normal 2 11 4 3 4" xfId="11404"/>
    <cellStyle name="Normal 2 11 4 3 4 2" xfId="11405"/>
    <cellStyle name="Normal 2 11 4 3 5" xfId="11406"/>
    <cellStyle name="Normal 2 11 4 3 5 2" xfId="11407"/>
    <cellStyle name="Normal 2 11 4 3 6" xfId="11408"/>
    <cellStyle name="Normal 2 11 4 3 6 2" xfId="11409"/>
    <cellStyle name="Normal 2 11 4 3 7" xfId="11410"/>
    <cellStyle name="Normal 2 11 4 4" xfId="11411"/>
    <cellStyle name="Normal 2 11 4 4 2" xfId="11412"/>
    <cellStyle name="Normal 2 11 4 4 2 2" xfId="11413"/>
    <cellStyle name="Normal 2 11 4 4 2 2 2" xfId="11414"/>
    <cellStyle name="Normal 2 11 4 4 2 3" xfId="11415"/>
    <cellStyle name="Normal 2 11 4 4 2 3 2" xfId="11416"/>
    <cellStyle name="Normal 2 11 4 4 2 4" xfId="11417"/>
    <cellStyle name="Normal 2 11 4 4 2 4 2" xfId="11418"/>
    <cellStyle name="Normal 2 11 4 4 2 5" xfId="11419"/>
    <cellStyle name="Normal 2 11 4 4 3" xfId="11420"/>
    <cellStyle name="Normal 2 11 4 4 3 2" xfId="11421"/>
    <cellStyle name="Normal 2 11 4 4 4" xfId="11422"/>
    <cellStyle name="Normal 2 11 4 4 4 2" xfId="11423"/>
    <cellStyle name="Normal 2 11 4 4 5" xfId="11424"/>
    <cellStyle name="Normal 2 11 4 4 5 2" xfId="11425"/>
    <cellStyle name="Normal 2 11 4 4 6" xfId="11426"/>
    <cellStyle name="Normal 2 11 4 5" xfId="11427"/>
    <cellStyle name="Normal 2 11 4 5 2" xfId="11428"/>
    <cellStyle name="Normal 2 11 4 5 2 2" xfId="11429"/>
    <cellStyle name="Normal 2 11 4 5 3" xfId="11430"/>
    <cellStyle name="Normal 2 11 4 5 3 2" xfId="11431"/>
    <cellStyle name="Normal 2 11 4 5 4" xfId="11432"/>
    <cellStyle name="Normal 2 11 4 5 4 2" xfId="11433"/>
    <cellStyle name="Normal 2 11 4 5 5" xfId="11434"/>
    <cellStyle name="Normal 2 11 4 6" xfId="11435"/>
    <cellStyle name="Normal 2 11 4 6 2" xfId="11436"/>
    <cellStyle name="Normal 2 11 4 7" xfId="11437"/>
    <cellStyle name="Normal 2 11 4 7 2" xfId="11438"/>
    <cellStyle name="Normal 2 11 4 8" xfId="11439"/>
    <cellStyle name="Normal 2 11 4 8 2" xfId="11440"/>
    <cellStyle name="Normal 2 11 4 9" xfId="11441"/>
    <cellStyle name="Normal 2 11 5" xfId="11442"/>
    <cellStyle name="Normal 2 11 5 2" xfId="11443"/>
    <cellStyle name="Normal 2 11 5 2 2" xfId="11444"/>
    <cellStyle name="Normal 2 11 5 2 2 2" xfId="11445"/>
    <cellStyle name="Normal 2 11 5 2 2 2 2" xfId="11446"/>
    <cellStyle name="Normal 2 11 5 2 2 2 2 2" xfId="11447"/>
    <cellStyle name="Normal 2 11 5 2 2 2 3" xfId="11448"/>
    <cellStyle name="Normal 2 11 5 2 2 2 3 2" xfId="11449"/>
    <cellStyle name="Normal 2 11 5 2 2 2 4" xfId="11450"/>
    <cellStyle name="Normal 2 11 5 2 2 2 4 2" xfId="11451"/>
    <cellStyle name="Normal 2 11 5 2 2 2 5" xfId="11452"/>
    <cellStyle name="Normal 2 11 5 2 2 3" xfId="11453"/>
    <cellStyle name="Normal 2 11 5 2 2 3 2" xfId="11454"/>
    <cellStyle name="Normal 2 11 5 2 2 4" xfId="11455"/>
    <cellStyle name="Normal 2 11 5 2 2 4 2" xfId="11456"/>
    <cellStyle name="Normal 2 11 5 2 2 5" xfId="11457"/>
    <cellStyle name="Normal 2 11 5 2 2 5 2" xfId="11458"/>
    <cellStyle name="Normal 2 11 5 2 2 6" xfId="11459"/>
    <cellStyle name="Normal 2 11 5 2 3" xfId="11460"/>
    <cellStyle name="Normal 2 11 5 2 3 2" xfId="11461"/>
    <cellStyle name="Normal 2 11 5 2 3 2 2" xfId="11462"/>
    <cellStyle name="Normal 2 11 5 2 3 3" xfId="11463"/>
    <cellStyle name="Normal 2 11 5 2 3 3 2" xfId="11464"/>
    <cellStyle name="Normal 2 11 5 2 3 4" xfId="11465"/>
    <cellStyle name="Normal 2 11 5 2 3 4 2" xfId="11466"/>
    <cellStyle name="Normal 2 11 5 2 3 5" xfId="11467"/>
    <cellStyle name="Normal 2 11 5 2 4" xfId="11468"/>
    <cellStyle name="Normal 2 11 5 2 4 2" xfId="11469"/>
    <cellStyle name="Normal 2 11 5 2 5" xfId="11470"/>
    <cellStyle name="Normal 2 11 5 2 5 2" xfId="11471"/>
    <cellStyle name="Normal 2 11 5 2 6" xfId="11472"/>
    <cellStyle name="Normal 2 11 5 2 6 2" xfId="11473"/>
    <cellStyle name="Normal 2 11 5 2 7" xfId="11474"/>
    <cellStyle name="Normal 2 11 5 3" xfId="11475"/>
    <cellStyle name="Normal 2 11 5 3 2" xfId="11476"/>
    <cellStyle name="Normal 2 11 5 3 2 2" xfId="11477"/>
    <cellStyle name="Normal 2 11 5 3 2 2 2" xfId="11478"/>
    <cellStyle name="Normal 2 11 5 3 2 3" xfId="11479"/>
    <cellStyle name="Normal 2 11 5 3 2 3 2" xfId="11480"/>
    <cellStyle name="Normal 2 11 5 3 2 4" xfId="11481"/>
    <cellStyle name="Normal 2 11 5 3 2 4 2" xfId="11482"/>
    <cellStyle name="Normal 2 11 5 3 2 5" xfId="11483"/>
    <cellStyle name="Normal 2 11 5 3 3" xfId="11484"/>
    <cellStyle name="Normal 2 11 5 3 3 2" xfId="11485"/>
    <cellStyle name="Normal 2 11 5 3 4" xfId="11486"/>
    <cellStyle name="Normal 2 11 5 3 4 2" xfId="11487"/>
    <cellStyle name="Normal 2 11 5 3 5" xfId="11488"/>
    <cellStyle name="Normal 2 11 5 3 5 2" xfId="11489"/>
    <cellStyle name="Normal 2 11 5 3 6" xfId="11490"/>
    <cellStyle name="Normal 2 11 5 4" xfId="11491"/>
    <cellStyle name="Normal 2 11 5 4 2" xfId="11492"/>
    <cellStyle name="Normal 2 11 5 4 2 2" xfId="11493"/>
    <cellStyle name="Normal 2 11 5 4 3" xfId="11494"/>
    <cellStyle name="Normal 2 11 5 4 3 2" xfId="11495"/>
    <cellStyle name="Normal 2 11 5 4 4" xfId="11496"/>
    <cellStyle name="Normal 2 11 5 4 4 2" xfId="11497"/>
    <cellStyle name="Normal 2 11 5 4 5" xfId="11498"/>
    <cellStyle name="Normal 2 11 5 5" xfId="11499"/>
    <cellStyle name="Normal 2 11 5 5 2" xfId="11500"/>
    <cellStyle name="Normal 2 11 5 6" xfId="11501"/>
    <cellStyle name="Normal 2 11 5 6 2" xfId="11502"/>
    <cellStyle name="Normal 2 11 5 7" xfId="11503"/>
    <cellStyle name="Normal 2 11 5 7 2" xfId="11504"/>
    <cellStyle name="Normal 2 11 5 8" xfId="11505"/>
    <cellStyle name="Normal 2 11 6" xfId="11506"/>
    <cellStyle name="Normal 2 11 6 2" xfId="11507"/>
    <cellStyle name="Normal 2 11 6 2 2" xfId="11508"/>
    <cellStyle name="Normal 2 11 6 2 2 2" xfId="11509"/>
    <cellStyle name="Normal 2 11 6 2 2 2 2" xfId="11510"/>
    <cellStyle name="Normal 2 11 6 2 2 3" xfId="11511"/>
    <cellStyle name="Normal 2 11 6 2 2 3 2" xfId="11512"/>
    <cellStyle name="Normal 2 11 6 2 2 4" xfId="11513"/>
    <cellStyle name="Normal 2 11 6 2 2 4 2" xfId="11514"/>
    <cellStyle name="Normal 2 11 6 2 2 5" xfId="11515"/>
    <cellStyle name="Normal 2 11 6 2 3" xfId="11516"/>
    <cellStyle name="Normal 2 11 6 2 3 2" xfId="11517"/>
    <cellStyle name="Normal 2 11 6 2 4" xfId="11518"/>
    <cellStyle name="Normal 2 11 6 2 4 2" xfId="11519"/>
    <cellStyle name="Normal 2 11 6 2 5" xfId="11520"/>
    <cellStyle name="Normal 2 11 6 2 5 2" xfId="11521"/>
    <cellStyle name="Normal 2 11 6 2 6" xfId="11522"/>
    <cellStyle name="Normal 2 11 6 3" xfId="11523"/>
    <cellStyle name="Normal 2 11 6 3 2" xfId="11524"/>
    <cellStyle name="Normal 2 11 6 3 2 2" xfId="11525"/>
    <cellStyle name="Normal 2 11 6 3 3" xfId="11526"/>
    <cellStyle name="Normal 2 11 6 3 3 2" xfId="11527"/>
    <cellStyle name="Normal 2 11 6 3 4" xfId="11528"/>
    <cellStyle name="Normal 2 11 6 3 4 2" xfId="11529"/>
    <cellStyle name="Normal 2 11 6 3 5" xfId="11530"/>
    <cellStyle name="Normal 2 11 6 4" xfId="11531"/>
    <cellStyle name="Normal 2 11 6 4 2" xfId="11532"/>
    <cellStyle name="Normal 2 11 6 5" xfId="11533"/>
    <cellStyle name="Normal 2 11 6 5 2" xfId="11534"/>
    <cellStyle name="Normal 2 11 6 6" xfId="11535"/>
    <cellStyle name="Normal 2 11 6 6 2" xfId="11536"/>
    <cellStyle name="Normal 2 11 6 7" xfId="11537"/>
    <cellStyle name="Normal 2 11 7" xfId="11538"/>
    <cellStyle name="Normal 2 11 7 2" xfId="11539"/>
    <cellStyle name="Normal 2 11 7 2 2" xfId="11540"/>
    <cellStyle name="Normal 2 11 7 2 2 2" xfId="11541"/>
    <cellStyle name="Normal 2 11 7 2 2 2 2" xfId="11542"/>
    <cellStyle name="Normal 2 11 7 2 2 3" xfId="11543"/>
    <cellStyle name="Normal 2 11 7 2 2 3 2" xfId="11544"/>
    <cellStyle name="Normal 2 11 7 2 2 4" xfId="11545"/>
    <cellStyle name="Normal 2 11 7 2 2 4 2" xfId="11546"/>
    <cellStyle name="Normal 2 11 7 2 2 5" xfId="11547"/>
    <cellStyle name="Normal 2 11 7 2 3" xfId="11548"/>
    <cellStyle name="Normal 2 11 7 2 3 2" xfId="11549"/>
    <cellStyle name="Normal 2 11 7 2 4" xfId="11550"/>
    <cellStyle name="Normal 2 11 7 2 4 2" xfId="11551"/>
    <cellStyle name="Normal 2 11 7 2 5" xfId="11552"/>
    <cellStyle name="Normal 2 11 7 2 5 2" xfId="11553"/>
    <cellStyle name="Normal 2 11 7 2 6" xfId="11554"/>
    <cellStyle name="Normal 2 11 7 3" xfId="11555"/>
    <cellStyle name="Normal 2 11 7 3 2" xfId="11556"/>
    <cellStyle name="Normal 2 11 7 3 2 2" xfId="11557"/>
    <cellStyle name="Normal 2 11 7 3 3" xfId="11558"/>
    <cellStyle name="Normal 2 11 7 3 3 2" xfId="11559"/>
    <cellStyle name="Normal 2 11 7 3 4" xfId="11560"/>
    <cellStyle name="Normal 2 11 7 3 4 2" xfId="11561"/>
    <cellStyle name="Normal 2 11 7 3 5" xfId="11562"/>
    <cellStyle name="Normal 2 11 7 4" xfId="11563"/>
    <cellStyle name="Normal 2 11 7 4 2" xfId="11564"/>
    <cellStyle name="Normal 2 11 7 5" xfId="11565"/>
    <cellStyle name="Normal 2 11 7 5 2" xfId="11566"/>
    <cellStyle name="Normal 2 11 7 6" xfId="11567"/>
    <cellStyle name="Normal 2 11 7 6 2" xfId="11568"/>
    <cellStyle name="Normal 2 11 7 7" xfId="11569"/>
    <cellStyle name="Normal 2 11 8" xfId="11570"/>
    <cellStyle name="Normal 2 11 8 2" xfId="11571"/>
    <cellStyle name="Normal 2 11 8 2 2" xfId="11572"/>
    <cellStyle name="Normal 2 11 8 2 2 2" xfId="11573"/>
    <cellStyle name="Normal 2 11 8 2 3" xfId="11574"/>
    <cellStyle name="Normal 2 11 8 2 3 2" xfId="11575"/>
    <cellStyle name="Normal 2 11 8 2 4" xfId="11576"/>
    <cellStyle name="Normal 2 11 8 2 4 2" xfId="11577"/>
    <cellStyle name="Normal 2 11 8 2 5" xfId="11578"/>
    <cellStyle name="Normal 2 11 8 3" xfId="11579"/>
    <cellStyle name="Normal 2 11 8 3 2" xfId="11580"/>
    <cellStyle name="Normal 2 11 8 4" xfId="11581"/>
    <cellStyle name="Normal 2 11 8 4 2" xfId="11582"/>
    <cellStyle name="Normal 2 11 8 5" xfId="11583"/>
    <cellStyle name="Normal 2 11 8 5 2" xfId="11584"/>
    <cellStyle name="Normal 2 11 8 6" xfId="11585"/>
    <cellStyle name="Normal 2 11 9" xfId="11586"/>
    <cellStyle name="Normal 2 11 9 2" xfId="11587"/>
    <cellStyle name="Normal 2 11 9 2 2" xfId="11588"/>
    <cellStyle name="Normal 2 11 9 3" xfId="11589"/>
    <cellStyle name="Normal 2 11 9 3 2" xfId="11590"/>
    <cellStyle name="Normal 2 11 9 4" xfId="11591"/>
    <cellStyle name="Normal 2 11 9 4 2" xfId="11592"/>
    <cellStyle name="Normal 2 11 9 5" xfId="11593"/>
    <cellStyle name="Normal 2 12" xfId="11594"/>
    <cellStyle name="Normal 2 12 10" xfId="11595"/>
    <cellStyle name="Normal 2 12 10 2" xfId="11596"/>
    <cellStyle name="Normal 2 12 11" xfId="11597"/>
    <cellStyle name="Normal 2 12 11 2" xfId="11598"/>
    <cellStyle name="Normal 2 12 12" xfId="11599"/>
    <cellStyle name="Normal 2 12 12 2" xfId="11600"/>
    <cellStyle name="Normal 2 12 13" xfId="11601"/>
    <cellStyle name="Normal 2 12 14" xfId="11602"/>
    <cellStyle name="Normal 2 12 15" xfId="11603"/>
    <cellStyle name="Normal 2 12 16" xfId="11604"/>
    <cellStyle name="Normal 2 12 2" xfId="11605"/>
    <cellStyle name="Normal 2 12 2 10" xfId="11606"/>
    <cellStyle name="Normal 2 12 2 10 2" xfId="11607"/>
    <cellStyle name="Normal 2 12 2 11" xfId="11608"/>
    <cellStyle name="Normal 2 12 2 2" xfId="11609"/>
    <cellStyle name="Normal 2 12 2 2 2" xfId="11610"/>
    <cellStyle name="Normal 2 12 2 2 2 2" xfId="11611"/>
    <cellStyle name="Normal 2 12 2 2 2 2 2" xfId="11612"/>
    <cellStyle name="Normal 2 12 2 2 2 2 2 2" xfId="11613"/>
    <cellStyle name="Normal 2 12 2 2 2 2 2 2 2" xfId="11614"/>
    <cellStyle name="Normal 2 12 2 2 2 2 2 2 2 2" xfId="11615"/>
    <cellStyle name="Normal 2 12 2 2 2 2 2 2 3" xfId="11616"/>
    <cellStyle name="Normal 2 12 2 2 2 2 2 2 3 2" xfId="11617"/>
    <cellStyle name="Normal 2 12 2 2 2 2 2 2 4" xfId="11618"/>
    <cellStyle name="Normal 2 12 2 2 2 2 2 2 4 2" xfId="11619"/>
    <cellStyle name="Normal 2 12 2 2 2 2 2 2 5" xfId="11620"/>
    <cellStyle name="Normal 2 12 2 2 2 2 2 3" xfId="11621"/>
    <cellStyle name="Normal 2 12 2 2 2 2 2 3 2" xfId="11622"/>
    <cellStyle name="Normal 2 12 2 2 2 2 2 4" xfId="11623"/>
    <cellStyle name="Normal 2 12 2 2 2 2 2 4 2" xfId="11624"/>
    <cellStyle name="Normal 2 12 2 2 2 2 2 5" xfId="11625"/>
    <cellStyle name="Normal 2 12 2 2 2 2 2 5 2" xfId="11626"/>
    <cellStyle name="Normal 2 12 2 2 2 2 2 6" xfId="11627"/>
    <cellStyle name="Normal 2 12 2 2 2 2 3" xfId="11628"/>
    <cellStyle name="Normal 2 12 2 2 2 2 3 2" xfId="11629"/>
    <cellStyle name="Normal 2 12 2 2 2 2 3 2 2" xfId="11630"/>
    <cellStyle name="Normal 2 12 2 2 2 2 3 3" xfId="11631"/>
    <cellStyle name="Normal 2 12 2 2 2 2 3 3 2" xfId="11632"/>
    <cellStyle name="Normal 2 12 2 2 2 2 3 4" xfId="11633"/>
    <cellStyle name="Normal 2 12 2 2 2 2 3 4 2" xfId="11634"/>
    <cellStyle name="Normal 2 12 2 2 2 2 3 5" xfId="11635"/>
    <cellStyle name="Normal 2 12 2 2 2 2 4" xfId="11636"/>
    <cellStyle name="Normal 2 12 2 2 2 2 4 2" xfId="11637"/>
    <cellStyle name="Normal 2 12 2 2 2 2 5" xfId="11638"/>
    <cellStyle name="Normal 2 12 2 2 2 2 5 2" xfId="11639"/>
    <cellStyle name="Normal 2 12 2 2 2 2 6" xfId="11640"/>
    <cellStyle name="Normal 2 12 2 2 2 2 6 2" xfId="11641"/>
    <cellStyle name="Normal 2 12 2 2 2 2 7" xfId="11642"/>
    <cellStyle name="Normal 2 12 2 2 2 3" xfId="11643"/>
    <cellStyle name="Normal 2 12 2 2 2 3 2" xfId="11644"/>
    <cellStyle name="Normal 2 12 2 2 2 3 2 2" xfId="11645"/>
    <cellStyle name="Normal 2 12 2 2 2 3 2 2 2" xfId="11646"/>
    <cellStyle name="Normal 2 12 2 2 2 3 2 3" xfId="11647"/>
    <cellStyle name="Normal 2 12 2 2 2 3 2 3 2" xfId="11648"/>
    <cellStyle name="Normal 2 12 2 2 2 3 2 4" xfId="11649"/>
    <cellStyle name="Normal 2 12 2 2 2 3 2 4 2" xfId="11650"/>
    <cellStyle name="Normal 2 12 2 2 2 3 2 5" xfId="11651"/>
    <cellStyle name="Normal 2 12 2 2 2 3 3" xfId="11652"/>
    <cellStyle name="Normal 2 12 2 2 2 3 3 2" xfId="11653"/>
    <cellStyle name="Normal 2 12 2 2 2 3 4" xfId="11654"/>
    <cellStyle name="Normal 2 12 2 2 2 3 4 2" xfId="11655"/>
    <cellStyle name="Normal 2 12 2 2 2 3 5" xfId="11656"/>
    <cellStyle name="Normal 2 12 2 2 2 3 5 2" xfId="11657"/>
    <cellStyle name="Normal 2 12 2 2 2 3 6" xfId="11658"/>
    <cellStyle name="Normal 2 12 2 2 2 4" xfId="11659"/>
    <cellStyle name="Normal 2 12 2 2 2 4 2" xfId="11660"/>
    <cellStyle name="Normal 2 12 2 2 2 4 2 2" xfId="11661"/>
    <cellStyle name="Normal 2 12 2 2 2 4 3" xfId="11662"/>
    <cellStyle name="Normal 2 12 2 2 2 4 3 2" xfId="11663"/>
    <cellStyle name="Normal 2 12 2 2 2 4 4" xfId="11664"/>
    <cellStyle name="Normal 2 12 2 2 2 4 4 2" xfId="11665"/>
    <cellStyle name="Normal 2 12 2 2 2 4 5" xfId="11666"/>
    <cellStyle name="Normal 2 12 2 2 2 5" xfId="11667"/>
    <cellStyle name="Normal 2 12 2 2 2 5 2" xfId="11668"/>
    <cellStyle name="Normal 2 12 2 2 2 6" xfId="11669"/>
    <cellStyle name="Normal 2 12 2 2 2 6 2" xfId="11670"/>
    <cellStyle name="Normal 2 12 2 2 2 7" xfId="11671"/>
    <cellStyle name="Normal 2 12 2 2 2 7 2" xfId="11672"/>
    <cellStyle name="Normal 2 12 2 2 2 8" xfId="11673"/>
    <cellStyle name="Normal 2 12 2 2 3" xfId="11674"/>
    <cellStyle name="Normal 2 12 2 2 3 2" xfId="11675"/>
    <cellStyle name="Normal 2 12 2 2 3 2 2" xfId="11676"/>
    <cellStyle name="Normal 2 12 2 2 3 2 2 2" xfId="11677"/>
    <cellStyle name="Normal 2 12 2 2 3 2 2 2 2" xfId="11678"/>
    <cellStyle name="Normal 2 12 2 2 3 2 2 3" xfId="11679"/>
    <cellStyle name="Normal 2 12 2 2 3 2 2 3 2" xfId="11680"/>
    <cellStyle name="Normal 2 12 2 2 3 2 2 4" xfId="11681"/>
    <cellStyle name="Normal 2 12 2 2 3 2 2 4 2" xfId="11682"/>
    <cellStyle name="Normal 2 12 2 2 3 2 2 5" xfId="11683"/>
    <cellStyle name="Normal 2 12 2 2 3 2 3" xfId="11684"/>
    <cellStyle name="Normal 2 12 2 2 3 2 3 2" xfId="11685"/>
    <cellStyle name="Normal 2 12 2 2 3 2 4" xfId="11686"/>
    <cellStyle name="Normal 2 12 2 2 3 2 4 2" xfId="11687"/>
    <cellStyle name="Normal 2 12 2 2 3 2 5" xfId="11688"/>
    <cellStyle name="Normal 2 12 2 2 3 2 5 2" xfId="11689"/>
    <cellStyle name="Normal 2 12 2 2 3 2 6" xfId="11690"/>
    <cellStyle name="Normal 2 12 2 2 3 3" xfId="11691"/>
    <cellStyle name="Normal 2 12 2 2 3 3 2" xfId="11692"/>
    <cellStyle name="Normal 2 12 2 2 3 3 2 2" xfId="11693"/>
    <cellStyle name="Normal 2 12 2 2 3 3 3" xfId="11694"/>
    <cellStyle name="Normal 2 12 2 2 3 3 3 2" xfId="11695"/>
    <cellStyle name="Normal 2 12 2 2 3 3 4" xfId="11696"/>
    <cellStyle name="Normal 2 12 2 2 3 3 4 2" xfId="11697"/>
    <cellStyle name="Normal 2 12 2 2 3 3 5" xfId="11698"/>
    <cellStyle name="Normal 2 12 2 2 3 4" xfId="11699"/>
    <cellStyle name="Normal 2 12 2 2 3 4 2" xfId="11700"/>
    <cellStyle name="Normal 2 12 2 2 3 5" xfId="11701"/>
    <cellStyle name="Normal 2 12 2 2 3 5 2" xfId="11702"/>
    <cellStyle name="Normal 2 12 2 2 3 6" xfId="11703"/>
    <cellStyle name="Normal 2 12 2 2 3 6 2" xfId="11704"/>
    <cellStyle name="Normal 2 12 2 2 3 7" xfId="11705"/>
    <cellStyle name="Normal 2 12 2 2 4" xfId="11706"/>
    <cellStyle name="Normal 2 12 2 2 4 2" xfId="11707"/>
    <cellStyle name="Normal 2 12 2 2 4 2 2" xfId="11708"/>
    <cellStyle name="Normal 2 12 2 2 4 2 2 2" xfId="11709"/>
    <cellStyle name="Normal 2 12 2 2 4 2 3" xfId="11710"/>
    <cellStyle name="Normal 2 12 2 2 4 2 3 2" xfId="11711"/>
    <cellStyle name="Normal 2 12 2 2 4 2 4" xfId="11712"/>
    <cellStyle name="Normal 2 12 2 2 4 2 4 2" xfId="11713"/>
    <cellStyle name="Normal 2 12 2 2 4 2 5" xfId="11714"/>
    <cellStyle name="Normal 2 12 2 2 4 3" xfId="11715"/>
    <cellStyle name="Normal 2 12 2 2 4 3 2" xfId="11716"/>
    <cellStyle name="Normal 2 12 2 2 4 4" xfId="11717"/>
    <cellStyle name="Normal 2 12 2 2 4 4 2" xfId="11718"/>
    <cellStyle name="Normal 2 12 2 2 4 5" xfId="11719"/>
    <cellStyle name="Normal 2 12 2 2 4 5 2" xfId="11720"/>
    <cellStyle name="Normal 2 12 2 2 4 6" xfId="11721"/>
    <cellStyle name="Normal 2 12 2 2 5" xfId="11722"/>
    <cellStyle name="Normal 2 12 2 2 5 2" xfId="11723"/>
    <cellStyle name="Normal 2 12 2 2 5 2 2" xfId="11724"/>
    <cellStyle name="Normal 2 12 2 2 5 3" xfId="11725"/>
    <cellStyle name="Normal 2 12 2 2 5 3 2" xfId="11726"/>
    <cellStyle name="Normal 2 12 2 2 5 4" xfId="11727"/>
    <cellStyle name="Normal 2 12 2 2 5 4 2" xfId="11728"/>
    <cellStyle name="Normal 2 12 2 2 5 5" xfId="11729"/>
    <cellStyle name="Normal 2 12 2 2 6" xfId="11730"/>
    <cellStyle name="Normal 2 12 2 2 6 2" xfId="11731"/>
    <cellStyle name="Normal 2 12 2 2 7" xfId="11732"/>
    <cellStyle name="Normal 2 12 2 2 7 2" xfId="11733"/>
    <cellStyle name="Normal 2 12 2 2 8" xfId="11734"/>
    <cellStyle name="Normal 2 12 2 2 8 2" xfId="11735"/>
    <cellStyle name="Normal 2 12 2 2 9" xfId="11736"/>
    <cellStyle name="Normal 2 12 2 3" xfId="11737"/>
    <cellStyle name="Normal 2 12 2 3 2" xfId="11738"/>
    <cellStyle name="Normal 2 12 2 3 2 2" xfId="11739"/>
    <cellStyle name="Normal 2 12 2 3 2 2 2" xfId="11740"/>
    <cellStyle name="Normal 2 12 2 3 2 2 2 2" xfId="11741"/>
    <cellStyle name="Normal 2 12 2 3 2 2 2 2 2" xfId="11742"/>
    <cellStyle name="Normal 2 12 2 3 2 2 2 3" xfId="11743"/>
    <cellStyle name="Normal 2 12 2 3 2 2 2 3 2" xfId="11744"/>
    <cellStyle name="Normal 2 12 2 3 2 2 2 4" xfId="11745"/>
    <cellStyle name="Normal 2 12 2 3 2 2 2 4 2" xfId="11746"/>
    <cellStyle name="Normal 2 12 2 3 2 2 2 5" xfId="11747"/>
    <cellStyle name="Normal 2 12 2 3 2 2 3" xfId="11748"/>
    <cellStyle name="Normal 2 12 2 3 2 2 3 2" xfId="11749"/>
    <cellStyle name="Normal 2 12 2 3 2 2 4" xfId="11750"/>
    <cellStyle name="Normal 2 12 2 3 2 2 4 2" xfId="11751"/>
    <cellStyle name="Normal 2 12 2 3 2 2 5" xfId="11752"/>
    <cellStyle name="Normal 2 12 2 3 2 2 5 2" xfId="11753"/>
    <cellStyle name="Normal 2 12 2 3 2 2 6" xfId="11754"/>
    <cellStyle name="Normal 2 12 2 3 2 3" xfId="11755"/>
    <cellStyle name="Normal 2 12 2 3 2 3 2" xfId="11756"/>
    <cellStyle name="Normal 2 12 2 3 2 3 2 2" xfId="11757"/>
    <cellStyle name="Normal 2 12 2 3 2 3 3" xfId="11758"/>
    <cellStyle name="Normal 2 12 2 3 2 3 3 2" xfId="11759"/>
    <cellStyle name="Normal 2 12 2 3 2 3 4" xfId="11760"/>
    <cellStyle name="Normal 2 12 2 3 2 3 4 2" xfId="11761"/>
    <cellStyle name="Normal 2 12 2 3 2 3 5" xfId="11762"/>
    <cellStyle name="Normal 2 12 2 3 2 4" xfId="11763"/>
    <cellStyle name="Normal 2 12 2 3 2 4 2" xfId="11764"/>
    <cellStyle name="Normal 2 12 2 3 2 5" xfId="11765"/>
    <cellStyle name="Normal 2 12 2 3 2 5 2" xfId="11766"/>
    <cellStyle name="Normal 2 12 2 3 2 6" xfId="11767"/>
    <cellStyle name="Normal 2 12 2 3 2 6 2" xfId="11768"/>
    <cellStyle name="Normal 2 12 2 3 2 7" xfId="11769"/>
    <cellStyle name="Normal 2 12 2 3 3" xfId="11770"/>
    <cellStyle name="Normal 2 12 2 3 3 2" xfId="11771"/>
    <cellStyle name="Normal 2 12 2 3 3 2 2" xfId="11772"/>
    <cellStyle name="Normal 2 12 2 3 3 2 2 2" xfId="11773"/>
    <cellStyle name="Normal 2 12 2 3 3 2 3" xfId="11774"/>
    <cellStyle name="Normal 2 12 2 3 3 2 3 2" xfId="11775"/>
    <cellStyle name="Normal 2 12 2 3 3 2 4" xfId="11776"/>
    <cellStyle name="Normal 2 12 2 3 3 2 4 2" xfId="11777"/>
    <cellStyle name="Normal 2 12 2 3 3 2 5" xfId="11778"/>
    <cellStyle name="Normal 2 12 2 3 3 3" xfId="11779"/>
    <cellStyle name="Normal 2 12 2 3 3 3 2" xfId="11780"/>
    <cellStyle name="Normal 2 12 2 3 3 4" xfId="11781"/>
    <cellStyle name="Normal 2 12 2 3 3 4 2" xfId="11782"/>
    <cellStyle name="Normal 2 12 2 3 3 5" xfId="11783"/>
    <cellStyle name="Normal 2 12 2 3 3 5 2" xfId="11784"/>
    <cellStyle name="Normal 2 12 2 3 3 6" xfId="11785"/>
    <cellStyle name="Normal 2 12 2 3 4" xfId="11786"/>
    <cellStyle name="Normal 2 12 2 3 4 2" xfId="11787"/>
    <cellStyle name="Normal 2 12 2 3 4 2 2" xfId="11788"/>
    <cellStyle name="Normal 2 12 2 3 4 3" xfId="11789"/>
    <cellStyle name="Normal 2 12 2 3 4 3 2" xfId="11790"/>
    <cellStyle name="Normal 2 12 2 3 4 4" xfId="11791"/>
    <cellStyle name="Normal 2 12 2 3 4 4 2" xfId="11792"/>
    <cellStyle name="Normal 2 12 2 3 4 5" xfId="11793"/>
    <cellStyle name="Normal 2 12 2 3 5" xfId="11794"/>
    <cellStyle name="Normal 2 12 2 3 5 2" xfId="11795"/>
    <cellStyle name="Normal 2 12 2 3 6" xfId="11796"/>
    <cellStyle name="Normal 2 12 2 3 6 2" xfId="11797"/>
    <cellStyle name="Normal 2 12 2 3 7" xfId="11798"/>
    <cellStyle name="Normal 2 12 2 3 7 2" xfId="11799"/>
    <cellStyle name="Normal 2 12 2 3 8" xfId="11800"/>
    <cellStyle name="Normal 2 12 2 4" xfId="11801"/>
    <cellStyle name="Normal 2 12 2 4 2" xfId="11802"/>
    <cellStyle name="Normal 2 12 2 4 2 2" xfId="11803"/>
    <cellStyle name="Normal 2 12 2 4 2 2 2" xfId="11804"/>
    <cellStyle name="Normal 2 12 2 4 2 2 2 2" xfId="11805"/>
    <cellStyle name="Normal 2 12 2 4 2 2 3" xfId="11806"/>
    <cellStyle name="Normal 2 12 2 4 2 2 3 2" xfId="11807"/>
    <cellStyle name="Normal 2 12 2 4 2 2 4" xfId="11808"/>
    <cellStyle name="Normal 2 12 2 4 2 2 4 2" xfId="11809"/>
    <cellStyle name="Normal 2 12 2 4 2 2 5" xfId="11810"/>
    <cellStyle name="Normal 2 12 2 4 2 3" xfId="11811"/>
    <cellStyle name="Normal 2 12 2 4 2 3 2" xfId="11812"/>
    <cellStyle name="Normal 2 12 2 4 2 4" xfId="11813"/>
    <cellStyle name="Normal 2 12 2 4 2 4 2" xfId="11814"/>
    <cellStyle name="Normal 2 12 2 4 2 5" xfId="11815"/>
    <cellStyle name="Normal 2 12 2 4 2 5 2" xfId="11816"/>
    <cellStyle name="Normal 2 12 2 4 2 6" xfId="11817"/>
    <cellStyle name="Normal 2 12 2 4 3" xfId="11818"/>
    <cellStyle name="Normal 2 12 2 4 3 2" xfId="11819"/>
    <cellStyle name="Normal 2 12 2 4 3 2 2" xfId="11820"/>
    <cellStyle name="Normal 2 12 2 4 3 3" xfId="11821"/>
    <cellStyle name="Normal 2 12 2 4 3 3 2" xfId="11822"/>
    <cellStyle name="Normal 2 12 2 4 3 4" xfId="11823"/>
    <cellStyle name="Normal 2 12 2 4 3 4 2" xfId="11824"/>
    <cellStyle name="Normal 2 12 2 4 3 5" xfId="11825"/>
    <cellStyle name="Normal 2 12 2 4 4" xfId="11826"/>
    <cellStyle name="Normal 2 12 2 4 4 2" xfId="11827"/>
    <cellStyle name="Normal 2 12 2 4 5" xfId="11828"/>
    <cellStyle name="Normal 2 12 2 4 5 2" xfId="11829"/>
    <cellStyle name="Normal 2 12 2 4 6" xfId="11830"/>
    <cellStyle name="Normal 2 12 2 4 6 2" xfId="11831"/>
    <cellStyle name="Normal 2 12 2 4 7" xfId="11832"/>
    <cellStyle name="Normal 2 12 2 5" xfId="11833"/>
    <cellStyle name="Normal 2 12 2 5 2" xfId="11834"/>
    <cellStyle name="Normal 2 12 2 5 2 2" xfId="11835"/>
    <cellStyle name="Normal 2 12 2 5 2 2 2" xfId="11836"/>
    <cellStyle name="Normal 2 12 2 5 2 2 2 2" xfId="11837"/>
    <cellStyle name="Normal 2 12 2 5 2 2 3" xfId="11838"/>
    <cellStyle name="Normal 2 12 2 5 2 2 3 2" xfId="11839"/>
    <cellStyle name="Normal 2 12 2 5 2 2 4" xfId="11840"/>
    <cellStyle name="Normal 2 12 2 5 2 2 4 2" xfId="11841"/>
    <cellStyle name="Normal 2 12 2 5 2 2 5" xfId="11842"/>
    <cellStyle name="Normal 2 12 2 5 2 3" xfId="11843"/>
    <cellStyle name="Normal 2 12 2 5 2 3 2" xfId="11844"/>
    <cellStyle name="Normal 2 12 2 5 2 4" xfId="11845"/>
    <cellStyle name="Normal 2 12 2 5 2 4 2" xfId="11846"/>
    <cellStyle name="Normal 2 12 2 5 2 5" xfId="11847"/>
    <cellStyle name="Normal 2 12 2 5 2 5 2" xfId="11848"/>
    <cellStyle name="Normal 2 12 2 5 2 6" xfId="11849"/>
    <cellStyle name="Normal 2 12 2 5 3" xfId="11850"/>
    <cellStyle name="Normal 2 12 2 5 3 2" xfId="11851"/>
    <cellStyle name="Normal 2 12 2 5 3 2 2" xfId="11852"/>
    <cellStyle name="Normal 2 12 2 5 3 3" xfId="11853"/>
    <cellStyle name="Normal 2 12 2 5 3 3 2" xfId="11854"/>
    <cellStyle name="Normal 2 12 2 5 3 4" xfId="11855"/>
    <cellStyle name="Normal 2 12 2 5 3 4 2" xfId="11856"/>
    <cellStyle name="Normal 2 12 2 5 3 5" xfId="11857"/>
    <cellStyle name="Normal 2 12 2 5 4" xfId="11858"/>
    <cellStyle name="Normal 2 12 2 5 4 2" xfId="11859"/>
    <cellStyle name="Normal 2 12 2 5 5" xfId="11860"/>
    <cellStyle name="Normal 2 12 2 5 5 2" xfId="11861"/>
    <cellStyle name="Normal 2 12 2 5 6" xfId="11862"/>
    <cellStyle name="Normal 2 12 2 5 6 2" xfId="11863"/>
    <cellStyle name="Normal 2 12 2 5 7" xfId="11864"/>
    <cellStyle name="Normal 2 12 2 6" xfId="11865"/>
    <cellStyle name="Normal 2 12 2 6 2" xfId="11866"/>
    <cellStyle name="Normal 2 12 2 6 2 2" xfId="11867"/>
    <cellStyle name="Normal 2 12 2 6 2 2 2" xfId="11868"/>
    <cellStyle name="Normal 2 12 2 6 2 3" xfId="11869"/>
    <cellStyle name="Normal 2 12 2 6 2 3 2" xfId="11870"/>
    <cellStyle name="Normal 2 12 2 6 2 4" xfId="11871"/>
    <cellStyle name="Normal 2 12 2 6 2 4 2" xfId="11872"/>
    <cellStyle name="Normal 2 12 2 6 2 5" xfId="11873"/>
    <cellStyle name="Normal 2 12 2 6 3" xfId="11874"/>
    <cellStyle name="Normal 2 12 2 6 3 2" xfId="11875"/>
    <cellStyle name="Normal 2 12 2 6 4" xfId="11876"/>
    <cellStyle name="Normal 2 12 2 6 4 2" xfId="11877"/>
    <cellStyle name="Normal 2 12 2 6 5" xfId="11878"/>
    <cellStyle name="Normal 2 12 2 6 5 2" xfId="11879"/>
    <cellStyle name="Normal 2 12 2 6 6" xfId="11880"/>
    <cellStyle name="Normal 2 12 2 7" xfId="11881"/>
    <cellStyle name="Normal 2 12 2 7 2" xfId="11882"/>
    <cellStyle name="Normal 2 12 2 7 2 2" xfId="11883"/>
    <cellStyle name="Normal 2 12 2 7 3" xfId="11884"/>
    <cellStyle name="Normal 2 12 2 7 3 2" xfId="11885"/>
    <cellStyle name="Normal 2 12 2 7 4" xfId="11886"/>
    <cellStyle name="Normal 2 12 2 7 4 2" xfId="11887"/>
    <cellStyle name="Normal 2 12 2 7 5" xfId="11888"/>
    <cellStyle name="Normal 2 12 2 8" xfId="11889"/>
    <cellStyle name="Normal 2 12 2 8 2" xfId="11890"/>
    <cellStyle name="Normal 2 12 2 9" xfId="11891"/>
    <cellStyle name="Normal 2 12 2 9 2" xfId="11892"/>
    <cellStyle name="Normal 2 12 3" xfId="11893"/>
    <cellStyle name="Normal 2 12 3 10" xfId="11894"/>
    <cellStyle name="Normal 2 12 3 10 2" xfId="11895"/>
    <cellStyle name="Normal 2 12 3 11" xfId="11896"/>
    <cellStyle name="Normal 2 12 3 2" xfId="11897"/>
    <cellStyle name="Normal 2 12 3 2 2" xfId="11898"/>
    <cellStyle name="Normal 2 12 3 2 2 2" xfId="11899"/>
    <cellStyle name="Normal 2 12 3 2 2 2 2" xfId="11900"/>
    <cellStyle name="Normal 2 12 3 2 2 2 2 2" xfId="11901"/>
    <cellStyle name="Normal 2 12 3 2 2 2 2 2 2" xfId="11902"/>
    <cellStyle name="Normal 2 12 3 2 2 2 2 2 2 2" xfId="11903"/>
    <cellStyle name="Normal 2 12 3 2 2 2 2 2 3" xfId="11904"/>
    <cellStyle name="Normal 2 12 3 2 2 2 2 2 3 2" xfId="11905"/>
    <cellStyle name="Normal 2 12 3 2 2 2 2 2 4" xfId="11906"/>
    <cellStyle name="Normal 2 12 3 2 2 2 2 2 4 2" xfId="11907"/>
    <cellStyle name="Normal 2 12 3 2 2 2 2 2 5" xfId="11908"/>
    <cellStyle name="Normal 2 12 3 2 2 2 2 3" xfId="11909"/>
    <cellStyle name="Normal 2 12 3 2 2 2 2 3 2" xfId="11910"/>
    <cellStyle name="Normal 2 12 3 2 2 2 2 4" xfId="11911"/>
    <cellStyle name="Normal 2 12 3 2 2 2 2 4 2" xfId="11912"/>
    <cellStyle name="Normal 2 12 3 2 2 2 2 5" xfId="11913"/>
    <cellStyle name="Normal 2 12 3 2 2 2 2 5 2" xfId="11914"/>
    <cellStyle name="Normal 2 12 3 2 2 2 2 6" xfId="11915"/>
    <cellStyle name="Normal 2 12 3 2 2 2 3" xfId="11916"/>
    <cellStyle name="Normal 2 12 3 2 2 2 3 2" xfId="11917"/>
    <cellStyle name="Normal 2 12 3 2 2 2 3 2 2" xfId="11918"/>
    <cellStyle name="Normal 2 12 3 2 2 2 3 3" xfId="11919"/>
    <cellStyle name="Normal 2 12 3 2 2 2 3 3 2" xfId="11920"/>
    <cellStyle name="Normal 2 12 3 2 2 2 3 4" xfId="11921"/>
    <cellStyle name="Normal 2 12 3 2 2 2 3 4 2" xfId="11922"/>
    <cellStyle name="Normal 2 12 3 2 2 2 3 5" xfId="11923"/>
    <cellStyle name="Normal 2 12 3 2 2 2 4" xfId="11924"/>
    <cellStyle name="Normal 2 12 3 2 2 2 4 2" xfId="11925"/>
    <cellStyle name="Normal 2 12 3 2 2 2 5" xfId="11926"/>
    <cellStyle name="Normal 2 12 3 2 2 2 5 2" xfId="11927"/>
    <cellStyle name="Normal 2 12 3 2 2 2 6" xfId="11928"/>
    <cellStyle name="Normal 2 12 3 2 2 2 6 2" xfId="11929"/>
    <cellStyle name="Normal 2 12 3 2 2 2 7" xfId="11930"/>
    <cellStyle name="Normal 2 12 3 2 2 3" xfId="11931"/>
    <cellStyle name="Normal 2 12 3 2 2 3 2" xfId="11932"/>
    <cellStyle name="Normal 2 12 3 2 2 3 2 2" xfId="11933"/>
    <cellStyle name="Normal 2 12 3 2 2 3 2 2 2" xfId="11934"/>
    <cellStyle name="Normal 2 12 3 2 2 3 2 3" xfId="11935"/>
    <cellStyle name="Normal 2 12 3 2 2 3 2 3 2" xfId="11936"/>
    <cellStyle name="Normal 2 12 3 2 2 3 2 4" xfId="11937"/>
    <cellStyle name="Normal 2 12 3 2 2 3 2 4 2" xfId="11938"/>
    <cellStyle name="Normal 2 12 3 2 2 3 2 5" xfId="11939"/>
    <cellStyle name="Normal 2 12 3 2 2 3 3" xfId="11940"/>
    <cellStyle name="Normal 2 12 3 2 2 3 3 2" xfId="11941"/>
    <cellStyle name="Normal 2 12 3 2 2 3 4" xfId="11942"/>
    <cellStyle name="Normal 2 12 3 2 2 3 4 2" xfId="11943"/>
    <cellStyle name="Normal 2 12 3 2 2 3 5" xfId="11944"/>
    <cellStyle name="Normal 2 12 3 2 2 3 5 2" xfId="11945"/>
    <cellStyle name="Normal 2 12 3 2 2 3 6" xfId="11946"/>
    <cellStyle name="Normal 2 12 3 2 2 4" xfId="11947"/>
    <cellStyle name="Normal 2 12 3 2 2 4 2" xfId="11948"/>
    <cellStyle name="Normal 2 12 3 2 2 4 2 2" xfId="11949"/>
    <cellStyle name="Normal 2 12 3 2 2 4 3" xfId="11950"/>
    <cellStyle name="Normal 2 12 3 2 2 4 3 2" xfId="11951"/>
    <cellStyle name="Normal 2 12 3 2 2 4 4" xfId="11952"/>
    <cellStyle name="Normal 2 12 3 2 2 4 4 2" xfId="11953"/>
    <cellStyle name="Normal 2 12 3 2 2 4 5" xfId="11954"/>
    <cellStyle name="Normal 2 12 3 2 2 5" xfId="11955"/>
    <cellStyle name="Normal 2 12 3 2 2 5 2" xfId="11956"/>
    <cellStyle name="Normal 2 12 3 2 2 6" xfId="11957"/>
    <cellStyle name="Normal 2 12 3 2 2 6 2" xfId="11958"/>
    <cellStyle name="Normal 2 12 3 2 2 7" xfId="11959"/>
    <cellStyle name="Normal 2 12 3 2 2 7 2" xfId="11960"/>
    <cellStyle name="Normal 2 12 3 2 2 8" xfId="11961"/>
    <cellStyle name="Normal 2 12 3 2 3" xfId="11962"/>
    <cellStyle name="Normal 2 12 3 2 3 2" xfId="11963"/>
    <cellStyle name="Normal 2 12 3 2 3 2 2" xfId="11964"/>
    <cellStyle name="Normal 2 12 3 2 3 2 2 2" xfId="11965"/>
    <cellStyle name="Normal 2 12 3 2 3 2 2 2 2" xfId="11966"/>
    <cellStyle name="Normal 2 12 3 2 3 2 2 3" xfId="11967"/>
    <cellStyle name="Normal 2 12 3 2 3 2 2 3 2" xfId="11968"/>
    <cellStyle name="Normal 2 12 3 2 3 2 2 4" xfId="11969"/>
    <cellStyle name="Normal 2 12 3 2 3 2 2 4 2" xfId="11970"/>
    <cellStyle name="Normal 2 12 3 2 3 2 2 5" xfId="11971"/>
    <cellStyle name="Normal 2 12 3 2 3 2 3" xfId="11972"/>
    <cellStyle name="Normal 2 12 3 2 3 2 3 2" xfId="11973"/>
    <cellStyle name="Normal 2 12 3 2 3 2 4" xfId="11974"/>
    <cellStyle name="Normal 2 12 3 2 3 2 4 2" xfId="11975"/>
    <cellStyle name="Normal 2 12 3 2 3 2 5" xfId="11976"/>
    <cellStyle name="Normal 2 12 3 2 3 2 5 2" xfId="11977"/>
    <cellStyle name="Normal 2 12 3 2 3 2 6" xfId="11978"/>
    <cellStyle name="Normal 2 12 3 2 3 3" xfId="11979"/>
    <cellStyle name="Normal 2 12 3 2 3 3 2" xfId="11980"/>
    <cellStyle name="Normal 2 12 3 2 3 3 2 2" xfId="11981"/>
    <cellStyle name="Normal 2 12 3 2 3 3 3" xfId="11982"/>
    <cellStyle name="Normal 2 12 3 2 3 3 3 2" xfId="11983"/>
    <cellStyle name="Normal 2 12 3 2 3 3 4" xfId="11984"/>
    <cellStyle name="Normal 2 12 3 2 3 3 4 2" xfId="11985"/>
    <cellStyle name="Normal 2 12 3 2 3 3 5" xfId="11986"/>
    <cellStyle name="Normal 2 12 3 2 3 4" xfId="11987"/>
    <cellStyle name="Normal 2 12 3 2 3 4 2" xfId="11988"/>
    <cellStyle name="Normal 2 12 3 2 3 5" xfId="11989"/>
    <cellStyle name="Normal 2 12 3 2 3 5 2" xfId="11990"/>
    <cellStyle name="Normal 2 12 3 2 3 6" xfId="11991"/>
    <cellStyle name="Normal 2 12 3 2 3 6 2" xfId="11992"/>
    <cellStyle name="Normal 2 12 3 2 3 7" xfId="11993"/>
    <cellStyle name="Normal 2 12 3 2 4" xfId="11994"/>
    <cellStyle name="Normal 2 12 3 2 4 2" xfId="11995"/>
    <cellStyle name="Normal 2 12 3 2 4 2 2" xfId="11996"/>
    <cellStyle name="Normal 2 12 3 2 4 2 2 2" xfId="11997"/>
    <cellStyle name="Normal 2 12 3 2 4 2 3" xfId="11998"/>
    <cellStyle name="Normal 2 12 3 2 4 2 3 2" xfId="11999"/>
    <cellStyle name="Normal 2 12 3 2 4 2 4" xfId="12000"/>
    <cellStyle name="Normal 2 12 3 2 4 2 4 2" xfId="12001"/>
    <cellStyle name="Normal 2 12 3 2 4 2 5" xfId="12002"/>
    <cellStyle name="Normal 2 12 3 2 4 3" xfId="12003"/>
    <cellStyle name="Normal 2 12 3 2 4 3 2" xfId="12004"/>
    <cellStyle name="Normal 2 12 3 2 4 4" xfId="12005"/>
    <cellStyle name="Normal 2 12 3 2 4 4 2" xfId="12006"/>
    <cellStyle name="Normal 2 12 3 2 4 5" xfId="12007"/>
    <cellStyle name="Normal 2 12 3 2 4 5 2" xfId="12008"/>
    <cellStyle name="Normal 2 12 3 2 4 6" xfId="12009"/>
    <cellStyle name="Normal 2 12 3 2 5" xfId="12010"/>
    <cellStyle name="Normal 2 12 3 2 5 2" xfId="12011"/>
    <cellStyle name="Normal 2 12 3 2 5 2 2" xfId="12012"/>
    <cellStyle name="Normal 2 12 3 2 5 3" xfId="12013"/>
    <cellStyle name="Normal 2 12 3 2 5 3 2" xfId="12014"/>
    <cellStyle name="Normal 2 12 3 2 5 4" xfId="12015"/>
    <cellStyle name="Normal 2 12 3 2 5 4 2" xfId="12016"/>
    <cellStyle name="Normal 2 12 3 2 5 5" xfId="12017"/>
    <cellStyle name="Normal 2 12 3 2 6" xfId="12018"/>
    <cellStyle name="Normal 2 12 3 2 6 2" xfId="12019"/>
    <cellStyle name="Normal 2 12 3 2 7" xfId="12020"/>
    <cellStyle name="Normal 2 12 3 2 7 2" xfId="12021"/>
    <cellStyle name="Normal 2 12 3 2 8" xfId="12022"/>
    <cellStyle name="Normal 2 12 3 2 8 2" xfId="12023"/>
    <cellStyle name="Normal 2 12 3 2 9" xfId="12024"/>
    <cellStyle name="Normal 2 12 3 3" xfId="12025"/>
    <cellStyle name="Normal 2 12 3 3 2" xfId="12026"/>
    <cellStyle name="Normal 2 12 3 3 2 2" xfId="12027"/>
    <cellStyle name="Normal 2 12 3 3 2 2 2" xfId="12028"/>
    <cellStyle name="Normal 2 12 3 3 2 2 2 2" xfId="12029"/>
    <cellStyle name="Normal 2 12 3 3 2 2 2 2 2" xfId="12030"/>
    <cellStyle name="Normal 2 12 3 3 2 2 2 3" xfId="12031"/>
    <cellStyle name="Normal 2 12 3 3 2 2 2 3 2" xfId="12032"/>
    <cellStyle name="Normal 2 12 3 3 2 2 2 4" xfId="12033"/>
    <cellStyle name="Normal 2 12 3 3 2 2 2 4 2" xfId="12034"/>
    <cellStyle name="Normal 2 12 3 3 2 2 2 5" xfId="12035"/>
    <cellStyle name="Normal 2 12 3 3 2 2 3" xfId="12036"/>
    <cellStyle name="Normal 2 12 3 3 2 2 3 2" xfId="12037"/>
    <cellStyle name="Normal 2 12 3 3 2 2 4" xfId="12038"/>
    <cellStyle name="Normal 2 12 3 3 2 2 4 2" xfId="12039"/>
    <cellStyle name="Normal 2 12 3 3 2 2 5" xfId="12040"/>
    <cellStyle name="Normal 2 12 3 3 2 2 5 2" xfId="12041"/>
    <cellStyle name="Normal 2 12 3 3 2 2 6" xfId="12042"/>
    <cellStyle name="Normal 2 12 3 3 2 3" xfId="12043"/>
    <cellStyle name="Normal 2 12 3 3 2 3 2" xfId="12044"/>
    <cellStyle name="Normal 2 12 3 3 2 3 2 2" xfId="12045"/>
    <cellStyle name="Normal 2 12 3 3 2 3 3" xfId="12046"/>
    <cellStyle name="Normal 2 12 3 3 2 3 3 2" xfId="12047"/>
    <cellStyle name="Normal 2 12 3 3 2 3 4" xfId="12048"/>
    <cellStyle name="Normal 2 12 3 3 2 3 4 2" xfId="12049"/>
    <cellStyle name="Normal 2 12 3 3 2 3 5" xfId="12050"/>
    <cellStyle name="Normal 2 12 3 3 2 4" xfId="12051"/>
    <cellStyle name="Normal 2 12 3 3 2 4 2" xfId="12052"/>
    <cellStyle name="Normal 2 12 3 3 2 5" xfId="12053"/>
    <cellStyle name="Normal 2 12 3 3 2 5 2" xfId="12054"/>
    <cellStyle name="Normal 2 12 3 3 2 6" xfId="12055"/>
    <cellStyle name="Normal 2 12 3 3 2 6 2" xfId="12056"/>
    <cellStyle name="Normal 2 12 3 3 2 7" xfId="12057"/>
    <cellStyle name="Normal 2 12 3 3 3" xfId="12058"/>
    <cellStyle name="Normal 2 12 3 3 3 2" xfId="12059"/>
    <cellStyle name="Normal 2 12 3 3 3 2 2" xfId="12060"/>
    <cellStyle name="Normal 2 12 3 3 3 2 2 2" xfId="12061"/>
    <cellStyle name="Normal 2 12 3 3 3 2 3" xfId="12062"/>
    <cellStyle name="Normal 2 12 3 3 3 2 3 2" xfId="12063"/>
    <cellStyle name="Normal 2 12 3 3 3 2 4" xfId="12064"/>
    <cellStyle name="Normal 2 12 3 3 3 2 4 2" xfId="12065"/>
    <cellStyle name="Normal 2 12 3 3 3 2 5" xfId="12066"/>
    <cellStyle name="Normal 2 12 3 3 3 3" xfId="12067"/>
    <cellStyle name="Normal 2 12 3 3 3 3 2" xfId="12068"/>
    <cellStyle name="Normal 2 12 3 3 3 4" xfId="12069"/>
    <cellStyle name="Normal 2 12 3 3 3 4 2" xfId="12070"/>
    <cellStyle name="Normal 2 12 3 3 3 5" xfId="12071"/>
    <cellStyle name="Normal 2 12 3 3 3 5 2" xfId="12072"/>
    <cellStyle name="Normal 2 12 3 3 3 6" xfId="12073"/>
    <cellStyle name="Normal 2 12 3 3 4" xfId="12074"/>
    <cellStyle name="Normal 2 12 3 3 4 2" xfId="12075"/>
    <cellStyle name="Normal 2 12 3 3 4 2 2" xfId="12076"/>
    <cellStyle name="Normal 2 12 3 3 4 3" xfId="12077"/>
    <cellStyle name="Normal 2 12 3 3 4 3 2" xfId="12078"/>
    <cellStyle name="Normal 2 12 3 3 4 4" xfId="12079"/>
    <cellStyle name="Normal 2 12 3 3 4 4 2" xfId="12080"/>
    <cellStyle name="Normal 2 12 3 3 4 5" xfId="12081"/>
    <cellStyle name="Normal 2 12 3 3 5" xfId="12082"/>
    <cellStyle name="Normal 2 12 3 3 5 2" xfId="12083"/>
    <cellStyle name="Normal 2 12 3 3 6" xfId="12084"/>
    <cellStyle name="Normal 2 12 3 3 6 2" xfId="12085"/>
    <cellStyle name="Normal 2 12 3 3 7" xfId="12086"/>
    <cellStyle name="Normal 2 12 3 3 7 2" xfId="12087"/>
    <cellStyle name="Normal 2 12 3 3 8" xfId="12088"/>
    <cellStyle name="Normal 2 12 3 4" xfId="12089"/>
    <cellStyle name="Normal 2 12 3 4 2" xfId="12090"/>
    <cellStyle name="Normal 2 12 3 4 2 2" xfId="12091"/>
    <cellStyle name="Normal 2 12 3 4 2 2 2" xfId="12092"/>
    <cellStyle name="Normal 2 12 3 4 2 2 2 2" xfId="12093"/>
    <cellStyle name="Normal 2 12 3 4 2 2 3" xfId="12094"/>
    <cellStyle name="Normal 2 12 3 4 2 2 3 2" xfId="12095"/>
    <cellStyle name="Normal 2 12 3 4 2 2 4" xfId="12096"/>
    <cellStyle name="Normal 2 12 3 4 2 2 4 2" xfId="12097"/>
    <cellStyle name="Normal 2 12 3 4 2 2 5" xfId="12098"/>
    <cellStyle name="Normal 2 12 3 4 2 3" xfId="12099"/>
    <cellStyle name="Normal 2 12 3 4 2 3 2" xfId="12100"/>
    <cellStyle name="Normal 2 12 3 4 2 4" xfId="12101"/>
    <cellStyle name="Normal 2 12 3 4 2 4 2" xfId="12102"/>
    <cellStyle name="Normal 2 12 3 4 2 5" xfId="12103"/>
    <cellStyle name="Normal 2 12 3 4 2 5 2" xfId="12104"/>
    <cellStyle name="Normal 2 12 3 4 2 6" xfId="12105"/>
    <cellStyle name="Normal 2 12 3 4 3" xfId="12106"/>
    <cellStyle name="Normal 2 12 3 4 3 2" xfId="12107"/>
    <cellStyle name="Normal 2 12 3 4 3 2 2" xfId="12108"/>
    <cellStyle name="Normal 2 12 3 4 3 3" xfId="12109"/>
    <cellStyle name="Normal 2 12 3 4 3 3 2" xfId="12110"/>
    <cellStyle name="Normal 2 12 3 4 3 4" xfId="12111"/>
    <cellStyle name="Normal 2 12 3 4 3 4 2" xfId="12112"/>
    <cellStyle name="Normal 2 12 3 4 3 5" xfId="12113"/>
    <cellStyle name="Normal 2 12 3 4 4" xfId="12114"/>
    <cellStyle name="Normal 2 12 3 4 4 2" xfId="12115"/>
    <cellStyle name="Normal 2 12 3 4 5" xfId="12116"/>
    <cellStyle name="Normal 2 12 3 4 5 2" xfId="12117"/>
    <cellStyle name="Normal 2 12 3 4 6" xfId="12118"/>
    <cellStyle name="Normal 2 12 3 4 6 2" xfId="12119"/>
    <cellStyle name="Normal 2 12 3 4 7" xfId="12120"/>
    <cellStyle name="Normal 2 12 3 5" xfId="12121"/>
    <cellStyle name="Normal 2 12 3 5 2" xfId="12122"/>
    <cellStyle name="Normal 2 12 3 5 2 2" xfId="12123"/>
    <cellStyle name="Normal 2 12 3 5 2 2 2" xfId="12124"/>
    <cellStyle name="Normal 2 12 3 5 2 2 2 2" xfId="12125"/>
    <cellStyle name="Normal 2 12 3 5 2 2 3" xfId="12126"/>
    <cellStyle name="Normal 2 12 3 5 2 2 3 2" xfId="12127"/>
    <cellStyle name="Normal 2 12 3 5 2 2 4" xfId="12128"/>
    <cellStyle name="Normal 2 12 3 5 2 2 4 2" xfId="12129"/>
    <cellStyle name="Normal 2 12 3 5 2 2 5" xfId="12130"/>
    <cellStyle name="Normal 2 12 3 5 2 3" xfId="12131"/>
    <cellStyle name="Normal 2 12 3 5 2 3 2" xfId="12132"/>
    <cellStyle name="Normal 2 12 3 5 2 4" xfId="12133"/>
    <cellStyle name="Normal 2 12 3 5 2 4 2" xfId="12134"/>
    <cellStyle name="Normal 2 12 3 5 2 5" xfId="12135"/>
    <cellStyle name="Normal 2 12 3 5 2 5 2" xfId="12136"/>
    <cellStyle name="Normal 2 12 3 5 2 6" xfId="12137"/>
    <cellStyle name="Normal 2 12 3 5 3" xfId="12138"/>
    <cellStyle name="Normal 2 12 3 5 3 2" xfId="12139"/>
    <cellStyle name="Normal 2 12 3 5 3 2 2" xfId="12140"/>
    <cellStyle name="Normal 2 12 3 5 3 3" xfId="12141"/>
    <cellStyle name="Normal 2 12 3 5 3 3 2" xfId="12142"/>
    <cellStyle name="Normal 2 12 3 5 3 4" xfId="12143"/>
    <cellStyle name="Normal 2 12 3 5 3 4 2" xfId="12144"/>
    <cellStyle name="Normal 2 12 3 5 3 5" xfId="12145"/>
    <cellStyle name="Normal 2 12 3 5 4" xfId="12146"/>
    <cellStyle name="Normal 2 12 3 5 4 2" xfId="12147"/>
    <cellStyle name="Normal 2 12 3 5 5" xfId="12148"/>
    <cellStyle name="Normal 2 12 3 5 5 2" xfId="12149"/>
    <cellStyle name="Normal 2 12 3 5 6" xfId="12150"/>
    <cellStyle name="Normal 2 12 3 5 6 2" xfId="12151"/>
    <cellStyle name="Normal 2 12 3 5 7" xfId="12152"/>
    <cellStyle name="Normal 2 12 3 6" xfId="12153"/>
    <cellStyle name="Normal 2 12 3 6 2" xfId="12154"/>
    <cellStyle name="Normal 2 12 3 6 2 2" xfId="12155"/>
    <cellStyle name="Normal 2 12 3 6 2 2 2" xfId="12156"/>
    <cellStyle name="Normal 2 12 3 6 2 3" xfId="12157"/>
    <cellStyle name="Normal 2 12 3 6 2 3 2" xfId="12158"/>
    <cellStyle name="Normal 2 12 3 6 2 4" xfId="12159"/>
    <cellStyle name="Normal 2 12 3 6 2 4 2" xfId="12160"/>
    <cellStyle name="Normal 2 12 3 6 2 5" xfId="12161"/>
    <cellStyle name="Normal 2 12 3 6 3" xfId="12162"/>
    <cellStyle name="Normal 2 12 3 6 3 2" xfId="12163"/>
    <cellStyle name="Normal 2 12 3 6 4" xfId="12164"/>
    <cellStyle name="Normal 2 12 3 6 4 2" xfId="12165"/>
    <cellStyle name="Normal 2 12 3 6 5" xfId="12166"/>
    <cellStyle name="Normal 2 12 3 6 5 2" xfId="12167"/>
    <cellStyle name="Normal 2 12 3 6 6" xfId="12168"/>
    <cellStyle name="Normal 2 12 3 7" xfId="12169"/>
    <cellStyle name="Normal 2 12 3 7 2" xfId="12170"/>
    <cellStyle name="Normal 2 12 3 7 2 2" xfId="12171"/>
    <cellStyle name="Normal 2 12 3 7 3" xfId="12172"/>
    <cellStyle name="Normal 2 12 3 7 3 2" xfId="12173"/>
    <cellStyle name="Normal 2 12 3 7 4" xfId="12174"/>
    <cellStyle name="Normal 2 12 3 7 4 2" xfId="12175"/>
    <cellStyle name="Normal 2 12 3 7 5" xfId="12176"/>
    <cellStyle name="Normal 2 12 3 8" xfId="12177"/>
    <cellStyle name="Normal 2 12 3 8 2" xfId="12178"/>
    <cellStyle name="Normal 2 12 3 9" xfId="12179"/>
    <cellStyle name="Normal 2 12 3 9 2" xfId="12180"/>
    <cellStyle name="Normal 2 12 4" xfId="12181"/>
    <cellStyle name="Normal 2 12 4 2" xfId="12182"/>
    <cellStyle name="Normal 2 12 4 2 2" xfId="12183"/>
    <cellStyle name="Normal 2 12 4 2 2 2" xfId="12184"/>
    <cellStyle name="Normal 2 12 4 2 2 2 2" xfId="12185"/>
    <cellStyle name="Normal 2 12 4 2 2 2 2 2" xfId="12186"/>
    <cellStyle name="Normal 2 12 4 2 2 2 2 2 2" xfId="12187"/>
    <cellStyle name="Normal 2 12 4 2 2 2 2 3" xfId="12188"/>
    <cellStyle name="Normal 2 12 4 2 2 2 2 3 2" xfId="12189"/>
    <cellStyle name="Normal 2 12 4 2 2 2 2 4" xfId="12190"/>
    <cellStyle name="Normal 2 12 4 2 2 2 2 4 2" xfId="12191"/>
    <cellStyle name="Normal 2 12 4 2 2 2 2 5" xfId="12192"/>
    <cellStyle name="Normal 2 12 4 2 2 2 3" xfId="12193"/>
    <cellStyle name="Normal 2 12 4 2 2 2 3 2" xfId="12194"/>
    <cellStyle name="Normal 2 12 4 2 2 2 4" xfId="12195"/>
    <cellStyle name="Normal 2 12 4 2 2 2 4 2" xfId="12196"/>
    <cellStyle name="Normal 2 12 4 2 2 2 5" xfId="12197"/>
    <cellStyle name="Normal 2 12 4 2 2 2 5 2" xfId="12198"/>
    <cellStyle name="Normal 2 12 4 2 2 2 6" xfId="12199"/>
    <cellStyle name="Normal 2 12 4 2 2 3" xfId="12200"/>
    <cellStyle name="Normal 2 12 4 2 2 3 2" xfId="12201"/>
    <cellStyle name="Normal 2 12 4 2 2 3 2 2" xfId="12202"/>
    <cellStyle name="Normal 2 12 4 2 2 3 3" xfId="12203"/>
    <cellStyle name="Normal 2 12 4 2 2 3 3 2" xfId="12204"/>
    <cellStyle name="Normal 2 12 4 2 2 3 4" xfId="12205"/>
    <cellStyle name="Normal 2 12 4 2 2 3 4 2" xfId="12206"/>
    <cellStyle name="Normal 2 12 4 2 2 3 5" xfId="12207"/>
    <cellStyle name="Normal 2 12 4 2 2 4" xfId="12208"/>
    <cellStyle name="Normal 2 12 4 2 2 4 2" xfId="12209"/>
    <cellStyle name="Normal 2 12 4 2 2 5" xfId="12210"/>
    <cellStyle name="Normal 2 12 4 2 2 5 2" xfId="12211"/>
    <cellStyle name="Normal 2 12 4 2 2 6" xfId="12212"/>
    <cellStyle name="Normal 2 12 4 2 2 6 2" xfId="12213"/>
    <cellStyle name="Normal 2 12 4 2 2 7" xfId="12214"/>
    <cellStyle name="Normal 2 12 4 2 3" xfId="12215"/>
    <cellStyle name="Normal 2 12 4 2 3 2" xfId="12216"/>
    <cellStyle name="Normal 2 12 4 2 3 2 2" xfId="12217"/>
    <cellStyle name="Normal 2 12 4 2 3 2 2 2" xfId="12218"/>
    <cellStyle name="Normal 2 12 4 2 3 2 3" xfId="12219"/>
    <cellStyle name="Normal 2 12 4 2 3 2 3 2" xfId="12220"/>
    <cellStyle name="Normal 2 12 4 2 3 2 4" xfId="12221"/>
    <cellStyle name="Normal 2 12 4 2 3 2 4 2" xfId="12222"/>
    <cellStyle name="Normal 2 12 4 2 3 2 5" xfId="12223"/>
    <cellStyle name="Normal 2 12 4 2 3 3" xfId="12224"/>
    <cellStyle name="Normal 2 12 4 2 3 3 2" xfId="12225"/>
    <cellStyle name="Normal 2 12 4 2 3 4" xfId="12226"/>
    <cellStyle name="Normal 2 12 4 2 3 4 2" xfId="12227"/>
    <cellStyle name="Normal 2 12 4 2 3 5" xfId="12228"/>
    <cellStyle name="Normal 2 12 4 2 3 5 2" xfId="12229"/>
    <cellStyle name="Normal 2 12 4 2 3 6" xfId="12230"/>
    <cellStyle name="Normal 2 12 4 2 4" xfId="12231"/>
    <cellStyle name="Normal 2 12 4 2 4 2" xfId="12232"/>
    <cellStyle name="Normal 2 12 4 2 4 2 2" xfId="12233"/>
    <cellStyle name="Normal 2 12 4 2 4 3" xfId="12234"/>
    <cellStyle name="Normal 2 12 4 2 4 3 2" xfId="12235"/>
    <cellStyle name="Normal 2 12 4 2 4 4" xfId="12236"/>
    <cellStyle name="Normal 2 12 4 2 4 4 2" xfId="12237"/>
    <cellStyle name="Normal 2 12 4 2 4 5" xfId="12238"/>
    <cellStyle name="Normal 2 12 4 2 5" xfId="12239"/>
    <cellStyle name="Normal 2 12 4 2 5 2" xfId="12240"/>
    <cellStyle name="Normal 2 12 4 2 6" xfId="12241"/>
    <cellStyle name="Normal 2 12 4 2 6 2" xfId="12242"/>
    <cellStyle name="Normal 2 12 4 2 7" xfId="12243"/>
    <cellStyle name="Normal 2 12 4 2 7 2" xfId="12244"/>
    <cellStyle name="Normal 2 12 4 2 8" xfId="12245"/>
    <cellStyle name="Normal 2 12 4 3" xfId="12246"/>
    <cellStyle name="Normal 2 12 4 3 2" xfId="12247"/>
    <cellStyle name="Normal 2 12 4 3 2 2" xfId="12248"/>
    <cellStyle name="Normal 2 12 4 3 2 2 2" xfId="12249"/>
    <cellStyle name="Normal 2 12 4 3 2 2 2 2" xfId="12250"/>
    <cellStyle name="Normal 2 12 4 3 2 2 3" xfId="12251"/>
    <cellStyle name="Normal 2 12 4 3 2 2 3 2" xfId="12252"/>
    <cellStyle name="Normal 2 12 4 3 2 2 4" xfId="12253"/>
    <cellStyle name="Normal 2 12 4 3 2 2 4 2" xfId="12254"/>
    <cellStyle name="Normal 2 12 4 3 2 2 5" xfId="12255"/>
    <cellStyle name="Normal 2 12 4 3 2 3" xfId="12256"/>
    <cellStyle name="Normal 2 12 4 3 2 3 2" xfId="12257"/>
    <cellStyle name="Normal 2 12 4 3 2 4" xfId="12258"/>
    <cellStyle name="Normal 2 12 4 3 2 4 2" xfId="12259"/>
    <cellStyle name="Normal 2 12 4 3 2 5" xfId="12260"/>
    <cellStyle name="Normal 2 12 4 3 2 5 2" xfId="12261"/>
    <cellStyle name="Normal 2 12 4 3 2 6" xfId="12262"/>
    <cellStyle name="Normal 2 12 4 3 3" xfId="12263"/>
    <cellStyle name="Normal 2 12 4 3 3 2" xfId="12264"/>
    <cellStyle name="Normal 2 12 4 3 3 2 2" xfId="12265"/>
    <cellStyle name="Normal 2 12 4 3 3 3" xfId="12266"/>
    <cellStyle name="Normal 2 12 4 3 3 3 2" xfId="12267"/>
    <cellStyle name="Normal 2 12 4 3 3 4" xfId="12268"/>
    <cellStyle name="Normal 2 12 4 3 3 4 2" xfId="12269"/>
    <cellStyle name="Normal 2 12 4 3 3 5" xfId="12270"/>
    <cellStyle name="Normal 2 12 4 3 4" xfId="12271"/>
    <cellStyle name="Normal 2 12 4 3 4 2" xfId="12272"/>
    <cellStyle name="Normal 2 12 4 3 5" xfId="12273"/>
    <cellStyle name="Normal 2 12 4 3 5 2" xfId="12274"/>
    <cellStyle name="Normal 2 12 4 3 6" xfId="12275"/>
    <cellStyle name="Normal 2 12 4 3 6 2" xfId="12276"/>
    <cellStyle name="Normal 2 12 4 3 7" xfId="12277"/>
    <cellStyle name="Normal 2 12 4 4" xfId="12278"/>
    <cellStyle name="Normal 2 12 4 4 2" xfId="12279"/>
    <cellStyle name="Normal 2 12 4 4 2 2" xfId="12280"/>
    <cellStyle name="Normal 2 12 4 4 2 2 2" xfId="12281"/>
    <cellStyle name="Normal 2 12 4 4 2 3" xfId="12282"/>
    <cellStyle name="Normal 2 12 4 4 2 3 2" xfId="12283"/>
    <cellStyle name="Normal 2 12 4 4 2 4" xfId="12284"/>
    <cellStyle name="Normal 2 12 4 4 2 4 2" xfId="12285"/>
    <cellStyle name="Normal 2 12 4 4 2 5" xfId="12286"/>
    <cellStyle name="Normal 2 12 4 4 3" xfId="12287"/>
    <cellStyle name="Normal 2 12 4 4 3 2" xfId="12288"/>
    <cellStyle name="Normal 2 12 4 4 4" xfId="12289"/>
    <cellStyle name="Normal 2 12 4 4 4 2" xfId="12290"/>
    <cellStyle name="Normal 2 12 4 4 5" xfId="12291"/>
    <cellStyle name="Normal 2 12 4 4 5 2" xfId="12292"/>
    <cellStyle name="Normal 2 12 4 4 6" xfId="12293"/>
    <cellStyle name="Normal 2 12 4 5" xfId="12294"/>
    <cellStyle name="Normal 2 12 4 5 2" xfId="12295"/>
    <cellStyle name="Normal 2 12 4 5 2 2" xfId="12296"/>
    <cellStyle name="Normal 2 12 4 5 3" xfId="12297"/>
    <cellStyle name="Normal 2 12 4 5 3 2" xfId="12298"/>
    <cellStyle name="Normal 2 12 4 5 4" xfId="12299"/>
    <cellStyle name="Normal 2 12 4 5 4 2" xfId="12300"/>
    <cellStyle name="Normal 2 12 4 5 5" xfId="12301"/>
    <cellStyle name="Normal 2 12 4 6" xfId="12302"/>
    <cellStyle name="Normal 2 12 4 6 2" xfId="12303"/>
    <cellStyle name="Normal 2 12 4 7" xfId="12304"/>
    <cellStyle name="Normal 2 12 4 7 2" xfId="12305"/>
    <cellStyle name="Normal 2 12 4 8" xfId="12306"/>
    <cellStyle name="Normal 2 12 4 8 2" xfId="12307"/>
    <cellStyle name="Normal 2 12 4 9" xfId="12308"/>
    <cellStyle name="Normal 2 12 5" xfId="12309"/>
    <cellStyle name="Normal 2 12 5 2" xfId="12310"/>
    <cellStyle name="Normal 2 12 5 2 2" xfId="12311"/>
    <cellStyle name="Normal 2 12 5 2 2 2" xfId="12312"/>
    <cellStyle name="Normal 2 12 5 2 2 2 2" xfId="12313"/>
    <cellStyle name="Normal 2 12 5 2 2 2 2 2" xfId="12314"/>
    <cellStyle name="Normal 2 12 5 2 2 2 3" xfId="12315"/>
    <cellStyle name="Normal 2 12 5 2 2 2 3 2" xfId="12316"/>
    <cellStyle name="Normal 2 12 5 2 2 2 4" xfId="12317"/>
    <cellStyle name="Normal 2 12 5 2 2 2 4 2" xfId="12318"/>
    <cellStyle name="Normal 2 12 5 2 2 2 5" xfId="12319"/>
    <cellStyle name="Normal 2 12 5 2 2 3" xfId="12320"/>
    <cellStyle name="Normal 2 12 5 2 2 3 2" xfId="12321"/>
    <cellStyle name="Normal 2 12 5 2 2 4" xfId="12322"/>
    <cellStyle name="Normal 2 12 5 2 2 4 2" xfId="12323"/>
    <cellStyle name="Normal 2 12 5 2 2 5" xfId="12324"/>
    <cellStyle name="Normal 2 12 5 2 2 5 2" xfId="12325"/>
    <cellStyle name="Normal 2 12 5 2 2 6" xfId="12326"/>
    <cellStyle name="Normal 2 12 5 2 3" xfId="12327"/>
    <cellStyle name="Normal 2 12 5 2 3 2" xfId="12328"/>
    <cellStyle name="Normal 2 12 5 2 3 2 2" xfId="12329"/>
    <cellStyle name="Normal 2 12 5 2 3 3" xfId="12330"/>
    <cellStyle name="Normal 2 12 5 2 3 3 2" xfId="12331"/>
    <cellStyle name="Normal 2 12 5 2 3 4" xfId="12332"/>
    <cellStyle name="Normal 2 12 5 2 3 4 2" xfId="12333"/>
    <cellStyle name="Normal 2 12 5 2 3 5" xfId="12334"/>
    <cellStyle name="Normal 2 12 5 2 4" xfId="12335"/>
    <cellStyle name="Normal 2 12 5 2 4 2" xfId="12336"/>
    <cellStyle name="Normal 2 12 5 2 5" xfId="12337"/>
    <cellStyle name="Normal 2 12 5 2 5 2" xfId="12338"/>
    <cellStyle name="Normal 2 12 5 2 6" xfId="12339"/>
    <cellStyle name="Normal 2 12 5 2 6 2" xfId="12340"/>
    <cellStyle name="Normal 2 12 5 2 7" xfId="12341"/>
    <cellStyle name="Normal 2 12 5 3" xfId="12342"/>
    <cellStyle name="Normal 2 12 5 3 2" xfId="12343"/>
    <cellStyle name="Normal 2 12 5 3 2 2" xfId="12344"/>
    <cellStyle name="Normal 2 12 5 3 2 2 2" xfId="12345"/>
    <cellStyle name="Normal 2 12 5 3 2 3" xfId="12346"/>
    <cellStyle name="Normal 2 12 5 3 2 3 2" xfId="12347"/>
    <cellStyle name="Normal 2 12 5 3 2 4" xfId="12348"/>
    <cellStyle name="Normal 2 12 5 3 2 4 2" xfId="12349"/>
    <cellStyle name="Normal 2 12 5 3 2 5" xfId="12350"/>
    <cellStyle name="Normal 2 12 5 3 3" xfId="12351"/>
    <cellStyle name="Normal 2 12 5 3 3 2" xfId="12352"/>
    <cellStyle name="Normal 2 12 5 3 4" xfId="12353"/>
    <cellStyle name="Normal 2 12 5 3 4 2" xfId="12354"/>
    <cellStyle name="Normal 2 12 5 3 5" xfId="12355"/>
    <cellStyle name="Normal 2 12 5 3 5 2" xfId="12356"/>
    <cellStyle name="Normal 2 12 5 3 6" xfId="12357"/>
    <cellStyle name="Normal 2 12 5 4" xfId="12358"/>
    <cellStyle name="Normal 2 12 5 4 2" xfId="12359"/>
    <cellStyle name="Normal 2 12 5 4 2 2" xfId="12360"/>
    <cellStyle name="Normal 2 12 5 4 3" xfId="12361"/>
    <cellStyle name="Normal 2 12 5 4 3 2" xfId="12362"/>
    <cellStyle name="Normal 2 12 5 4 4" xfId="12363"/>
    <cellStyle name="Normal 2 12 5 4 4 2" xfId="12364"/>
    <cellStyle name="Normal 2 12 5 4 5" xfId="12365"/>
    <cellStyle name="Normal 2 12 5 5" xfId="12366"/>
    <cellStyle name="Normal 2 12 5 5 2" xfId="12367"/>
    <cellStyle name="Normal 2 12 5 6" xfId="12368"/>
    <cellStyle name="Normal 2 12 5 6 2" xfId="12369"/>
    <cellStyle name="Normal 2 12 5 7" xfId="12370"/>
    <cellStyle name="Normal 2 12 5 7 2" xfId="12371"/>
    <cellStyle name="Normal 2 12 5 8" xfId="12372"/>
    <cellStyle name="Normal 2 12 6" xfId="12373"/>
    <cellStyle name="Normal 2 12 6 2" xfId="12374"/>
    <cellStyle name="Normal 2 12 6 2 2" xfId="12375"/>
    <cellStyle name="Normal 2 12 6 2 2 2" xfId="12376"/>
    <cellStyle name="Normal 2 12 6 2 2 2 2" xfId="12377"/>
    <cellStyle name="Normal 2 12 6 2 2 3" xfId="12378"/>
    <cellStyle name="Normal 2 12 6 2 2 3 2" xfId="12379"/>
    <cellStyle name="Normal 2 12 6 2 2 4" xfId="12380"/>
    <cellStyle name="Normal 2 12 6 2 2 4 2" xfId="12381"/>
    <cellStyle name="Normal 2 12 6 2 2 5" xfId="12382"/>
    <cellStyle name="Normal 2 12 6 2 3" xfId="12383"/>
    <cellStyle name="Normal 2 12 6 2 3 2" xfId="12384"/>
    <cellStyle name="Normal 2 12 6 2 4" xfId="12385"/>
    <cellStyle name="Normal 2 12 6 2 4 2" xfId="12386"/>
    <cellStyle name="Normal 2 12 6 2 5" xfId="12387"/>
    <cellStyle name="Normal 2 12 6 2 5 2" xfId="12388"/>
    <cellStyle name="Normal 2 12 6 2 6" xfId="12389"/>
    <cellStyle name="Normal 2 12 6 3" xfId="12390"/>
    <cellStyle name="Normal 2 12 6 3 2" xfId="12391"/>
    <cellStyle name="Normal 2 12 6 3 2 2" xfId="12392"/>
    <cellStyle name="Normal 2 12 6 3 3" xfId="12393"/>
    <cellStyle name="Normal 2 12 6 3 3 2" xfId="12394"/>
    <cellStyle name="Normal 2 12 6 3 4" xfId="12395"/>
    <cellStyle name="Normal 2 12 6 3 4 2" xfId="12396"/>
    <cellStyle name="Normal 2 12 6 3 5" xfId="12397"/>
    <cellStyle name="Normal 2 12 6 4" xfId="12398"/>
    <cellStyle name="Normal 2 12 6 4 2" xfId="12399"/>
    <cellStyle name="Normal 2 12 6 5" xfId="12400"/>
    <cellStyle name="Normal 2 12 6 5 2" xfId="12401"/>
    <cellStyle name="Normal 2 12 6 6" xfId="12402"/>
    <cellStyle name="Normal 2 12 6 6 2" xfId="12403"/>
    <cellStyle name="Normal 2 12 6 7" xfId="12404"/>
    <cellStyle name="Normal 2 12 7" xfId="12405"/>
    <cellStyle name="Normal 2 12 7 2" xfId="12406"/>
    <cellStyle name="Normal 2 12 7 2 2" xfId="12407"/>
    <cellStyle name="Normal 2 12 7 2 2 2" xfId="12408"/>
    <cellStyle name="Normal 2 12 7 2 2 2 2" xfId="12409"/>
    <cellStyle name="Normal 2 12 7 2 2 3" xfId="12410"/>
    <cellStyle name="Normal 2 12 7 2 2 3 2" xfId="12411"/>
    <cellStyle name="Normal 2 12 7 2 2 4" xfId="12412"/>
    <cellStyle name="Normal 2 12 7 2 2 4 2" xfId="12413"/>
    <cellStyle name="Normal 2 12 7 2 2 5" xfId="12414"/>
    <cellStyle name="Normal 2 12 7 2 3" xfId="12415"/>
    <cellStyle name="Normal 2 12 7 2 3 2" xfId="12416"/>
    <cellStyle name="Normal 2 12 7 2 4" xfId="12417"/>
    <cellStyle name="Normal 2 12 7 2 4 2" xfId="12418"/>
    <cellStyle name="Normal 2 12 7 2 5" xfId="12419"/>
    <cellStyle name="Normal 2 12 7 2 5 2" xfId="12420"/>
    <cellStyle name="Normal 2 12 7 2 6" xfId="12421"/>
    <cellStyle name="Normal 2 12 7 3" xfId="12422"/>
    <cellStyle name="Normal 2 12 7 3 2" xfId="12423"/>
    <cellStyle name="Normal 2 12 7 3 2 2" xfId="12424"/>
    <cellStyle name="Normal 2 12 7 3 3" xfId="12425"/>
    <cellStyle name="Normal 2 12 7 3 3 2" xfId="12426"/>
    <cellStyle name="Normal 2 12 7 3 4" xfId="12427"/>
    <cellStyle name="Normal 2 12 7 3 4 2" xfId="12428"/>
    <cellStyle name="Normal 2 12 7 3 5" xfId="12429"/>
    <cellStyle name="Normal 2 12 7 4" xfId="12430"/>
    <cellStyle name="Normal 2 12 7 4 2" xfId="12431"/>
    <cellStyle name="Normal 2 12 7 5" xfId="12432"/>
    <cellStyle name="Normal 2 12 7 5 2" xfId="12433"/>
    <cellStyle name="Normal 2 12 7 6" xfId="12434"/>
    <cellStyle name="Normal 2 12 7 6 2" xfId="12435"/>
    <cellStyle name="Normal 2 12 7 7" xfId="12436"/>
    <cellStyle name="Normal 2 12 8" xfId="12437"/>
    <cellStyle name="Normal 2 12 8 2" xfId="12438"/>
    <cellStyle name="Normal 2 12 8 2 2" xfId="12439"/>
    <cellStyle name="Normal 2 12 8 2 2 2" xfId="12440"/>
    <cellStyle name="Normal 2 12 8 2 3" xfId="12441"/>
    <cellStyle name="Normal 2 12 8 2 3 2" xfId="12442"/>
    <cellStyle name="Normal 2 12 8 2 4" xfId="12443"/>
    <cellStyle name="Normal 2 12 8 2 4 2" xfId="12444"/>
    <cellStyle name="Normal 2 12 8 2 5" xfId="12445"/>
    <cellStyle name="Normal 2 12 8 3" xfId="12446"/>
    <cellStyle name="Normal 2 12 8 3 2" xfId="12447"/>
    <cellStyle name="Normal 2 12 8 4" xfId="12448"/>
    <cellStyle name="Normal 2 12 8 4 2" xfId="12449"/>
    <cellStyle name="Normal 2 12 8 5" xfId="12450"/>
    <cellStyle name="Normal 2 12 8 5 2" xfId="12451"/>
    <cellStyle name="Normal 2 12 8 6" xfId="12452"/>
    <cellStyle name="Normal 2 12 9" xfId="12453"/>
    <cellStyle name="Normal 2 12 9 2" xfId="12454"/>
    <cellStyle name="Normal 2 12 9 2 2" xfId="12455"/>
    <cellStyle name="Normal 2 12 9 3" xfId="12456"/>
    <cellStyle name="Normal 2 12 9 3 2" xfId="12457"/>
    <cellStyle name="Normal 2 12 9 4" xfId="12458"/>
    <cellStyle name="Normal 2 12 9 4 2" xfId="12459"/>
    <cellStyle name="Normal 2 12 9 5" xfId="12460"/>
    <cellStyle name="Normal 2 13" xfId="12461"/>
    <cellStyle name="Normal 2 13 10" xfId="12462"/>
    <cellStyle name="Normal 2 13 10 2" xfId="12463"/>
    <cellStyle name="Normal 2 13 11" xfId="12464"/>
    <cellStyle name="Normal 2 13 11 2" xfId="12465"/>
    <cellStyle name="Normal 2 13 12" xfId="12466"/>
    <cellStyle name="Normal 2 13 12 2" xfId="12467"/>
    <cellStyle name="Normal 2 13 13" xfId="12468"/>
    <cellStyle name="Normal 2 13 14" xfId="12469"/>
    <cellStyle name="Normal 2 13 15" xfId="12470"/>
    <cellStyle name="Normal 2 13 16" xfId="12471"/>
    <cellStyle name="Normal 2 13 17" xfId="12472"/>
    <cellStyle name="Normal 2 13 2" xfId="12473"/>
    <cellStyle name="Normal 2 13 2 10" xfId="12474"/>
    <cellStyle name="Normal 2 13 2 10 2" xfId="12475"/>
    <cellStyle name="Normal 2 13 2 11" xfId="12476"/>
    <cellStyle name="Normal 2 13 2 2" xfId="12477"/>
    <cellStyle name="Normal 2 13 2 2 2" xfId="12478"/>
    <cellStyle name="Normal 2 13 2 2 2 2" xfId="12479"/>
    <cellStyle name="Normal 2 13 2 2 2 2 2" xfId="12480"/>
    <cellStyle name="Normal 2 13 2 2 2 2 2 2" xfId="12481"/>
    <cellStyle name="Normal 2 13 2 2 2 2 2 2 2" xfId="12482"/>
    <cellStyle name="Normal 2 13 2 2 2 2 2 2 2 2" xfId="12483"/>
    <cellStyle name="Normal 2 13 2 2 2 2 2 2 3" xfId="12484"/>
    <cellStyle name="Normal 2 13 2 2 2 2 2 2 3 2" xfId="12485"/>
    <cellStyle name="Normal 2 13 2 2 2 2 2 2 4" xfId="12486"/>
    <cellStyle name="Normal 2 13 2 2 2 2 2 2 4 2" xfId="12487"/>
    <cellStyle name="Normal 2 13 2 2 2 2 2 2 5" xfId="12488"/>
    <cellStyle name="Normal 2 13 2 2 2 2 2 3" xfId="12489"/>
    <cellStyle name="Normal 2 13 2 2 2 2 2 3 2" xfId="12490"/>
    <cellStyle name="Normal 2 13 2 2 2 2 2 4" xfId="12491"/>
    <cellStyle name="Normal 2 13 2 2 2 2 2 4 2" xfId="12492"/>
    <cellStyle name="Normal 2 13 2 2 2 2 2 5" xfId="12493"/>
    <cellStyle name="Normal 2 13 2 2 2 2 2 5 2" xfId="12494"/>
    <cellStyle name="Normal 2 13 2 2 2 2 2 6" xfId="12495"/>
    <cellStyle name="Normal 2 13 2 2 2 2 3" xfId="12496"/>
    <cellStyle name="Normal 2 13 2 2 2 2 3 2" xfId="12497"/>
    <cellStyle name="Normal 2 13 2 2 2 2 3 2 2" xfId="12498"/>
    <cellStyle name="Normal 2 13 2 2 2 2 3 3" xfId="12499"/>
    <cellStyle name="Normal 2 13 2 2 2 2 3 3 2" xfId="12500"/>
    <cellStyle name="Normal 2 13 2 2 2 2 3 4" xfId="12501"/>
    <cellStyle name="Normal 2 13 2 2 2 2 3 4 2" xfId="12502"/>
    <cellStyle name="Normal 2 13 2 2 2 2 3 5" xfId="12503"/>
    <cellStyle name="Normal 2 13 2 2 2 2 4" xfId="12504"/>
    <cellStyle name="Normal 2 13 2 2 2 2 4 2" xfId="12505"/>
    <cellStyle name="Normal 2 13 2 2 2 2 5" xfId="12506"/>
    <cellStyle name="Normal 2 13 2 2 2 2 5 2" xfId="12507"/>
    <cellStyle name="Normal 2 13 2 2 2 2 6" xfId="12508"/>
    <cellStyle name="Normal 2 13 2 2 2 2 6 2" xfId="12509"/>
    <cellStyle name="Normal 2 13 2 2 2 2 7" xfId="12510"/>
    <cellStyle name="Normal 2 13 2 2 2 3" xfId="12511"/>
    <cellStyle name="Normal 2 13 2 2 2 3 2" xfId="12512"/>
    <cellStyle name="Normal 2 13 2 2 2 3 2 2" xfId="12513"/>
    <cellStyle name="Normal 2 13 2 2 2 3 2 2 2" xfId="12514"/>
    <cellStyle name="Normal 2 13 2 2 2 3 2 3" xfId="12515"/>
    <cellStyle name="Normal 2 13 2 2 2 3 2 3 2" xfId="12516"/>
    <cellStyle name="Normal 2 13 2 2 2 3 2 4" xfId="12517"/>
    <cellStyle name="Normal 2 13 2 2 2 3 2 4 2" xfId="12518"/>
    <cellStyle name="Normal 2 13 2 2 2 3 2 5" xfId="12519"/>
    <cellStyle name="Normal 2 13 2 2 2 3 3" xfId="12520"/>
    <cellStyle name="Normal 2 13 2 2 2 3 3 2" xfId="12521"/>
    <cellStyle name="Normal 2 13 2 2 2 3 4" xfId="12522"/>
    <cellStyle name="Normal 2 13 2 2 2 3 4 2" xfId="12523"/>
    <cellStyle name="Normal 2 13 2 2 2 3 5" xfId="12524"/>
    <cellStyle name="Normal 2 13 2 2 2 3 5 2" xfId="12525"/>
    <cellStyle name="Normal 2 13 2 2 2 3 6" xfId="12526"/>
    <cellStyle name="Normal 2 13 2 2 2 4" xfId="12527"/>
    <cellStyle name="Normal 2 13 2 2 2 4 2" xfId="12528"/>
    <cellStyle name="Normal 2 13 2 2 2 4 2 2" xfId="12529"/>
    <cellStyle name="Normal 2 13 2 2 2 4 3" xfId="12530"/>
    <cellStyle name="Normal 2 13 2 2 2 4 3 2" xfId="12531"/>
    <cellStyle name="Normal 2 13 2 2 2 4 4" xfId="12532"/>
    <cellStyle name="Normal 2 13 2 2 2 4 4 2" xfId="12533"/>
    <cellStyle name="Normal 2 13 2 2 2 4 5" xfId="12534"/>
    <cellStyle name="Normal 2 13 2 2 2 5" xfId="12535"/>
    <cellStyle name="Normal 2 13 2 2 2 5 2" xfId="12536"/>
    <cellStyle name="Normal 2 13 2 2 2 6" xfId="12537"/>
    <cellStyle name="Normal 2 13 2 2 2 6 2" xfId="12538"/>
    <cellStyle name="Normal 2 13 2 2 2 7" xfId="12539"/>
    <cellStyle name="Normal 2 13 2 2 2 7 2" xfId="12540"/>
    <cellStyle name="Normal 2 13 2 2 2 8" xfId="12541"/>
    <cellStyle name="Normal 2 13 2 2 3" xfId="12542"/>
    <cellStyle name="Normal 2 13 2 2 3 2" xfId="12543"/>
    <cellStyle name="Normal 2 13 2 2 3 2 2" xfId="12544"/>
    <cellStyle name="Normal 2 13 2 2 3 2 2 2" xfId="12545"/>
    <cellStyle name="Normal 2 13 2 2 3 2 2 2 2" xfId="12546"/>
    <cellStyle name="Normal 2 13 2 2 3 2 2 3" xfId="12547"/>
    <cellStyle name="Normal 2 13 2 2 3 2 2 3 2" xfId="12548"/>
    <cellStyle name="Normal 2 13 2 2 3 2 2 4" xfId="12549"/>
    <cellStyle name="Normal 2 13 2 2 3 2 2 4 2" xfId="12550"/>
    <cellStyle name="Normal 2 13 2 2 3 2 2 5" xfId="12551"/>
    <cellStyle name="Normal 2 13 2 2 3 2 3" xfId="12552"/>
    <cellStyle name="Normal 2 13 2 2 3 2 3 2" xfId="12553"/>
    <cellStyle name="Normal 2 13 2 2 3 2 4" xfId="12554"/>
    <cellStyle name="Normal 2 13 2 2 3 2 4 2" xfId="12555"/>
    <cellStyle name="Normal 2 13 2 2 3 2 5" xfId="12556"/>
    <cellStyle name="Normal 2 13 2 2 3 2 5 2" xfId="12557"/>
    <cellStyle name="Normal 2 13 2 2 3 2 6" xfId="12558"/>
    <cellStyle name="Normal 2 13 2 2 3 3" xfId="12559"/>
    <cellStyle name="Normal 2 13 2 2 3 3 2" xfId="12560"/>
    <cellStyle name="Normal 2 13 2 2 3 3 2 2" xfId="12561"/>
    <cellStyle name="Normal 2 13 2 2 3 3 3" xfId="12562"/>
    <cellStyle name="Normal 2 13 2 2 3 3 3 2" xfId="12563"/>
    <cellStyle name="Normal 2 13 2 2 3 3 4" xfId="12564"/>
    <cellStyle name="Normal 2 13 2 2 3 3 4 2" xfId="12565"/>
    <cellStyle name="Normal 2 13 2 2 3 3 5" xfId="12566"/>
    <cellStyle name="Normal 2 13 2 2 3 4" xfId="12567"/>
    <cellStyle name="Normal 2 13 2 2 3 4 2" xfId="12568"/>
    <cellStyle name="Normal 2 13 2 2 3 5" xfId="12569"/>
    <cellStyle name="Normal 2 13 2 2 3 5 2" xfId="12570"/>
    <cellStyle name="Normal 2 13 2 2 3 6" xfId="12571"/>
    <cellStyle name="Normal 2 13 2 2 3 6 2" xfId="12572"/>
    <cellStyle name="Normal 2 13 2 2 3 7" xfId="12573"/>
    <cellStyle name="Normal 2 13 2 2 4" xfId="12574"/>
    <cellStyle name="Normal 2 13 2 2 4 2" xfId="12575"/>
    <cellStyle name="Normal 2 13 2 2 4 2 2" xfId="12576"/>
    <cellStyle name="Normal 2 13 2 2 4 2 2 2" xfId="12577"/>
    <cellStyle name="Normal 2 13 2 2 4 2 3" xfId="12578"/>
    <cellStyle name="Normal 2 13 2 2 4 2 3 2" xfId="12579"/>
    <cellStyle name="Normal 2 13 2 2 4 2 4" xfId="12580"/>
    <cellStyle name="Normal 2 13 2 2 4 2 4 2" xfId="12581"/>
    <cellStyle name="Normal 2 13 2 2 4 2 5" xfId="12582"/>
    <cellStyle name="Normal 2 13 2 2 4 3" xfId="12583"/>
    <cellStyle name="Normal 2 13 2 2 4 3 2" xfId="12584"/>
    <cellStyle name="Normal 2 13 2 2 4 4" xfId="12585"/>
    <cellStyle name="Normal 2 13 2 2 4 4 2" xfId="12586"/>
    <cellStyle name="Normal 2 13 2 2 4 5" xfId="12587"/>
    <cellStyle name="Normal 2 13 2 2 4 5 2" xfId="12588"/>
    <cellStyle name="Normal 2 13 2 2 4 6" xfId="12589"/>
    <cellStyle name="Normal 2 13 2 2 5" xfId="12590"/>
    <cellStyle name="Normal 2 13 2 2 5 2" xfId="12591"/>
    <cellStyle name="Normal 2 13 2 2 5 2 2" xfId="12592"/>
    <cellStyle name="Normal 2 13 2 2 5 3" xfId="12593"/>
    <cellStyle name="Normal 2 13 2 2 5 3 2" xfId="12594"/>
    <cellStyle name="Normal 2 13 2 2 5 4" xfId="12595"/>
    <cellStyle name="Normal 2 13 2 2 5 4 2" xfId="12596"/>
    <cellStyle name="Normal 2 13 2 2 5 5" xfId="12597"/>
    <cellStyle name="Normal 2 13 2 2 6" xfId="12598"/>
    <cellStyle name="Normal 2 13 2 2 6 2" xfId="12599"/>
    <cellStyle name="Normal 2 13 2 2 7" xfId="12600"/>
    <cellStyle name="Normal 2 13 2 2 7 2" xfId="12601"/>
    <cellStyle name="Normal 2 13 2 2 8" xfId="12602"/>
    <cellStyle name="Normal 2 13 2 2 8 2" xfId="12603"/>
    <cellStyle name="Normal 2 13 2 2 9" xfId="12604"/>
    <cellStyle name="Normal 2 13 2 3" xfId="12605"/>
    <cellStyle name="Normal 2 13 2 3 2" xfId="12606"/>
    <cellStyle name="Normal 2 13 2 3 2 2" xfId="12607"/>
    <cellStyle name="Normal 2 13 2 3 2 2 2" xfId="12608"/>
    <cellStyle name="Normal 2 13 2 3 2 2 2 2" xfId="12609"/>
    <cellStyle name="Normal 2 13 2 3 2 2 2 2 2" xfId="12610"/>
    <cellStyle name="Normal 2 13 2 3 2 2 2 3" xfId="12611"/>
    <cellStyle name="Normal 2 13 2 3 2 2 2 3 2" xfId="12612"/>
    <cellStyle name="Normal 2 13 2 3 2 2 2 4" xfId="12613"/>
    <cellStyle name="Normal 2 13 2 3 2 2 2 4 2" xfId="12614"/>
    <cellStyle name="Normal 2 13 2 3 2 2 2 5" xfId="12615"/>
    <cellStyle name="Normal 2 13 2 3 2 2 3" xfId="12616"/>
    <cellStyle name="Normal 2 13 2 3 2 2 3 2" xfId="12617"/>
    <cellStyle name="Normal 2 13 2 3 2 2 4" xfId="12618"/>
    <cellStyle name="Normal 2 13 2 3 2 2 4 2" xfId="12619"/>
    <cellStyle name="Normal 2 13 2 3 2 2 5" xfId="12620"/>
    <cellStyle name="Normal 2 13 2 3 2 2 5 2" xfId="12621"/>
    <cellStyle name="Normal 2 13 2 3 2 2 6" xfId="12622"/>
    <cellStyle name="Normal 2 13 2 3 2 3" xfId="12623"/>
    <cellStyle name="Normal 2 13 2 3 2 3 2" xfId="12624"/>
    <cellStyle name="Normal 2 13 2 3 2 3 2 2" xfId="12625"/>
    <cellStyle name="Normal 2 13 2 3 2 3 3" xfId="12626"/>
    <cellStyle name="Normal 2 13 2 3 2 3 3 2" xfId="12627"/>
    <cellStyle name="Normal 2 13 2 3 2 3 4" xfId="12628"/>
    <cellStyle name="Normal 2 13 2 3 2 3 4 2" xfId="12629"/>
    <cellStyle name="Normal 2 13 2 3 2 3 5" xfId="12630"/>
    <cellStyle name="Normal 2 13 2 3 2 4" xfId="12631"/>
    <cellStyle name="Normal 2 13 2 3 2 4 2" xfId="12632"/>
    <cellStyle name="Normal 2 13 2 3 2 5" xfId="12633"/>
    <cellStyle name="Normal 2 13 2 3 2 5 2" xfId="12634"/>
    <cellStyle name="Normal 2 13 2 3 2 6" xfId="12635"/>
    <cellStyle name="Normal 2 13 2 3 2 6 2" xfId="12636"/>
    <cellStyle name="Normal 2 13 2 3 2 7" xfId="12637"/>
    <cellStyle name="Normal 2 13 2 3 3" xfId="12638"/>
    <cellStyle name="Normal 2 13 2 3 3 2" xfId="12639"/>
    <cellStyle name="Normal 2 13 2 3 3 2 2" xfId="12640"/>
    <cellStyle name="Normal 2 13 2 3 3 2 2 2" xfId="12641"/>
    <cellStyle name="Normal 2 13 2 3 3 2 3" xfId="12642"/>
    <cellStyle name="Normal 2 13 2 3 3 2 3 2" xfId="12643"/>
    <cellStyle name="Normal 2 13 2 3 3 2 4" xfId="12644"/>
    <cellStyle name="Normal 2 13 2 3 3 2 4 2" xfId="12645"/>
    <cellStyle name="Normal 2 13 2 3 3 2 5" xfId="12646"/>
    <cellStyle name="Normal 2 13 2 3 3 3" xfId="12647"/>
    <cellStyle name="Normal 2 13 2 3 3 3 2" xfId="12648"/>
    <cellStyle name="Normal 2 13 2 3 3 4" xfId="12649"/>
    <cellStyle name="Normal 2 13 2 3 3 4 2" xfId="12650"/>
    <cellStyle name="Normal 2 13 2 3 3 5" xfId="12651"/>
    <cellStyle name="Normal 2 13 2 3 3 5 2" xfId="12652"/>
    <cellStyle name="Normal 2 13 2 3 3 6" xfId="12653"/>
    <cellStyle name="Normal 2 13 2 3 4" xfId="12654"/>
    <cellStyle name="Normal 2 13 2 3 4 2" xfId="12655"/>
    <cellStyle name="Normal 2 13 2 3 4 2 2" xfId="12656"/>
    <cellStyle name="Normal 2 13 2 3 4 3" xfId="12657"/>
    <cellStyle name="Normal 2 13 2 3 4 3 2" xfId="12658"/>
    <cellStyle name="Normal 2 13 2 3 4 4" xfId="12659"/>
    <cellStyle name="Normal 2 13 2 3 4 4 2" xfId="12660"/>
    <cellStyle name="Normal 2 13 2 3 4 5" xfId="12661"/>
    <cellStyle name="Normal 2 13 2 3 5" xfId="12662"/>
    <cellStyle name="Normal 2 13 2 3 5 2" xfId="12663"/>
    <cellStyle name="Normal 2 13 2 3 6" xfId="12664"/>
    <cellStyle name="Normal 2 13 2 3 6 2" xfId="12665"/>
    <cellStyle name="Normal 2 13 2 3 7" xfId="12666"/>
    <cellStyle name="Normal 2 13 2 3 7 2" xfId="12667"/>
    <cellStyle name="Normal 2 13 2 3 8" xfId="12668"/>
    <cellStyle name="Normal 2 13 2 4" xfId="12669"/>
    <cellStyle name="Normal 2 13 2 4 2" xfId="12670"/>
    <cellStyle name="Normal 2 13 2 4 2 2" xfId="12671"/>
    <cellStyle name="Normal 2 13 2 4 2 2 2" xfId="12672"/>
    <cellStyle name="Normal 2 13 2 4 2 2 2 2" xfId="12673"/>
    <cellStyle name="Normal 2 13 2 4 2 2 3" xfId="12674"/>
    <cellStyle name="Normal 2 13 2 4 2 2 3 2" xfId="12675"/>
    <cellStyle name="Normal 2 13 2 4 2 2 4" xfId="12676"/>
    <cellStyle name="Normal 2 13 2 4 2 2 4 2" xfId="12677"/>
    <cellStyle name="Normal 2 13 2 4 2 2 5" xfId="12678"/>
    <cellStyle name="Normal 2 13 2 4 2 3" xfId="12679"/>
    <cellStyle name="Normal 2 13 2 4 2 3 2" xfId="12680"/>
    <cellStyle name="Normal 2 13 2 4 2 4" xfId="12681"/>
    <cellStyle name="Normal 2 13 2 4 2 4 2" xfId="12682"/>
    <cellStyle name="Normal 2 13 2 4 2 5" xfId="12683"/>
    <cellStyle name="Normal 2 13 2 4 2 5 2" xfId="12684"/>
    <cellStyle name="Normal 2 13 2 4 2 6" xfId="12685"/>
    <cellStyle name="Normal 2 13 2 4 3" xfId="12686"/>
    <cellStyle name="Normal 2 13 2 4 3 2" xfId="12687"/>
    <cellStyle name="Normal 2 13 2 4 3 2 2" xfId="12688"/>
    <cellStyle name="Normal 2 13 2 4 3 3" xfId="12689"/>
    <cellStyle name="Normal 2 13 2 4 3 3 2" xfId="12690"/>
    <cellStyle name="Normal 2 13 2 4 3 4" xfId="12691"/>
    <cellStyle name="Normal 2 13 2 4 3 4 2" xfId="12692"/>
    <cellStyle name="Normal 2 13 2 4 3 5" xfId="12693"/>
    <cellStyle name="Normal 2 13 2 4 4" xfId="12694"/>
    <cellStyle name="Normal 2 13 2 4 4 2" xfId="12695"/>
    <cellStyle name="Normal 2 13 2 4 5" xfId="12696"/>
    <cellStyle name="Normal 2 13 2 4 5 2" xfId="12697"/>
    <cellStyle name="Normal 2 13 2 4 6" xfId="12698"/>
    <cellStyle name="Normal 2 13 2 4 6 2" xfId="12699"/>
    <cellStyle name="Normal 2 13 2 4 7" xfId="12700"/>
    <cellStyle name="Normal 2 13 2 5" xfId="12701"/>
    <cellStyle name="Normal 2 13 2 5 2" xfId="12702"/>
    <cellStyle name="Normal 2 13 2 5 2 2" xfId="12703"/>
    <cellStyle name="Normal 2 13 2 5 2 2 2" xfId="12704"/>
    <cellStyle name="Normal 2 13 2 5 2 2 2 2" xfId="12705"/>
    <cellStyle name="Normal 2 13 2 5 2 2 3" xfId="12706"/>
    <cellStyle name="Normal 2 13 2 5 2 2 3 2" xfId="12707"/>
    <cellStyle name="Normal 2 13 2 5 2 2 4" xfId="12708"/>
    <cellStyle name="Normal 2 13 2 5 2 2 4 2" xfId="12709"/>
    <cellStyle name="Normal 2 13 2 5 2 2 5" xfId="12710"/>
    <cellStyle name="Normal 2 13 2 5 2 3" xfId="12711"/>
    <cellStyle name="Normal 2 13 2 5 2 3 2" xfId="12712"/>
    <cellStyle name="Normal 2 13 2 5 2 4" xfId="12713"/>
    <cellStyle name="Normal 2 13 2 5 2 4 2" xfId="12714"/>
    <cellStyle name="Normal 2 13 2 5 2 5" xfId="12715"/>
    <cellStyle name="Normal 2 13 2 5 2 5 2" xfId="12716"/>
    <cellStyle name="Normal 2 13 2 5 2 6" xfId="12717"/>
    <cellStyle name="Normal 2 13 2 5 3" xfId="12718"/>
    <cellStyle name="Normal 2 13 2 5 3 2" xfId="12719"/>
    <cellStyle name="Normal 2 13 2 5 3 2 2" xfId="12720"/>
    <cellStyle name="Normal 2 13 2 5 3 3" xfId="12721"/>
    <cellStyle name="Normal 2 13 2 5 3 3 2" xfId="12722"/>
    <cellStyle name="Normal 2 13 2 5 3 4" xfId="12723"/>
    <cellStyle name="Normal 2 13 2 5 3 4 2" xfId="12724"/>
    <cellStyle name="Normal 2 13 2 5 3 5" xfId="12725"/>
    <cellStyle name="Normal 2 13 2 5 4" xfId="12726"/>
    <cellStyle name="Normal 2 13 2 5 4 2" xfId="12727"/>
    <cellStyle name="Normal 2 13 2 5 5" xfId="12728"/>
    <cellStyle name="Normal 2 13 2 5 5 2" xfId="12729"/>
    <cellStyle name="Normal 2 13 2 5 6" xfId="12730"/>
    <cellStyle name="Normal 2 13 2 5 6 2" xfId="12731"/>
    <cellStyle name="Normal 2 13 2 5 7" xfId="12732"/>
    <cellStyle name="Normal 2 13 2 6" xfId="12733"/>
    <cellStyle name="Normal 2 13 2 6 2" xfId="12734"/>
    <cellStyle name="Normal 2 13 2 6 2 2" xfId="12735"/>
    <cellStyle name="Normal 2 13 2 6 2 2 2" xfId="12736"/>
    <cellStyle name="Normal 2 13 2 6 2 3" xfId="12737"/>
    <cellStyle name="Normal 2 13 2 6 2 3 2" xfId="12738"/>
    <cellStyle name="Normal 2 13 2 6 2 4" xfId="12739"/>
    <cellStyle name="Normal 2 13 2 6 2 4 2" xfId="12740"/>
    <cellStyle name="Normal 2 13 2 6 2 5" xfId="12741"/>
    <cellStyle name="Normal 2 13 2 6 3" xfId="12742"/>
    <cellStyle name="Normal 2 13 2 6 3 2" xfId="12743"/>
    <cellStyle name="Normal 2 13 2 6 4" xfId="12744"/>
    <cellStyle name="Normal 2 13 2 6 4 2" xfId="12745"/>
    <cellStyle name="Normal 2 13 2 6 5" xfId="12746"/>
    <cellStyle name="Normal 2 13 2 6 5 2" xfId="12747"/>
    <cellStyle name="Normal 2 13 2 6 6" xfId="12748"/>
    <cellStyle name="Normal 2 13 2 7" xfId="12749"/>
    <cellStyle name="Normal 2 13 2 7 2" xfId="12750"/>
    <cellStyle name="Normal 2 13 2 7 2 2" xfId="12751"/>
    <cellStyle name="Normal 2 13 2 7 3" xfId="12752"/>
    <cellStyle name="Normal 2 13 2 7 3 2" xfId="12753"/>
    <cellStyle name="Normal 2 13 2 7 4" xfId="12754"/>
    <cellStyle name="Normal 2 13 2 7 4 2" xfId="12755"/>
    <cellStyle name="Normal 2 13 2 7 5" xfId="12756"/>
    <cellStyle name="Normal 2 13 2 8" xfId="12757"/>
    <cellStyle name="Normal 2 13 2 8 2" xfId="12758"/>
    <cellStyle name="Normal 2 13 2 9" xfId="12759"/>
    <cellStyle name="Normal 2 13 2 9 2" xfId="12760"/>
    <cellStyle name="Normal 2 13 3" xfId="12761"/>
    <cellStyle name="Normal 2 13 3 10" xfId="12762"/>
    <cellStyle name="Normal 2 13 3 10 2" xfId="12763"/>
    <cellStyle name="Normal 2 13 3 11" xfId="12764"/>
    <cellStyle name="Normal 2 13 3 2" xfId="12765"/>
    <cellStyle name="Normal 2 13 3 2 2" xfId="12766"/>
    <cellStyle name="Normal 2 13 3 2 2 2" xfId="12767"/>
    <cellStyle name="Normal 2 13 3 2 2 2 2" xfId="12768"/>
    <cellStyle name="Normal 2 13 3 2 2 2 2 2" xfId="12769"/>
    <cellStyle name="Normal 2 13 3 2 2 2 2 2 2" xfId="12770"/>
    <cellStyle name="Normal 2 13 3 2 2 2 2 2 2 2" xfId="12771"/>
    <cellStyle name="Normal 2 13 3 2 2 2 2 2 3" xfId="12772"/>
    <cellStyle name="Normal 2 13 3 2 2 2 2 2 3 2" xfId="12773"/>
    <cellStyle name="Normal 2 13 3 2 2 2 2 2 4" xfId="12774"/>
    <cellStyle name="Normal 2 13 3 2 2 2 2 2 4 2" xfId="12775"/>
    <cellStyle name="Normal 2 13 3 2 2 2 2 2 5" xfId="12776"/>
    <cellStyle name="Normal 2 13 3 2 2 2 2 3" xfId="12777"/>
    <cellStyle name="Normal 2 13 3 2 2 2 2 3 2" xfId="12778"/>
    <cellStyle name="Normal 2 13 3 2 2 2 2 4" xfId="12779"/>
    <cellStyle name="Normal 2 13 3 2 2 2 2 4 2" xfId="12780"/>
    <cellStyle name="Normal 2 13 3 2 2 2 2 5" xfId="12781"/>
    <cellStyle name="Normal 2 13 3 2 2 2 2 5 2" xfId="12782"/>
    <cellStyle name="Normal 2 13 3 2 2 2 2 6" xfId="12783"/>
    <cellStyle name="Normal 2 13 3 2 2 2 3" xfId="12784"/>
    <cellStyle name="Normal 2 13 3 2 2 2 3 2" xfId="12785"/>
    <cellStyle name="Normal 2 13 3 2 2 2 3 2 2" xfId="12786"/>
    <cellStyle name="Normal 2 13 3 2 2 2 3 3" xfId="12787"/>
    <cellStyle name="Normal 2 13 3 2 2 2 3 3 2" xfId="12788"/>
    <cellStyle name="Normal 2 13 3 2 2 2 3 4" xfId="12789"/>
    <cellStyle name="Normal 2 13 3 2 2 2 3 4 2" xfId="12790"/>
    <cellStyle name="Normal 2 13 3 2 2 2 3 5" xfId="12791"/>
    <cellStyle name="Normal 2 13 3 2 2 2 4" xfId="12792"/>
    <cellStyle name="Normal 2 13 3 2 2 2 4 2" xfId="12793"/>
    <cellStyle name="Normal 2 13 3 2 2 2 5" xfId="12794"/>
    <cellStyle name="Normal 2 13 3 2 2 2 5 2" xfId="12795"/>
    <cellStyle name="Normal 2 13 3 2 2 2 6" xfId="12796"/>
    <cellStyle name="Normal 2 13 3 2 2 2 6 2" xfId="12797"/>
    <cellStyle name="Normal 2 13 3 2 2 2 7" xfId="12798"/>
    <cellStyle name="Normal 2 13 3 2 2 3" xfId="12799"/>
    <cellStyle name="Normal 2 13 3 2 2 3 2" xfId="12800"/>
    <cellStyle name="Normal 2 13 3 2 2 3 2 2" xfId="12801"/>
    <cellStyle name="Normal 2 13 3 2 2 3 2 2 2" xfId="12802"/>
    <cellStyle name="Normal 2 13 3 2 2 3 2 3" xfId="12803"/>
    <cellStyle name="Normal 2 13 3 2 2 3 2 3 2" xfId="12804"/>
    <cellStyle name="Normal 2 13 3 2 2 3 2 4" xfId="12805"/>
    <cellStyle name="Normal 2 13 3 2 2 3 2 4 2" xfId="12806"/>
    <cellStyle name="Normal 2 13 3 2 2 3 2 5" xfId="12807"/>
    <cellStyle name="Normal 2 13 3 2 2 3 3" xfId="12808"/>
    <cellStyle name="Normal 2 13 3 2 2 3 3 2" xfId="12809"/>
    <cellStyle name="Normal 2 13 3 2 2 3 4" xfId="12810"/>
    <cellStyle name="Normal 2 13 3 2 2 3 4 2" xfId="12811"/>
    <cellStyle name="Normal 2 13 3 2 2 3 5" xfId="12812"/>
    <cellStyle name="Normal 2 13 3 2 2 3 5 2" xfId="12813"/>
    <cellStyle name="Normal 2 13 3 2 2 3 6" xfId="12814"/>
    <cellStyle name="Normal 2 13 3 2 2 4" xfId="12815"/>
    <cellStyle name="Normal 2 13 3 2 2 4 2" xfId="12816"/>
    <cellStyle name="Normal 2 13 3 2 2 4 2 2" xfId="12817"/>
    <cellStyle name="Normal 2 13 3 2 2 4 3" xfId="12818"/>
    <cellStyle name="Normal 2 13 3 2 2 4 3 2" xfId="12819"/>
    <cellStyle name="Normal 2 13 3 2 2 4 4" xfId="12820"/>
    <cellStyle name="Normal 2 13 3 2 2 4 4 2" xfId="12821"/>
    <cellStyle name="Normal 2 13 3 2 2 4 5" xfId="12822"/>
    <cellStyle name="Normal 2 13 3 2 2 5" xfId="12823"/>
    <cellStyle name="Normal 2 13 3 2 2 5 2" xfId="12824"/>
    <cellStyle name="Normal 2 13 3 2 2 6" xfId="12825"/>
    <cellStyle name="Normal 2 13 3 2 2 6 2" xfId="12826"/>
    <cellStyle name="Normal 2 13 3 2 2 7" xfId="12827"/>
    <cellStyle name="Normal 2 13 3 2 2 7 2" xfId="12828"/>
    <cellStyle name="Normal 2 13 3 2 2 8" xfId="12829"/>
    <cellStyle name="Normal 2 13 3 2 3" xfId="12830"/>
    <cellStyle name="Normal 2 13 3 2 3 2" xfId="12831"/>
    <cellStyle name="Normal 2 13 3 2 3 2 2" xfId="12832"/>
    <cellStyle name="Normal 2 13 3 2 3 2 2 2" xfId="12833"/>
    <cellStyle name="Normal 2 13 3 2 3 2 2 2 2" xfId="12834"/>
    <cellStyle name="Normal 2 13 3 2 3 2 2 3" xfId="12835"/>
    <cellStyle name="Normal 2 13 3 2 3 2 2 3 2" xfId="12836"/>
    <cellStyle name="Normal 2 13 3 2 3 2 2 4" xfId="12837"/>
    <cellStyle name="Normal 2 13 3 2 3 2 2 4 2" xfId="12838"/>
    <cellStyle name="Normal 2 13 3 2 3 2 2 5" xfId="12839"/>
    <cellStyle name="Normal 2 13 3 2 3 2 3" xfId="12840"/>
    <cellStyle name="Normal 2 13 3 2 3 2 3 2" xfId="12841"/>
    <cellStyle name="Normal 2 13 3 2 3 2 4" xfId="12842"/>
    <cellStyle name="Normal 2 13 3 2 3 2 4 2" xfId="12843"/>
    <cellStyle name="Normal 2 13 3 2 3 2 5" xfId="12844"/>
    <cellStyle name="Normal 2 13 3 2 3 2 5 2" xfId="12845"/>
    <cellStyle name="Normal 2 13 3 2 3 2 6" xfId="12846"/>
    <cellStyle name="Normal 2 13 3 2 3 3" xfId="12847"/>
    <cellStyle name="Normal 2 13 3 2 3 3 2" xfId="12848"/>
    <cellStyle name="Normal 2 13 3 2 3 3 2 2" xfId="12849"/>
    <cellStyle name="Normal 2 13 3 2 3 3 3" xfId="12850"/>
    <cellStyle name="Normal 2 13 3 2 3 3 3 2" xfId="12851"/>
    <cellStyle name="Normal 2 13 3 2 3 3 4" xfId="12852"/>
    <cellStyle name="Normal 2 13 3 2 3 3 4 2" xfId="12853"/>
    <cellStyle name="Normal 2 13 3 2 3 3 5" xfId="12854"/>
    <cellStyle name="Normal 2 13 3 2 3 4" xfId="12855"/>
    <cellStyle name="Normal 2 13 3 2 3 4 2" xfId="12856"/>
    <cellStyle name="Normal 2 13 3 2 3 5" xfId="12857"/>
    <cellStyle name="Normal 2 13 3 2 3 5 2" xfId="12858"/>
    <cellStyle name="Normal 2 13 3 2 3 6" xfId="12859"/>
    <cellStyle name="Normal 2 13 3 2 3 6 2" xfId="12860"/>
    <cellStyle name="Normal 2 13 3 2 3 7" xfId="12861"/>
    <cellStyle name="Normal 2 13 3 2 4" xfId="12862"/>
    <cellStyle name="Normal 2 13 3 2 4 2" xfId="12863"/>
    <cellStyle name="Normal 2 13 3 2 4 2 2" xfId="12864"/>
    <cellStyle name="Normal 2 13 3 2 4 2 2 2" xfId="12865"/>
    <cellStyle name="Normal 2 13 3 2 4 2 3" xfId="12866"/>
    <cellStyle name="Normal 2 13 3 2 4 2 3 2" xfId="12867"/>
    <cellStyle name="Normal 2 13 3 2 4 2 4" xfId="12868"/>
    <cellStyle name="Normal 2 13 3 2 4 2 4 2" xfId="12869"/>
    <cellStyle name="Normal 2 13 3 2 4 2 5" xfId="12870"/>
    <cellStyle name="Normal 2 13 3 2 4 3" xfId="12871"/>
    <cellStyle name="Normal 2 13 3 2 4 3 2" xfId="12872"/>
    <cellStyle name="Normal 2 13 3 2 4 4" xfId="12873"/>
    <cellStyle name="Normal 2 13 3 2 4 4 2" xfId="12874"/>
    <cellStyle name="Normal 2 13 3 2 4 5" xfId="12875"/>
    <cellStyle name="Normal 2 13 3 2 4 5 2" xfId="12876"/>
    <cellStyle name="Normal 2 13 3 2 4 6" xfId="12877"/>
    <cellStyle name="Normal 2 13 3 2 5" xfId="12878"/>
    <cellStyle name="Normal 2 13 3 2 5 2" xfId="12879"/>
    <cellStyle name="Normal 2 13 3 2 5 2 2" xfId="12880"/>
    <cellStyle name="Normal 2 13 3 2 5 3" xfId="12881"/>
    <cellStyle name="Normal 2 13 3 2 5 3 2" xfId="12882"/>
    <cellStyle name="Normal 2 13 3 2 5 4" xfId="12883"/>
    <cellStyle name="Normal 2 13 3 2 5 4 2" xfId="12884"/>
    <cellStyle name="Normal 2 13 3 2 5 5" xfId="12885"/>
    <cellStyle name="Normal 2 13 3 2 6" xfId="12886"/>
    <cellStyle name="Normal 2 13 3 2 6 2" xfId="12887"/>
    <cellStyle name="Normal 2 13 3 2 7" xfId="12888"/>
    <cellStyle name="Normal 2 13 3 2 7 2" xfId="12889"/>
    <cellStyle name="Normal 2 13 3 2 8" xfId="12890"/>
    <cellStyle name="Normal 2 13 3 2 8 2" xfId="12891"/>
    <cellStyle name="Normal 2 13 3 2 9" xfId="12892"/>
    <cellStyle name="Normal 2 13 3 3" xfId="12893"/>
    <cellStyle name="Normal 2 13 3 3 2" xfId="12894"/>
    <cellStyle name="Normal 2 13 3 3 2 2" xfId="12895"/>
    <cellStyle name="Normal 2 13 3 3 2 2 2" xfId="12896"/>
    <cellStyle name="Normal 2 13 3 3 2 2 2 2" xfId="12897"/>
    <cellStyle name="Normal 2 13 3 3 2 2 2 2 2" xfId="12898"/>
    <cellStyle name="Normal 2 13 3 3 2 2 2 3" xfId="12899"/>
    <cellStyle name="Normal 2 13 3 3 2 2 2 3 2" xfId="12900"/>
    <cellStyle name="Normal 2 13 3 3 2 2 2 4" xfId="12901"/>
    <cellStyle name="Normal 2 13 3 3 2 2 2 4 2" xfId="12902"/>
    <cellStyle name="Normal 2 13 3 3 2 2 2 5" xfId="12903"/>
    <cellStyle name="Normal 2 13 3 3 2 2 3" xfId="12904"/>
    <cellStyle name="Normal 2 13 3 3 2 2 3 2" xfId="12905"/>
    <cellStyle name="Normal 2 13 3 3 2 2 4" xfId="12906"/>
    <cellStyle name="Normal 2 13 3 3 2 2 4 2" xfId="12907"/>
    <cellStyle name="Normal 2 13 3 3 2 2 5" xfId="12908"/>
    <cellStyle name="Normal 2 13 3 3 2 2 5 2" xfId="12909"/>
    <cellStyle name="Normal 2 13 3 3 2 2 6" xfId="12910"/>
    <cellStyle name="Normal 2 13 3 3 2 3" xfId="12911"/>
    <cellStyle name="Normal 2 13 3 3 2 3 2" xfId="12912"/>
    <cellStyle name="Normal 2 13 3 3 2 3 2 2" xfId="12913"/>
    <cellStyle name="Normal 2 13 3 3 2 3 3" xfId="12914"/>
    <cellStyle name="Normal 2 13 3 3 2 3 3 2" xfId="12915"/>
    <cellStyle name="Normal 2 13 3 3 2 3 4" xfId="12916"/>
    <cellStyle name="Normal 2 13 3 3 2 3 4 2" xfId="12917"/>
    <cellStyle name="Normal 2 13 3 3 2 3 5" xfId="12918"/>
    <cellStyle name="Normal 2 13 3 3 2 4" xfId="12919"/>
    <cellStyle name="Normal 2 13 3 3 2 4 2" xfId="12920"/>
    <cellStyle name="Normal 2 13 3 3 2 5" xfId="12921"/>
    <cellStyle name="Normal 2 13 3 3 2 5 2" xfId="12922"/>
    <cellStyle name="Normal 2 13 3 3 2 6" xfId="12923"/>
    <cellStyle name="Normal 2 13 3 3 2 6 2" xfId="12924"/>
    <cellStyle name="Normal 2 13 3 3 2 7" xfId="12925"/>
    <cellStyle name="Normal 2 13 3 3 3" xfId="12926"/>
    <cellStyle name="Normal 2 13 3 3 3 2" xfId="12927"/>
    <cellStyle name="Normal 2 13 3 3 3 2 2" xfId="12928"/>
    <cellStyle name="Normal 2 13 3 3 3 2 2 2" xfId="12929"/>
    <cellStyle name="Normal 2 13 3 3 3 2 3" xfId="12930"/>
    <cellStyle name="Normal 2 13 3 3 3 2 3 2" xfId="12931"/>
    <cellStyle name="Normal 2 13 3 3 3 2 4" xfId="12932"/>
    <cellStyle name="Normal 2 13 3 3 3 2 4 2" xfId="12933"/>
    <cellStyle name="Normal 2 13 3 3 3 2 5" xfId="12934"/>
    <cellStyle name="Normal 2 13 3 3 3 3" xfId="12935"/>
    <cellStyle name="Normal 2 13 3 3 3 3 2" xfId="12936"/>
    <cellStyle name="Normal 2 13 3 3 3 4" xfId="12937"/>
    <cellStyle name="Normal 2 13 3 3 3 4 2" xfId="12938"/>
    <cellStyle name="Normal 2 13 3 3 3 5" xfId="12939"/>
    <cellStyle name="Normal 2 13 3 3 3 5 2" xfId="12940"/>
    <cellStyle name="Normal 2 13 3 3 3 6" xfId="12941"/>
    <cellStyle name="Normal 2 13 3 3 4" xfId="12942"/>
    <cellStyle name="Normal 2 13 3 3 4 2" xfId="12943"/>
    <cellStyle name="Normal 2 13 3 3 4 2 2" xfId="12944"/>
    <cellStyle name="Normal 2 13 3 3 4 3" xfId="12945"/>
    <cellStyle name="Normal 2 13 3 3 4 3 2" xfId="12946"/>
    <cellStyle name="Normal 2 13 3 3 4 4" xfId="12947"/>
    <cellStyle name="Normal 2 13 3 3 4 4 2" xfId="12948"/>
    <cellStyle name="Normal 2 13 3 3 4 5" xfId="12949"/>
    <cellStyle name="Normal 2 13 3 3 5" xfId="12950"/>
    <cellStyle name="Normal 2 13 3 3 5 2" xfId="12951"/>
    <cellStyle name="Normal 2 13 3 3 6" xfId="12952"/>
    <cellStyle name="Normal 2 13 3 3 6 2" xfId="12953"/>
    <cellStyle name="Normal 2 13 3 3 7" xfId="12954"/>
    <cellStyle name="Normal 2 13 3 3 7 2" xfId="12955"/>
    <cellStyle name="Normal 2 13 3 3 8" xfId="12956"/>
    <cellStyle name="Normal 2 13 3 4" xfId="12957"/>
    <cellStyle name="Normal 2 13 3 4 2" xfId="12958"/>
    <cellStyle name="Normal 2 13 3 4 2 2" xfId="12959"/>
    <cellStyle name="Normal 2 13 3 4 2 2 2" xfId="12960"/>
    <cellStyle name="Normal 2 13 3 4 2 2 2 2" xfId="12961"/>
    <cellStyle name="Normal 2 13 3 4 2 2 3" xfId="12962"/>
    <cellStyle name="Normal 2 13 3 4 2 2 3 2" xfId="12963"/>
    <cellStyle name="Normal 2 13 3 4 2 2 4" xfId="12964"/>
    <cellStyle name="Normal 2 13 3 4 2 2 4 2" xfId="12965"/>
    <cellStyle name="Normal 2 13 3 4 2 2 5" xfId="12966"/>
    <cellStyle name="Normal 2 13 3 4 2 3" xfId="12967"/>
    <cellStyle name="Normal 2 13 3 4 2 3 2" xfId="12968"/>
    <cellStyle name="Normal 2 13 3 4 2 4" xfId="12969"/>
    <cellStyle name="Normal 2 13 3 4 2 4 2" xfId="12970"/>
    <cellStyle name="Normal 2 13 3 4 2 5" xfId="12971"/>
    <cellStyle name="Normal 2 13 3 4 2 5 2" xfId="12972"/>
    <cellStyle name="Normal 2 13 3 4 2 6" xfId="12973"/>
    <cellStyle name="Normal 2 13 3 4 3" xfId="12974"/>
    <cellStyle name="Normal 2 13 3 4 3 2" xfId="12975"/>
    <cellStyle name="Normal 2 13 3 4 3 2 2" xfId="12976"/>
    <cellStyle name="Normal 2 13 3 4 3 3" xfId="12977"/>
    <cellStyle name="Normal 2 13 3 4 3 3 2" xfId="12978"/>
    <cellStyle name="Normal 2 13 3 4 3 4" xfId="12979"/>
    <cellStyle name="Normal 2 13 3 4 3 4 2" xfId="12980"/>
    <cellStyle name="Normal 2 13 3 4 3 5" xfId="12981"/>
    <cellStyle name="Normal 2 13 3 4 4" xfId="12982"/>
    <cellStyle name="Normal 2 13 3 4 4 2" xfId="12983"/>
    <cellStyle name="Normal 2 13 3 4 5" xfId="12984"/>
    <cellStyle name="Normal 2 13 3 4 5 2" xfId="12985"/>
    <cellStyle name="Normal 2 13 3 4 6" xfId="12986"/>
    <cellStyle name="Normal 2 13 3 4 6 2" xfId="12987"/>
    <cellStyle name="Normal 2 13 3 4 7" xfId="12988"/>
    <cellStyle name="Normal 2 13 3 5" xfId="12989"/>
    <cellStyle name="Normal 2 13 3 5 2" xfId="12990"/>
    <cellStyle name="Normal 2 13 3 5 2 2" xfId="12991"/>
    <cellStyle name="Normal 2 13 3 5 2 2 2" xfId="12992"/>
    <cellStyle name="Normal 2 13 3 5 2 2 2 2" xfId="12993"/>
    <cellStyle name="Normal 2 13 3 5 2 2 3" xfId="12994"/>
    <cellStyle name="Normal 2 13 3 5 2 2 3 2" xfId="12995"/>
    <cellStyle name="Normal 2 13 3 5 2 2 4" xfId="12996"/>
    <cellStyle name="Normal 2 13 3 5 2 2 4 2" xfId="12997"/>
    <cellStyle name="Normal 2 13 3 5 2 2 5" xfId="12998"/>
    <cellStyle name="Normal 2 13 3 5 2 3" xfId="12999"/>
    <cellStyle name="Normal 2 13 3 5 2 3 2" xfId="13000"/>
    <cellStyle name="Normal 2 13 3 5 2 4" xfId="13001"/>
    <cellStyle name="Normal 2 13 3 5 2 4 2" xfId="13002"/>
    <cellStyle name="Normal 2 13 3 5 2 5" xfId="13003"/>
    <cellStyle name="Normal 2 13 3 5 2 5 2" xfId="13004"/>
    <cellStyle name="Normal 2 13 3 5 2 6" xfId="13005"/>
    <cellStyle name="Normal 2 13 3 5 3" xfId="13006"/>
    <cellStyle name="Normal 2 13 3 5 3 2" xfId="13007"/>
    <cellStyle name="Normal 2 13 3 5 3 2 2" xfId="13008"/>
    <cellStyle name="Normal 2 13 3 5 3 3" xfId="13009"/>
    <cellStyle name="Normal 2 13 3 5 3 3 2" xfId="13010"/>
    <cellStyle name="Normal 2 13 3 5 3 4" xfId="13011"/>
    <cellStyle name="Normal 2 13 3 5 3 4 2" xfId="13012"/>
    <cellStyle name="Normal 2 13 3 5 3 5" xfId="13013"/>
    <cellStyle name="Normal 2 13 3 5 4" xfId="13014"/>
    <cellStyle name="Normal 2 13 3 5 4 2" xfId="13015"/>
    <cellStyle name="Normal 2 13 3 5 5" xfId="13016"/>
    <cellStyle name="Normal 2 13 3 5 5 2" xfId="13017"/>
    <cellStyle name="Normal 2 13 3 5 6" xfId="13018"/>
    <cellStyle name="Normal 2 13 3 5 6 2" xfId="13019"/>
    <cellStyle name="Normal 2 13 3 5 7" xfId="13020"/>
    <cellStyle name="Normal 2 13 3 6" xfId="13021"/>
    <cellStyle name="Normal 2 13 3 6 2" xfId="13022"/>
    <cellStyle name="Normal 2 13 3 6 2 2" xfId="13023"/>
    <cellStyle name="Normal 2 13 3 6 2 2 2" xfId="13024"/>
    <cellStyle name="Normal 2 13 3 6 2 3" xfId="13025"/>
    <cellStyle name="Normal 2 13 3 6 2 3 2" xfId="13026"/>
    <cellStyle name="Normal 2 13 3 6 2 4" xfId="13027"/>
    <cellStyle name="Normal 2 13 3 6 2 4 2" xfId="13028"/>
    <cellStyle name="Normal 2 13 3 6 2 5" xfId="13029"/>
    <cellStyle name="Normal 2 13 3 6 3" xfId="13030"/>
    <cellStyle name="Normal 2 13 3 6 3 2" xfId="13031"/>
    <cellStyle name="Normal 2 13 3 6 4" xfId="13032"/>
    <cellStyle name="Normal 2 13 3 6 4 2" xfId="13033"/>
    <cellStyle name="Normal 2 13 3 6 5" xfId="13034"/>
    <cellStyle name="Normal 2 13 3 6 5 2" xfId="13035"/>
    <cellStyle name="Normal 2 13 3 6 6" xfId="13036"/>
    <cellStyle name="Normal 2 13 3 7" xfId="13037"/>
    <cellStyle name="Normal 2 13 3 7 2" xfId="13038"/>
    <cellStyle name="Normal 2 13 3 7 2 2" xfId="13039"/>
    <cellStyle name="Normal 2 13 3 7 3" xfId="13040"/>
    <cellStyle name="Normal 2 13 3 7 3 2" xfId="13041"/>
    <cellStyle name="Normal 2 13 3 7 4" xfId="13042"/>
    <cellStyle name="Normal 2 13 3 7 4 2" xfId="13043"/>
    <cellStyle name="Normal 2 13 3 7 5" xfId="13044"/>
    <cellStyle name="Normal 2 13 3 8" xfId="13045"/>
    <cellStyle name="Normal 2 13 3 8 2" xfId="13046"/>
    <cellStyle name="Normal 2 13 3 9" xfId="13047"/>
    <cellStyle name="Normal 2 13 3 9 2" xfId="13048"/>
    <cellStyle name="Normal 2 13 4" xfId="13049"/>
    <cellStyle name="Normal 2 13 4 2" xfId="13050"/>
    <cellStyle name="Normal 2 13 4 2 2" xfId="13051"/>
    <cellStyle name="Normal 2 13 4 2 2 2" xfId="13052"/>
    <cellStyle name="Normal 2 13 4 2 2 2 2" xfId="13053"/>
    <cellStyle name="Normal 2 13 4 2 2 2 2 2" xfId="13054"/>
    <cellStyle name="Normal 2 13 4 2 2 2 2 2 2" xfId="13055"/>
    <cellStyle name="Normal 2 13 4 2 2 2 2 3" xfId="13056"/>
    <cellStyle name="Normal 2 13 4 2 2 2 2 3 2" xfId="13057"/>
    <cellStyle name="Normal 2 13 4 2 2 2 2 4" xfId="13058"/>
    <cellStyle name="Normal 2 13 4 2 2 2 2 4 2" xfId="13059"/>
    <cellStyle name="Normal 2 13 4 2 2 2 2 5" xfId="13060"/>
    <cellStyle name="Normal 2 13 4 2 2 2 3" xfId="13061"/>
    <cellStyle name="Normal 2 13 4 2 2 2 3 2" xfId="13062"/>
    <cellStyle name="Normal 2 13 4 2 2 2 4" xfId="13063"/>
    <cellStyle name="Normal 2 13 4 2 2 2 4 2" xfId="13064"/>
    <cellStyle name="Normal 2 13 4 2 2 2 5" xfId="13065"/>
    <cellStyle name="Normal 2 13 4 2 2 2 5 2" xfId="13066"/>
    <cellStyle name="Normal 2 13 4 2 2 2 6" xfId="13067"/>
    <cellStyle name="Normal 2 13 4 2 2 3" xfId="13068"/>
    <cellStyle name="Normal 2 13 4 2 2 3 2" xfId="13069"/>
    <cellStyle name="Normal 2 13 4 2 2 3 2 2" xfId="13070"/>
    <cellStyle name="Normal 2 13 4 2 2 3 3" xfId="13071"/>
    <cellStyle name="Normal 2 13 4 2 2 3 3 2" xfId="13072"/>
    <cellStyle name="Normal 2 13 4 2 2 3 4" xfId="13073"/>
    <cellStyle name="Normal 2 13 4 2 2 3 4 2" xfId="13074"/>
    <cellStyle name="Normal 2 13 4 2 2 3 5" xfId="13075"/>
    <cellStyle name="Normal 2 13 4 2 2 4" xfId="13076"/>
    <cellStyle name="Normal 2 13 4 2 2 4 2" xfId="13077"/>
    <cellStyle name="Normal 2 13 4 2 2 5" xfId="13078"/>
    <cellStyle name="Normal 2 13 4 2 2 5 2" xfId="13079"/>
    <cellStyle name="Normal 2 13 4 2 2 6" xfId="13080"/>
    <cellStyle name="Normal 2 13 4 2 2 6 2" xfId="13081"/>
    <cellStyle name="Normal 2 13 4 2 2 7" xfId="13082"/>
    <cellStyle name="Normal 2 13 4 2 3" xfId="13083"/>
    <cellStyle name="Normal 2 13 4 2 3 2" xfId="13084"/>
    <cellStyle name="Normal 2 13 4 2 3 2 2" xfId="13085"/>
    <cellStyle name="Normal 2 13 4 2 3 2 2 2" xfId="13086"/>
    <cellStyle name="Normal 2 13 4 2 3 2 3" xfId="13087"/>
    <cellStyle name="Normal 2 13 4 2 3 2 3 2" xfId="13088"/>
    <cellStyle name="Normal 2 13 4 2 3 2 4" xfId="13089"/>
    <cellStyle name="Normal 2 13 4 2 3 2 4 2" xfId="13090"/>
    <cellStyle name="Normal 2 13 4 2 3 2 5" xfId="13091"/>
    <cellStyle name="Normal 2 13 4 2 3 3" xfId="13092"/>
    <cellStyle name="Normal 2 13 4 2 3 3 2" xfId="13093"/>
    <cellStyle name="Normal 2 13 4 2 3 4" xfId="13094"/>
    <cellStyle name="Normal 2 13 4 2 3 4 2" xfId="13095"/>
    <cellStyle name="Normal 2 13 4 2 3 5" xfId="13096"/>
    <cellStyle name="Normal 2 13 4 2 3 5 2" xfId="13097"/>
    <cellStyle name="Normal 2 13 4 2 3 6" xfId="13098"/>
    <cellStyle name="Normal 2 13 4 2 4" xfId="13099"/>
    <cellStyle name="Normal 2 13 4 2 4 2" xfId="13100"/>
    <cellStyle name="Normal 2 13 4 2 4 2 2" xfId="13101"/>
    <cellStyle name="Normal 2 13 4 2 4 3" xfId="13102"/>
    <cellStyle name="Normal 2 13 4 2 4 3 2" xfId="13103"/>
    <cellStyle name="Normal 2 13 4 2 4 4" xfId="13104"/>
    <cellStyle name="Normal 2 13 4 2 4 4 2" xfId="13105"/>
    <cellStyle name="Normal 2 13 4 2 4 5" xfId="13106"/>
    <cellStyle name="Normal 2 13 4 2 5" xfId="13107"/>
    <cellStyle name="Normal 2 13 4 2 5 2" xfId="13108"/>
    <cellStyle name="Normal 2 13 4 2 6" xfId="13109"/>
    <cellStyle name="Normal 2 13 4 2 6 2" xfId="13110"/>
    <cellStyle name="Normal 2 13 4 2 7" xfId="13111"/>
    <cellStyle name="Normal 2 13 4 2 7 2" xfId="13112"/>
    <cellStyle name="Normal 2 13 4 2 8" xfId="13113"/>
    <cellStyle name="Normal 2 13 4 3" xfId="13114"/>
    <cellStyle name="Normal 2 13 4 3 2" xfId="13115"/>
    <cellStyle name="Normal 2 13 4 3 2 2" xfId="13116"/>
    <cellStyle name="Normal 2 13 4 3 2 2 2" xfId="13117"/>
    <cellStyle name="Normal 2 13 4 3 2 2 2 2" xfId="13118"/>
    <cellStyle name="Normal 2 13 4 3 2 2 3" xfId="13119"/>
    <cellStyle name="Normal 2 13 4 3 2 2 3 2" xfId="13120"/>
    <cellStyle name="Normal 2 13 4 3 2 2 4" xfId="13121"/>
    <cellStyle name="Normal 2 13 4 3 2 2 4 2" xfId="13122"/>
    <cellStyle name="Normal 2 13 4 3 2 2 5" xfId="13123"/>
    <cellStyle name="Normal 2 13 4 3 2 3" xfId="13124"/>
    <cellStyle name="Normal 2 13 4 3 2 3 2" xfId="13125"/>
    <cellStyle name="Normal 2 13 4 3 2 4" xfId="13126"/>
    <cellStyle name="Normal 2 13 4 3 2 4 2" xfId="13127"/>
    <cellStyle name="Normal 2 13 4 3 2 5" xfId="13128"/>
    <cellStyle name="Normal 2 13 4 3 2 5 2" xfId="13129"/>
    <cellStyle name="Normal 2 13 4 3 2 6" xfId="13130"/>
    <cellStyle name="Normal 2 13 4 3 3" xfId="13131"/>
    <cellStyle name="Normal 2 13 4 3 3 2" xfId="13132"/>
    <cellStyle name="Normal 2 13 4 3 3 2 2" xfId="13133"/>
    <cellStyle name="Normal 2 13 4 3 3 3" xfId="13134"/>
    <cellStyle name="Normal 2 13 4 3 3 3 2" xfId="13135"/>
    <cellStyle name="Normal 2 13 4 3 3 4" xfId="13136"/>
    <cellStyle name="Normal 2 13 4 3 3 4 2" xfId="13137"/>
    <cellStyle name="Normal 2 13 4 3 3 5" xfId="13138"/>
    <cellStyle name="Normal 2 13 4 3 4" xfId="13139"/>
    <cellStyle name="Normal 2 13 4 3 4 2" xfId="13140"/>
    <cellStyle name="Normal 2 13 4 3 5" xfId="13141"/>
    <cellStyle name="Normal 2 13 4 3 5 2" xfId="13142"/>
    <cellStyle name="Normal 2 13 4 3 6" xfId="13143"/>
    <cellStyle name="Normal 2 13 4 3 6 2" xfId="13144"/>
    <cellStyle name="Normal 2 13 4 3 7" xfId="13145"/>
    <cellStyle name="Normal 2 13 4 4" xfId="13146"/>
    <cellStyle name="Normal 2 13 4 4 2" xfId="13147"/>
    <cellStyle name="Normal 2 13 4 4 2 2" xfId="13148"/>
    <cellStyle name="Normal 2 13 4 4 2 2 2" xfId="13149"/>
    <cellStyle name="Normal 2 13 4 4 2 3" xfId="13150"/>
    <cellStyle name="Normal 2 13 4 4 2 3 2" xfId="13151"/>
    <cellStyle name="Normal 2 13 4 4 2 4" xfId="13152"/>
    <cellStyle name="Normal 2 13 4 4 2 4 2" xfId="13153"/>
    <cellStyle name="Normal 2 13 4 4 2 5" xfId="13154"/>
    <cellStyle name="Normal 2 13 4 4 3" xfId="13155"/>
    <cellStyle name="Normal 2 13 4 4 3 2" xfId="13156"/>
    <cellStyle name="Normal 2 13 4 4 4" xfId="13157"/>
    <cellStyle name="Normal 2 13 4 4 4 2" xfId="13158"/>
    <cellStyle name="Normal 2 13 4 4 5" xfId="13159"/>
    <cellStyle name="Normal 2 13 4 4 5 2" xfId="13160"/>
    <cellStyle name="Normal 2 13 4 4 6" xfId="13161"/>
    <cellStyle name="Normal 2 13 4 5" xfId="13162"/>
    <cellStyle name="Normal 2 13 4 5 2" xfId="13163"/>
    <cellStyle name="Normal 2 13 4 5 2 2" xfId="13164"/>
    <cellStyle name="Normal 2 13 4 5 3" xfId="13165"/>
    <cellStyle name="Normal 2 13 4 5 3 2" xfId="13166"/>
    <cellStyle name="Normal 2 13 4 5 4" xfId="13167"/>
    <cellStyle name="Normal 2 13 4 5 4 2" xfId="13168"/>
    <cellStyle name="Normal 2 13 4 5 5" xfId="13169"/>
    <cellStyle name="Normal 2 13 4 6" xfId="13170"/>
    <cellStyle name="Normal 2 13 4 6 2" xfId="13171"/>
    <cellStyle name="Normal 2 13 4 7" xfId="13172"/>
    <cellStyle name="Normal 2 13 4 7 2" xfId="13173"/>
    <cellStyle name="Normal 2 13 4 8" xfId="13174"/>
    <cellStyle name="Normal 2 13 4 8 2" xfId="13175"/>
    <cellStyle name="Normal 2 13 4 9" xfId="13176"/>
    <cellStyle name="Normal 2 13 5" xfId="13177"/>
    <cellStyle name="Normal 2 13 5 2" xfId="13178"/>
    <cellStyle name="Normal 2 13 5 2 2" xfId="13179"/>
    <cellStyle name="Normal 2 13 5 2 2 2" xfId="13180"/>
    <cellStyle name="Normal 2 13 5 2 2 2 2" xfId="13181"/>
    <cellStyle name="Normal 2 13 5 2 2 2 2 2" xfId="13182"/>
    <cellStyle name="Normal 2 13 5 2 2 2 3" xfId="13183"/>
    <cellStyle name="Normal 2 13 5 2 2 2 3 2" xfId="13184"/>
    <cellStyle name="Normal 2 13 5 2 2 2 4" xfId="13185"/>
    <cellStyle name="Normal 2 13 5 2 2 2 4 2" xfId="13186"/>
    <cellStyle name="Normal 2 13 5 2 2 2 5" xfId="13187"/>
    <cellStyle name="Normal 2 13 5 2 2 3" xfId="13188"/>
    <cellStyle name="Normal 2 13 5 2 2 3 2" xfId="13189"/>
    <cellStyle name="Normal 2 13 5 2 2 4" xfId="13190"/>
    <cellStyle name="Normal 2 13 5 2 2 4 2" xfId="13191"/>
    <cellStyle name="Normal 2 13 5 2 2 5" xfId="13192"/>
    <cellStyle name="Normal 2 13 5 2 2 5 2" xfId="13193"/>
    <cellStyle name="Normal 2 13 5 2 2 6" xfId="13194"/>
    <cellStyle name="Normal 2 13 5 2 3" xfId="13195"/>
    <cellStyle name="Normal 2 13 5 2 3 2" xfId="13196"/>
    <cellStyle name="Normal 2 13 5 2 3 2 2" xfId="13197"/>
    <cellStyle name="Normal 2 13 5 2 3 3" xfId="13198"/>
    <cellStyle name="Normal 2 13 5 2 3 3 2" xfId="13199"/>
    <cellStyle name="Normal 2 13 5 2 3 4" xfId="13200"/>
    <cellStyle name="Normal 2 13 5 2 3 4 2" xfId="13201"/>
    <cellStyle name="Normal 2 13 5 2 3 5" xfId="13202"/>
    <cellStyle name="Normal 2 13 5 2 4" xfId="13203"/>
    <cellStyle name="Normal 2 13 5 2 4 2" xfId="13204"/>
    <cellStyle name="Normal 2 13 5 2 5" xfId="13205"/>
    <cellStyle name="Normal 2 13 5 2 5 2" xfId="13206"/>
    <cellStyle name="Normal 2 13 5 2 6" xfId="13207"/>
    <cellStyle name="Normal 2 13 5 2 6 2" xfId="13208"/>
    <cellStyle name="Normal 2 13 5 2 7" xfId="13209"/>
    <cellStyle name="Normal 2 13 5 3" xfId="13210"/>
    <cellStyle name="Normal 2 13 5 3 2" xfId="13211"/>
    <cellStyle name="Normal 2 13 5 3 2 2" xfId="13212"/>
    <cellStyle name="Normal 2 13 5 3 2 2 2" xfId="13213"/>
    <cellStyle name="Normal 2 13 5 3 2 3" xfId="13214"/>
    <cellStyle name="Normal 2 13 5 3 2 3 2" xfId="13215"/>
    <cellStyle name="Normal 2 13 5 3 2 4" xfId="13216"/>
    <cellStyle name="Normal 2 13 5 3 2 4 2" xfId="13217"/>
    <cellStyle name="Normal 2 13 5 3 2 5" xfId="13218"/>
    <cellStyle name="Normal 2 13 5 3 3" xfId="13219"/>
    <cellStyle name="Normal 2 13 5 3 3 2" xfId="13220"/>
    <cellStyle name="Normal 2 13 5 3 4" xfId="13221"/>
    <cellStyle name="Normal 2 13 5 3 4 2" xfId="13222"/>
    <cellStyle name="Normal 2 13 5 3 5" xfId="13223"/>
    <cellStyle name="Normal 2 13 5 3 5 2" xfId="13224"/>
    <cellStyle name="Normal 2 13 5 3 6" xfId="13225"/>
    <cellStyle name="Normal 2 13 5 4" xfId="13226"/>
    <cellStyle name="Normal 2 13 5 4 2" xfId="13227"/>
    <cellStyle name="Normal 2 13 5 4 2 2" xfId="13228"/>
    <cellStyle name="Normal 2 13 5 4 3" xfId="13229"/>
    <cellStyle name="Normal 2 13 5 4 3 2" xfId="13230"/>
    <cellStyle name="Normal 2 13 5 4 4" xfId="13231"/>
    <cellStyle name="Normal 2 13 5 4 4 2" xfId="13232"/>
    <cellStyle name="Normal 2 13 5 4 5" xfId="13233"/>
    <cellStyle name="Normal 2 13 5 5" xfId="13234"/>
    <cellStyle name="Normal 2 13 5 5 2" xfId="13235"/>
    <cellStyle name="Normal 2 13 5 6" xfId="13236"/>
    <cellStyle name="Normal 2 13 5 6 2" xfId="13237"/>
    <cellStyle name="Normal 2 13 5 7" xfId="13238"/>
    <cellStyle name="Normal 2 13 5 7 2" xfId="13239"/>
    <cellStyle name="Normal 2 13 5 8" xfId="13240"/>
    <cellStyle name="Normal 2 13 6" xfId="13241"/>
    <cellStyle name="Normal 2 13 6 2" xfId="13242"/>
    <cellStyle name="Normal 2 13 6 2 2" xfId="13243"/>
    <cellStyle name="Normal 2 13 6 2 2 2" xfId="13244"/>
    <cellStyle name="Normal 2 13 6 2 2 2 2" xfId="13245"/>
    <cellStyle name="Normal 2 13 6 2 2 3" xfId="13246"/>
    <cellStyle name="Normal 2 13 6 2 2 3 2" xfId="13247"/>
    <cellStyle name="Normal 2 13 6 2 2 4" xfId="13248"/>
    <cellStyle name="Normal 2 13 6 2 2 4 2" xfId="13249"/>
    <cellStyle name="Normal 2 13 6 2 2 5" xfId="13250"/>
    <cellStyle name="Normal 2 13 6 2 3" xfId="13251"/>
    <cellStyle name="Normal 2 13 6 2 3 2" xfId="13252"/>
    <cellStyle name="Normal 2 13 6 2 4" xfId="13253"/>
    <cellStyle name="Normal 2 13 6 2 4 2" xfId="13254"/>
    <cellStyle name="Normal 2 13 6 2 5" xfId="13255"/>
    <cellStyle name="Normal 2 13 6 2 5 2" xfId="13256"/>
    <cellStyle name="Normal 2 13 6 2 6" xfId="13257"/>
    <cellStyle name="Normal 2 13 6 3" xfId="13258"/>
    <cellStyle name="Normal 2 13 6 3 2" xfId="13259"/>
    <cellStyle name="Normal 2 13 6 3 2 2" xfId="13260"/>
    <cellStyle name="Normal 2 13 6 3 3" xfId="13261"/>
    <cellStyle name="Normal 2 13 6 3 3 2" xfId="13262"/>
    <cellStyle name="Normal 2 13 6 3 4" xfId="13263"/>
    <cellStyle name="Normal 2 13 6 3 4 2" xfId="13264"/>
    <cellStyle name="Normal 2 13 6 3 5" xfId="13265"/>
    <cellStyle name="Normal 2 13 6 4" xfId="13266"/>
    <cellStyle name="Normal 2 13 6 4 2" xfId="13267"/>
    <cellStyle name="Normal 2 13 6 5" xfId="13268"/>
    <cellStyle name="Normal 2 13 6 5 2" xfId="13269"/>
    <cellStyle name="Normal 2 13 6 6" xfId="13270"/>
    <cellStyle name="Normal 2 13 6 6 2" xfId="13271"/>
    <cellStyle name="Normal 2 13 6 7" xfId="13272"/>
    <cellStyle name="Normal 2 13 7" xfId="13273"/>
    <cellStyle name="Normal 2 13 7 2" xfId="13274"/>
    <cellStyle name="Normal 2 13 7 2 2" xfId="13275"/>
    <cellStyle name="Normal 2 13 7 2 2 2" xfId="13276"/>
    <cellStyle name="Normal 2 13 7 2 2 2 2" xfId="13277"/>
    <cellStyle name="Normal 2 13 7 2 2 3" xfId="13278"/>
    <cellStyle name="Normal 2 13 7 2 2 3 2" xfId="13279"/>
    <cellStyle name="Normal 2 13 7 2 2 4" xfId="13280"/>
    <cellStyle name="Normal 2 13 7 2 2 4 2" xfId="13281"/>
    <cellStyle name="Normal 2 13 7 2 2 5" xfId="13282"/>
    <cellStyle name="Normal 2 13 7 2 3" xfId="13283"/>
    <cellStyle name="Normal 2 13 7 2 3 2" xfId="13284"/>
    <cellStyle name="Normal 2 13 7 2 4" xfId="13285"/>
    <cellStyle name="Normal 2 13 7 2 4 2" xfId="13286"/>
    <cellStyle name="Normal 2 13 7 2 5" xfId="13287"/>
    <cellStyle name="Normal 2 13 7 2 5 2" xfId="13288"/>
    <cellStyle name="Normal 2 13 7 2 6" xfId="13289"/>
    <cellStyle name="Normal 2 13 7 3" xfId="13290"/>
    <cellStyle name="Normal 2 13 7 3 2" xfId="13291"/>
    <cellStyle name="Normal 2 13 7 3 2 2" xfId="13292"/>
    <cellStyle name="Normal 2 13 7 3 3" xfId="13293"/>
    <cellStyle name="Normal 2 13 7 3 3 2" xfId="13294"/>
    <cellStyle name="Normal 2 13 7 3 4" xfId="13295"/>
    <cellStyle name="Normal 2 13 7 3 4 2" xfId="13296"/>
    <cellStyle name="Normal 2 13 7 3 5" xfId="13297"/>
    <cellStyle name="Normal 2 13 7 4" xfId="13298"/>
    <cellStyle name="Normal 2 13 7 4 2" xfId="13299"/>
    <cellStyle name="Normal 2 13 7 5" xfId="13300"/>
    <cellStyle name="Normal 2 13 7 5 2" xfId="13301"/>
    <cellStyle name="Normal 2 13 7 6" xfId="13302"/>
    <cellStyle name="Normal 2 13 7 6 2" xfId="13303"/>
    <cellStyle name="Normal 2 13 7 7" xfId="13304"/>
    <cellStyle name="Normal 2 13 8" xfId="13305"/>
    <cellStyle name="Normal 2 13 8 2" xfId="13306"/>
    <cellStyle name="Normal 2 13 8 2 2" xfId="13307"/>
    <cellStyle name="Normal 2 13 8 2 2 2" xfId="13308"/>
    <cellStyle name="Normal 2 13 8 2 3" xfId="13309"/>
    <cellStyle name="Normal 2 13 8 2 3 2" xfId="13310"/>
    <cellStyle name="Normal 2 13 8 2 4" xfId="13311"/>
    <cellStyle name="Normal 2 13 8 2 4 2" xfId="13312"/>
    <cellStyle name="Normal 2 13 8 2 5" xfId="13313"/>
    <cellStyle name="Normal 2 13 8 3" xfId="13314"/>
    <cellStyle name="Normal 2 13 8 3 2" xfId="13315"/>
    <cellStyle name="Normal 2 13 8 4" xfId="13316"/>
    <cellStyle name="Normal 2 13 8 4 2" xfId="13317"/>
    <cellStyle name="Normal 2 13 8 5" xfId="13318"/>
    <cellStyle name="Normal 2 13 8 5 2" xfId="13319"/>
    <cellStyle name="Normal 2 13 8 6" xfId="13320"/>
    <cellStyle name="Normal 2 13 9" xfId="13321"/>
    <cellStyle name="Normal 2 13 9 2" xfId="13322"/>
    <cellStyle name="Normal 2 13 9 2 2" xfId="13323"/>
    <cellStyle name="Normal 2 13 9 3" xfId="13324"/>
    <cellStyle name="Normal 2 13 9 3 2" xfId="13325"/>
    <cellStyle name="Normal 2 13 9 4" xfId="13326"/>
    <cellStyle name="Normal 2 13 9 4 2" xfId="13327"/>
    <cellStyle name="Normal 2 13 9 5" xfId="13328"/>
    <cellStyle name="Normal 2 14" xfId="13329"/>
    <cellStyle name="Normal 2 14 10" xfId="13330"/>
    <cellStyle name="Normal 2 14 10 2" xfId="13331"/>
    <cellStyle name="Normal 2 14 11" xfId="13332"/>
    <cellStyle name="Normal 2 14 11 2" xfId="13333"/>
    <cellStyle name="Normal 2 14 12" xfId="13334"/>
    <cellStyle name="Normal 2 14 12 2" xfId="13335"/>
    <cellStyle name="Normal 2 14 13" xfId="13336"/>
    <cellStyle name="Normal 2 14 14" xfId="13337"/>
    <cellStyle name="Normal 2 14 15" xfId="13338"/>
    <cellStyle name="Normal 2 14 16" xfId="13339"/>
    <cellStyle name="Normal 2 14 2" xfId="13340"/>
    <cellStyle name="Normal 2 14 2 10" xfId="13341"/>
    <cellStyle name="Normal 2 14 2 10 2" xfId="13342"/>
    <cellStyle name="Normal 2 14 2 11" xfId="13343"/>
    <cellStyle name="Normal 2 14 2 2" xfId="13344"/>
    <cellStyle name="Normal 2 14 2 2 2" xfId="13345"/>
    <cellStyle name="Normal 2 14 2 2 2 2" xfId="13346"/>
    <cellStyle name="Normal 2 14 2 2 2 2 2" xfId="13347"/>
    <cellStyle name="Normal 2 14 2 2 2 2 2 2" xfId="13348"/>
    <cellStyle name="Normal 2 14 2 2 2 2 2 2 2" xfId="13349"/>
    <cellStyle name="Normal 2 14 2 2 2 2 2 2 2 2" xfId="13350"/>
    <cellStyle name="Normal 2 14 2 2 2 2 2 2 3" xfId="13351"/>
    <cellStyle name="Normal 2 14 2 2 2 2 2 2 3 2" xfId="13352"/>
    <cellStyle name="Normal 2 14 2 2 2 2 2 2 4" xfId="13353"/>
    <cellStyle name="Normal 2 14 2 2 2 2 2 2 4 2" xfId="13354"/>
    <cellStyle name="Normal 2 14 2 2 2 2 2 2 5" xfId="13355"/>
    <cellStyle name="Normal 2 14 2 2 2 2 2 3" xfId="13356"/>
    <cellStyle name="Normal 2 14 2 2 2 2 2 3 2" xfId="13357"/>
    <cellStyle name="Normal 2 14 2 2 2 2 2 4" xfId="13358"/>
    <cellStyle name="Normal 2 14 2 2 2 2 2 4 2" xfId="13359"/>
    <cellStyle name="Normal 2 14 2 2 2 2 2 5" xfId="13360"/>
    <cellStyle name="Normal 2 14 2 2 2 2 2 5 2" xfId="13361"/>
    <cellStyle name="Normal 2 14 2 2 2 2 2 6" xfId="13362"/>
    <cellStyle name="Normal 2 14 2 2 2 2 3" xfId="13363"/>
    <cellStyle name="Normal 2 14 2 2 2 2 3 2" xfId="13364"/>
    <cellStyle name="Normal 2 14 2 2 2 2 3 2 2" xfId="13365"/>
    <cellStyle name="Normal 2 14 2 2 2 2 3 3" xfId="13366"/>
    <cellStyle name="Normal 2 14 2 2 2 2 3 3 2" xfId="13367"/>
    <cellStyle name="Normal 2 14 2 2 2 2 3 4" xfId="13368"/>
    <cellStyle name="Normal 2 14 2 2 2 2 3 4 2" xfId="13369"/>
    <cellStyle name="Normal 2 14 2 2 2 2 3 5" xfId="13370"/>
    <cellStyle name="Normal 2 14 2 2 2 2 4" xfId="13371"/>
    <cellStyle name="Normal 2 14 2 2 2 2 4 2" xfId="13372"/>
    <cellStyle name="Normal 2 14 2 2 2 2 5" xfId="13373"/>
    <cellStyle name="Normal 2 14 2 2 2 2 5 2" xfId="13374"/>
    <cellStyle name="Normal 2 14 2 2 2 2 6" xfId="13375"/>
    <cellStyle name="Normal 2 14 2 2 2 2 6 2" xfId="13376"/>
    <cellStyle name="Normal 2 14 2 2 2 2 7" xfId="13377"/>
    <cellStyle name="Normal 2 14 2 2 2 3" xfId="13378"/>
    <cellStyle name="Normal 2 14 2 2 2 3 2" xfId="13379"/>
    <cellStyle name="Normal 2 14 2 2 2 3 2 2" xfId="13380"/>
    <cellStyle name="Normal 2 14 2 2 2 3 2 2 2" xfId="13381"/>
    <cellStyle name="Normal 2 14 2 2 2 3 2 3" xfId="13382"/>
    <cellStyle name="Normal 2 14 2 2 2 3 2 3 2" xfId="13383"/>
    <cellStyle name="Normal 2 14 2 2 2 3 2 4" xfId="13384"/>
    <cellStyle name="Normal 2 14 2 2 2 3 2 4 2" xfId="13385"/>
    <cellStyle name="Normal 2 14 2 2 2 3 2 5" xfId="13386"/>
    <cellStyle name="Normal 2 14 2 2 2 3 3" xfId="13387"/>
    <cellStyle name="Normal 2 14 2 2 2 3 3 2" xfId="13388"/>
    <cellStyle name="Normal 2 14 2 2 2 3 4" xfId="13389"/>
    <cellStyle name="Normal 2 14 2 2 2 3 4 2" xfId="13390"/>
    <cellStyle name="Normal 2 14 2 2 2 3 5" xfId="13391"/>
    <cellStyle name="Normal 2 14 2 2 2 3 5 2" xfId="13392"/>
    <cellStyle name="Normal 2 14 2 2 2 3 6" xfId="13393"/>
    <cellStyle name="Normal 2 14 2 2 2 4" xfId="13394"/>
    <cellStyle name="Normal 2 14 2 2 2 4 2" xfId="13395"/>
    <cellStyle name="Normal 2 14 2 2 2 4 2 2" xfId="13396"/>
    <cellStyle name="Normal 2 14 2 2 2 4 3" xfId="13397"/>
    <cellStyle name="Normal 2 14 2 2 2 4 3 2" xfId="13398"/>
    <cellStyle name="Normal 2 14 2 2 2 4 4" xfId="13399"/>
    <cellStyle name="Normal 2 14 2 2 2 4 4 2" xfId="13400"/>
    <cellStyle name="Normal 2 14 2 2 2 4 5" xfId="13401"/>
    <cellStyle name="Normal 2 14 2 2 2 5" xfId="13402"/>
    <cellStyle name="Normal 2 14 2 2 2 5 2" xfId="13403"/>
    <cellStyle name="Normal 2 14 2 2 2 6" xfId="13404"/>
    <cellStyle name="Normal 2 14 2 2 2 6 2" xfId="13405"/>
    <cellStyle name="Normal 2 14 2 2 2 7" xfId="13406"/>
    <cellStyle name="Normal 2 14 2 2 2 7 2" xfId="13407"/>
    <cellStyle name="Normal 2 14 2 2 2 8" xfId="13408"/>
    <cellStyle name="Normal 2 14 2 2 3" xfId="13409"/>
    <cellStyle name="Normal 2 14 2 2 3 2" xfId="13410"/>
    <cellStyle name="Normal 2 14 2 2 3 2 2" xfId="13411"/>
    <cellStyle name="Normal 2 14 2 2 3 2 2 2" xfId="13412"/>
    <cellStyle name="Normal 2 14 2 2 3 2 2 2 2" xfId="13413"/>
    <cellStyle name="Normal 2 14 2 2 3 2 2 3" xfId="13414"/>
    <cellStyle name="Normal 2 14 2 2 3 2 2 3 2" xfId="13415"/>
    <cellStyle name="Normal 2 14 2 2 3 2 2 4" xfId="13416"/>
    <cellStyle name="Normal 2 14 2 2 3 2 2 4 2" xfId="13417"/>
    <cellStyle name="Normal 2 14 2 2 3 2 2 5" xfId="13418"/>
    <cellStyle name="Normal 2 14 2 2 3 2 3" xfId="13419"/>
    <cellStyle name="Normal 2 14 2 2 3 2 3 2" xfId="13420"/>
    <cellStyle name="Normal 2 14 2 2 3 2 4" xfId="13421"/>
    <cellStyle name="Normal 2 14 2 2 3 2 4 2" xfId="13422"/>
    <cellStyle name="Normal 2 14 2 2 3 2 5" xfId="13423"/>
    <cellStyle name="Normal 2 14 2 2 3 2 5 2" xfId="13424"/>
    <cellStyle name="Normal 2 14 2 2 3 2 6" xfId="13425"/>
    <cellStyle name="Normal 2 14 2 2 3 3" xfId="13426"/>
    <cellStyle name="Normal 2 14 2 2 3 3 2" xfId="13427"/>
    <cellStyle name="Normal 2 14 2 2 3 3 2 2" xfId="13428"/>
    <cellStyle name="Normal 2 14 2 2 3 3 3" xfId="13429"/>
    <cellStyle name="Normal 2 14 2 2 3 3 3 2" xfId="13430"/>
    <cellStyle name="Normal 2 14 2 2 3 3 4" xfId="13431"/>
    <cellStyle name="Normal 2 14 2 2 3 3 4 2" xfId="13432"/>
    <cellStyle name="Normal 2 14 2 2 3 3 5" xfId="13433"/>
    <cellStyle name="Normal 2 14 2 2 3 4" xfId="13434"/>
    <cellStyle name="Normal 2 14 2 2 3 4 2" xfId="13435"/>
    <cellStyle name="Normal 2 14 2 2 3 5" xfId="13436"/>
    <cellStyle name="Normal 2 14 2 2 3 5 2" xfId="13437"/>
    <cellStyle name="Normal 2 14 2 2 3 6" xfId="13438"/>
    <cellStyle name="Normal 2 14 2 2 3 6 2" xfId="13439"/>
    <cellStyle name="Normal 2 14 2 2 3 7" xfId="13440"/>
    <cellStyle name="Normal 2 14 2 2 4" xfId="13441"/>
    <cellStyle name="Normal 2 14 2 2 4 2" xfId="13442"/>
    <cellStyle name="Normal 2 14 2 2 4 2 2" xfId="13443"/>
    <cellStyle name="Normal 2 14 2 2 4 2 2 2" xfId="13444"/>
    <cellStyle name="Normal 2 14 2 2 4 2 3" xfId="13445"/>
    <cellStyle name="Normal 2 14 2 2 4 2 3 2" xfId="13446"/>
    <cellStyle name="Normal 2 14 2 2 4 2 4" xfId="13447"/>
    <cellStyle name="Normal 2 14 2 2 4 2 4 2" xfId="13448"/>
    <cellStyle name="Normal 2 14 2 2 4 2 5" xfId="13449"/>
    <cellStyle name="Normal 2 14 2 2 4 3" xfId="13450"/>
    <cellStyle name="Normal 2 14 2 2 4 3 2" xfId="13451"/>
    <cellStyle name="Normal 2 14 2 2 4 4" xfId="13452"/>
    <cellStyle name="Normal 2 14 2 2 4 4 2" xfId="13453"/>
    <cellStyle name="Normal 2 14 2 2 4 5" xfId="13454"/>
    <cellStyle name="Normal 2 14 2 2 4 5 2" xfId="13455"/>
    <cellStyle name="Normal 2 14 2 2 4 6" xfId="13456"/>
    <cellStyle name="Normal 2 14 2 2 5" xfId="13457"/>
    <cellStyle name="Normal 2 14 2 2 5 2" xfId="13458"/>
    <cellStyle name="Normal 2 14 2 2 5 2 2" xfId="13459"/>
    <cellStyle name="Normal 2 14 2 2 5 3" xfId="13460"/>
    <cellStyle name="Normal 2 14 2 2 5 3 2" xfId="13461"/>
    <cellStyle name="Normal 2 14 2 2 5 4" xfId="13462"/>
    <cellStyle name="Normal 2 14 2 2 5 4 2" xfId="13463"/>
    <cellStyle name="Normal 2 14 2 2 5 5" xfId="13464"/>
    <cellStyle name="Normal 2 14 2 2 6" xfId="13465"/>
    <cellStyle name="Normal 2 14 2 2 6 2" xfId="13466"/>
    <cellStyle name="Normal 2 14 2 2 7" xfId="13467"/>
    <cellStyle name="Normal 2 14 2 2 7 2" xfId="13468"/>
    <cellStyle name="Normal 2 14 2 2 8" xfId="13469"/>
    <cellStyle name="Normal 2 14 2 2 8 2" xfId="13470"/>
    <cellStyle name="Normal 2 14 2 2 9" xfId="13471"/>
    <cellStyle name="Normal 2 14 2 3" xfId="13472"/>
    <cellStyle name="Normal 2 14 2 3 2" xfId="13473"/>
    <cellStyle name="Normal 2 14 2 3 2 2" xfId="13474"/>
    <cellStyle name="Normal 2 14 2 3 2 2 2" xfId="13475"/>
    <cellStyle name="Normal 2 14 2 3 2 2 2 2" xfId="13476"/>
    <cellStyle name="Normal 2 14 2 3 2 2 2 2 2" xfId="13477"/>
    <cellStyle name="Normal 2 14 2 3 2 2 2 3" xfId="13478"/>
    <cellStyle name="Normal 2 14 2 3 2 2 2 3 2" xfId="13479"/>
    <cellStyle name="Normal 2 14 2 3 2 2 2 4" xfId="13480"/>
    <cellStyle name="Normal 2 14 2 3 2 2 2 4 2" xfId="13481"/>
    <cellStyle name="Normal 2 14 2 3 2 2 2 5" xfId="13482"/>
    <cellStyle name="Normal 2 14 2 3 2 2 3" xfId="13483"/>
    <cellStyle name="Normal 2 14 2 3 2 2 3 2" xfId="13484"/>
    <cellStyle name="Normal 2 14 2 3 2 2 4" xfId="13485"/>
    <cellStyle name="Normal 2 14 2 3 2 2 4 2" xfId="13486"/>
    <cellStyle name="Normal 2 14 2 3 2 2 5" xfId="13487"/>
    <cellStyle name="Normal 2 14 2 3 2 2 5 2" xfId="13488"/>
    <cellStyle name="Normal 2 14 2 3 2 2 6" xfId="13489"/>
    <cellStyle name="Normal 2 14 2 3 2 3" xfId="13490"/>
    <cellStyle name="Normal 2 14 2 3 2 3 2" xfId="13491"/>
    <cellStyle name="Normal 2 14 2 3 2 3 2 2" xfId="13492"/>
    <cellStyle name="Normal 2 14 2 3 2 3 3" xfId="13493"/>
    <cellStyle name="Normal 2 14 2 3 2 3 3 2" xfId="13494"/>
    <cellStyle name="Normal 2 14 2 3 2 3 4" xfId="13495"/>
    <cellStyle name="Normal 2 14 2 3 2 3 4 2" xfId="13496"/>
    <cellStyle name="Normal 2 14 2 3 2 3 5" xfId="13497"/>
    <cellStyle name="Normal 2 14 2 3 2 4" xfId="13498"/>
    <cellStyle name="Normal 2 14 2 3 2 4 2" xfId="13499"/>
    <cellStyle name="Normal 2 14 2 3 2 5" xfId="13500"/>
    <cellStyle name="Normal 2 14 2 3 2 5 2" xfId="13501"/>
    <cellStyle name="Normal 2 14 2 3 2 6" xfId="13502"/>
    <cellStyle name="Normal 2 14 2 3 2 6 2" xfId="13503"/>
    <cellStyle name="Normal 2 14 2 3 2 7" xfId="13504"/>
    <cellStyle name="Normal 2 14 2 3 3" xfId="13505"/>
    <cellStyle name="Normal 2 14 2 3 3 2" xfId="13506"/>
    <cellStyle name="Normal 2 14 2 3 3 2 2" xfId="13507"/>
    <cellStyle name="Normal 2 14 2 3 3 2 2 2" xfId="13508"/>
    <cellStyle name="Normal 2 14 2 3 3 2 3" xfId="13509"/>
    <cellStyle name="Normal 2 14 2 3 3 2 3 2" xfId="13510"/>
    <cellStyle name="Normal 2 14 2 3 3 2 4" xfId="13511"/>
    <cellStyle name="Normal 2 14 2 3 3 2 4 2" xfId="13512"/>
    <cellStyle name="Normal 2 14 2 3 3 2 5" xfId="13513"/>
    <cellStyle name="Normal 2 14 2 3 3 3" xfId="13514"/>
    <cellStyle name="Normal 2 14 2 3 3 3 2" xfId="13515"/>
    <cellStyle name="Normal 2 14 2 3 3 4" xfId="13516"/>
    <cellStyle name="Normal 2 14 2 3 3 4 2" xfId="13517"/>
    <cellStyle name="Normal 2 14 2 3 3 5" xfId="13518"/>
    <cellStyle name="Normal 2 14 2 3 3 5 2" xfId="13519"/>
    <cellStyle name="Normal 2 14 2 3 3 6" xfId="13520"/>
    <cellStyle name="Normal 2 14 2 3 4" xfId="13521"/>
    <cellStyle name="Normal 2 14 2 3 4 2" xfId="13522"/>
    <cellStyle name="Normal 2 14 2 3 4 2 2" xfId="13523"/>
    <cellStyle name="Normal 2 14 2 3 4 3" xfId="13524"/>
    <cellStyle name="Normal 2 14 2 3 4 3 2" xfId="13525"/>
    <cellStyle name="Normal 2 14 2 3 4 4" xfId="13526"/>
    <cellStyle name="Normal 2 14 2 3 4 4 2" xfId="13527"/>
    <cellStyle name="Normal 2 14 2 3 4 5" xfId="13528"/>
    <cellStyle name="Normal 2 14 2 3 5" xfId="13529"/>
    <cellStyle name="Normal 2 14 2 3 5 2" xfId="13530"/>
    <cellStyle name="Normal 2 14 2 3 6" xfId="13531"/>
    <cellStyle name="Normal 2 14 2 3 6 2" xfId="13532"/>
    <cellStyle name="Normal 2 14 2 3 7" xfId="13533"/>
    <cellStyle name="Normal 2 14 2 3 7 2" xfId="13534"/>
    <cellStyle name="Normal 2 14 2 3 8" xfId="13535"/>
    <cellStyle name="Normal 2 14 2 4" xfId="13536"/>
    <cellStyle name="Normal 2 14 2 4 2" xfId="13537"/>
    <cellStyle name="Normal 2 14 2 4 2 2" xfId="13538"/>
    <cellStyle name="Normal 2 14 2 4 2 2 2" xfId="13539"/>
    <cellStyle name="Normal 2 14 2 4 2 2 2 2" xfId="13540"/>
    <cellStyle name="Normal 2 14 2 4 2 2 3" xfId="13541"/>
    <cellStyle name="Normal 2 14 2 4 2 2 3 2" xfId="13542"/>
    <cellStyle name="Normal 2 14 2 4 2 2 4" xfId="13543"/>
    <cellStyle name="Normal 2 14 2 4 2 2 4 2" xfId="13544"/>
    <cellStyle name="Normal 2 14 2 4 2 2 5" xfId="13545"/>
    <cellStyle name="Normal 2 14 2 4 2 3" xfId="13546"/>
    <cellStyle name="Normal 2 14 2 4 2 3 2" xfId="13547"/>
    <cellStyle name="Normal 2 14 2 4 2 4" xfId="13548"/>
    <cellStyle name="Normal 2 14 2 4 2 4 2" xfId="13549"/>
    <cellStyle name="Normal 2 14 2 4 2 5" xfId="13550"/>
    <cellStyle name="Normal 2 14 2 4 2 5 2" xfId="13551"/>
    <cellStyle name="Normal 2 14 2 4 2 6" xfId="13552"/>
    <cellStyle name="Normal 2 14 2 4 3" xfId="13553"/>
    <cellStyle name="Normal 2 14 2 4 3 2" xfId="13554"/>
    <cellStyle name="Normal 2 14 2 4 3 2 2" xfId="13555"/>
    <cellStyle name="Normal 2 14 2 4 3 3" xfId="13556"/>
    <cellStyle name="Normal 2 14 2 4 3 3 2" xfId="13557"/>
    <cellStyle name="Normal 2 14 2 4 3 4" xfId="13558"/>
    <cellStyle name="Normal 2 14 2 4 3 4 2" xfId="13559"/>
    <cellStyle name="Normal 2 14 2 4 3 5" xfId="13560"/>
    <cellStyle name="Normal 2 14 2 4 4" xfId="13561"/>
    <cellStyle name="Normal 2 14 2 4 4 2" xfId="13562"/>
    <cellStyle name="Normal 2 14 2 4 5" xfId="13563"/>
    <cellStyle name="Normal 2 14 2 4 5 2" xfId="13564"/>
    <cellStyle name="Normal 2 14 2 4 6" xfId="13565"/>
    <cellStyle name="Normal 2 14 2 4 6 2" xfId="13566"/>
    <cellStyle name="Normal 2 14 2 4 7" xfId="13567"/>
    <cellStyle name="Normal 2 14 2 5" xfId="13568"/>
    <cellStyle name="Normal 2 14 2 5 2" xfId="13569"/>
    <cellStyle name="Normal 2 14 2 5 2 2" xfId="13570"/>
    <cellStyle name="Normal 2 14 2 5 2 2 2" xfId="13571"/>
    <cellStyle name="Normal 2 14 2 5 2 2 2 2" xfId="13572"/>
    <cellStyle name="Normal 2 14 2 5 2 2 3" xfId="13573"/>
    <cellStyle name="Normal 2 14 2 5 2 2 3 2" xfId="13574"/>
    <cellStyle name="Normal 2 14 2 5 2 2 4" xfId="13575"/>
    <cellStyle name="Normal 2 14 2 5 2 2 4 2" xfId="13576"/>
    <cellStyle name="Normal 2 14 2 5 2 2 5" xfId="13577"/>
    <cellStyle name="Normal 2 14 2 5 2 3" xfId="13578"/>
    <cellStyle name="Normal 2 14 2 5 2 3 2" xfId="13579"/>
    <cellStyle name="Normal 2 14 2 5 2 4" xfId="13580"/>
    <cellStyle name="Normal 2 14 2 5 2 4 2" xfId="13581"/>
    <cellStyle name="Normal 2 14 2 5 2 5" xfId="13582"/>
    <cellStyle name="Normal 2 14 2 5 2 5 2" xfId="13583"/>
    <cellStyle name="Normal 2 14 2 5 2 6" xfId="13584"/>
    <cellStyle name="Normal 2 14 2 5 3" xfId="13585"/>
    <cellStyle name="Normal 2 14 2 5 3 2" xfId="13586"/>
    <cellStyle name="Normal 2 14 2 5 3 2 2" xfId="13587"/>
    <cellStyle name="Normal 2 14 2 5 3 3" xfId="13588"/>
    <cellStyle name="Normal 2 14 2 5 3 3 2" xfId="13589"/>
    <cellStyle name="Normal 2 14 2 5 3 4" xfId="13590"/>
    <cellStyle name="Normal 2 14 2 5 3 4 2" xfId="13591"/>
    <cellStyle name="Normal 2 14 2 5 3 5" xfId="13592"/>
    <cellStyle name="Normal 2 14 2 5 4" xfId="13593"/>
    <cellStyle name="Normal 2 14 2 5 4 2" xfId="13594"/>
    <cellStyle name="Normal 2 14 2 5 5" xfId="13595"/>
    <cellStyle name="Normal 2 14 2 5 5 2" xfId="13596"/>
    <cellStyle name="Normal 2 14 2 5 6" xfId="13597"/>
    <cellStyle name="Normal 2 14 2 5 6 2" xfId="13598"/>
    <cellStyle name="Normal 2 14 2 5 7" xfId="13599"/>
    <cellStyle name="Normal 2 14 2 6" xfId="13600"/>
    <cellStyle name="Normal 2 14 2 6 2" xfId="13601"/>
    <cellStyle name="Normal 2 14 2 6 2 2" xfId="13602"/>
    <cellStyle name="Normal 2 14 2 6 2 2 2" xfId="13603"/>
    <cellStyle name="Normal 2 14 2 6 2 3" xfId="13604"/>
    <cellStyle name="Normal 2 14 2 6 2 3 2" xfId="13605"/>
    <cellStyle name="Normal 2 14 2 6 2 4" xfId="13606"/>
    <cellStyle name="Normal 2 14 2 6 2 4 2" xfId="13607"/>
    <cellStyle name="Normal 2 14 2 6 2 5" xfId="13608"/>
    <cellStyle name="Normal 2 14 2 6 3" xfId="13609"/>
    <cellStyle name="Normal 2 14 2 6 3 2" xfId="13610"/>
    <cellStyle name="Normal 2 14 2 6 4" xfId="13611"/>
    <cellStyle name="Normal 2 14 2 6 4 2" xfId="13612"/>
    <cellStyle name="Normal 2 14 2 6 5" xfId="13613"/>
    <cellStyle name="Normal 2 14 2 6 5 2" xfId="13614"/>
    <cellStyle name="Normal 2 14 2 6 6" xfId="13615"/>
    <cellStyle name="Normal 2 14 2 7" xfId="13616"/>
    <cellStyle name="Normal 2 14 2 7 2" xfId="13617"/>
    <cellStyle name="Normal 2 14 2 7 2 2" xfId="13618"/>
    <cellStyle name="Normal 2 14 2 7 3" xfId="13619"/>
    <cellStyle name="Normal 2 14 2 7 3 2" xfId="13620"/>
    <cellStyle name="Normal 2 14 2 7 4" xfId="13621"/>
    <cellStyle name="Normal 2 14 2 7 4 2" xfId="13622"/>
    <cellStyle name="Normal 2 14 2 7 5" xfId="13623"/>
    <cellStyle name="Normal 2 14 2 8" xfId="13624"/>
    <cellStyle name="Normal 2 14 2 8 2" xfId="13625"/>
    <cellStyle name="Normal 2 14 2 9" xfId="13626"/>
    <cellStyle name="Normal 2 14 2 9 2" xfId="13627"/>
    <cellStyle name="Normal 2 14 3" xfId="13628"/>
    <cellStyle name="Normal 2 14 3 10" xfId="13629"/>
    <cellStyle name="Normal 2 14 3 10 2" xfId="13630"/>
    <cellStyle name="Normal 2 14 3 11" xfId="13631"/>
    <cellStyle name="Normal 2 14 3 2" xfId="13632"/>
    <cellStyle name="Normal 2 14 3 2 2" xfId="13633"/>
    <cellStyle name="Normal 2 14 3 2 2 2" xfId="13634"/>
    <cellStyle name="Normal 2 14 3 2 2 2 2" xfId="13635"/>
    <cellStyle name="Normal 2 14 3 2 2 2 2 2" xfId="13636"/>
    <cellStyle name="Normal 2 14 3 2 2 2 2 2 2" xfId="13637"/>
    <cellStyle name="Normal 2 14 3 2 2 2 2 2 2 2" xfId="13638"/>
    <cellStyle name="Normal 2 14 3 2 2 2 2 2 3" xfId="13639"/>
    <cellStyle name="Normal 2 14 3 2 2 2 2 2 3 2" xfId="13640"/>
    <cellStyle name="Normal 2 14 3 2 2 2 2 2 4" xfId="13641"/>
    <cellStyle name="Normal 2 14 3 2 2 2 2 2 4 2" xfId="13642"/>
    <cellStyle name="Normal 2 14 3 2 2 2 2 2 5" xfId="13643"/>
    <cellStyle name="Normal 2 14 3 2 2 2 2 3" xfId="13644"/>
    <cellStyle name="Normal 2 14 3 2 2 2 2 3 2" xfId="13645"/>
    <cellStyle name="Normal 2 14 3 2 2 2 2 4" xfId="13646"/>
    <cellStyle name="Normal 2 14 3 2 2 2 2 4 2" xfId="13647"/>
    <cellStyle name="Normal 2 14 3 2 2 2 2 5" xfId="13648"/>
    <cellStyle name="Normal 2 14 3 2 2 2 2 5 2" xfId="13649"/>
    <cellStyle name="Normal 2 14 3 2 2 2 2 6" xfId="13650"/>
    <cellStyle name="Normal 2 14 3 2 2 2 3" xfId="13651"/>
    <cellStyle name="Normal 2 14 3 2 2 2 3 2" xfId="13652"/>
    <cellStyle name="Normal 2 14 3 2 2 2 3 2 2" xfId="13653"/>
    <cellStyle name="Normal 2 14 3 2 2 2 3 3" xfId="13654"/>
    <cellStyle name="Normal 2 14 3 2 2 2 3 3 2" xfId="13655"/>
    <cellStyle name="Normal 2 14 3 2 2 2 3 4" xfId="13656"/>
    <cellStyle name="Normal 2 14 3 2 2 2 3 4 2" xfId="13657"/>
    <cellStyle name="Normal 2 14 3 2 2 2 3 5" xfId="13658"/>
    <cellStyle name="Normal 2 14 3 2 2 2 4" xfId="13659"/>
    <cellStyle name="Normal 2 14 3 2 2 2 4 2" xfId="13660"/>
    <cellStyle name="Normal 2 14 3 2 2 2 5" xfId="13661"/>
    <cellStyle name="Normal 2 14 3 2 2 2 5 2" xfId="13662"/>
    <cellStyle name="Normal 2 14 3 2 2 2 6" xfId="13663"/>
    <cellStyle name="Normal 2 14 3 2 2 2 6 2" xfId="13664"/>
    <cellStyle name="Normal 2 14 3 2 2 2 7" xfId="13665"/>
    <cellStyle name="Normal 2 14 3 2 2 3" xfId="13666"/>
    <cellStyle name="Normal 2 14 3 2 2 3 2" xfId="13667"/>
    <cellStyle name="Normal 2 14 3 2 2 3 2 2" xfId="13668"/>
    <cellStyle name="Normal 2 14 3 2 2 3 2 2 2" xfId="13669"/>
    <cellStyle name="Normal 2 14 3 2 2 3 2 3" xfId="13670"/>
    <cellStyle name="Normal 2 14 3 2 2 3 2 3 2" xfId="13671"/>
    <cellStyle name="Normal 2 14 3 2 2 3 2 4" xfId="13672"/>
    <cellStyle name="Normal 2 14 3 2 2 3 2 4 2" xfId="13673"/>
    <cellStyle name="Normal 2 14 3 2 2 3 2 5" xfId="13674"/>
    <cellStyle name="Normal 2 14 3 2 2 3 3" xfId="13675"/>
    <cellStyle name="Normal 2 14 3 2 2 3 3 2" xfId="13676"/>
    <cellStyle name="Normal 2 14 3 2 2 3 4" xfId="13677"/>
    <cellStyle name="Normal 2 14 3 2 2 3 4 2" xfId="13678"/>
    <cellStyle name="Normal 2 14 3 2 2 3 5" xfId="13679"/>
    <cellStyle name="Normal 2 14 3 2 2 3 5 2" xfId="13680"/>
    <cellStyle name="Normal 2 14 3 2 2 3 6" xfId="13681"/>
    <cellStyle name="Normal 2 14 3 2 2 4" xfId="13682"/>
    <cellStyle name="Normal 2 14 3 2 2 4 2" xfId="13683"/>
    <cellStyle name="Normal 2 14 3 2 2 4 2 2" xfId="13684"/>
    <cellStyle name="Normal 2 14 3 2 2 4 3" xfId="13685"/>
    <cellStyle name="Normal 2 14 3 2 2 4 3 2" xfId="13686"/>
    <cellStyle name="Normal 2 14 3 2 2 4 4" xfId="13687"/>
    <cellStyle name="Normal 2 14 3 2 2 4 4 2" xfId="13688"/>
    <cellStyle name="Normal 2 14 3 2 2 4 5" xfId="13689"/>
    <cellStyle name="Normal 2 14 3 2 2 5" xfId="13690"/>
    <cellStyle name="Normal 2 14 3 2 2 5 2" xfId="13691"/>
    <cellStyle name="Normal 2 14 3 2 2 6" xfId="13692"/>
    <cellStyle name="Normal 2 14 3 2 2 6 2" xfId="13693"/>
    <cellStyle name="Normal 2 14 3 2 2 7" xfId="13694"/>
    <cellStyle name="Normal 2 14 3 2 2 7 2" xfId="13695"/>
    <cellStyle name="Normal 2 14 3 2 2 8" xfId="13696"/>
    <cellStyle name="Normal 2 14 3 2 3" xfId="13697"/>
    <cellStyle name="Normal 2 14 3 2 3 2" xfId="13698"/>
    <cellStyle name="Normal 2 14 3 2 3 2 2" xfId="13699"/>
    <cellStyle name="Normal 2 14 3 2 3 2 2 2" xfId="13700"/>
    <cellStyle name="Normal 2 14 3 2 3 2 2 2 2" xfId="13701"/>
    <cellStyle name="Normal 2 14 3 2 3 2 2 3" xfId="13702"/>
    <cellStyle name="Normal 2 14 3 2 3 2 2 3 2" xfId="13703"/>
    <cellStyle name="Normal 2 14 3 2 3 2 2 4" xfId="13704"/>
    <cellStyle name="Normal 2 14 3 2 3 2 2 4 2" xfId="13705"/>
    <cellStyle name="Normal 2 14 3 2 3 2 2 5" xfId="13706"/>
    <cellStyle name="Normal 2 14 3 2 3 2 3" xfId="13707"/>
    <cellStyle name="Normal 2 14 3 2 3 2 3 2" xfId="13708"/>
    <cellStyle name="Normal 2 14 3 2 3 2 4" xfId="13709"/>
    <cellStyle name="Normal 2 14 3 2 3 2 4 2" xfId="13710"/>
    <cellStyle name="Normal 2 14 3 2 3 2 5" xfId="13711"/>
    <cellStyle name="Normal 2 14 3 2 3 2 5 2" xfId="13712"/>
    <cellStyle name="Normal 2 14 3 2 3 2 6" xfId="13713"/>
    <cellStyle name="Normal 2 14 3 2 3 3" xfId="13714"/>
    <cellStyle name="Normal 2 14 3 2 3 3 2" xfId="13715"/>
    <cellStyle name="Normal 2 14 3 2 3 3 2 2" xfId="13716"/>
    <cellStyle name="Normal 2 14 3 2 3 3 3" xfId="13717"/>
    <cellStyle name="Normal 2 14 3 2 3 3 3 2" xfId="13718"/>
    <cellStyle name="Normal 2 14 3 2 3 3 4" xfId="13719"/>
    <cellStyle name="Normal 2 14 3 2 3 3 4 2" xfId="13720"/>
    <cellStyle name="Normal 2 14 3 2 3 3 5" xfId="13721"/>
    <cellStyle name="Normal 2 14 3 2 3 4" xfId="13722"/>
    <cellStyle name="Normal 2 14 3 2 3 4 2" xfId="13723"/>
    <cellStyle name="Normal 2 14 3 2 3 5" xfId="13724"/>
    <cellStyle name="Normal 2 14 3 2 3 5 2" xfId="13725"/>
    <cellStyle name="Normal 2 14 3 2 3 6" xfId="13726"/>
    <cellStyle name="Normal 2 14 3 2 3 6 2" xfId="13727"/>
    <cellStyle name="Normal 2 14 3 2 3 7" xfId="13728"/>
    <cellStyle name="Normal 2 14 3 2 4" xfId="13729"/>
    <cellStyle name="Normal 2 14 3 2 4 2" xfId="13730"/>
    <cellStyle name="Normal 2 14 3 2 4 2 2" xfId="13731"/>
    <cellStyle name="Normal 2 14 3 2 4 2 2 2" xfId="13732"/>
    <cellStyle name="Normal 2 14 3 2 4 2 3" xfId="13733"/>
    <cellStyle name="Normal 2 14 3 2 4 2 3 2" xfId="13734"/>
    <cellStyle name="Normal 2 14 3 2 4 2 4" xfId="13735"/>
    <cellStyle name="Normal 2 14 3 2 4 2 4 2" xfId="13736"/>
    <cellStyle name="Normal 2 14 3 2 4 2 5" xfId="13737"/>
    <cellStyle name="Normal 2 14 3 2 4 3" xfId="13738"/>
    <cellStyle name="Normal 2 14 3 2 4 3 2" xfId="13739"/>
    <cellStyle name="Normal 2 14 3 2 4 4" xfId="13740"/>
    <cellStyle name="Normal 2 14 3 2 4 4 2" xfId="13741"/>
    <cellStyle name="Normal 2 14 3 2 4 5" xfId="13742"/>
    <cellStyle name="Normal 2 14 3 2 4 5 2" xfId="13743"/>
    <cellStyle name="Normal 2 14 3 2 4 6" xfId="13744"/>
    <cellStyle name="Normal 2 14 3 2 5" xfId="13745"/>
    <cellStyle name="Normal 2 14 3 2 5 2" xfId="13746"/>
    <cellStyle name="Normal 2 14 3 2 5 2 2" xfId="13747"/>
    <cellStyle name="Normal 2 14 3 2 5 3" xfId="13748"/>
    <cellStyle name="Normal 2 14 3 2 5 3 2" xfId="13749"/>
    <cellStyle name="Normal 2 14 3 2 5 4" xfId="13750"/>
    <cellStyle name="Normal 2 14 3 2 5 4 2" xfId="13751"/>
    <cellStyle name="Normal 2 14 3 2 5 5" xfId="13752"/>
    <cellStyle name="Normal 2 14 3 2 6" xfId="13753"/>
    <cellStyle name="Normal 2 14 3 2 6 2" xfId="13754"/>
    <cellStyle name="Normal 2 14 3 2 7" xfId="13755"/>
    <cellStyle name="Normal 2 14 3 2 7 2" xfId="13756"/>
    <cellStyle name="Normal 2 14 3 2 8" xfId="13757"/>
    <cellStyle name="Normal 2 14 3 2 8 2" xfId="13758"/>
    <cellStyle name="Normal 2 14 3 2 9" xfId="13759"/>
    <cellStyle name="Normal 2 14 3 3" xfId="13760"/>
    <cellStyle name="Normal 2 14 3 3 2" xfId="13761"/>
    <cellStyle name="Normal 2 14 3 3 2 2" xfId="13762"/>
    <cellStyle name="Normal 2 14 3 3 2 2 2" xfId="13763"/>
    <cellStyle name="Normal 2 14 3 3 2 2 2 2" xfId="13764"/>
    <cellStyle name="Normal 2 14 3 3 2 2 2 2 2" xfId="13765"/>
    <cellStyle name="Normal 2 14 3 3 2 2 2 3" xfId="13766"/>
    <cellStyle name="Normal 2 14 3 3 2 2 2 3 2" xfId="13767"/>
    <cellStyle name="Normal 2 14 3 3 2 2 2 4" xfId="13768"/>
    <cellStyle name="Normal 2 14 3 3 2 2 2 4 2" xfId="13769"/>
    <cellStyle name="Normal 2 14 3 3 2 2 2 5" xfId="13770"/>
    <cellStyle name="Normal 2 14 3 3 2 2 3" xfId="13771"/>
    <cellStyle name="Normal 2 14 3 3 2 2 3 2" xfId="13772"/>
    <cellStyle name="Normal 2 14 3 3 2 2 4" xfId="13773"/>
    <cellStyle name="Normal 2 14 3 3 2 2 4 2" xfId="13774"/>
    <cellStyle name="Normal 2 14 3 3 2 2 5" xfId="13775"/>
    <cellStyle name="Normal 2 14 3 3 2 2 5 2" xfId="13776"/>
    <cellStyle name="Normal 2 14 3 3 2 2 6" xfId="13777"/>
    <cellStyle name="Normal 2 14 3 3 2 3" xfId="13778"/>
    <cellStyle name="Normal 2 14 3 3 2 3 2" xfId="13779"/>
    <cellStyle name="Normal 2 14 3 3 2 3 2 2" xfId="13780"/>
    <cellStyle name="Normal 2 14 3 3 2 3 3" xfId="13781"/>
    <cellStyle name="Normal 2 14 3 3 2 3 3 2" xfId="13782"/>
    <cellStyle name="Normal 2 14 3 3 2 3 4" xfId="13783"/>
    <cellStyle name="Normal 2 14 3 3 2 3 4 2" xfId="13784"/>
    <cellStyle name="Normal 2 14 3 3 2 3 5" xfId="13785"/>
    <cellStyle name="Normal 2 14 3 3 2 4" xfId="13786"/>
    <cellStyle name="Normal 2 14 3 3 2 4 2" xfId="13787"/>
    <cellStyle name="Normal 2 14 3 3 2 5" xfId="13788"/>
    <cellStyle name="Normal 2 14 3 3 2 5 2" xfId="13789"/>
    <cellStyle name="Normal 2 14 3 3 2 6" xfId="13790"/>
    <cellStyle name="Normal 2 14 3 3 2 6 2" xfId="13791"/>
    <cellStyle name="Normal 2 14 3 3 2 7" xfId="13792"/>
    <cellStyle name="Normal 2 14 3 3 3" xfId="13793"/>
    <cellStyle name="Normal 2 14 3 3 3 2" xfId="13794"/>
    <cellStyle name="Normal 2 14 3 3 3 2 2" xfId="13795"/>
    <cellStyle name="Normal 2 14 3 3 3 2 2 2" xfId="13796"/>
    <cellStyle name="Normal 2 14 3 3 3 2 3" xfId="13797"/>
    <cellStyle name="Normal 2 14 3 3 3 2 3 2" xfId="13798"/>
    <cellStyle name="Normal 2 14 3 3 3 2 4" xfId="13799"/>
    <cellStyle name="Normal 2 14 3 3 3 2 4 2" xfId="13800"/>
    <cellStyle name="Normal 2 14 3 3 3 2 5" xfId="13801"/>
    <cellStyle name="Normal 2 14 3 3 3 3" xfId="13802"/>
    <cellStyle name="Normal 2 14 3 3 3 3 2" xfId="13803"/>
    <cellStyle name="Normal 2 14 3 3 3 4" xfId="13804"/>
    <cellStyle name="Normal 2 14 3 3 3 4 2" xfId="13805"/>
    <cellStyle name="Normal 2 14 3 3 3 5" xfId="13806"/>
    <cellStyle name="Normal 2 14 3 3 3 5 2" xfId="13807"/>
    <cellStyle name="Normal 2 14 3 3 3 6" xfId="13808"/>
    <cellStyle name="Normal 2 14 3 3 4" xfId="13809"/>
    <cellStyle name="Normal 2 14 3 3 4 2" xfId="13810"/>
    <cellStyle name="Normal 2 14 3 3 4 2 2" xfId="13811"/>
    <cellStyle name="Normal 2 14 3 3 4 3" xfId="13812"/>
    <cellStyle name="Normal 2 14 3 3 4 3 2" xfId="13813"/>
    <cellStyle name="Normal 2 14 3 3 4 4" xfId="13814"/>
    <cellStyle name="Normal 2 14 3 3 4 4 2" xfId="13815"/>
    <cellStyle name="Normal 2 14 3 3 4 5" xfId="13816"/>
    <cellStyle name="Normal 2 14 3 3 5" xfId="13817"/>
    <cellStyle name="Normal 2 14 3 3 5 2" xfId="13818"/>
    <cellStyle name="Normal 2 14 3 3 6" xfId="13819"/>
    <cellStyle name="Normal 2 14 3 3 6 2" xfId="13820"/>
    <cellStyle name="Normal 2 14 3 3 7" xfId="13821"/>
    <cellStyle name="Normal 2 14 3 3 7 2" xfId="13822"/>
    <cellStyle name="Normal 2 14 3 3 8" xfId="13823"/>
    <cellStyle name="Normal 2 14 3 4" xfId="13824"/>
    <cellStyle name="Normal 2 14 3 4 2" xfId="13825"/>
    <cellStyle name="Normal 2 14 3 4 2 2" xfId="13826"/>
    <cellStyle name="Normal 2 14 3 4 2 2 2" xfId="13827"/>
    <cellStyle name="Normal 2 14 3 4 2 2 2 2" xfId="13828"/>
    <cellStyle name="Normal 2 14 3 4 2 2 3" xfId="13829"/>
    <cellStyle name="Normal 2 14 3 4 2 2 3 2" xfId="13830"/>
    <cellStyle name="Normal 2 14 3 4 2 2 4" xfId="13831"/>
    <cellStyle name="Normal 2 14 3 4 2 2 4 2" xfId="13832"/>
    <cellStyle name="Normal 2 14 3 4 2 2 5" xfId="13833"/>
    <cellStyle name="Normal 2 14 3 4 2 3" xfId="13834"/>
    <cellStyle name="Normal 2 14 3 4 2 3 2" xfId="13835"/>
    <cellStyle name="Normal 2 14 3 4 2 4" xfId="13836"/>
    <cellStyle name="Normal 2 14 3 4 2 4 2" xfId="13837"/>
    <cellStyle name="Normal 2 14 3 4 2 5" xfId="13838"/>
    <cellStyle name="Normal 2 14 3 4 2 5 2" xfId="13839"/>
    <cellStyle name="Normal 2 14 3 4 2 6" xfId="13840"/>
    <cellStyle name="Normal 2 14 3 4 3" xfId="13841"/>
    <cellStyle name="Normal 2 14 3 4 3 2" xfId="13842"/>
    <cellStyle name="Normal 2 14 3 4 3 2 2" xfId="13843"/>
    <cellStyle name="Normal 2 14 3 4 3 3" xfId="13844"/>
    <cellStyle name="Normal 2 14 3 4 3 3 2" xfId="13845"/>
    <cellStyle name="Normal 2 14 3 4 3 4" xfId="13846"/>
    <cellStyle name="Normal 2 14 3 4 3 4 2" xfId="13847"/>
    <cellStyle name="Normal 2 14 3 4 3 5" xfId="13848"/>
    <cellStyle name="Normal 2 14 3 4 4" xfId="13849"/>
    <cellStyle name="Normal 2 14 3 4 4 2" xfId="13850"/>
    <cellStyle name="Normal 2 14 3 4 5" xfId="13851"/>
    <cellStyle name="Normal 2 14 3 4 5 2" xfId="13852"/>
    <cellStyle name="Normal 2 14 3 4 6" xfId="13853"/>
    <cellStyle name="Normal 2 14 3 4 6 2" xfId="13854"/>
    <cellStyle name="Normal 2 14 3 4 7" xfId="13855"/>
    <cellStyle name="Normal 2 14 3 5" xfId="13856"/>
    <cellStyle name="Normal 2 14 3 5 2" xfId="13857"/>
    <cellStyle name="Normal 2 14 3 5 2 2" xfId="13858"/>
    <cellStyle name="Normal 2 14 3 5 2 2 2" xfId="13859"/>
    <cellStyle name="Normal 2 14 3 5 2 2 2 2" xfId="13860"/>
    <cellStyle name="Normal 2 14 3 5 2 2 3" xfId="13861"/>
    <cellStyle name="Normal 2 14 3 5 2 2 3 2" xfId="13862"/>
    <cellStyle name="Normal 2 14 3 5 2 2 4" xfId="13863"/>
    <cellStyle name="Normal 2 14 3 5 2 2 4 2" xfId="13864"/>
    <cellStyle name="Normal 2 14 3 5 2 2 5" xfId="13865"/>
    <cellStyle name="Normal 2 14 3 5 2 3" xfId="13866"/>
    <cellStyle name="Normal 2 14 3 5 2 3 2" xfId="13867"/>
    <cellStyle name="Normal 2 14 3 5 2 4" xfId="13868"/>
    <cellStyle name="Normal 2 14 3 5 2 4 2" xfId="13869"/>
    <cellStyle name="Normal 2 14 3 5 2 5" xfId="13870"/>
    <cellStyle name="Normal 2 14 3 5 2 5 2" xfId="13871"/>
    <cellStyle name="Normal 2 14 3 5 2 6" xfId="13872"/>
    <cellStyle name="Normal 2 14 3 5 3" xfId="13873"/>
    <cellStyle name="Normal 2 14 3 5 3 2" xfId="13874"/>
    <cellStyle name="Normal 2 14 3 5 3 2 2" xfId="13875"/>
    <cellStyle name="Normal 2 14 3 5 3 3" xfId="13876"/>
    <cellStyle name="Normal 2 14 3 5 3 3 2" xfId="13877"/>
    <cellStyle name="Normal 2 14 3 5 3 4" xfId="13878"/>
    <cellStyle name="Normal 2 14 3 5 3 4 2" xfId="13879"/>
    <cellStyle name="Normal 2 14 3 5 3 5" xfId="13880"/>
    <cellStyle name="Normal 2 14 3 5 4" xfId="13881"/>
    <cellStyle name="Normal 2 14 3 5 4 2" xfId="13882"/>
    <cellStyle name="Normal 2 14 3 5 5" xfId="13883"/>
    <cellStyle name="Normal 2 14 3 5 5 2" xfId="13884"/>
    <cellStyle name="Normal 2 14 3 5 6" xfId="13885"/>
    <cellStyle name="Normal 2 14 3 5 6 2" xfId="13886"/>
    <cellStyle name="Normal 2 14 3 5 7" xfId="13887"/>
    <cellStyle name="Normal 2 14 3 6" xfId="13888"/>
    <cellStyle name="Normal 2 14 3 6 2" xfId="13889"/>
    <cellStyle name="Normal 2 14 3 6 2 2" xfId="13890"/>
    <cellStyle name="Normal 2 14 3 6 2 2 2" xfId="13891"/>
    <cellStyle name="Normal 2 14 3 6 2 3" xfId="13892"/>
    <cellStyle name="Normal 2 14 3 6 2 3 2" xfId="13893"/>
    <cellStyle name="Normal 2 14 3 6 2 4" xfId="13894"/>
    <cellStyle name="Normal 2 14 3 6 2 4 2" xfId="13895"/>
    <cellStyle name="Normal 2 14 3 6 2 5" xfId="13896"/>
    <cellStyle name="Normal 2 14 3 6 3" xfId="13897"/>
    <cellStyle name="Normal 2 14 3 6 3 2" xfId="13898"/>
    <cellStyle name="Normal 2 14 3 6 4" xfId="13899"/>
    <cellStyle name="Normal 2 14 3 6 4 2" xfId="13900"/>
    <cellStyle name="Normal 2 14 3 6 5" xfId="13901"/>
    <cellStyle name="Normal 2 14 3 6 5 2" xfId="13902"/>
    <cellStyle name="Normal 2 14 3 6 6" xfId="13903"/>
    <cellStyle name="Normal 2 14 3 7" xfId="13904"/>
    <cellStyle name="Normal 2 14 3 7 2" xfId="13905"/>
    <cellStyle name="Normal 2 14 3 7 2 2" xfId="13906"/>
    <cellStyle name="Normal 2 14 3 7 3" xfId="13907"/>
    <cellStyle name="Normal 2 14 3 7 3 2" xfId="13908"/>
    <cellStyle name="Normal 2 14 3 7 4" xfId="13909"/>
    <cellStyle name="Normal 2 14 3 7 4 2" xfId="13910"/>
    <cellStyle name="Normal 2 14 3 7 5" xfId="13911"/>
    <cellStyle name="Normal 2 14 3 8" xfId="13912"/>
    <cellStyle name="Normal 2 14 3 8 2" xfId="13913"/>
    <cellStyle name="Normal 2 14 3 9" xfId="13914"/>
    <cellStyle name="Normal 2 14 3 9 2" xfId="13915"/>
    <cellStyle name="Normal 2 14 4" xfId="13916"/>
    <cellStyle name="Normal 2 14 4 2" xfId="13917"/>
    <cellStyle name="Normal 2 14 4 2 2" xfId="13918"/>
    <cellStyle name="Normal 2 14 4 2 2 2" xfId="13919"/>
    <cellStyle name="Normal 2 14 4 2 2 2 2" xfId="13920"/>
    <cellStyle name="Normal 2 14 4 2 2 2 2 2" xfId="13921"/>
    <cellStyle name="Normal 2 14 4 2 2 2 2 2 2" xfId="13922"/>
    <cellStyle name="Normal 2 14 4 2 2 2 2 3" xfId="13923"/>
    <cellStyle name="Normal 2 14 4 2 2 2 2 3 2" xfId="13924"/>
    <cellStyle name="Normal 2 14 4 2 2 2 2 4" xfId="13925"/>
    <cellStyle name="Normal 2 14 4 2 2 2 2 4 2" xfId="13926"/>
    <cellStyle name="Normal 2 14 4 2 2 2 2 5" xfId="13927"/>
    <cellStyle name="Normal 2 14 4 2 2 2 3" xfId="13928"/>
    <cellStyle name="Normal 2 14 4 2 2 2 3 2" xfId="13929"/>
    <cellStyle name="Normal 2 14 4 2 2 2 4" xfId="13930"/>
    <cellStyle name="Normal 2 14 4 2 2 2 4 2" xfId="13931"/>
    <cellStyle name="Normal 2 14 4 2 2 2 5" xfId="13932"/>
    <cellStyle name="Normal 2 14 4 2 2 2 5 2" xfId="13933"/>
    <cellStyle name="Normal 2 14 4 2 2 2 6" xfId="13934"/>
    <cellStyle name="Normal 2 14 4 2 2 3" xfId="13935"/>
    <cellStyle name="Normal 2 14 4 2 2 3 2" xfId="13936"/>
    <cellStyle name="Normal 2 14 4 2 2 3 2 2" xfId="13937"/>
    <cellStyle name="Normal 2 14 4 2 2 3 3" xfId="13938"/>
    <cellStyle name="Normal 2 14 4 2 2 3 3 2" xfId="13939"/>
    <cellStyle name="Normal 2 14 4 2 2 3 4" xfId="13940"/>
    <cellStyle name="Normal 2 14 4 2 2 3 4 2" xfId="13941"/>
    <cellStyle name="Normal 2 14 4 2 2 3 5" xfId="13942"/>
    <cellStyle name="Normal 2 14 4 2 2 4" xfId="13943"/>
    <cellStyle name="Normal 2 14 4 2 2 4 2" xfId="13944"/>
    <cellStyle name="Normal 2 14 4 2 2 5" xfId="13945"/>
    <cellStyle name="Normal 2 14 4 2 2 5 2" xfId="13946"/>
    <cellStyle name="Normal 2 14 4 2 2 6" xfId="13947"/>
    <cellStyle name="Normal 2 14 4 2 2 6 2" xfId="13948"/>
    <cellStyle name="Normal 2 14 4 2 2 7" xfId="13949"/>
    <cellStyle name="Normal 2 14 4 2 3" xfId="13950"/>
    <cellStyle name="Normal 2 14 4 2 3 2" xfId="13951"/>
    <cellStyle name="Normal 2 14 4 2 3 2 2" xfId="13952"/>
    <cellStyle name="Normal 2 14 4 2 3 2 2 2" xfId="13953"/>
    <cellStyle name="Normal 2 14 4 2 3 2 3" xfId="13954"/>
    <cellStyle name="Normal 2 14 4 2 3 2 3 2" xfId="13955"/>
    <cellStyle name="Normal 2 14 4 2 3 2 4" xfId="13956"/>
    <cellStyle name="Normal 2 14 4 2 3 2 4 2" xfId="13957"/>
    <cellStyle name="Normal 2 14 4 2 3 2 5" xfId="13958"/>
    <cellStyle name="Normal 2 14 4 2 3 3" xfId="13959"/>
    <cellStyle name="Normal 2 14 4 2 3 3 2" xfId="13960"/>
    <cellStyle name="Normal 2 14 4 2 3 4" xfId="13961"/>
    <cellStyle name="Normal 2 14 4 2 3 4 2" xfId="13962"/>
    <cellStyle name="Normal 2 14 4 2 3 5" xfId="13963"/>
    <cellStyle name="Normal 2 14 4 2 3 5 2" xfId="13964"/>
    <cellStyle name="Normal 2 14 4 2 3 6" xfId="13965"/>
    <cellStyle name="Normal 2 14 4 2 4" xfId="13966"/>
    <cellStyle name="Normal 2 14 4 2 4 2" xfId="13967"/>
    <cellStyle name="Normal 2 14 4 2 4 2 2" xfId="13968"/>
    <cellStyle name="Normal 2 14 4 2 4 3" xfId="13969"/>
    <cellStyle name="Normal 2 14 4 2 4 3 2" xfId="13970"/>
    <cellStyle name="Normal 2 14 4 2 4 4" xfId="13971"/>
    <cellStyle name="Normal 2 14 4 2 4 4 2" xfId="13972"/>
    <cellStyle name="Normal 2 14 4 2 4 5" xfId="13973"/>
    <cellStyle name="Normal 2 14 4 2 5" xfId="13974"/>
    <cellStyle name="Normal 2 14 4 2 5 2" xfId="13975"/>
    <cellStyle name="Normal 2 14 4 2 6" xfId="13976"/>
    <cellStyle name="Normal 2 14 4 2 6 2" xfId="13977"/>
    <cellStyle name="Normal 2 14 4 2 7" xfId="13978"/>
    <cellStyle name="Normal 2 14 4 2 7 2" xfId="13979"/>
    <cellStyle name="Normal 2 14 4 2 8" xfId="13980"/>
    <cellStyle name="Normal 2 14 4 3" xfId="13981"/>
    <cellStyle name="Normal 2 14 4 3 2" xfId="13982"/>
    <cellStyle name="Normal 2 14 4 3 2 2" xfId="13983"/>
    <cellStyle name="Normal 2 14 4 3 2 2 2" xfId="13984"/>
    <cellStyle name="Normal 2 14 4 3 2 2 2 2" xfId="13985"/>
    <cellStyle name="Normal 2 14 4 3 2 2 3" xfId="13986"/>
    <cellStyle name="Normal 2 14 4 3 2 2 3 2" xfId="13987"/>
    <cellStyle name="Normal 2 14 4 3 2 2 4" xfId="13988"/>
    <cellStyle name="Normal 2 14 4 3 2 2 4 2" xfId="13989"/>
    <cellStyle name="Normal 2 14 4 3 2 2 5" xfId="13990"/>
    <cellStyle name="Normal 2 14 4 3 2 3" xfId="13991"/>
    <cellStyle name="Normal 2 14 4 3 2 3 2" xfId="13992"/>
    <cellStyle name="Normal 2 14 4 3 2 4" xfId="13993"/>
    <cellStyle name="Normal 2 14 4 3 2 4 2" xfId="13994"/>
    <cellStyle name="Normal 2 14 4 3 2 5" xfId="13995"/>
    <cellStyle name="Normal 2 14 4 3 2 5 2" xfId="13996"/>
    <cellStyle name="Normal 2 14 4 3 2 6" xfId="13997"/>
    <cellStyle name="Normal 2 14 4 3 3" xfId="13998"/>
    <cellStyle name="Normal 2 14 4 3 3 2" xfId="13999"/>
    <cellStyle name="Normal 2 14 4 3 3 2 2" xfId="14000"/>
    <cellStyle name="Normal 2 14 4 3 3 3" xfId="14001"/>
    <cellStyle name="Normal 2 14 4 3 3 3 2" xfId="14002"/>
    <cellStyle name="Normal 2 14 4 3 3 4" xfId="14003"/>
    <cellStyle name="Normal 2 14 4 3 3 4 2" xfId="14004"/>
    <cellStyle name="Normal 2 14 4 3 3 5" xfId="14005"/>
    <cellStyle name="Normal 2 14 4 3 4" xfId="14006"/>
    <cellStyle name="Normal 2 14 4 3 4 2" xfId="14007"/>
    <cellStyle name="Normal 2 14 4 3 5" xfId="14008"/>
    <cellStyle name="Normal 2 14 4 3 5 2" xfId="14009"/>
    <cellStyle name="Normal 2 14 4 3 6" xfId="14010"/>
    <cellStyle name="Normal 2 14 4 3 6 2" xfId="14011"/>
    <cellStyle name="Normal 2 14 4 3 7" xfId="14012"/>
    <cellStyle name="Normal 2 14 4 4" xfId="14013"/>
    <cellStyle name="Normal 2 14 4 4 2" xfId="14014"/>
    <cellStyle name="Normal 2 14 4 4 2 2" xfId="14015"/>
    <cellStyle name="Normal 2 14 4 4 2 2 2" xfId="14016"/>
    <cellStyle name="Normal 2 14 4 4 2 3" xfId="14017"/>
    <cellStyle name="Normal 2 14 4 4 2 3 2" xfId="14018"/>
    <cellStyle name="Normal 2 14 4 4 2 4" xfId="14019"/>
    <cellStyle name="Normal 2 14 4 4 2 4 2" xfId="14020"/>
    <cellStyle name="Normal 2 14 4 4 2 5" xfId="14021"/>
    <cellStyle name="Normal 2 14 4 4 3" xfId="14022"/>
    <cellStyle name="Normal 2 14 4 4 3 2" xfId="14023"/>
    <cellStyle name="Normal 2 14 4 4 4" xfId="14024"/>
    <cellStyle name="Normal 2 14 4 4 4 2" xfId="14025"/>
    <cellStyle name="Normal 2 14 4 4 5" xfId="14026"/>
    <cellStyle name="Normal 2 14 4 4 5 2" xfId="14027"/>
    <cellStyle name="Normal 2 14 4 4 6" xfId="14028"/>
    <cellStyle name="Normal 2 14 4 5" xfId="14029"/>
    <cellStyle name="Normal 2 14 4 5 2" xfId="14030"/>
    <cellStyle name="Normal 2 14 4 5 2 2" xfId="14031"/>
    <cellStyle name="Normal 2 14 4 5 3" xfId="14032"/>
    <cellStyle name="Normal 2 14 4 5 3 2" xfId="14033"/>
    <cellStyle name="Normal 2 14 4 5 4" xfId="14034"/>
    <cellStyle name="Normal 2 14 4 5 4 2" xfId="14035"/>
    <cellStyle name="Normal 2 14 4 5 5" xfId="14036"/>
    <cellStyle name="Normal 2 14 4 6" xfId="14037"/>
    <cellStyle name="Normal 2 14 4 6 2" xfId="14038"/>
    <cellStyle name="Normal 2 14 4 7" xfId="14039"/>
    <cellStyle name="Normal 2 14 4 7 2" xfId="14040"/>
    <cellStyle name="Normal 2 14 4 8" xfId="14041"/>
    <cellStyle name="Normal 2 14 4 8 2" xfId="14042"/>
    <cellStyle name="Normal 2 14 4 9" xfId="14043"/>
    <cellStyle name="Normal 2 14 5" xfId="14044"/>
    <cellStyle name="Normal 2 14 5 2" xfId="14045"/>
    <cellStyle name="Normal 2 14 5 2 2" xfId="14046"/>
    <cellStyle name="Normal 2 14 5 2 2 2" xfId="14047"/>
    <cellStyle name="Normal 2 14 5 2 2 2 2" xfId="14048"/>
    <cellStyle name="Normal 2 14 5 2 2 2 2 2" xfId="14049"/>
    <cellStyle name="Normal 2 14 5 2 2 2 3" xfId="14050"/>
    <cellStyle name="Normal 2 14 5 2 2 2 3 2" xfId="14051"/>
    <cellStyle name="Normal 2 14 5 2 2 2 4" xfId="14052"/>
    <cellStyle name="Normal 2 14 5 2 2 2 4 2" xfId="14053"/>
    <cellStyle name="Normal 2 14 5 2 2 2 5" xfId="14054"/>
    <cellStyle name="Normal 2 14 5 2 2 3" xfId="14055"/>
    <cellStyle name="Normal 2 14 5 2 2 3 2" xfId="14056"/>
    <cellStyle name="Normal 2 14 5 2 2 4" xfId="14057"/>
    <cellStyle name="Normal 2 14 5 2 2 4 2" xfId="14058"/>
    <cellStyle name="Normal 2 14 5 2 2 5" xfId="14059"/>
    <cellStyle name="Normal 2 14 5 2 2 5 2" xfId="14060"/>
    <cellStyle name="Normal 2 14 5 2 2 6" xfId="14061"/>
    <cellStyle name="Normal 2 14 5 2 3" xfId="14062"/>
    <cellStyle name="Normal 2 14 5 2 3 2" xfId="14063"/>
    <cellStyle name="Normal 2 14 5 2 3 2 2" xfId="14064"/>
    <cellStyle name="Normal 2 14 5 2 3 3" xfId="14065"/>
    <cellStyle name="Normal 2 14 5 2 3 3 2" xfId="14066"/>
    <cellStyle name="Normal 2 14 5 2 3 4" xfId="14067"/>
    <cellStyle name="Normal 2 14 5 2 3 4 2" xfId="14068"/>
    <cellStyle name="Normal 2 14 5 2 3 5" xfId="14069"/>
    <cellStyle name="Normal 2 14 5 2 4" xfId="14070"/>
    <cellStyle name="Normal 2 14 5 2 4 2" xfId="14071"/>
    <cellStyle name="Normal 2 14 5 2 5" xfId="14072"/>
    <cellStyle name="Normal 2 14 5 2 5 2" xfId="14073"/>
    <cellStyle name="Normal 2 14 5 2 6" xfId="14074"/>
    <cellStyle name="Normal 2 14 5 2 6 2" xfId="14075"/>
    <cellStyle name="Normal 2 14 5 2 7" xfId="14076"/>
    <cellStyle name="Normal 2 14 5 3" xfId="14077"/>
    <cellStyle name="Normal 2 14 5 3 2" xfId="14078"/>
    <cellStyle name="Normal 2 14 5 3 2 2" xfId="14079"/>
    <cellStyle name="Normal 2 14 5 3 2 2 2" xfId="14080"/>
    <cellStyle name="Normal 2 14 5 3 2 3" xfId="14081"/>
    <cellStyle name="Normal 2 14 5 3 2 3 2" xfId="14082"/>
    <cellStyle name="Normal 2 14 5 3 2 4" xfId="14083"/>
    <cellStyle name="Normal 2 14 5 3 2 4 2" xfId="14084"/>
    <cellStyle name="Normal 2 14 5 3 2 5" xfId="14085"/>
    <cellStyle name="Normal 2 14 5 3 3" xfId="14086"/>
    <cellStyle name="Normal 2 14 5 3 3 2" xfId="14087"/>
    <cellStyle name="Normal 2 14 5 3 4" xfId="14088"/>
    <cellStyle name="Normal 2 14 5 3 4 2" xfId="14089"/>
    <cellStyle name="Normal 2 14 5 3 5" xfId="14090"/>
    <cellStyle name="Normal 2 14 5 3 5 2" xfId="14091"/>
    <cellStyle name="Normal 2 14 5 3 6" xfId="14092"/>
    <cellStyle name="Normal 2 14 5 4" xfId="14093"/>
    <cellStyle name="Normal 2 14 5 4 2" xfId="14094"/>
    <cellStyle name="Normal 2 14 5 4 2 2" xfId="14095"/>
    <cellStyle name="Normal 2 14 5 4 3" xfId="14096"/>
    <cellStyle name="Normal 2 14 5 4 3 2" xfId="14097"/>
    <cellStyle name="Normal 2 14 5 4 4" xfId="14098"/>
    <cellStyle name="Normal 2 14 5 4 4 2" xfId="14099"/>
    <cellStyle name="Normal 2 14 5 4 5" xfId="14100"/>
    <cellStyle name="Normal 2 14 5 5" xfId="14101"/>
    <cellStyle name="Normal 2 14 5 5 2" xfId="14102"/>
    <cellStyle name="Normal 2 14 5 6" xfId="14103"/>
    <cellStyle name="Normal 2 14 5 6 2" xfId="14104"/>
    <cellStyle name="Normal 2 14 5 7" xfId="14105"/>
    <cellStyle name="Normal 2 14 5 7 2" xfId="14106"/>
    <cellStyle name="Normal 2 14 5 8" xfId="14107"/>
    <cellStyle name="Normal 2 14 6" xfId="14108"/>
    <cellStyle name="Normal 2 14 6 2" xfId="14109"/>
    <cellStyle name="Normal 2 14 6 2 2" xfId="14110"/>
    <cellStyle name="Normal 2 14 6 2 2 2" xfId="14111"/>
    <cellStyle name="Normal 2 14 6 2 2 2 2" xfId="14112"/>
    <cellStyle name="Normal 2 14 6 2 2 3" xfId="14113"/>
    <cellStyle name="Normal 2 14 6 2 2 3 2" xfId="14114"/>
    <cellStyle name="Normal 2 14 6 2 2 4" xfId="14115"/>
    <cellStyle name="Normal 2 14 6 2 2 4 2" xfId="14116"/>
    <cellStyle name="Normal 2 14 6 2 2 5" xfId="14117"/>
    <cellStyle name="Normal 2 14 6 2 3" xfId="14118"/>
    <cellStyle name="Normal 2 14 6 2 3 2" xfId="14119"/>
    <cellStyle name="Normal 2 14 6 2 4" xfId="14120"/>
    <cellStyle name="Normal 2 14 6 2 4 2" xfId="14121"/>
    <cellStyle name="Normal 2 14 6 2 5" xfId="14122"/>
    <cellStyle name="Normal 2 14 6 2 5 2" xfId="14123"/>
    <cellStyle name="Normal 2 14 6 2 6" xfId="14124"/>
    <cellStyle name="Normal 2 14 6 3" xfId="14125"/>
    <cellStyle name="Normal 2 14 6 3 2" xfId="14126"/>
    <cellStyle name="Normal 2 14 6 3 2 2" xfId="14127"/>
    <cellStyle name="Normal 2 14 6 3 3" xfId="14128"/>
    <cellStyle name="Normal 2 14 6 3 3 2" xfId="14129"/>
    <cellStyle name="Normal 2 14 6 3 4" xfId="14130"/>
    <cellStyle name="Normal 2 14 6 3 4 2" xfId="14131"/>
    <cellStyle name="Normal 2 14 6 3 5" xfId="14132"/>
    <cellStyle name="Normal 2 14 6 4" xfId="14133"/>
    <cellStyle name="Normal 2 14 6 4 2" xfId="14134"/>
    <cellStyle name="Normal 2 14 6 5" xfId="14135"/>
    <cellStyle name="Normal 2 14 6 5 2" xfId="14136"/>
    <cellStyle name="Normal 2 14 6 6" xfId="14137"/>
    <cellStyle name="Normal 2 14 6 6 2" xfId="14138"/>
    <cellStyle name="Normal 2 14 6 7" xfId="14139"/>
    <cellStyle name="Normal 2 14 7" xfId="14140"/>
    <cellStyle name="Normal 2 14 7 2" xfId="14141"/>
    <cellStyle name="Normal 2 14 7 2 2" xfId="14142"/>
    <cellStyle name="Normal 2 14 7 2 2 2" xfId="14143"/>
    <cellStyle name="Normal 2 14 7 2 2 2 2" xfId="14144"/>
    <cellStyle name="Normal 2 14 7 2 2 3" xfId="14145"/>
    <cellStyle name="Normal 2 14 7 2 2 3 2" xfId="14146"/>
    <cellStyle name="Normal 2 14 7 2 2 4" xfId="14147"/>
    <cellStyle name="Normal 2 14 7 2 2 4 2" xfId="14148"/>
    <cellStyle name="Normal 2 14 7 2 2 5" xfId="14149"/>
    <cellStyle name="Normal 2 14 7 2 3" xfId="14150"/>
    <cellStyle name="Normal 2 14 7 2 3 2" xfId="14151"/>
    <cellStyle name="Normal 2 14 7 2 4" xfId="14152"/>
    <cellStyle name="Normal 2 14 7 2 4 2" xfId="14153"/>
    <cellStyle name="Normal 2 14 7 2 5" xfId="14154"/>
    <cellStyle name="Normal 2 14 7 2 5 2" xfId="14155"/>
    <cellStyle name="Normal 2 14 7 2 6" xfId="14156"/>
    <cellStyle name="Normal 2 14 7 3" xfId="14157"/>
    <cellStyle name="Normal 2 14 7 3 2" xfId="14158"/>
    <cellStyle name="Normal 2 14 7 3 2 2" xfId="14159"/>
    <cellStyle name="Normal 2 14 7 3 3" xfId="14160"/>
    <cellStyle name="Normal 2 14 7 3 3 2" xfId="14161"/>
    <cellStyle name="Normal 2 14 7 3 4" xfId="14162"/>
    <cellStyle name="Normal 2 14 7 3 4 2" xfId="14163"/>
    <cellStyle name="Normal 2 14 7 3 5" xfId="14164"/>
    <cellStyle name="Normal 2 14 7 4" xfId="14165"/>
    <cellStyle name="Normal 2 14 7 4 2" xfId="14166"/>
    <cellStyle name="Normal 2 14 7 5" xfId="14167"/>
    <cellStyle name="Normal 2 14 7 5 2" xfId="14168"/>
    <cellStyle name="Normal 2 14 7 6" xfId="14169"/>
    <cellStyle name="Normal 2 14 7 6 2" xfId="14170"/>
    <cellStyle name="Normal 2 14 7 7" xfId="14171"/>
    <cellStyle name="Normal 2 14 8" xfId="14172"/>
    <cellStyle name="Normal 2 14 8 2" xfId="14173"/>
    <cellStyle name="Normal 2 14 8 2 2" xfId="14174"/>
    <cellStyle name="Normal 2 14 8 2 2 2" xfId="14175"/>
    <cellStyle name="Normal 2 14 8 2 3" xfId="14176"/>
    <cellStyle name="Normal 2 14 8 2 3 2" xfId="14177"/>
    <cellStyle name="Normal 2 14 8 2 4" xfId="14178"/>
    <cellStyle name="Normal 2 14 8 2 4 2" xfId="14179"/>
    <cellStyle name="Normal 2 14 8 2 5" xfId="14180"/>
    <cellStyle name="Normal 2 14 8 3" xfId="14181"/>
    <cellStyle name="Normal 2 14 8 3 2" xfId="14182"/>
    <cellStyle name="Normal 2 14 8 4" xfId="14183"/>
    <cellStyle name="Normal 2 14 8 4 2" xfId="14184"/>
    <cellStyle name="Normal 2 14 8 5" xfId="14185"/>
    <cellStyle name="Normal 2 14 8 5 2" xfId="14186"/>
    <cellStyle name="Normal 2 14 8 6" xfId="14187"/>
    <cellStyle name="Normal 2 14 9" xfId="14188"/>
    <cellStyle name="Normal 2 14 9 2" xfId="14189"/>
    <cellStyle name="Normal 2 14 9 2 2" xfId="14190"/>
    <cellStyle name="Normal 2 14 9 3" xfId="14191"/>
    <cellStyle name="Normal 2 14 9 3 2" xfId="14192"/>
    <cellStyle name="Normal 2 14 9 4" xfId="14193"/>
    <cellStyle name="Normal 2 14 9 4 2" xfId="14194"/>
    <cellStyle name="Normal 2 14 9 5" xfId="14195"/>
    <cellStyle name="Normal 2 15" xfId="14196"/>
    <cellStyle name="Normal 2 15 10" xfId="14197"/>
    <cellStyle name="Normal 2 15 10 2" xfId="14198"/>
    <cellStyle name="Normal 2 15 11" xfId="14199"/>
    <cellStyle name="Normal 2 15 11 2" xfId="14200"/>
    <cellStyle name="Normal 2 15 12" xfId="14201"/>
    <cellStyle name="Normal 2 15 12 2" xfId="14202"/>
    <cellStyle name="Normal 2 15 13" xfId="14203"/>
    <cellStyle name="Normal 2 15 14" xfId="14204"/>
    <cellStyle name="Normal 2 15 15" xfId="14205"/>
    <cellStyle name="Normal 2 15 16" xfId="14206"/>
    <cellStyle name="Normal 2 15 2" xfId="14207"/>
    <cellStyle name="Normal 2 15 2 10" xfId="14208"/>
    <cellStyle name="Normal 2 15 2 10 2" xfId="14209"/>
    <cellStyle name="Normal 2 15 2 11" xfId="14210"/>
    <cellStyle name="Normal 2 15 2 2" xfId="14211"/>
    <cellStyle name="Normal 2 15 2 2 2" xfId="14212"/>
    <cellStyle name="Normal 2 15 2 2 2 2" xfId="14213"/>
    <cellStyle name="Normal 2 15 2 2 2 2 2" xfId="14214"/>
    <cellStyle name="Normal 2 15 2 2 2 2 2 2" xfId="14215"/>
    <cellStyle name="Normal 2 15 2 2 2 2 2 2 2" xfId="14216"/>
    <cellStyle name="Normal 2 15 2 2 2 2 2 2 2 2" xfId="14217"/>
    <cellStyle name="Normal 2 15 2 2 2 2 2 2 3" xfId="14218"/>
    <cellStyle name="Normal 2 15 2 2 2 2 2 2 3 2" xfId="14219"/>
    <cellStyle name="Normal 2 15 2 2 2 2 2 2 4" xfId="14220"/>
    <cellStyle name="Normal 2 15 2 2 2 2 2 2 4 2" xfId="14221"/>
    <cellStyle name="Normal 2 15 2 2 2 2 2 2 5" xfId="14222"/>
    <cellStyle name="Normal 2 15 2 2 2 2 2 3" xfId="14223"/>
    <cellStyle name="Normal 2 15 2 2 2 2 2 3 2" xfId="14224"/>
    <cellStyle name="Normal 2 15 2 2 2 2 2 4" xfId="14225"/>
    <cellStyle name="Normal 2 15 2 2 2 2 2 4 2" xfId="14226"/>
    <cellStyle name="Normal 2 15 2 2 2 2 2 5" xfId="14227"/>
    <cellStyle name="Normal 2 15 2 2 2 2 2 5 2" xfId="14228"/>
    <cellStyle name="Normal 2 15 2 2 2 2 2 6" xfId="14229"/>
    <cellStyle name="Normal 2 15 2 2 2 2 3" xfId="14230"/>
    <cellStyle name="Normal 2 15 2 2 2 2 3 2" xfId="14231"/>
    <cellStyle name="Normal 2 15 2 2 2 2 3 2 2" xfId="14232"/>
    <cellStyle name="Normal 2 15 2 2 2 2 3 3" xfId="14233"/>
    <cellStyle name="Normal 2 15 2 2 2 2 3 3 2" xfId="14234"/>
    <cellStyle name="Normal 2 15 2 2 2 2 3 4" xfId="14235"/>
    <cellStyle name="Normal 2 15 2 2 2 2 3 4 2" xfId="14236"/>
    <cellStyle name="Normal 2 15 2 2 2 2 3 5" xfId="14237"/>
    <cellStyle name="Normal 2 15 2 2 2 2 4" xfId="14238"/>
    <cellStyle name="Normal 2 15 2 2 2 2 4 2" xfId="14239"/>
    <cellStyle name="Normal 2 15 2 2 2 2 5" xfId="14240"/>
    <cellStyle name="Normal 2 15 2 2 2 2 5 2" xfId="14241"/>
    <cellStyle name="Normal 2 15 2 2 2 2 6" xfId="14242"/>
    <cellStyle name="Normal 2 15 2 2 2 2 6 2" xfId="14243"/>
    <cellStyle name="Normal 2 15 2 2 2 2 7" xfId="14244"/>
    <cellStyle name="Normal 2 15 2 2 2 3" xfId="14245"/>
    <cellStyle name="Normal 2 15 2 2 2 3 2" xfId="14246"/>
    <cellStyle name="Normal 2 15 2 2 2 3 2 2" xfId="14247"/>
    <cellStyle name="Normal 2 15 2 2 2 3 2 2 2" xfId="14248"/>
    <cellStyle name="Normal 2 15 2 2 2 3 2 3" xfId="14249"/>
    <cellStyle name="Normal 2 15 2 2 2 3 2 3 2" xfId="14250"/>
    <cellStyle name="Normal 2 15 2 2 2 3 2 4" xfId="14251"/>
    <cellStyle name="Normal 2 15 2 2 2 3 2 4 2" xfId="14252"/>
    <cellStyle name="Normal 2 15 2 2 2 3 2 5" xfId="14253"/>
    <cellStyle name="Normal 2 15 2 2 2 3 3" xfId="14254"/>
    <cellStyle name="Normal 2 15 2 2 2 3 3 2" xfId="14255"/>
    <cellStyle name="Normal 2 15 2 2 2 3 4" xfId="14256"/>
    <cellStyle name="Normal 2 15 2 2 2 3 4 2" xfId="14257"/>
    <cellStyle name="Normal 2 15 2 2 2 3 5" xfId="14258"/>
    <cellStyle name="Normal 2 15 2 2 2 3 5 2" xfId="14259"/>
    <cellStyle name="Normal 2 15 2 2 2 3 6" xfId="14260"/>
    <cellStyle name="Normal 2 15 2 2 2 4" xfId="14261"/>
    <cellStyle name="Normal 2 15 2 2 2 4 2" xfId="14262"/>
    <cellStyle name="Normal 2 15 2 2 2 4 2 2" xfId="14263"/>
    <cellStyle name="Normal 2 15 2 2 2 4 3" xfId="14264"/>
    <cellStyle name="Normal 2 15 2 2 2 4 3 2" xfId="14265"/>
    <cellStyle name="Normal 2 15 2 2 2 4 4" xfId="14266"/>
    <cellStyle name="Normal 2 15 2 2 2 4 4 2" xfId="14267"/>
    <cellStyle name="Normal 2 15 2 2 2 4 5" xfId="14268"/>
    <cellStyle name="Normal 2 15 2 2 2 5" xfId="14269"/>
    <cellStyle name="Normal 2 15 2 2 2 5 2" xfId="14270"/>
    <cellStyle name="Normal 2 15 2 2 2 6" xfId="14271"/>
    <cellStyle name="Normal 2 15 2 2 2 6 2" xfId="14272"/>
    <cellStyle name="Normal 2 15 2 2 2 7" xfId="14273"/>
    <cellStyle name="Normal 2 15 2 2 2 7 2" xfId="14274"/>
    <cellStyle name="Normal 2 15 2 2 2 8" xfId="14275"/>
    <cellStyle name="Normal 2 15 2 2 3" xfId="14276"/>
    <cellStyle name="Normal 2 15 2 2 3 2" xfId="14277"/>
    <cellStyle name="Normal 2 15 2 2 3 2 2" xfId="14278"/>
    <cellStyle name="Normal 2 15 2 2 3 2 2 2" xfId="14279"/>
    <cellStyle name="Normal 2 15 2 2 3 2 2 2 2" xfId="14280"/>
    <cellStyle name="Normal 2 15 2 2 3 2 2 3" xfId="14281"/>
    <cellStyle name="Normal 2 15 2 2 3 2 2 3 2" xfId="14282"/>
    <cellStyle name="Normal 2 15 2 2 3 2 2 4" xfId="14283"/>
    <cellStyle name="Normal 2 15 2 2 3 2 2 4 2" xfId="14284"/>
    <cellStyle name="Normal 2 15 2 2 3 2 2 5" xfId="14285"/>
    <cellStyle name="Normal 2 15 2 2 3 2 3" xfId="14286"/>
    <cellStyle name="Normal 2 15 2 2 3 2 3 2" xfId="14287"/>
    <cellStyle name="Normal 2 15 2 2 3 2 4" xfId="14288"/>
    <cellStyle name="Normal 2 15 2 2 3 2 4 2" xfId="14289"/>
    <cellStyle name="Normal 2 15 2 2 3 2 5" xfId="14290"/>
    <cellStyle name="Normal 2 15 2 2 3 2 5 2" xfId="14291"/>
    <cellStyle name="Normal 2 15 2 2 3 2 6" xfId="14292"/>
    <cellStyle name="Normal 2 15 2 2 3 3" xfId="14293"/>
    <cellStyle name="Normal 2 15 2 2 3 3 2" xfId="14294"/>
    <cellStyle name="Normal 2 15 2 2 3 3 2 2" xfId="14295"/>
    <cellStyle name="Normal 2 15 2 2 3 3 3" xfId="14296"/>
    <cellStyle name="Normal 2 15 2 2 3 3 3 2" xfId="14297"/>
    <cellStyle name="Normal 2 15 2 2 3 3 4" xfId="14298"/>
    <cellStyle name="Normal 2 15 2 2 3 3 4 2" xfId="14299"/>
    <cellStyle name="Normal 2 15 2 2 3 3 5" xfId="14300"/>
    <cellStyle name="Normal 2 15 2 2 3 4" xfId="14301"/>
    <cellStyle name="Normal 2 15 2 2 3 4 2" xfId="14302"/>
    <cellStyle name="Normal 2 15 2 2 3 5" xfId="14303"/>
    <cellStyle name="Normal 2 15 2 2 3 5 2" xfId="14304"/>
    <cellStyle name="Normal 2 15 2 2 3 6" xfId="14305"/>
    <cellStyle name="Normal 2 15 2 2 3 6 2" xfId="14306"/>
    <cellStyle name="Normal 2 15 2 2 3 7" xfId="14307"/>
    <cellStyle name="Normal 2 15 2 2 4" xfId="14308"/>
    <cellStyle name="Normal 2 15 2 2 4 2" xfId="14309"/>
    <cellStyle name="Normal 2 15 2 2 4 2 2" xfId="14310"/>
    <cellStyle name="Normal 2 15 2 2 4 2 2 2" xfId="14311"/>
    <cellStyle name="Normal 2 15 2 2 4 2 3" xfId="14312"/>
    <cellStyle name="Normal 2 15 2 2 4 2 3 2" xfId="14313"/>
    <cellStyle name="Normal 2 15 2 2 4 2 4" xfId="14314"/>
    <cellStyle name="Normal 2 15 2 2 4 2 4 2" xfId="14315"/>
    <cellStyle name="Normal 2 15 2 2 4 2 5" xfId="14316"/>
    <cellStyle name="Normal 2 15 2 2 4 3" xfId="14317"/>
    <cellStyle name="Normal 2 15 2 2 4 3 2" xfId="14318"/>
    <cellStyle name="Normal 2 15 2 2 4 4" xfId="14319"/>
    <cellStyle name="Normal 2 15 2 2 4 4 2" xfId="14320"/>
    <cellStyle name="Normal 2 15 2 2 4 5" xfId="14321"/>
    <cellStyle name="Normal 2 15 2 2 4 5 2" xfId="14322"/>
    <cellStyle name="Normal 2 15 2 2 4 6" xfId="14323"/>
    <cellStyle name="Normal 2 15 2 2 5" xfId="14324"/>
    <cellStyle name="Normal 2 15 2 2 5 2" xfId="14325"/>
    <cellStyle name="Normal 2 15 2 2 5 2 2" xfId="14326"/>
    <cellStyle name="Normal 2 15 2 2 5 3" xfId="14327"/>
    <cellStyle name="Normal 2 15 2 2 5 3 2" xfId="14328"/>
    <cellStyle name="Normal 2 15 2 2 5 4" xfId="14329"/>
    <cellStyle name="Normal 2 15 2 2 5 4 2" xfId="14330"/>
    <cellStyle name="Normal 2 15 2 2 5 5" xfId="14331"/>
    <cellStyle name="Normal 2 15 2 2 6" xfId="14332"/>
    <cellStyle name="Normal 2 15 2 2 6 2" xfId="14333"/>
    <cellStyle name="Normal 2 15 2 2 7" xfId="14334"/>
    <cellStyle name="Normal 2 15 2 2 7 2" xfId="14335"/>
    <cellStyle name="Normal 2 15 2 2 8" xfId="14336"/>
    <cellStyle name="Normal 2 15 2 2 8 2" xfId="14337"/>
    <cellStyle name="Normal 2 15 2 2 9" xfId="14338"/>
    <cellStyle name="Normal 2 15 2 3" xfId="14339"/>
    <cellStyle name="Normal 2 15 2 3 2" xfId="14340"/>
    <cellStyle name="Normal 2 15 2 3 2 2" xfId="14341"/>
    <cellStyle name="Normal 2 15 2 3 2 2 2" xfId="14342"/>
    <cellStyle name="Normal 2 15 2 3 2 2 2 2" xfId="14343"/>
    <cellStyle name="Normal 2 15 2 3 2 2 2 2 2" xfId="14344"/>
    <cellStyle name="Normal 2 15 2 3 2 2 2 3" xfId="14345"/>
    <cellStyle name="Normal 2 15 2 3 2 2 2 3 2" xfId="14346"/>
    <cellStyle name="Normal 2 15 2 3 2 2 2 4" xfId="14347"/>
    <cellStyle name="Normal 2 15 2 3 2 2 2 4 2" xfId="14348"/>
    <cellStyle name="Normal 2 15 2 3 2 2 2 5" xfId="14349"/>
    <cellStyle name="Normal 2 15 2 3 2 2 3" xfId="14350"/>
    <cellStyle name="Normal 2 15 2 3 2 2 3 2" xfId="14351"/>
    <cellStyle name="Normal 2 15 2 3 2 2 4" xfId="14352"/>
    <cellStyle name="Normal 2 15 2 3 2 2 4 2" xfId="14353"/>
    <cellStyle name="Normal 2 15 2 3 2 2 5" xfId="14354"/>
    <cellStyle name="Normal 2 15 2 3 2 2 5 2" xfId="14355"/>
    <cellStyle name="Normal 2 15 2 3 2 2 6" xfId="14356"/>
    <cellStyle name="Normal 2 15 2 3 2 3" xfId="14357"/>
    <cellStyle name="Normal 2 15 2 3 2 3 2" xfId="14358"/>
    <cellStyle name="Normal 2 15 2 3 2 3 2 2" xfId="14359"/>
    <cellStyle name="Normal 2 15 2 3 2 3 3" xfId="14360"/>
    <cellStyle name="Normal 2 15 2 3 2 3 3 2" xfId="14361"/>
    <cellStyle name="Normal 2 15 2 3 2 3 4" xfId="14362"/>
    <cellStyle name="Normal 2 15 2 3 2 3 4 2" xfId="14363"/>
    <cellStyle name="Normal 2 15 2 3 2 3 5" xfId="14364"/>
    <cellStyle name="Normal 2 15 2 3 2 4" xfId="14365"/>
    <cellStyle name="Normal 2 15 2 3 2 4 2" xfId="14366"/>
    <cellStyle name="Normal 2 15 2 3 2 5" xfId="14367"/>
    <cellStyle name="Normal 2 15 2 3 2 5 2" xfId="14368"/>
    <cellStyle name="Normal 2 15 2 3 2 6" xfId="14369"/>
    <cellStyle name="Normal 2 15 2 3 2 6 2" xfId="14370"/>
    <cellStyle name="Normal 2 15 2 3 2 7" xfId="14371"/>
    <cellStyle name="Normal 2 15 2 3 3" xfId="14372"/>
    <cellStyle name="Normal 2 15 2 3 3 2" xfId="14373"/>
    <cellStyle name="Normal 2 15 2 3 3 2 2" xfId="14374"/>
    <cellStyle name="Normal 2 15 2 3 3 2 2 2" xfId="14375"/>
    <cellStyle name="Normal 2 15 2 3 3 2 3" xfId="14376"/>
    <cellStyle name="Normal 2 15 2 3 3 2 3 2" xfId="14377"/>
    <cellStyle name="Normal 2 15 2 3 3 2 4" xfId="14378"/>
    <cellStyle name="Normal 2 15 2 3 3 2 4 2" xfId="14379"/>
    <cellStyle name="Normal 2 15 2 3 3 2 5" xfId="14380"/>
    <cellStyle name="Normal 2 15 2 3 3 3" xfId="14381"/>
    <cellStyle name="Normal 2 15 2 3 3 3 2" xfId="14382"/>
    <cellStyle name="Normal 2 15 2 3 3 4" xfId="14383"/>
    <cellStyle name="Normal 2 15 2 3 3 4 2" xfId="14384"/>
    <cellStyle name="Normal 2 15 2 3 3 5" xfId="14385"/>
    <cellStyle name="Normal 2 15 2 3 3 5 2" xfId="14386"/>
    <cellStyle name="Normal 2 15 2 3 3 6" xfId="14387"/>
    <cellStyle name="Normal 2 15 2 3 4" xfId="14388"/>
    <cellStyle name="Normal 2 15 2 3 4 2" xfId="14389"/>
    <cellStyle name="Normal 2 15 2 3 4 2 2" xfId="14390"/>
    <cellStyle name="Normal 2 15 2 3 4 3" xfId="14391"/>
    <cellStyle name="Normal 2 15 2 3 4 3 2" xfId="14392"/>
    <cellStyle name="Normal 2 15 2 3 4 4" xfId="14393"/>
    <cellStyle name="Normal 2 15 2 3 4 4 2" xfId="14394"/>
    <cellStyle name="Normal 2 15 2 3 4 5" xfId="14395"/>
    <cellStyle name="Normal 2 15 2 3 5" xfId="14396"/>
    <cellStyle name="Normal 2 15 2 3 5 2" xfId="14397"/>
    <cellStyle name="Normal 2 15 2 3 6" xfId="14398"/>
    <cellStyle name="Normal 2 15 2 3 6 2" xfId="14399"/>
    <cellStyle name="Normal 2 15 2 3 7" xfId="14400"/>
    <cellStyle name="Normal 2 15 2 3 7 2" xfId="14401"/>
    <cellStyle name="Normal 2 15 2 3 8" xfId="14402"/>
    <cellStyle name="Normal 2 15 2 4" xfId="14403"/>
    <cellStyle name="Normal 2 15 2 4 2" xfId="14404"/>
    <cellStyle name="Normal 2 15 2 4 2 2" xfId="14405"/>
    <cellStyle name="Normal 2 15 2 4 2 2 2" xfId="14406"/>
    <cellStyle name="Normal 2 15 2 4 2 2 2 2" xfId="14407"/>
    <cellStyle name="Normal 2 15 2 4 2 2 3" xfId="14408"/>
    <cellStyle name="Normal 2 15 2 4 2 2 3 2" xfId="14409"/>
    <cellStyle name="Normal 2 15 2 4 2 2 4" xfId="14410"/>
    <cellStyle name="Normal 2 15 2 4 2 2 4 2" xfId="14411"/>
    <cellStyle name="Normal 2 15 2 4 2 2 5" xfId="14412"/>
    <cellStyle name="Normal 2 15 2 4 2 3" xfId="14413"/>
    <cellStyle name="Normal 2 15 2 4 2 3 2" xfId="14414"/>
    <cellStyle name="Normal 2 15 2 4 2 4" xfId="14415"/>
    <cellStyle name="Normal 2 15 2 4 2 4 2" xfId="14416"/>
    <cellStyle name="Normal 2 15 2 4 2 5" xfId="14417"/>
    <cellStyle name="Normal 2 15 2 4 2 5 2" xfId="14418"/>
    <cellStyle name="Normal 2 15 2 4 2 6" xfId="14419"/>
    <cellStyle name="Normal 2 15 2 4 3" xfId="14420"/>
    <cellStyle name="Normal 2 15 2 4 3 2" xfId="14421"/>
    <cellStyle name="Normal 2 15 2 4 3 2 2" xfId="14422"/>
    <cellStyle name="Normal 2 15 2 4 3 3" xfId="14423"/>
    <cellStyle name="Normal 2 15 2 4 3 3 2" xfId="14424"/>
    <cellStyle name="Normal 2 15 2 4 3 4" xfId="14425"/>
    <cellStyle name="Normal 2 15 2 4 3 4 2" xfId="14426"/>
    <cellStyle name="Normal 2 15 2 4 3 5" xfId="14427"/>
    <cellStyle name="Normal 2 15 2 4 4" xfId="14428"/>
    <cellStyle name="Normal 2 15 2 4 4 2" xfId="14429"/>
    <cellStyle name="Normal 2 15 2 4 5" xfId="14430"/>
    <cellStyle name="Normal 2 15 2 4 5 2" xfId="14431"/>
    <cellStyle name="Normal 2 15 2 4 6" xfId="14432"/>
    <cellStyle name="Normal 2 15 2 4 6 2" xfId="14433"/>
    <cellStyle name="Normal 2 15 2 4 7" xfId="14434"/>
    <cellStyle name="Normal 2 15 2 5" xfId="14435"/>
    <cellStyle name="Normal 2 15 2 5 2" xfId="14436"/>
    <cellStyle name="Normal 2 15 2 5 2 2" xfId="14437"/>
    <cellStyle name="Normal 2 15 2 5 2 2 2" xfId="14438"/>
    <cellStyle name="Normal 2 15 2 5 2 2 2 2" xfId="14439"/>
    <cellStyle name="Normal 2 15 2 5 2 2 3" xfId="14440"/>
    <cellStyle name="Normal 2 15 2 5 2 2 3 2" xfId="14441"/>
    <cellStyle name="Normal 2 15 2 5 2 2 4" xfId="14442"/>
    <cellStyle name="Normal 2 15 2 5 2 2 4 2" xfId="14443"/>
    <cellStyle name="Normal 2 15 2 5 2 2 5" xfId="14444"/>
    <cellStyle name="Normal 2 15 2 5 2 3" xfId="14445"/>
    <cellStyle name="Normal 2 15 2 5 2 3 2" xfId="14446"/>
    <cellStyle name="Normal 2 15 2 5 2 4" xfId="14447"/>
    <cellStyle name="Normal 2 15 2 5 2 4 2" xfId="14448"/>
    <cellStyle name="Normal 2 15 2 5 2 5" xfId="14449"/>
    <cellStyle name="Normal 2 15 2 5 2 5 2" xfId="14450"/>
    <cellStyle name="Normal 2 15 2 5 2 6" xfId="14451"/>
    <cellStyle name="Normal 2 15 2 5 3" xfId="14452"/>
    <cellStyle name="Normal 2 15 2 5 3 2" xfId="14453"/>
    <cellStyle name="Normal 2 15 2 5 3 2 2" xfId="14454"/>
    <cellStyle name="Normal 2 15 2 5 3 3" xfId="14455"/>
    <cellStyle name="Normal 2 15 2 5 3 3 2" xfId="14456"/>
    <cellStyle name="Normal 2 15 2 5 3 4" xfId="14457"/>
    <cellStyle name="Normal 2 15 2 5 3 4 2" xfId="14458"/>
    <cellStyle name="Normal 2 15 2 5 3 5" xfId="14459"/>
    <cellStyle name="Normal 2 15 2 5 4" xfId="14460"/>
    <cellStyle name="Normal 2 15 2 5 4 2" xfId="14461"/>
    <cellStyle name="Normal 2 15 2 5 5" xfId="14462"/>
    <cellStyle name="Normal 2 15 2 5 5 2" xfId="14463"/>
    <cellStyle name="Normal 2 15 2 5 6" xfId="14464"/>
    <cellStyle name="Normal 2 15 2 5 6 2" xfId="14465"/>
    <cellStyle name="Normal 2 15 2 5 7" xfId="14466"/>
    <cellStyle name="Normal 2 15 2 6" xfId="14467"/>
    <cellStyle name="Normal 2 15 2 6 2" xfId="14468"/>
    <cellStyle name="Normal 2 15 2 6 2 2" xfId="14469"/>
    <cellStyle name="Normal 2 15 2 6 2 2 2" xfId="14470"/>
    <cellStyle name="Normal 2 15 2 6 2 3" xfId="14471"/>
    <cellStyle name="Normal 2 15 2 6 2 3 2" xfId="14472"/>
    <cellStyle name="Normal 2 15 2 6 2 4" xfId="14473"/>
    <cellStyle name="Normal 2 15 2 6 2 4 2" xfId="14474"/>
    <cellStyle name="Normal 2 15 2 6 2 5" xfId="14475"/>
    <cellStyle name="Normal 2 15 2 6 3" xfId="14476"/>
    <cellStyle name="Normal 2 15 2 6 3 2" xfId="14477"/>
    <cellStyle name="Normal 2 15 2 6 4" xfId="14478"/>
    <cellStyle name="Normal 2 15 2 6 4 2" xfId="14479"/>
    <cellStyle name="Normal 2 15 2 6 5" xfId="14480"/>
    <cellStyle name="Normal 2 15 2 6 5 2" xfId="14481"/>
    <cellStyle name="Normal 2 15 2 6 6" xfId="14482"/>
    <cellStyle name="Normal 2 15 2 7" xfId="14483"/>
    <cellStyle name="Normal 2 15 2 7 2" xfId="14484"/>
    <cellStyle name="Normal 2 15 2 7 2 2" xfId="14485"/>
    <cellStyle name="Normal 2 15 2 7 3" xfId="14486"/>
    <cellStyle name="Normal 2 15 2 7 3 2" xfId="14487"/>
    <cellStyle name="Normal 2 15 2 7 4" xfId="14488"/>
    <cellStyle name="Normal 2 15 2 7 4 2" xfId="14489"/>
    <cellStyle name="Normal 2 15 2 7 5" xfId="14490"/>
    <cellStyle name="Normal 2 15 2 8" xfId="14491"/>
    <cellStyle name="Normal 2 15 2 8 2" xfId="14492"/>
    <cellStyle name="Normal 2 15 2 9" xfId="14493"/>
    <cellStyle name="Normal 2 15 2 9 2" xfId="14494"/>
    <cellStyle name="Normal 2 15 3" xfId="14495"/>
    <cellStyle name="Normal 2 15 3 10" xfId="14496"/>
    <cellStyle name="Normal 2 15 3 10 2" xfId="14497"/>
    <cellStyle name="Normal 2 15 3 11" xfId="14498"/>
    <cellStyle name="Normal 2 15 3 2" xfId="14499"/>
    <cellStyle name="Normal 2 15 3 2 2" xfId="14500"/>
    <cellStyle name="Normal 2 15 3 2 2 2" xfId="14501"/>
    <cellStyle name="Normal 2 15 3 2 2 2 2" xfId="14502"/>
    <cellStyle name="Normal 2 15 3 2 2 2 2 2" xfId="14503"/>
    <cellStyle name="Normal 2 15 3 2 2 2 2 2 2" xfId="14504"/>
    <cellStyle name="Normal 2 15 3 2 2 2 2 2 2 2" xfId="14505"/>
    <cellStyle name="Normal 2 15 3 2 2 2 2 2 3" xfId="14506"/>
    <cellStyle name="Normal 2 15 3 2 2 2 2 2 3 2" xfId="14507"/>
    <cellStyle name="Normal 2 15 3 2 2 2 2 2 4" xfId="14508"/>
    <cellStyle name="Normal 2 15 3 2 2 2 2 2 4 2" xfId="14509"/>
    <cellStyle name="Normal 2 15 3 2 2 2 2 2 5" xfId="14510"/>
    <cellStyle name="Normal 2 15 3 2 2 2 2 3" xfId="14511"/>
    <cellStyle name="Normal 2 15 3 2 2 2 2 3 2" xfId="14512"/>
    <cellStyle name="Normal 2 15 3 2 2 2 2 4" xfId="14513"/>
    <cellStyle name="Normal 2 15 3 2 2 2 2 4 2" xfId="14514"/>
    <cellStyle name="Normal 2 15 3 2 2 2 2 5" xfId="14515"/>
    <cellStyle name="Normal 2 15 3 2 2 2 2 5 2" xfId="14516"/>
    <cellStyle name="Normal 2 15 3 2 2 2 2 6" xfId="14517"/>
    <cellStyle name="Normal 2 15 3 2 2 2 3" xfId="14518"/>
    <cellStyle name="Normal 2 15 3 2 2 2 3 2" xfId="14519"/>
    <cellStyle name="Normal 2 15 3 2 2 2 3 2 2" xfId="14520"/>
    <cellStyle name="Normal 2 15 3 2 2 2 3 3" xfId="14521"/>
    <cellStyle name="Normal 2 15 3 2 2 2 3 3 2" xfId="14522"/>
    <cellStyle name="Normal 2 15 3 2 2 2 3 4" xfId="14523"/>
    <cellStyle name="Normal 2 15 3 2 2 2 3 4 2" xfId="14524"/>
    <cellStyle name="Normal 2 15 3 2 2 2 3 5" xfId="14525"/>
    <cellStyle name="Normal 2 15 3 2 2 2 4" xfId="14526"/>
    <cellStyle name="Normal 2 15 3 2 2 2 4 2" xfId="14527"/>
    <cellStyle name="Normal 2 15 3 2 2 2 5" xfId="14528"/>
    <cellStyle name="Normal 2 15 3 2 2 2 5 2" xfId="14529"/>
    <cellStyle name="Normal 2 15 3 2 2 2 6" xfId="14530"/>
    <cellStyle name="Normal 2 15 3 2 2 2 6 2" xfId="14531"/>
    <cellStyle name="Normal 2 15 3 2 2 2 7" xfId="14532"/>
    <cellStyle name="Normal 2 15 3 2 2 3" xfId="14533"/>
    <cellStyle name="Normal 2 15 3 2 2 3 2" xfId="14534"/>
    <cellStyle name="Normal 2 15 3 2 2 3 2 2" xfId="14535"/>
    <cellStyle name="Normal 2 15 3 2 2 3 2 2 2" xfId="14536"/>
    <cellStyle name="Normal 2 15 3 2 2 3 2 3" xfId="14537"/>
    <cellStyle name="Normal 2 15 3 2 2 3 2 3 2" xfId="14538"/>
    <cellStyle name="Normal 2 15 3 2 2 3 2 4" xfId="14539"/>
    <cellStyle name="Normal 2 15 3 2 2 3 2 4 2" xfId="14540"/>
    <cellStyle name="Normal 2 15 3 2 2 3 2 5" xfId="14541"/>
    <cellStyle name="Normal 2 15 3 2 2 3 3" xfId="14542"/>
    <cellStyle name="Normal 2 15 3 2 2 3 3 2" xfId="14543"/>
    <cellStyle name="Normal 2 15 3 2 2 3 4" xfId="14544"/>
    <cellStyle name="Normal 2 15 3 2 2 3 4 2" xfId="14545"/>
    <cellStyle name="Normal 2 15 3 2 2 3 5" xfId="14546"/>
    <cellStyle name="Normal 2 15 3 2 2 3 5 2" xfId="14547"/>
    <cellStyle name="Normal 2 15 3 2 2 3 6" xfId="14548"/>
    <cellStyle name="Normal 2 15 3 2 2 4" xfId="14549"/>
    <cellStyle name="Normal 2 15 3 2 2 4 2" xfId="14550"/>
    <cellStyle name="Normal 2 15 3 2 2 4 2 2" xfId="14551"/>
    <cellStyle name="Normal 2 15 3 2 2 4 3" xfId="14552"/>
    <cellStyle name="Normal 2 15 3 2 2 4 3 2" xfId="14553"/>
    <cellStyle name="Normal 2 15 3 2 2 4 4" xfId="14554"/>
    <cellStyle name="Normal 2 15 3 2 2 4 4 2" xfId="14555"/>
    <cellStyle name="Normal 2 15 3 2 2 4 5" xfId="14556"/>
    <cellStyle name="Normal 2 15 3 2 2 5" xfId="14557"/>
    <cellStyle name="Normal 2 15 3 2 2 5 2" xfId="14558"/>
    <cellStyle name="Normal 2 15 3 2 2 6" xfId="14559"/>
    <cellStyle name="Normal 2 15 3 2 2 6 2" xfId="14560"/>
    <cellStyle name="Normal 2 15 3 2 2 7" xfId="14561"/>
    <cellStyle name="Normal 2 15 3 2 2 7 2" xfId="14562"/>
    <cellStyle name="Normal 2 15 3 2 2 8" xfId="14563"/>
    <cellStyle name="Normal 2 15 3 2 3" xfId="14564"/>
    <cellStyle name="Normal 2 15 3 2 3 2" xfId="14565"/>
    <cellStyle name="Normal 2 15 3 2 3 2 2" xfId="14566"/>
    <cellStyle name="Normal 2 15 3 2 3 2 2 2" xfId="14567"/>
    <cellStyle name="Normal 2 15 3 2 3 2 2 2 2" xfId="14568"/>
    <cellStyle name="Normal 2 15 3 2 3 2 2 3" xfId="14569"/>
    <cellStyle name="Normal 2 15 3 2 3 2 2 3 2" xfId="14570"/>
    <cellStyle name="Normal 2 15 3 2 3 2 2 4" xfId="14571"/>
    <cellStyle name="Normal 2 15 3 2 3 2 2 4 2" xfId="14572"/>
    <cellStyle name="Normal 2 15 3 2 3 2 2 5" xfId="14573"/>
    <cellStyle name="Normal 2 15 3 2 3 2 3" xfId="14574"/>
    <cellStyle name="Normal 2 15 3 2 3 2 3 2" xfId="14575"/>
    <cellStyle name="Normal 2 15 3 2 3 2 4" xfId="14576"/>
    <cellStyle name="Normal 2 15 3 2 3 2 4 2" xfId="14577"/>
    <cellStyle name="Normal 2 15 3 2 3 2 5" xfId="14578"/>
    <cellStyle name="Normal 2 15 3 2 3 2 5 2" xfId="14579"/>
    <cellStyle name="Normal 2 15 3 2 3 2 6" xfId="14580"/>
    <cellStyle name="Normal 2 15 3 2 3 3" xfId="14581"/>
    <cellStyle name="Normal 2 15 3 2 3 3 2" xfId="14582"/>
    <cellStyle name="Normal 2 15 3 2 3 3 2 2" xfId="14583"/>
    <cellStyle name="Normal 2 15 3 2 3 3 3" xfId="14584"/>
    <cellStyle name="Normal 2 15 3 2 3 3 3 2" xfId="14585"/>
    <cellStyle name="Normal 2 15 3 2 3 3 4" xfId="14586"/>
    <cellStyle name="Normal 2 15 3 2 3 3 4 2" xfId="14587"/>
    <cellStyle name="Normal 2 15 3 2 3 3 5" xfId="14588"/>
    <cellStyle name="Normal 2 15 3 2 3 4" xfId="14589"/>
    <cellStyle name="Normal 2 15 3 2 3 4 2" xfId="14590"/>
    <cellStyle name="Normal 2 15 3 2 3 5" xfId="14591"/>
    <cellStyle name="Normal 2 15 3 2 3 5 2" xfId="14592"/>
    <cellStyle name="Normal 2 15 3 2 3 6" xfId="14593"/>
    <cellStyle name="Normal 2 15 3 2 3 6 2" xfId="14594"/>
    <cellStyle name="Normal 2 15 3 2 3 7" xfId="14595"/>
    <cellStyle name="Normal 2 15 3 2 4" xfId="14596"/>
    <cellStyle name="Normal 2 15 3 2 4 2" xfId="14597"/>
    <cellStyle name="Normal 2 15 3 2 4 2 2" xfId="14598"/>
    <cellStyle name="Normal 2 15 3 2 4 2 2 2" xfId="14599"/>
    <cellStyle name="Normal 2 15 3 2 4 2 3" xfId="14600"/>
    <cellStyle name="Normal 2 15 3 2 4 2 3 2" xfId="14601"/>
    <cellStyle name="Normal 2 15 3 2 4 2 4" xfId="14602"/>
    <cellStyle name="Normal 2 15 3 2 4 2 4 2" xfId="14603"/>
    <cellStyle name="Normal 2 15 3 2 4 2 5" xfId="14604"/>
    <cellStyle name="Normal 2 15 3 2 4 3" xfId="14605"/>
    <cellStyle name="Normal 2 15 3 2 4 3 2" xfId="14606"/>
    <cellStyle name="Normal 2 15 3 2 4 4" xfId="14607"/>
    <cellStyle name="Normal 2 15 3 2 4 4 2" xfId="14608"/>
    <cellStyle name="Normal 2 15 3 2 4 5" xfId="14609"/>
    <cellStyle name="Normal 2 15 3 2 4 5 2" xfId="14610"/>
    <cellStyle name="Normal 2 15 3 2 4 6" xfId="14611"/>
    <cellStyle name="Normal 2 15 3 2 5" xfId="14612"/>
    <cellStyle name="Normal 2 15 3 2 5 2" xfId="14613"/>
    <cellStyle name="Normal 2 15 3 2 5 2 2" xfId="14614"/>
    <cellStyle name="Normal 2 15 3 2 5 3" xfId="14615"/>
    <cellStyle name="Normal 2 15 3 2 5 3 2" xfId="14616"/>
    <cellStyle name="Normal 2 15 3 2 5 4" xfId="14617"/>
    <cellStyle name="Normal 2 15 3 2 5 4 2" xfId="14618"/>
    <cellStyle name="Normal 2 15 3 2 5 5" xfId="14619"/>
    <cellStyle name="Normal 2 15 3 2 6" xfId="14620"/>
    <cellStyle name="Normal 2 15 3 2 6 2" xfId="14621"/>
    <cellStyle name="Normal 2 15 3 2 7" xfId="14622"/>
    <cellStyle name="Normal 2 15 3 2 7 2" xfId="14623"/>
    <cellStyle name="Normal 2 15 3 2 8" xfId="14624"/>
    <cellStyle name="Normal 2 15 3 2 8 2" xfId="14625"/>
    <cellStyle name="Normal 2 15 3 2 9" xfId="14626"/>
    <cellStyle name="Normal 2 15 3 3" xfId="14627"/>
    <cellStyle name="Normal 2 15 3 3 2" xfId="14628"/>
    <cellStyle name="Normal 2 15 3 3 2 2" xfId="14629"/>
    <cellStyle name="Normal 2 15 3 3 2 2 2" xfId="14630"/>
    <cellStyle name="Normal 2 15 3 3 2 2 2 2" xfId="14631"/>
    <cellStyle name="Normal 2 15 3 3 2 2 2 2 2" xfId="14632"/>
    <cellStyle name="Normal 2 15 3 3 2 2 2 3" xfId="14633"/>
    <cellStyle name="Normal 2 15 3 3 2 2 2 3 2" xfId="14634"/>
    <cellStyle name="Normal 2 15 3 3 2 2 2 4" xfId="14635"/>
    <cellStyle name="Normal 2 15 3 3 2 2 2 4 2" xfId="14636"/>
    <cellStyle name="Normal 2 15 3 3 2 2 2 5" xfId="14637"/>
    <cellStyle name="Normal 2 15 3 3 2 2 3" xfId="14638"/>
    <cellStyle name="Normal 2 15 3 3 2 2 3 2" xfId="14639"/>
    <cellStyle name="Normal 2 15 3 3 2 2 4" xfId="14640"/>
    <cellStyle name="Normal 2 15 3 3 2 2 4 2" xfId="14641"/>
    <cellStyle name="Normal 2 15 3 3 2 2 5" xfId="14642"/>
    <cellStyle name="Normal 2 15 3 3 2 2 5 2" xfId="14643"/>
    <cellStyle name="Normal 2 15 3 3 2 2 6" xfId="14644"/>
    <cellStyle name="Normal 2 15 3 3 2 3" xfId="14645"/>
    <cellStyle name="Normal 2 15 3 3 2 3 2" xfId="14646"/>
    <cellStyle name="Normal 2 15 3 3 2 3 2 2" xfId="14647"/>
    <cellStyle name="Normal 2 15 3 3 2 3 3" xfId="14648"/>
    <cellStyle name="Normal 2 15 3 3 2 3 3 2" xfId="14649"/>
    <cellStyle name="Normal 2 15 3 3 2 3 4" xfId="14650"/>
    <cellStyle name="Normal 2 15 3 3 2 3 4 2" xfId="14651"/>
    <cellStyle name="Normal 2 15 3 3 2 3 5" xfId="14652"/>
    <cellStyle name="Normal 2 15 3 3 2 4" xfId="14653"/>
    <cellStyle name="Normal 2 15 3 3 2 4 2" xfId="14654"/>
    <cellStyle name="Normal 2 15 3 3 2 5" xfId="14655"/>
    <cellStyle name="Normal 2 15 3 3 2 5 2" xfId="14656"/>
    <cellStyle name="Normal 2 15 3 3 2 6" xfId="14657"/>
    <cellStyle name="Normal 2 15 3 3 2 6 2" xfId="14658"/>
    <cellStyle name="Normal 2 15 3 3 2 7" xfId="14659"/>
    <cellStyle name="Normal 2 15 3 3 3" xfId="14660"/>
    <cellStyle name="Normal 2 15 3 3 3 2" xfId="14661"/>
    <cellStyle name="Normal 2 15 3 3 3 2 2" xfId="14662"/>
    <cellStyle name="Normal 2 15 3 3 3 2 2 2" xfId="14663"/>
    <cellStyle name="Normal 2 15 3 3 3 2 3" xfId="14664"/>
    <cellStyle name="Normal 2 15 3 3 3 2 3 2" xfId="14665"/>
    <cellStyle name="Normal 2 15 3 3 3 2 4" xfId="14666"/>
    <cellStyle name="Normal 2 15 3 3 3 2 4 2" xfId="14667"/>
    <cellStyle name="Normal 2 15 3 3 3 2 5" xfId="14668"/>
    <cellStyle name="Normal 2 15 3 3 3 3" xfId="14669"/>
    <cellStyle name="Normal 2 15 3 3 3 3 2" xfId="14670"/>
    <cellStyle name="Normal 2 15 3 3 3 4" xfId="14671"/>
    <cellStyle name="Normal 2 15 3 3 3 4 2" xfId="14672"/>
    <cellStyle name="Normal 2 15 3 3 3 5" xfId="14673"/>
    <cellStyle name="Normal 2 15 3 3 3 5 2" xfId="14674"/>
    <cellStyle name="Normal 2 15 3 3 3 6" xfId="14675"/>
    <cellStyle name="Normal 2 15 3 3 4" xfId="14676"/>
    <cellStyle name="Normal 2 15 3 3 4 2" xfId="14677"/>
    <cellStyle name="Normal 2 15 3 3 4 2 2" xfId="14678"/>
    <cellStyle name="Normal 2 15 3 3 4 3" xfId="14679"/>
    <cellStyle name="Normal 2 15 3 3 4 3 2" xfId="14680"/>
    <cellStyle name="Normal 2 15 3 3 4 4" xfId="14681"/>
    <cellStyle name="Normal 2 15 3 3 4 4 2" xfId="14682"/>
    <cellStyle name="Normal 2 15 3 3 4 5" xfId="14683"/>
    <cellStyle name="Normal 2 15 3 3 5" xfId="14684"/>
    <cellStyle name="Normal 2 15 3 3 5 2" xfId="14685"/>
    <cellStyle name="Normal 2 15 3 3 6" xfId="14686"/>
    <cellStyle name="Normal 2 15 3 3 6 2" xfId="14687"/>
    <cellStyle name="Normal 2 15 3 3 7" xfId="14688"/>
    <cellStyle name="Normal 2 15 3 3 7 2" xfId="14689"/>
    <cellStyle name="Normal 2 15 3 3 8" xfId="14690"/>
    <cellStyle name="Normal 2 15 3 4" xfId="14691"/>
    <cellStyle name="Normal 2 15 3 4 2" xfId="14692"/>
    <cellStyle name="Normal 2 15 3 4 2 2" xfId="14693"/>
    <cellStyle name="Normal 2 15 3 4 2 2 2" xfId="14694"/>
    <cellStyle name="Normal 2 15 3 4 2 2 2 2" xfId="14695"/>
    <cellStyle name="Normal 2 15 3 4 2 2 3" xfId="14696"/>
    <cellStyle name="Normal 2 15 3 4 2 2 3 2" xfId="14697"/>
    <cellStyle name="Normal 2 15 3 4 2 2 4" xfId="14698"/>
    <cellStyle name="Normal 2 15 3 4 2 2 4 2" xfId="14699"/>
    <cellStyle name="Normal 2 15 3 4 2 2 5" xfId="14700"/>
    <cellStyle name="Normal 2 15 3 4 2 3" xfId="14701"/>
    <cellStyle name="Normal 2 15 3 4 2 3 2" xfId="14702"/>
    <cellStyle name="Normal 2 15 3 4 2 4" xfId="14703"/>
    <cellStyle name="Normal 2 15 3 4 2 4 2" xfId="14704"/>
    <cellStyle name="Normal 2 15 3 4 2 5" xfId="14705"/>
    <cellStyle name="Normal 2 15 3 4 2 5 2" xfId="14706"/>
    <cellStyle name="Normal 2 15 3 4 2 6" xfId="14707"/>
    <cellStyle name="Normal 2 15 3 4 3" xfId="14708"/>
    <cellStyle name="Normal 2 15 3 4 3 2" xfId="14709"/>
    <cellStyle name="Normal 2 15 3 4 3 2 2" xfId="14710"/>
    <cellStyle name="Normal 2 15 3 4 3 3" xfId="14711"/>
    <cellStyle name="Normal 2 15 3 4 3 3 2" xfId="14712"/>
    <cellStyle name="Normal 2 15 3 4 3 4" xfId="14713"/>
    <cellStyle name="Normal 2 15 3 4 3 4 2" xfId="14714"/>
    <cellStyle name="Normal 2 15 3 4 3 5" xfId="14715"/>
    <cellStyle name="Normal 2 15 3 4 4" xfId="14716"/>
    <cellStyle name="Normal 2 15 3 4 4 2" xfId="14717"/>
    <cellStyle name="Normal 2 15 3 4 5" xfId="14718"/>
    <cellStyle name="Normal 2 15 3 4 5 2" xfId="14719"/>
    <cellStyle name="Normal 2 15 3 4 6" xfId="14720"/>
    <cellStyle name="Normal 2 15 3 4 6 2" xfId="14721"/>
    <cellStyle name="Normal 2 15 3 4 7" xfId="14722"/>
    <cellStyle name="Normal 2 15 3 5" xfId="14723"/>
    <cellStyle name="Normal 2 15 3 5 2" xfId="14724"/>
    <cellStyle name="Normal 2 15 3 5 2 2" xfId="14725"/>
    <cellStyle name="Normal 2 15 3 5 2 2 2" xfId="14726"/>
    <cellStyle name="Normal 2 15 3 5 2 2 2 2" xfId="14727"/>
    <cellStyle name="Normal 2 15 3 5 2 2 3" xfId="14728"/>
    <cellStyle name="Normal 2 15 3 5 2 2 3 2" xfId="14729"/>
    <cellStyle name="Normal 2 15 3 5 2 2 4" xfId="14730"/>
    <cellStyle name="Normal 2 15 3 5 2 2 4 2" xfId="14731"/>
    <cellStyle name="Normal 2 15 3 5 2 2 5" xfId="14732"/>
    <cellStyle name="Normal 2 15 3 5 2 3" xfId="14733"/>
    <cellStyle name="Normal 2 15 3 5 2 3 2" xfId="14734"/>
    <cellStyle name="Normal 2 15 3 5 2 4" xfId="14735"/>
    <cellStyle name="Normal 2 15 3 5 2 4 2" xfId="14736"/>
    <cellStyle name="Normal 2 15 3 5 2 5" xfId="14737"/>
    <cellStyle name="Normal 2 15 3 5 2 5 2" xfId="14738"/>
    <cellStyle name="Normal 2 15 3 5 2 6" xfId="14739"/>
    <cellStyle name="Normal 2 15 3 5 3" xfId="14740"/>
    <cellStyle name="Normal 2 15 3 5 3 2" xfId="14741"/>
    <cellStyle name="Normal 2 15 3 5 3 2 2" xfId="14742"/>
    <cellStyle name="Normal 2 15 3 5 3 3" xfId="14743"/>
    <cellStyle name="Normal 2 15 3 5 3 3 2" xfId="14744"/>
    <cellStyle name="Normal 2 15 3 5 3 4" xfId="14745"/>
    <cellStyle name="Normal 2 15 3 5 3 4 2" xfId="14746"/>
    <cellStyle name="Normal 2 15 3 5 3 5" xfId="14747"/>
    <cellStyle name="Normal 2 15 3 5 4" xfId="14748"/>
    <cellStyle name="Normal 2 15 3 5 4 2" xfId="14749"/>
    <cellStyle name="Normal 2 15 3 5 5" xfId="14750"/>
    <cellStyle name="Normal 2 15 3 5 5 2" xfId="14751"/>
    <cellStyle name="Normal 2 15 3 5 6" xfId="14752"/>
    <cellStyle name="Normal 2 15 3 5 6 2" xfId="14753"/>
    <cellStyle name="Normal 2 15 3 5 7" xfId="14754"/>
    <cellStyle name="Normal 2 15 3 6" xfId="14755"/>
    <cellStyle name="Normal 2 15 3 6 2" xfId="14756"/>
    <cellStyle name="Normal 2 15 3 6 2 2" xfId="14757"/>
    <cellStyle name="Normal 2 15 3 6 2 2 2" xfId="14758"/>
    <cellStyle name="Normal 2 15 3 6 2 3" xfId="14759"/>
    <cellStyle name="Normal 2 15 3 6 2 3 2" xfId="14760"/>
    <cellStyle name="Normal 2 15 3 6 2 4" xfId="14761"/>
    <cellStyle name="Normal 2 15 3 6 2 4 2" xfId="14762"/>
    <cellStyle name="Normal 2 15 3 6 2 5" xfId="14763"/>
    <cellStyle name="Normal 2 15 3 6 3" xfId="14764"/>
    <cellStyle name="Normal 2 15 3 6 3 2" xfId="14765"/>
    <cellStyle name="Normal 2 15 3 6 4" xfId="14766"/>
    <cellStyle name="Normal 2 15 3 6 4 2" xfId="14767"/>
    <cellStyle name="Normal 2 15 3 6 5" xfId="14768"/>
    <cellStyle name="Normal 2 15 3 6 5 2" xfId="14769"/>
    <cellStyle name="Normal 2 15 3 6 6" xfId="14770"/>
    <cellStyle name="Normal 2 15 3 7" xfId="14771"/>
    <cellStyle name="Normal 2 15 3 7 2" xfId="14772"/>
    <cellStyle name="Normal 2 15 3 7 2 2" xfId="14773"/>
    <cellStyle name="Normal 2 15 3 7 3" xfId="14774"/>
    <cellStyle name="Normal 2 15 3 7 3 2" xfId="14775"/>
    <cellStyle name="Normal 2 15 3 7 4" xfId="14776"/>
    <cellStyle name="Normal 2 15 3 7 4 2" xfId="14777"/>
    <cellStyle name="Normal 2 15 3 7 5" xfId="14778"/>
    <cellStyle name="Normal 2 15 3 8" xfId="14779"/>
    <cellStyle name="Normal 2 15 3 8 2" xfId="14780"/>
    <cellStyle name="Normal 2 15 3 9" xfId="14781"/>
    <cellStyle name="Normal 2 15 3 9 2" xfId="14782"/>
    <cellStyle name="Normal 2 15 4" xfId="14783"/>
    <cellStyle name="Normal 2 15 4 2" xfId="14784"/>
    <cellStyle name="Normal 2 15 4 2 2" xfId="14785"/>
    <cellStyle name="Normal 2 15 4 2 2 2" xfId="14786"/>
    <cellStyle name="Normal 2 15 4 2 2 2 2" xfId="14787"/>
    <cellStyle name="Normal 2 15 4 2 2 2 2 2" xfId="14788"/>
    <cellStyle name="Normal 2 15 4 2 2 2 2 2 2" xfId="14789"/>
    <cellStyle name="Normal 2 15 4 2 2 2 2 3" xfId="14790"/>
    <cellStyle name="Normal 2 15 4 2 2 2 2 3 2" xfId="14791"/>
    <cellStyle name="Normal 2 15 4 2 2 2 2 4" xfId="14792"/>
    <cellStyle name="Normal 2 15 4 2 2 2 2 4 2" xfId="14793"/>
    <cellStyle name="Normal 2 15 4 2 2 2 2 5" xfId="14794"/>
    <cellStyle name="Normal 2 15 4 2 2 2 3" xfId="14795"/>
    <cellStyle name="Normal 2 15 4 2 2 2 3 2" xfId="14796"/>
    <cellStyle name="Normal 2 15 4 2 2 2 4" xfId="14797"/>
    <cellStyle name="Normal 2 15 4 2 2 2 4 2" xfId="14798"/>
    <cellStyle name="Normal 2 15 4 2 2 2 5" xfId="14799"/>
    <cellStyle name="Normal 2 15 4 2 2 2 5 2" xfId="14800"/>
    <cellStyle name="Normal 2 15 4 2 2 2 6" xfId="14801"/>
    <cellStyle name="Normal 2 15 4 2 2 3" xfId="14802"/>
    <cellStyle name="Normal 2 15 4 2 2 3 2" xfId="14803"/>
    <cellStyle name="Normal 2 15 4 2 2 3 2 2" xfId="14804"/>
    <cellStyle name="Normal 2 15 4 2 2 3 3" xfId="14805"/>
    <cellStyle name="Normal 2 15 4 2 2 3 3 2" xfId="14806"/>
    <cellStyle name="Normal 2 15 4 2 2 3 4" xfId="14807"/>
    <cellStyle name="Normal 2 15 4 2 2 3 4 2" xfId="14808"/>
    <cellStyle name="Normal 2 15 4 2 2 3 5" xfId="14809"/>
    <cellStyle name="Normal 2 15 4 2 2 4" xfId="14810"/>
    <cellStyle name="Normal 2 15 4 2 2 4 2" xfId="14811"/>
    <cellStyle name="Normal 2 15 4 2 2 5" xfId="14812"/>
    <cellStyle name="Normal 2 15 4 2 2 5 2" xfId="14813"/>
    <cellStyle name="Normal 2 15 4 2 2 6" xfId="14814"/>
    <cellStyle name="Normal 2 15 4 2 2 6 2" xfId="14815"/>
    <cellStyle name="Normal 2 15 4 2 2 7" xfId="14816"/>
    <cellStyle name="Normal 2 15 4 2 3" xfId="14817"/>
    <cellStyle name="Normal 2 15 4 2 3 2" xfId="14818"/>
    <cellStyle name="Normal 2 15 4 2 3 2 2" xfId="14819"/>
    <cellStyle name="Normal 2 15 4 2 3 2 2 2" xfId="14820"/>
    <cellStyle name="Normal 2 15 4 2 3 2 3" xfId="14821"/>
    <cellStyle name="Normal 2 15 4 2 3 2 3 2" xfId="14822"/>
    <cellStyle name="Normal 2 15 4 2 3 2 4" xfId="14823"/>
    <cellStyle name="Normal 2 15 4 2 3 2 4 2" xfId="14824"/>
    <cellStyle name="Normal 2 15 4 2 3 2 5" xfId="14825"/>
    <cellStyle name="Normal 2 15 4 2 3 3" xfId="14826"/>
    <cellStyle name="Normal 2 15 4 2 3 3 2" xfId="14827"/>
    <cellStyle name="Normal 2 15 4 2 3 4" xfId="14828"/>
    <cellStyle name="Normal 2 15 4 2 3 4 2" xfId="14829"/>
    <cellStyle name="Normal 2 15 4 2 3 5" xfId="14830"/>
    <cellStyle name="Normal 2 15 4 2 3 5 2" xfId="14831"/>
    <cellStyle name="Normal 2 15 4 2 3 6" xfId="14832"/>
    <cellStyle name="Normal 2 15 4 2 4" xfId="14833"/>
    <cellStyle name="Normal 2 15 4 2 4 2" xfId="14834"/>
    <cellStyle name="Normal 2 15 4 2 4 2 2" xfId="14835"/>
    <cellStyle name="Normal 2 15 4 2 4 3" xfId="14836"/>
    <cellStyle name="Normal 2 15 4 2 4 3 2" xfId="14837"/>
    <cellStyle name="Normal 2 15 4 2 4 4" xfId="14838"/>
    <cellStyle name="Normal 2 15 4 2 4 4 2" xfId="14839"/>
    <cellStyle name="Normal 2 15 4 2 4 5" xfId="14840"/>
    <cellStyle name="Normal 2 15 4 2 5" xfId="14841"/>
    <cellStyle name="Normal 2 15 4 2 5 2" xfId="14842"/>
    <cellStyle name="Normal 2 15 4 2 6" xfId="14843"/>
    <cellStyle name="Normal 2 15 4 2 6 2" xfId="14844"/>
    <cellStyle name="Normal 2 15 4 2 7" xfId="14845"/>
    <cellStyle name="Normal 2 15 4 2 7 2" xfId="14846"/>
    <cellStyle name="Normal 2 15 4 2 8" xfId="14847"/>
    <cellStyle name="Normal 2 15 4 3" xfId="14848"/>
    <cellStyle name="Normal 2 15 4 3 2" xfId="14849"/>
    <cellStyle name="Normal 2 15 4 3 2 2" xfId="14850"/>
    <cellStyle name="Normal 2 15 4 3 2 2 2" xfId="14851"/>
    <cellStyle name="Normal 2 15 4 3 2 2 2 2" xfId="14852"/>
    <cellStyle name="Normal 2 15 4 3 2 2 3" xfId="14853"/>
    <cellStyle name="Normal 2 15 4 3 2 2 3 2" xfId="14854"/>
    <cellStyle name="Normal 2 15 4 3 2 2 4" xfId="14855"/>
    <cellStyle name="Normal 2 15 4 3 2 2 4 2" xfId="14856"/>
    <cellStyle name="Normal 2 15 4 3 2 2 5" xfId="14857"/>
    <cellStyle name="Normal 2 15 4 3 2 3" xfId="14858"/>
    <cellStyle name="Normal 2 15 4 3 2 3 2" xfId="14859"/>
    <cellStyle name="Normal 2 15 4 3 2 4" xfId="14860"/>
    <cellStyle name="Normal 2 15 4 3 2 4 2" xfId="14861"/>
    <cellStyle name="Normal 2 15 4 3 2 5" xfId="14862"/>
    <cellStyle name="Normal 2 15 4 3 2 5 2" xfId="14863"/>
    <cellStyle name="Normal 2 15 4 3 2 6" xfId="14864"/>
    <cellStyle name="Normal 2 15 4 3 3" xfId="14865"/>
    <cellStyle name="Normal 2 15 4 3 3 2" xfId="14866"/>
    <cellStyle name="Normal 2 15 4 3 3 2 2" xfId="14867"/>
    <cellStyle name="Normal 2 15 4 3 3 3" xfId="14868"/>
    <cellStyle name="Normal 2 15 4 3 3 3 2" xfId="14869"/>
    <cellStyle name="Normal 2 15 4 3 3 4" xfId="14870"/>
    <cellStyle name="Normal 2 15 4 3 3 4 2" xfId="14871"/>
    <cellStyle name="Normal 2 15 4 3 3 5" xfId="14872"/>
    <cellStyle name="Normal 2 15 4 3 4" xfId="14873"/>
    <cellStyle name="Normal 2 15 4 3 4 2" xfId="14874"/>
    <cellStyle name="Normal 2 15 4 3 5" xfId="14875"/>
    <cellStyle name="Normal 2 15 4 3 5 2" xfId="14876"/>
    <cellStyle name="Normal 2 15 4 3 6" xfId="14877"/>
    <cellStyle name="Normal 2 15 4 3 6 2" xfId="14878"/>
    <cellStyle name="Normal 2 15 4 3 7" xfId="14879"/>
    <cellStyle name="Normal 2 15 4 4" xfId="14880"/>
    <cellStyle name="Normal 2 15 4 4 2" xfId="14881"/>
    <cellStyle name="Normal 2 15 4 4 2 2" xfId="14882"/>
    <cellStyle name="Normal 2 15 4 4 2 2 2" xfId="14883"/>
    <cellStyle name="Normal 2 15 4 4 2 3" xfId="14884"/>
    <cellStyle name="Normal 2 15 4 4 2 3 2" xfId="14885"/>
    <cellStyle name="Normal 2 15 4 4 2 4" xfId="14886"/>
    <cellStyle name="Normal 2 15 4 4 2 4 2" xfId="14887"/>
    <cellStyle name="Normal 2 15 4 4 2 5" xfId="14888"/>
    <cellStyle name="Normal 2 15 4 4 3" xfId="14889"/>
    <cellStyle name="Normal 2 15 4 4 3 2" xfId="14890"/>
    <cellStyle name="Normal 2 15 4 4 4" xfId="14891"/>
    <cellStyle name="Normal 2 15 4 4 4 2" xfId="14892"/>
    <cellStyle name="Normal 2 15 4 4 5" xfId="14893"/>
    <cellStyle name="Normal 2 15 4 4 5 2" xfId="14894"/>
    <cellStyle name="Normal 2 15 4 4 6" xfId="14895"/>
    <cellStyle name="Normal 2 15 4 5" xfId="14896"/>
    <cellStyle name="Normal 2 15 4 5 2" xfId="14897"/>
    <cellStyle name="Normal 2 15 4 5 2 2" xfId="14898"/>
    <cellStyle name="Normal 2 15 4 5 3" xfId="14899"/>
    <cellStyle name="Normal 2 15 4 5 3 2" xfId="14900"/>
    <cellStyle name="Normal 2 15 4 5 4" xfId="14901"/>
    <cellStyle name="Normal 2 15 4 5 4 2" xfId="14902"/>
    <cellStyle name="Normal 2 15 4 5 5" xfId="14903"/>
    <cellStyle name="Normal 2 15 4 6" xfId="14904"/>
    <cellStyle name="Normal 2 15 4 6 2" xfId="14905"/>
    <cellStyle name="Normal 2 15 4 7" xfId="14906"/>
    <cellStyle name="Normal 2 15 4 7 2" xfId="14907"/>
    <cellStyle name="Normal 2 15 4 8" xfId="14908"/>
    <cellStyle name="Normal 2 15 4 8 2" xfId="14909"/>
    <cellStyle name="Normal 2 15 4 9" xfId="14910"/>
    <cellStyle name="Normal 2 15 5" xfId="14911"/>
    <cellStyle name="Normal 2 15 5 2" xfId="14912"/>
    <cellStyle name="Normal 2 15 5 2 2" xfId="14913"/>
    <cellStyle name="Normal 2 15 5 2 2 2" xfId="14914"/>
    <cellStyle name="Normal 2 15 5 2 2 2 2" xfId="14915"/>
    <cellStyle name="Normal 2 15 5 2 2 2 2 2" xfId="14916"/>
    <cellStyle name="Normal 2 15 5 2 2 2 3" xfId="14917"/>
    <cellStyle name="Normal 2 15 5 2 2 2 3 2" xfId="14918"/>
    <cellStyle name="Normal 2 15 5 2 2 2 4" xfId="14919"/>
    <cellStyle name="Normal 2 15 5 2 2 2 4 2" xfId="14920"/>
    <cellStyle name="Normal 2 15 5 2 2 2 5" xfId="14921"/>
    <cellStyle name="Normal 2 15 5 2 2 3" xfId="14922"/>
    <cellStyle name="Normal 2 15 5 2 2 3 2" xfId="14923"/>
    <cellStyle name="Normal 2 15 5 2 2 4" xfId="14924"/>
    <cellStyle name="Normal 2 15 5 2 2 4 2" xfId="14925"/>
    <cellStyle name="Normal 2 15 5 2 2 5" xfId="14926"/>
    <cellStyle name="Normal 2 15 5 2 2 5 2" xfId="14927"/>
    <cellStyle name="Normal 2 15 5 2 2 6" xfId="14928"/>
    <cellStyle name="Normal 2 15 5 2 3" xfId="14929"/>
    <cellStyle name="Normal 2 15 5 2 3 2" xfId="14930"/>
    <cellStyle name="Normal 2 15 5 2 3 2 2" xfId="14931"/>
    <cellStyle name="Normal 2 15 5 2 3 3" xfId="14932"/>
    <cellStyle name="Normal 2 15 5 2 3 3 2" xfId="14933"/>
    <cellStyle name="Normal 2 15 5 2 3 4" xfId="14934"/>
    <cellStyle name="Normal 2 15 5 2 3 4 2" xfId="14935"/>
    <cellStyle name="Normal 2 15 5 2 3 5" xfId="14936"/>
    <cellStyle name="Normal 2 15 5 2 4" xfId="14937"/>
    <cellStyle name="Normal 2 15 5 2 4 2" xfId="14938"/>
    <cellStyle name="Normal 2 15 5 2 5" xfId="14939"/>
    <cellStyle name="Normal 2 15 5 2 5 2" xfId="14940"/>
    <cellStyle name="Normal 2 15 5 2 6" xfId="14941"/>
    <cellStyle name="Normal 2 15 5 2 6 2" xfId="14942"/>
    <cellStyle name="Normal 2 15 5 2 7" xfId="14943"/>
    <cellStyle name="Normal 2 15 5 3" xfId="14944"/>
    <cellStyle name="Normal 2 15 5 3 2" xfId="14945"/>
    <cellStyle name="Normal 2 15 5 3 2 2" xfId="14946"/>
    <cellStyle name="Normal 2 15 5 3 2 2 2" xfId="14947"/>
    <cellStyle name="Normal 2 15 5 3 2 3" xfId="14948"/>
    <cellStyle name="Normal 2 15 5 3 2 3 2" xfId="14949"/>
    <cellStyle name="Normal 2 15 5 3 2 4" xfId="14950"/>
    <cellStyle name="Normal 2 15 5 3 2 4 2" xfId="14951"/>
    <cellStyle name="Normal 2 15 5 3 2 5" xfId="14952"/>
    <cellStyle name="Normal 2 15 5 3 3" xfId="14953"/>
    <cellStyle name="Normal 2 15 5 3 3 2" xfId="14954"/>
    <cellStyle name="Normal 2 15 5 3 4" xfId="14955"/>
    <cellStyle name="Normal 2 15 5 3 4 2" xfId="14956"/>
    <cellStyle name="Normal 2 15 5 3 5" xfId="14957"/>
    <cellStyle name="Normal 2 15 5 3 5 2" xfId="14958"/>
    <cellStyle name="Normal 2 15 5 3 6" xfId="14959"/>
    <cellStyle name="Normal 2 15 5 4" xfId="14960"/>
    <cellStyle name="Normal 2 15 5 4 2" xfId="14961"/>
    <cellStyle name="Normal 2 15 5 4 2 2" xfId="14962"/>
    <cellStyle name="Normal 2 15 5 4 3" xfId="14963"/>
    <cellStyle name="Normal 2 15 5 4 3 2" xfId="14964"/>
    <cellStyle name="Normal 2 15 5 4 4" xfId="14965"/>
    <cellStyle name="Normal 2 15 5 4 4 2" xfId="14966"/>
    <cellStyle name="Normal 2 15 5 4 5" xfId="14967"/>
    <cellStyle name="Normal 2 15 5 5" xfId="14968"/>
    <cellStyle name="Normal 2 15 5 5 2" xfId="14969"/>
    <cellStyle name="Normal 2 15 5 6" xfId="14970"/>
    <cellStyle name="Normal 2 15 5 6 2" xfId="14971"/>
    <cellStyle name="Normal 2 15 5 7" xfId="14972"/>
    <cellStyle name="Normal 2 15 5 7 2" xfId="14973"/>
    <cellStyle name="Normal 2 15 5 8" xfId="14974"/>
    <cellStyle name="Normal 2 15 6" xfId="14975"/>
    <cellStyle name="Normal 2 15 6 2" xfId="14976"/>
    <cellStyle name="Normal 2 15 6 2 2" xfId="14977"/>
    <cellStyle name="Normal 2 15 6 2 2 2" xfId="14978"/>
    <cellStyle name="Normal 2 15 6 2 2 2 2" xfId="14979"/>
    <cellStyle name="Normal 2 15 6 2 2 3" xfId="14980"/>
    <cellStyle name="Normal 2 15 6 2 2 3 2" xfId="14981"/>
    <cellStyle name="Normal 2 15 6 2 2 4" xfId="14982"/>
    <cellStyle name="Normal 2 15 6 2 2 4 2" xfId="14983"/>
    <cellStyle name="Normal 2 15 6 2 2 5" xfId="14984"/>
    <cellStyle name="Normal 2 15 6 2 3" xfId="14985"/>
    <cellStyle name="Normal 2 15 6 2 3 2" xfId="14986"/>
    <cellStyle name="Normal 2 15 6 2 4" xfId="14987"/>
    <cellStyle name="Normal 2 15 6 2 4 2" xfId="14988"/>
    <cellStyle name="Normal 2 15 6 2 5" xfId="14989"/>
    <cellStyle name="Normal 2 15 6 2 5 2" xfId="14990"/>
    <cellStyle name="Normal 2 15 6 2 6" xfId="14991"/>
    <cellStyle name="Normal 2 15 6 3" xfId="14992"/>
    <cellStyle name="Normal 2 15 6 3 2" xfId="14993"/>
    <cellStyle name="Normal 2 15 6 3 2 2" xfId="14994"/>
    <cellStyle name="Normal 2 15 6 3 3" xfId="14995"/>
    <cellStyle name="Normal 2 15 6 3 3 2" xfId="14996"/>
    <cellStyle name="Normal 2 15 6 3 4" xfId="14997"/>
    <cellStyle name="Normal 2 15 6 3 4 2" xfId="14998"/>
    <cellStyle name="Normal 2 15 6 3 5" xfId="14999"/>
    <cellStyle name="Normal 2 15 6 4" xfId="15000"/>
    <cellStyle name="Normal 2 15 6 4 2" xfId="15001"/>
    <cellStyle name="Normal 2 15 6 5" xfId="15002"/>
    <cellStyle name="Normal 2 15 6 5 2" xfId="15003"/>
    <cellStyle name="Normal 2 15 6 6" xfId="15004"/>
    <cellStyle name="Normal 2 15 6 6 2" xfId="15005"/>
    <cellStyle name="Normal 2 15 6 7" xfId="15006"/>
    <cellStyle name="Normal 2 15 7" xfId="15007"/>
    <cellStyle name="Normal 2 15 7 2" xfId="15008"/>
    <cellStyle name="Normal 2 15 7 2 2" xfId="15009"/>
    <cellStyle name="Normal 2 15 7 2 2 2" xfId="15010"/>
    <cellStyle name="Normal 2 15 7 2 2 2 2" xfId="15011"/>
    <cellStyle name="Normal 2 15 7 2 2 3" xfId="15012"/>
    <cellStyle name="Normal 2 15 7 2 2 3 2" xfId="15013"/>
    <cellStyle name="Normal 2 15 7 2 2 4" xfId="15014"/>
    <cellStyle name="Normal 2 15 7 2 2 4 2" xfId="15015"/>
    <cellStyle name="Normal 2 15 7 2 2 5" xfId="15016"/>
    <cellStyle name="Normal 2 15 7 2 3" xfId="15017"/>
    <cellStyle name="Normal 2 15 7 2 3 2" xfId="15018"/>
    <cellStyle name="Normal 2 15 7 2 4" xfId="15019"/>
    <cellStyle name="Normal 2 15 7 2 4 2" xfId="15020"/>
    <cellStyle name="Normal 2 15 7 2 5" xfId="15021"/>
    <cellStyle name="Normal 2 15 7 2 5 2" xfId="15022"/>
    <cellStyle name="Normal 2 15 7 2 6" xfId="15023"/>
    <cellStyle name="Normal 2 15 7 3" xfId="15024"/>
    <cellStyle name="Normal 2 15 7 3 2" xfId="15025"/>
    <cellStyle name="Normal 2 15 7 3 2 2" xfId="15026"/>
    <cellStyle name="Normal 2 15 7 3 3" xfId="15027"/>
    <cellStyle name="Normal 2 15 7 3 3 2" xfId="15028"/>
    <cellStyle name="Normal 2 15 7 3 4" xfId="15029"/>
    <cellStyle name="Normal 2 15 7 3 4 2" xfId="15030"/>
    <cellStyle name="Normal 2 15 7 3 5" xfId="15031"/>
    <cellStyle name="Normal 2 15 7 4" xfId="15032"/>
    <cellStyle name="Normal 2 15 7 4 2" xfId="15033"/>
    <cellStyle name="Normal 2 15 7 5" xfId="15034"/>
    <cellStyle name="Normal 2 15 7 5 2" xfId="15035"/>
    <cellStyle name="Normal 2 15 7 6" xfId="15036"/>
    <cellStyle name="Normal 2 15 7 6 2" xfId="15037"/>
    <cellStyle name="Normal 2 15 7 7" xfId="15038"/>
    <cellStyle name="Normal 2 15 8" xfId="15039"/>
    <cellStyle name="Normal 2 15 8 2" xfId="15040"/>
    <cellStyle name="Normal 2 15 8 2 2" xfId="15041"/>
    <cellStyle name="Normal 2 15 8 2 2 2" xfId="15042"/>
    <cellStyle name="Normal 2 15 8 2 3" xfId="15043"/>
    <cellStyle name="Normal 2 15 8 2 3 2" xfId="15044"/>
    <cellStyle name="Normal 2 15 8 2 4" xfId="15045"/>
    <cellStyle name="Normal 2 15 8 2 4 2" xfId="15046"/>
    <cellStyle name="Normal 2 15 8 2 5" xfId="15047"/>
    <cellStyle name="Normal 2 15 8 3" xfId="15048"/>
    <cellStyle name="Normal 2 15 8 3 2" xfId="15049"/>
    <cellStyle name="Normal 2 15 8 4" xfId="15050"/>
    <cellStyle name="Normal 2 15 8 4 2" xfId="15051"/>
    <cellStyle name="Normal 2 15 8 5" xfId="15052"/>
    <cellStyle name="Normal 2 15 8 5 2" xfId="15053"/>
    <cellStyle name="Normal 2 15 8 6" xfId="15054"/>
    <cellStyle name="Normal 2 15 9" xfId="15055"/>
    <cellStyle name="Normal 2 15 9 2" xfId="15056"/>
    <cellStyle name="Normal 2 15 9 2 2" xfId="15057"/>
    <cellStyle name="Normal 2 15 9 3" xfId="15058"/>
    <cellStyle name="Normal 2 15 9 3 2" xfId="15059"/>
    <cellStyle name="Normal 2 15 9 4" xfId="15060"/>
    <cellStyle name="Normal 2 15 9 4 2" xfId="15061"/>
    <cellStyle name="Normal 2 15 9 5" xfId="15062"/>
    <cellStyle name="Normal 2 16" xfId="15063"/>
    <cellStyle name="Normal 2 16 10" xfId="15064"/>
    <cellStyle name="Normal 2 16 10 2" xfId="15065"/>
    <cellStyle name="Normal 2 16 11" xfId="15066"/>
    <cellStyle name="Normal 2 16 11 2" xfId="15067"/>
    <cellStyle name="Normal 2 16 12" xfId="15068"/>
    <cellStyle name="Normal 2 16 12 2" xfId="15069"/>
    <cellStyle name="Normal 2 16 13" xfId="15070"/>
    <cellStyle name="Normal 2 16 14" xfId="15071"/>
    <cellStyle name="Normal 2 16 15" xfId="15072"/>
    <cellStyle name="Normal 2 16 16" xfId="15073"/>
    <cellStyle name="Normal 2 16 2" xfId="15074"/>
    <cellStyle name="Normal 2 16 2 10" xfId="15075"/>
    <cellStyle name="Normal 2 16 2 10 2" xfId="15076"/>
    <cellStyle name="Normal 2 16 2 11" xfId="15077"/>
    <cellStyle name="Normal 2 16 2 2" xfId="15078"/>
    <cellStyle name="Normal 2 16 2 2 2" xfId="15079"/>
    <cellStyle name="Normal 2 16 2 2 2 2" xfId="15080"/>
    <cellStyle name="Normal 2 16 2 2 2 2 2" xfId="15081"/>
    <cellStyle name="Normal 2 16 2 2 2 2 2 2" xfId="15082"/>
    <cellStyle name="Normal 2 16 2 2 2 2 2 2 2" xfId="15083"/>
    <cellStyle name="Normal 2 16 2 2 2 2 2 2 2 2" xfId="15084"/>
    <cellStyle name="Normal 2 16 2 2 2 2 2 2 3" xfId="15085"/>
    <cellStyle name="Normal 2 16 2 2 2 2 2 2 3 2" xfId="15086"/>
    <cellStyle name="Normal 2 16 2 2 2 2 2 2 4" xfId="15087"/>
    <cellStyle name="Normal 2 16 2 2 2 2 2 2 4 2" xfId="15088"/>
    <cellStyle name="Normal 2 16 2 2 2 2 2 2 5" xfId="15089"/>
    <cellStyle name="Normal 2 16 2 2 2 2 2 3" xfId="15090"/>
    <cellStyle name="Normal 2 16 2 2 2 2 2 3 2" xfId="15091"/>
    <cellStyle name="Normal 2 16 2 2 2 2 2 4" xfId="15092"/>
    <cellStyle name="Normal 2 16 2 2 2 2 2 4 2" xfId="15093"/>
    <cellStyle name="Normal 2 16 2 2 2 2 2 5" xfId="15094"/>
    <cellStyle name="Normal 2 16 2 2 2 2 2 5 2" xfId="15095"/>
    <cellStyle name="Normal 2 16 2 2 2 2 2 6" xfId="15096"/>
    <cellStyle name="Normal 2 16 2 2 2 2 3" xfId="15097"/>
    <cellStyle name="Normal 2 16 2 2 2 2 3 2" xfId="15098"/>
    <cellStyle name="Normal 2 16 2 2 2 2 3 2 2" xfId="15099"/>
    <cellStyle name="Normal 2 16 2 2 2 2 3 3" xfId="15100"/>
    <cellStyle name="Normal 2 16 2 2 2 2 3 3 2" xfId="15101"/>
    <cellStyle name="Normal 2 16 2 2 2 2 3 4" xfId="15102"/>
    <cellStyle name="Normal 2 16 2 2 2 2 3 4 2" xfId="15103"/>
    <cellStyle name="Normal 2 16 2 2 2 2 3 5" xfId="15104"/>
    <cellStyle name="Normal 2 16 2 2 2 2 4" xfId="15105"/>
    <cellStyle name="Normal 2 16 2 2 2 2 4 2" xfId="15106"/>
    <cellStyle name="Normal 2 16 2 2 2 2 5" xfId="15107"/>
    <cellStyle name="Normal 2 16 2 2 2 2 5 2" xfId="15108"/>
    <cellStyle name="Normal 2 16 2 2 2 2 6" xfId="15109"/>
    <cellStyle name="Normal 2 16 2 2 2 2 6 2" xfId="15110"/>
    <cellStyle name="Normal 2 16 2 2 2 2 7" xfId="15111"/>
    <cellStyle name="Normal 2 16 2 2 2 3" xfId="15112"/>
    <cellStyle name="Normal 2 16 2 2 2 3 2" xfId="15113"/>
    <cellStyle name="Normal 2 16 2 2 2 3 2 2" xfId="15114"/>
    <cellStyle name="Normal 2 16 2 2 2 3 2 2 2" xfId="15115"/>
    <cellStyle name="Normal 2 16 2 2 2 3 2 3" xfId="15116"/>
    <cellStyle name="Normal 2 16 2 2 2 3 2 3 2" xfId="15117"/>
    <cellStyle name="Normal 2 16 2 2 2 3 2 4" xfId="15118"/>
    <cellStyle name="Normal 2 16 2 2 2 3 2 4 2" xfId="15119"/>
    <cellStyle name="Normal 2 16 2 2 2 3 2 5" xfId="15120"/>
    <cellStyle name="Normal 2 16 2 2 2 3 3" xfId="15121"/>
    <cellStyle name="Normal 2 16 2 2 2 3 3 2" xfId="15122"/>
    <cellStyle name="Normal 2 16 2 2 2 3 4" xfId="15123"/>
    <cellStyle name="Normal 2 16 2 2 2 3 4 2" xfId="15124"/>
    <cellStyle name="Normal 2 16 2 2 2 3 5" xfId="15125"/>
    <cellStyle name="Normal 2 16 2 2 2 3 5 2" xfId="15126"/>
    <cellStyle name="Normal 2 16 2 2 2 3 6" xfId="15127"/>
    <cellStyle name="Normal 2 16 2 2 2 4" xfId="15128"/>
    <cellStyle name="Normal 2 16 2 2 2 4 2" xfId="15129"/>
    <cellStyle name="Normal 2 16 2 2 2 4 2 2" xfId="15130"/>
    <cellStyle name="Normal 2 16 2 2 2 4 3" xfId="15131"/>
    <cellStyle name="Normal 2 16 2 2 2 4 3 2" xfId="15132"/>
    <cellStyle name="Normal 2 16 2 2 2 4 4" xfId="15133"/>
    <cellStyle name="Normal 2 16 2 2 2 4 4 2" xfId="15134"/>
    <cellStyle name="Normal 2 16 2 2 2 4 5" xfId="15135"/>
    <cellStyle name="Normal 2 16 2 2 2 5" xfId="15136"/>
    <cellStyle name="Normal 2 16 2 2 2 5 2" xfId="15137"/>
    <cellStyle name="Normal 2 16 2 2 2 6" xfId="15138"/>
    <cellStyle name="Normal 2 16 2 2 2 6 2" xfId="15139"/>
    <cellStyle name="Normal 2 16 2 2 2 7" xfId="15140"/>
    <cellStyle name="Normal 2 16 2 2 2 7 2" xfId="15141"/>
    <cellStyle name="Normal 2 16 2 2 2 8" xfId="15142"/>
    <cellStyle name="Normal 2 16 2 2 3" xfId="15143"/>
    <cellStyle name="Normal 2 16 2 2 3 2" xfId="15144"/>
    <cellStyle name="Normal 2 16 2 2 3 2 2" xfId="15145"/>
    <cellStyle name="Normal 2 16 2 2 3 2 2 2" xfId="15146"/>
    <cellStyle name="Normal 2 16 2 2 3 2 2 2 2" xfId="15147"/>
    <cellStyle name="Normal 2 16 2 2 3 2 2 3" xfId="15148"/>
    <cellStyle name="Normal 2 16 2 2 3 2 2 3 2" xfId="15149"/>
    <cellStyle name="Normal 2 16 2 2 3 2 2 4" xfId="15150"/>
    <cellStyle name="Normal 2 16 2 2 3 2 2 4 2" xfId="15151"/>
    <cellStyle name="Normal 2 16 2 2 3 2 2 5" xfId="15152"/>
    <cellStyle name="Normal 2 16 2 2 3 2 3" xfId="15153"/>
    <cellStyle name="Normal 2 16 2 2 3 2 3 2" xfId="15154"/>
    <cellStyle name="Normal 2 16 2 2 3 2 4" xfId="15155"/>
    <cellStyle name="Normal 2 16 2 2 3 2 4 2" xfId="15156"/>
    <cellStyle name="Normal 2 16 2 2 3 2 5" xfId="15157"/>
    <cellStyle name="Normal 2 16 2 2 3 2 5 2" xfId="15158"/>
    <cellStyle name="Normal 2 16 2 2 3 2 6" xfId="15159"/>
    <cellStyle name="Normal 2 16 2 2 3 3" xfId="15160"/>
    <cellStyle name="Normal 2 16 2 2 3 3 2" xfId="15161"/>
    <cellStyle name="Normal 2 16 2 2 3 3 2 2" xfId="15162"/>
    <cellStyle name="Normal 2 16 2 2 3 3 3" xfId="15163"/>
    <cellStyle name="Normal 2 16 2 2 3 3 3 2" xfId="15164"/>
    <cellStyle name="Normal 2 16 2 2 3 3 4" xfId="15165"/>
    <cellStyle name="Normal 2 16 2 2 3 3 4 2" xfId="15166"/>
    <cellStyle name="Normal 2 16 2 2 3 3 5" xfId="15167"/>
    <cellStyle name="Normal 2 16 2 2 3 4" xfId="15168"/>
    <cellStyle name="Normal 2 16 2 2 3 4 2" xfId="15169"/>
    <cellStyle name="Normal 2 16 2 2 3 5" xfId="15170"/>
    <cellStyle name="Normal 2 16 2 2 3 5 2" xfId="15171"/>
    <cellStyle name="Normal 2 16 2 2 3 6" xfId="15172"/>
    <cellStyle name="Normal 2 16 2 2 3 6 2" xfId="15173"/>
    <cellStyle name="Normal 2 16 2 2 3 7" xfId="15174"/>
    <cellStyle name="Normal 2 16 2 2 4" xfId="15175"/>
    <cellStyle name="Normal 2 16 2 2 4 2" xfId="15176"/>
    <cellStyle name="Normal 2 16 2 2 4 2 2" xfId="15177"/>
    <cellStyle name="Normal 2 16 2 2 4 2 2 2" xfId="15178"/>
    <cellStyle name="Normal 2 16 2 2 4 2 3" xfId="15179"/>
    <cellStyle name="Normal 2 16 2 2 4 2 3 2" xfId="15180"/>
    <cellStyle name="Normal 2 16 2 2 4 2 4" xfId="15181"/>
    <cellStyle name="Normal 2 16 2 2 4 2 4 2" xfId="15182"/>
    <cellStyle name="Normal 2 16 2 2 4 2 5" xfId="15183"/>
    <cellStyle name="Normal 2 16 2 2 4 3" xfId="15184"/>
    <cellStyle name="Normal 2 16 2 2 4 3 2" xfId="15185"/>
    <cellStyle name="Normal 2 16 2 2 4 4" xfId="15186"/>
    <cellStyle name="Normal 2 16 2 2 4 4 2" xfId="15187"/>
    <cellStyle name="Normal 2 16 2 2 4 5" xfId="15188"/>
    <cellStyle name="Normal 2 16 2 2 4 5 2" xfId="15189"/>
    <cellStyle name="Normal 2 16 2 2 4 6" xfId="15190"/>
    <cellStyle name="Normal 2 16 2 2 5" xfId="15191"/>
    <cellStyle name="Normal 2 16 2 2 5 2" xfId="15192"/>
    <cellStyle name="Normal 2 16 2 2 5 2 2" xfId="15193"/>
    <cellStyle name="Normal 2 16 2 2 5 3" xfId="15194"/>
    <cellStyle name="Normal 2 16 2 2 5 3 2" xfId="15195"/>
    <cellStyle name="Normal 2 16 2 2 5 4" xfId="15196"/>
    <cellStyle name="Normal 2 16 2 2 5 4 2" xfId="15197"/>
    <cellStyle name="Normal 2 16 2 2 5 5" xfId="15198"/>
    <cellStyle name="Normal 2 16 2 2 6" xfId="15199"/>
    <cellStyle name="Normal 2 16 2 2 6 2" xfId="15200"/>
    <cellStyle name="Normal 2 16 2 2 7" xfId="15201"/>
    <cellStyle name="Normal 2 16 2 2 7 2" xfId="15202"/>
    <cellStyle name="Normal 2 16 2 2 8" xfId="15203"/>
    <cellStyle name="Normal 2 16 2 2 8 2" xfId="15204"/>
    <cellStyle name="Normal 2 16 2 2 9" xfId="15205"/>
    <cellStyle name="Normal 2 16 2 3" xfId="15206"/>
    <cellStyle name="Normal 2 16 2 3 2" xfId="15207"/>
    <cellStyle name="Normal 2 16 2 3 2 2" xfId="15208"/>
    <cellStyle name="Normal 2 16 2 3 2 2 2" xfId="15209"/>
    <cellStyle name="Normal 2 16 2 3 2 2 2 2" xfId="15210"/>
    <cellStyle name="Normal 2 16 2 3 2 2 2 2 2" xfId="15211"/>
    <cellStyle name="Normal 2 16 2 3 2 2 2 3" xfId="15212"/>
    <cellStyle name="Normal 2 16 2 3 2 2 2 3 2" xfId="15213"/>
    <cellStyle name="Normal 2 16 2 3 2 2 2 4" xfId="15214"/>
    <cellStyle name="Normal 2 16 2 3 2 2 2 4 2" xfId="15215"/>
    <cellStyle name="Normal 2 16 2 3 2 2 2 5" xfId="15216"/>
    <cellStyle name="Normal 2 16 2 3 2 2 3" xfId="15217"/>
    <cellStyle name="Normal 2 16 2 3 2 2 3 2" xfId="15218"/>
    <cellStyle name="Normal 2 16 2 3 2 2 4" xfId="15219"/>
    <cellStyle name="Normal 2 16 2 3 2 2 4 2" xfId="15220"/>
    <cellStyle name="Normal 2 16 2 3 2 2 5" xfId="15221"/>
    <cellStyle name="Normal 2 16 2 3 2 2 5 2" xfId="15222"/>
    <cellStyle name="Normal 2 16 2 3 2 2 6" xfId="15223"/>
    <cellStyle name="Normal 2 16 2 3 2 3" xfId="15224"/>
    <cellStyle name="Normal 2 16 2 3 2 3 2" xfId="15225"/>
    <cellStyle name="Normal 2 16 2 3 2 3 2 2" xfId="15226"/>
    <cellStyle name="Normal 2 16 2 3 2 3 3" xfId="15227"/>
    <cellStyle name="Normal 2 16 2 3 2 3 3 2" xfId="15228"/>
    <cellStyle name="Normal 2 16 2 3 2 3 4" xfId="15229"/>
    <cellStyle name="Normal 2 16 2 3 2 3 4 2" xfId="15230"/>
    <cellStyle name="Normal 2 16 2 3 2 3 5" xfId="15231"/>
    <cellStyle name="Normal 2 16 2 3 2 4" xfId="15232"/>
    <cellStyle name="Normal 2 16 2 3 2 4 2" xfId="15233"/>
    <cellStyle name="Normal 2 16 2 3 2 5" xfId="15234"/>
    <cellStyle name="Normal 2 16 2 3 2 5 2" xfId="15235"/>
    <cellStyle name="Normal 2 16 2 3 2 6" xfId="15236"/>
    <cellStyle name="Normal 2 16 2 3 2 6 2" xfId="15237"/>
    <cellStyle name="Normal 2 16 2 3 2 7" xfId="15238"/>
    <cellStyle name="Normal 2 16 2 3 3" xfId="15239"/>
    <cellStyle name="Normal 2 16 2 3 3 2" xfId="15240"/>
    <cellStyle name="Normal 2 16 2 3 3 2 2" xfId="15241"/>
    <cellStyle name="Normal 2 16 2 3 3 2 2 2" xfId="15242"/>
    <cellStyle name="Normal 2 16 2 3 3 2 3" xfId="15243"/>
    <cellStyle name="Normal 2 16 2 3 3 2 3 2" xfId="15244"/>
    <cellStyle name="Normal 2 16 2 3 3 2 4" xfId="15245"/>
    <cellStyle name="Normal 2 16 2 3 3 2 4 2" xfId="15246"/>
    <cellStyle name="Normal 2 16 2 3 3 2 5" xfId="15247"/>
    <cellStyle name="Normal 2 16 2 3 3 3" xfId="15248"/>
    <cellStyle name="Normal 2 16 2 3 3 3 2" xfId="15249"/>
    <cellStyle name="Normal 2 16 2 3 3 4" xfId="15250"/>
    <cellStyle name="Normal 2 16 2 3 3 4 2" xfId="15251"/>
    <cellStyle name="Normal 2 16 2 3 3 5" xfId="15252"/>
    <cellStyle name="Normal 2 16 2 3 3 5 2" xfId="15253"/>
    <cellStyle name="Normal 2 16 2 3 3 6" xfId="15254"/>
    <cellStyle name="Normal 2 16 2 3 4" xfId="15255"/>
    <cellStyle name="Normal 2 16 2 3 4 2" xfId="15256"/>
    <cellStyle name="Normal 2 16 2 3 4 2 2" xfId="15257"/>
    <cellStyle name="Normal 2 16 2 3 4 3" xfId="15258"/>
    <cellStyle name="Normal 2 16 2 3 4 3 2" xfId="15259"/>
    <cellStyle name="Normal 2 16 2 3 4 4" xfId="15260"/>
    <cellStyle name="Normal 2 16 2 3 4 4 2" xfId="15261"/>
    <cellStyle name="Normal 2 16 2 3 4 5" xfId="15262"/>
    <cellStyle name="Normal 2 16 2 3 5" xfId="15263"/>
    <cellStyle name="Normal 2 16 2 3 5 2" xfId="15264"/>
    <cellStyle name="Normal 2 16 2 3 6" xfId="15265"/>
    <cellStyle name="Normal 2 16 2 3 6 2" xfId="15266"/>
    <cellStyle name="Normal 2 16 2 3 7" xfId="15267"/>
    <cellStyle name="Normal 2 16 2 3 7 2" xfId="15268"/>
    <cellStyle name="Normal 2 16 2 3 8" xfId="15269"/>
    <cellStyle name="Normal 2 16 2 4" xfId="15270"/>
    <cellStyle name="Normal 2 16 2 4 2" xfId="15271"/>
    <cellStyle name="Normal 2 16 2 4 2 2" xfId="15272"/>
    <cellStyle name="Normal 2 16 2 4 2 2 2" xfId="15273"/>
    <cellStyle name="Normal 2 16 2 4 2 2 2 2" xfId="15274"/>
    <cellStyle name="Normal 2 16 2 4 2 2 3" xfId="15275"/>
    <cellStyle name="Normal 2 16 2 4 2 2 3 2" xfId="15276"/>
    <cellStyle name="Normal 2 16 2 4 2 2 4" xfId="15277"/>
    <cellStyle name="Normal 2 16 2 4 2 2 4 2" xfId="15278"/>
    <cellStyle name="Normal 2 16 2 4 2 2 5" xfId="15279"/>
    <cellStyle name="Normal 2 16 2 4 2 3" xfId="15280"/>
    <cellStyle name="Normal 2 16 2 4 2 3 2" xfId="15281"/>
    <cellStyle name="Normal 2 16 2 4 2 4" xfId="15282"/>
    <cellStyle name="Normal 2 16 2 4 2 4 2" xfId="15283"/>
    <cellStyle name="Normal 2 16 2 4 2 5" xfId="15284"/>
    <cellStyle name="Normal 2 16 2 4 2 5 2" xfId="15285"/>
    <cellStyle name="Normal 2 16 2 4 2 6" xfId="15286"/>
    <cellStyle name="Normal 2 16 2 4 3" xfId="15287"/>
    <cellStyle name="Normal 2 16 2 4 3 2" xfId="15288"/>
    <cellStyle name="Normal 2 16 2 4 3 2 2" xfId="15289"/>
    <cellStyle name="Normal 2 16 2 4 3 3" xfId="15290"/>
    <cellStyle name="Normal 2 16 2 4 3 3 2" xfId="15291"/>
    <cellStyle name="Normal 2 16 2 4 3 4" xfId="15292"/>
    <cellStyle name="Normal 2 16 2 4 3 4 2" xfId="15293"/>
    <cellStyle name="Normal 2 16 2 4 3 5" xfId="15294"/>
    <cellStyle name="Normal 2 16 2 4 4" xfId="15295"/>
    <cellStyle name="Normal 2 16 2 4 4 2" xfId="15296"/>
    <cellStyle name="Normal 2 16 2 4 5" xfId="15297"/>
    <cellStyle name="Normal 2 16 2 4 5 2" xfId="15298"/>
    <cellStyle name="Normal 2 16 2 4 6" xfId="15299"/>
    <cellStyle name="Normal 2 16 2 4 6 2" xfId="15300"/>
    <cellStyle name="Normal 2 16 2 4 7" xfId="15301"/>
    <cellStyle name="Normal 2 16 2 5" xfId="15302"/>
    <cellStyle name="Normal 2 16 2 5 2" xfId="15303"/>
    <cellStyle name="Normal 2 16 2 5 2 2" xfId="15304"/>
    <cellStyle name="Normal 2 16 2 5 2 2 2" xfId="15305"/>
    <cellStyle name="Normal 2 16 2 5 2 2 2 2" xfId="15306"/>
    <cellStyle name="Normal 2 16 2 5 2 2 3" xfId="15307"/>
    <cellStyle name="Normal 2 16 2 5 2 2 3 2" xfId="15308"/>
    <cellStyle name="Normal 2 16 2 5 2 2 4" xfId="15309"/>
    <cellStyle name="Normal 2 16 2 5 2 2 4 2" xfId="15310"/>
    <cellStyle name="Normal 2 16 2 5 2 2 5" xfId="15311"/>
    <cellStyle name="Normal 2 16 2 5 2 3" xfId="15312"/>
    <cellStyle name="Normal 2 16 2 5 2 3 2" xfId="15313"/>
    <cellStyle name="Normal 2 16 2 5 2 4" xfId="15314"/>
    <cellStyle name="Normal 2 16 2 5 2 4 2" xfId="15315"/>
    <cellStyle name="Normal 2 16 2 5 2 5" xfId="15316"/>
    <cellStyle name="Normal 2 16 2 5 2 5 2" xfId="15317"/>
    <cellStyle name="Normal 2 16 2 5 2 6" xfId="15318"/>
    <cellStyle name="Normal 2 16 2 5 3" xfId="15319"/>
    <cellStyle name="Normal 2 16 2 5 3 2" xfId="15320"/>
    <cellStyle name="Normal 2 16 2 5 3 2 2" xfId="15321"/>
    <cellStyle name="Normal 2 16 2 5 3 3" xfId="15322"/>
    <cellStyle name="Normal 2 16 2 5 3 3 2" xfId="15323"/>
    <cellStyle name="Normal 2 16 2 5 3 4" xfId="15324"/>
    <cellStyle name="Normal 2 16 2 5 3 4 2" xfId="15325"/>
    <cellStyle name="Normal 2 16 2 5 3 5" xfId="15326"/>
    <cellStyle name="Normal 2 16 2 5 4" xfId="15327"/>
    <cellStyle name="Normal 2 16 2 5 4 2" xfId="15328"/>
    <cellStyle name="Normal 2 16 2 5 5" xfId="15329"/>
    <cellStyle name="Normal 2 16 2 5 5 2" xfId="15330"/>
    <cellStyle name="Normal 2 16 2 5 6" xfId="15331"/>
    <cellStyle name="Normal 2 16 2 5 6 2" xfId="15332"/>
    <cellStyle name="Normal 2 16 2 5 7" xfId="15333"/>
    <cellStyle name="Normal 2 16 2 6" xfId="15334"/>
    <cellStyle name="Normal 2 16 2 6 2" xfId="15335"/>
    <cellStyle name="Normal 2 16 2 6 2 2" xfId="15336"/>
    <cellStyle name="Normal 2 16 2 6 2 2 2" xfId="15337"/>
    <cellStyle name="Normal 2 16 2 6 2 3" xfId="15338"/>
    <cellStyle name="Normal 2 16 2 6 2 3 2" xfId="15339"/>
    <cellStyle name="Normal 2 16 2 6 2 4" xfId="15340"/>
    <cellStyle name="Normal 2 16 2 6 2 4 2" xfId="15341"/>
    <cellStyle name="Normal 2 16 2 6 2 5" xfId="15342"/>
    <cellStyle name="Normal 2 16 2 6 3" xfId="15343"/>
    <cellStyle name="Normal 2 16 2 6 3 2" xfId="15344"/>
    <cellStyle name="Normal 2 16 2 6 4" xfId="15345"/>
    <cellStyle name="Normal 2 16 2 6 4 2" xfId="15346"/>
    <cellStyle name="Normal 2 16 2 6 5" xfId="15347"/>
    <cellStyle name="Normal 2 16 2 6 5 2" xfId="15348"/>
    <cellStyle name="Normal 2 16 2 6 6" xfId="15349"/>
    <cellStyle name="Normal 2 16 2 7" xfId="15350"/>
    <cellStyle name="Normal 2 16 2 7 2" xfId="15351"/>
    <cellStyle name="Normal 2 16 2 7 2 2" xfId="15352"/>
    <cellStyle name="Normal 2 16 2 7 3" xfId="15353"/>
    <cellStyle name="Normal 2 16 2 7 3 2" xfId="15354"/>
    <cellStyle name="Normal 2 16 2 7 4" xfId="15355"/>
    <cellStyle name="Normal 2 16 2 7 4 2" xfId="15356"/>
    <cellStyle name="Normal 2 16 2 7 5" xfId="15357"/>
    <cellStyle name="Normal 2 16 2 8" xfId="15358"/>
    <cellStyle name="Normal 2 16 2 8 2" xfId="15359"/>
    <cellStyle name="Normal 2 16 2 9" xfId="15360"/>
    <cellStyle name="Normal 2 16 2 9 2" xfId="15361"/>
    <cellStyle name="Normal 2 16 3" xfId="15362"/>
    <cellStyle name="Normal 2 16 3 10" xfId="15363"/>
    <cellStyle name="Normal 2 16 3 10 2" xfId="15364"/>
    <cellStyle name="Normal 2 16 3 11" xfId="15365"/>
    <cellStyle name="Normal 2 16 3 2" xfId="15366"/>
    <cellStyle name="Normal 2 16 3 2 2" xfId="15367"/>
    <cellStyle name="Normal 2 16 3 2 2 2" xfId="15368"/>
    <cellStyle name="Normal 2 16 3 2 2 2 2" xfId="15369"/>
    <cellStyle name="Normal 2 16 3 2 2 2 2 2" xfId="15370"/>
    <cellStyle name="Normal 2 16 3 2 2 2 2 2 2" xfId="15371"/>
    <cellStyle name="Normal 2 16 3 2 2 2 2 2 2 2" xfId="15372"/>
    <cellStyle name="Normal 2 16 3 2 2 2 2 2 3" xfId="15373"/>
    <cellStyle name="Normal 2 16 3 2 2 2 2 2 3 2" xfId="15374"/>
    <cellStyle name="Normal 2 16 3 2 2 2 2 2 4" xfId="15375"/>
    <cellStyle name="Normal 2 16 3 2 2 2 2 2 4 2" xfId="15376"/>
    <cellStyle name="Normal 2 16 3 2 2 2 2 2 5" xfId="15377"/>
    <cellStyle name="Normal 2 16 3 2 2 2 2 3" xfId="15378"/>
    <cellStyle name="Normal 2 16 3 2 2 2 2 3 2" xfId="15379"/>
    <cellStyle name="Normal 2 16 3 2 2 2 2 4" xfId="15380"/>
    <cellStyle name="Normal 2 16 3 2 2 2 2 4 2" xfId="15381"/>
    <cellStyle name="Normal 2 16 3 2 2 2 2 5" xfId="15382"/>
    <cellStyle name="Normal 2 16 3 2 2 2 2 5 2" xfId="15383"/>
    <cellStyle name="Normal 2 16 3 2 2 2 2 6" xfId="15384"/>
    <cellStyle name="Normal 2 16 3 2 2 2 3" xfId="15385"/>
    <cellStyle name="Normal 2 16 3 2 2 2 3 2" xfId="15386"/>
    <cellStyle name="Normal 2 16 3 2 2 2 3 2 2" xfId="15387"/>
    <cellStyle name="Normal 2 16 3 2 2 2 3 3" xfId="15388"/>
    <cellStyle name="Normal 2 16 3 2 2 2 3 3 2" xfId="15389"/>
    <cellStyle name="Normal 2 16 3 2 2 2 3 4" xfId="15390"/>
    <cellStyle name="Normal 2 16 3 2 2 2 3 4 2" xfId="15391"/>
    <cellStyle name="Normal 2 16 3 2 2 2 3 5" xfId="15392"/>
    <cellStyle name="Normal 2 16 3 2 2 2 4" xfId="15393"/>
    <cellStyle name="Normal 2 16 3 2 2 2 4 2" xfId="15394"/>
    <cellStyle name="Normal 2 16 3 2 2 2 5" xfId="15395"/>
    <cellStyle name="Normal 2 16 3 2 2 2 5 2" xfId="15396"/>
    <cellStyle name="Normal 2 16 3 2 2 2 6" xfId="15397"/>
    <cellStyle name="Normal 2 16 3 2 2 2 6 2" xfId="15398"/>
    <cellStyle name="Normal 2 16 3 2 2 2 7" xfId="15399"/>
    <cellStyle name="Normal 2 16 3 2 2 3" xfId="15400"/>
    <cellStyle name="Normal 2 16 3 2 2 3 2" xfId="15401"/>
    <cellStyle name="Normal 2 16 3 2 2 3 2 2" xfId="15402"/>
    <cellStyle name="Normal 2 16 3 2 2 3 2 2 2" xfId="15403"/>
    <cellStyle name="Normal 2 16 3 2 2 3 2 3" xfId="15404"/>
    <cellStyle name="Normal 2 16 3 2 2 3 2 3 2" xfId="15405"/>
    <cellStyle name="Normal 2 16 3 2 2 3 2 4" xfId="15406"/>
    <cellStyle name="Normal 2 16 3 2 2 3 2 4 2" xfId="15407"/>
    <cellStyle name="Normal 2 16 3 2 2 3 2 5" xfId="15408"/>
    <cellStyle name="Normal 2 16 3 2 2 3 3" xfId="15409"/>
    <cellStyle name="Normal 2 16 3 2 2 3 3 2" xfId="15410"/>
    <cellStyle name="Normal 2 16 3 2 2 3 4" xfId="15411"/>
    <cellStyle name="Normal 2 16 3 2 2 3 4 2" xfId="15412"/>
    <cellStyle name="Normal 2 16 3 2 2 3 5" xfId="15413"/>
    <cellStyle name="Normal 2 16 3 2 2 3 5 2" xfId="15414"/>
    <cellStyle name="Normal 2 16 3 2 2 3 6" xfId="15415"/>
    <cellStyle name="Normal 2 16 3 2 2 4" xfId="15416"/>
    <cellStyle name="Normal 2 16 3 2 2 4 2" xfId="15417"/>
    <cellStyle name="Normal 2 16 3 2 2 4 2 2" xfId="15418"/>
    <cellStyle name="Normal 2 16 3 2 2 4 3" xfId="15419"/>
    <cellStyle name="Normal 2 16 3 2 2 4 3 2" xfId="15420"/>
    <cellStyle name="Normal 2 16 3 2 2 4 4" xfId="15421"/>
    <cellStyle name="Normal 2 16 3 2 2 4 4 2" xfId="15422"/>
    <cellStyle name="Normal 2 16 3 2 2 4 5" xfId="15423"/>
    <cellStyle name="Normal 2 16 3 2 2 5" xfId="15424"/>
    <cellStyle name="Normal 2 16 3 2 2 5 2" xfId="15425"/>
    <cellStyle name="Normal 2 16 3 2 2 6" xfId="15426"/>
    <cellStyle name="Normal 2 16 3 2 2 6 2" xfId="15427"/>
    <cellStyle name="Normal 2 16 3 2 2 7" xfId="15428"/>
    <cellStyle name="Normal 2 16 3 2 2 7 2" xfId="15429"/>
    <cellStyle name="Normal 2 16 3 2 2 8" xfId="15430"/>
    <cellStyle name="Normal 2 16 3 2 3" xfId="15431"/>
    <cellStyle name="Normal 2 16 3 2 3 2" xfId="15432"/>
    <cellStyle name="Normal 2 16 3 2 3 2 2" xfId="15433"/>
    <cellStyle name="Normal 2 16 3 2 3 2 2 2" xfId="15434"/>
    <cellStyle name="Normal 2 16 3 2 3 2 2 2 2" xfId="15435"/>
    <cellStyle name="Normal 2 16 3 2 3 2 2 3" xfId="15436"/>
    <cellStyle name="Normal 2 16 3 2 3 2 2 3 2" xfId="15437"/>
    <cellStyle name="Normal 2 16 3 2 3 2 2 4" xfId="15438"/>
    <cellStyle name="Normal 2 16 3 2 3 2 2 4 2" xfId="15439"/>
    <cellStyle name="Normal 2 16 3 2 3 2 2 5" xfId="15440"/>
    <cellStyle name="Normal 2 16 3 2 3 2 3" xfId="15441"/>
    <cellStyle name="Normal 2 16 3 2 3 2 3 2" xfId="15442"/>
    <cellStyle name="Normal 2 16 3 2 3 2 4" xfId="15443"/>
    <cellStyle name="Normal 2 16 3 2 3 2 4 2" xfId="15444"/>
    <cellStyle name="Normal 2 16 3 2 3 2 5" xfId="15445"/>
    <cellStyle name="Normal 2 16 3 2 3 2 5 2" xfId="15446"/>
    <cellStyle name="Normal 2 16 3 2 3 2 6" xfId="15447"/>
    <cellStyle name="Normal 2 16 3 2 3 3" xfId="15448"/>
    <cellStyle name="Normal 2 16 3 2 3 3 2" xfId="15449"/>
    <cellStyle name="Normal 2 16 3 2 3 3 2 2" xfId="15450"/>
    <cellStyle name="Normal 2 16 3 2 3 3 3" xfId="15451"/>
    <cellStyle name="Normal 2 16 3 2 3 3 3 2" xfId="15452"/>
    <cellStyle name="Normal 2 16 3 2 3 3 4" xfId="15453"/>
    <cellStyle name="Normal 2 16 3 2 3 3 4 2" xfId="15454"/>
    <cellStyle name="Normal 2 16 3 2 3 3 5" xfId="15455"/>
    <cellStyle name="Normal 2 16 3 2 3 4" xfId="15456"/>
    <cellStyle name="Normal 2 16 3 2 3 4 2" xfId="15457"/>
    <cellStyle name="Normal 2 16 3 2 3 5" xfId="15458"/>
    <cellStyle name="Normal 2 16 3 2 3 5 2" xfId="15459"/>
    <cellStyle name="Normal 2 16 3 2 3 6" xfId="15460"/>
    <cellStyle name="Normal 2 16 3 2 3 6 2" xfId="15461"/>
    <cellStyle name="Normal 2 16 3 2 3 7" xfId="15462"/>
    <cellStyle name="Normal 2 16 3 2 4" xfId="15463"/>
    <cellStyle name="Normal 2 16 3 2 4 2" xfId="15464"/>
    <cellStyle name="Normal 2 16 3 2 4 2 2" xfId="15465"/>
    <cellStyle name="Normal 2 16 3 2 4 2 2 2" xfId="15466"/>
    <cellStyle name="Normal 2 16 3 2 4 2 3" xfId="15467"/>
    <cellStyle name="Normal 2 16 3 2 4 2 3 2" xfId="15468"/>
    <cellStyle name="Normal 2 16 3 2 4 2 4" xfId="15469"/>
    <cellStyle name="Normal 2 16 3 2 4 2 4 2" xfId="15470"/>
    <cellStyle name="Normal 2 16 3 2 4 2 5" xfId="15471"/>
    <cellStyle name="Normal 2 16 3 2 4 3" xfId="15472"/>
    <cellStyle name="Normal 2 16 3 2 4 3 2" xfId="15473"/>
    <cellStyle name="Normal 2 16 3 2 4 4" xfId="15474"/>
    <cellStyle name="Normal 2 16 3 2 4 4 2" xfId="15475"/>
    <cellStyle name="Normal 2 16 3 2 4 5" xfId="15476"/>
    <cellStyle name="Normal 2 16 3 2 4 5 2" xfId="15477"/>
    <cellStyle name="Normal 2 16 3 2 4 6" xfId="15478"/>
    <cellStyle name="Normal 2 16 3 2 5" xfId="15479"/>
    <cellStyle name="Normal 2 16 3 2 5 2" xfId="15480"/>
    <cellStyle name="Normal 2 16 3 2 5 2 2" xfId="15481"/>
    <cellStyle name="Normal 2 16 3 2 5 3" xfId="15482"/>
    <cellStyle name="Normal 2 16 3 2 5 3 2" xfId="15483"/>
    <cellStyle name="Normal 2 16 3 2 5 4" xfId="15484"/>
    <cellStyle name="Normal 2 16 3 2 5 4 2" xfId="15485"/>
    <cellStyle name="Normal 2 16 3 2 5 5" xfId="15486"/>
    <cellStyle name="Normal 2 16 3 2 6" xfId="15487"/>
    <cellStyle name="Normal 2 16 3 2 6 2" xfId="15488"/>
    <cellStyle name="Normal 2 16 3 2 7" xfId="15489"/>
    <cellStyle name="Normal 2 16 3 2 7 2" xfId="15490"/>
    <cellStyle name="Normal 2 16 3 2 8" xfId="15491"/>
    <cellStyle name="Normal 2 16 3 2 8 2" xfId="15492"/>
    <cellStyle name="Normal 2 16 3 2 9" xfId="15493"/>
    <cellStyle name="Normal 2 16 3 3" xfId="15494"/>
    <cellStyle name="Normal 2 16 3 3 2" xfId="15495"/>
    <cellStyle name="Normal 2 16 3 3 2 2" xfId="15496"/>
    <cellStyle name="Normal 2 16 3 3 2 2 2" xfId="15497"/>
    <cellStyle name="Normal 2 16 3 3 2 2 2 2" xfId="15498"/>
    <cellStyle name="Normal 2 16 3 3 2 2 2 2 2" xfId="15499"/>
    <cellStyle name="Normal 2 16 3 3 2 2 2 3" xfId="15500"/>
    <cellStyle name="Normal 2 16 3 3 2 2 2 3 2" xfId="15501"/>
    <cellStyle name="Normal 2 16 3 3 2 2 2 4" xfId="15502"/>
    <cellStyle name="Normal 2 16 3 3 2 2 2 4 2" xfId="15503"/>
    <cellStyle name="Normal 2 16 3 3 2 2 2 5" xfId="15504"/>
    <cellStyle name="Normal 2 16 3 3 2 2 3" xfId="15505"/>
    <cellStyle name="Normal 2 16 3 3 2 2 3 2" xfId="15506"/>
    <cellStyle name="Normal 2 16 3 3 2 2 4" xfId="15507"/>
    <cellStyle name="Normal 2 16 3 3 2 2 4 2" xfId="15508"/>
    <cellStyle name="Normal 2 16 3 3 2 2 5" xfId="15509"/>
    <cellStyle name="Normal 2 16 3 3 2 2 5 2" xfId="15510"/>
    <cellStyle name="Normal 2 16 3 3 2 2 6" xfId="15511"/>
    <cellStyle name="Normal 2 16 3 3 2 3" xfId="15512"/>
    <cellStyle name="Normal 2 16 3 3 2 3 2" xfId="15513"/>
    <cellStyle name="Normal 2 16 3 3 2 3 2 2" xfId="15514"/>
    <cellStyle name="Normal 2 16 3 3 2 3 3" xfId="15515"/>
    <cellStyle name="Normal 2 16 3 3 2 3 3 2" xfId="15516"/>
    <cellStyle name="Normal 2 16 3 3 2 3 4" xfId="15517"/>
    <cellStyle name="Normal 2 16 3 3 2 3 4 2" xfId="15518"/>
    <cellStyle name="Normal 2 16 3 3 2 3 5" xfId="15519"/>
    <cellStyle name="Normal 2 16 3 3 2 4" xfId="15520"/>
    <cellStyle name="Normal 2 16 3 3 2 4 2" xfId="15521"/>
    <cellStyle name="Normal 2 16 3 3 2 5" xfId="15522"/>
    <cellStyle name="Normal 2 16 3 3 2 5 2" xfId="15523"/>
    <cellStyle name="Normal 2 16 3 3 2 6" xfId="15524"/>
    <cellStyle name="Normal 2 16 3 3 2 6 2" xfId="15525"/>
    <cellStyle name="Normal 2 16 3 3 2 7" xfId="15526"/>
    <cellStyle name="Normal 2 16 3 3 3" xfId="15527"/>
    <cellStyle name="Normal 2 16 3 3 3 2" xfId="15528"/>
    <cellStyle name="Normal 2 16 3 3 3 2 2" xfId="15529"/>
    <cellStyle name="Normal 2 16 3 3 3 2 2 2" xfId="15530"/>
    <cellStyle name="Normal 2 16 3 3 3 2 3" xfId="15531"/>
    <cellStyle name="Normal 2 16 3 3 3 2 3 2" xfId="15532"/>
    <cellStyle name="Normal 2 16 3 3 3 2 4" xfId="15533"/>
    <cellStyle name="Normal 2 16 3 3 3 2 4 2" xfId="15534"/>
    <cellStyle name="Normal 2 16 3 3 3 2 5" xfId="15535"/>
    <cellStyle name="Normal 2 16 3 3 3 3" xfId="15536"/>
    <cellStyle name="Normal 2 16 3 3 3 3 2" xfId="15537"/>
    <cellStyle name="Normal 2 16 3 3 3 4" xfId="15538"/>
    <cellStyle name="Normal 2 16 3 3 3 4 2" xfId="15539"/>
    <cellStyle name="Normal 2 16 3 3 3 5" xfId="15540"/>
    <cellStyle name="Normal 2 16 3 3 3 5 2" xfId="15541"/>
    <cellStyle name="Normal 2 16 3 3 3 6" xfId="15542"/>
    <cellStyle name="Normal 2 16 3 3 4" xfId="15543"/>
    <cellStyle name="Normal 2 16 3 3 4 2" xfId="15544"/>
    <cellStyle name="Normal 2 16 3 3 4 2 2" xfId="15545"/>
    <cellStyle name="Normal 2 16 3 3 4 3" xfId="15546"/>
    <cellStyle name="Normal 2 16 3 3 4 3 2" xfId="15547"/>
    <cellStyle name="Normal 2 16 3 3 4 4" xfId="15548"/>
    <cellStyle name="Normal 2 16 3 3 4 4 2" xfId="15549"/>
    <cellStyle name="Normal 2 16 3 3 4 5" xfId="15550"/>
    <cellStyle name="Normal 2 16 3 3 5" xfId="15551"/>
    <cellStyle name="Normal 2 16 3 3 5 2" xfId="15552"/>
    <cellStyle name="Normal 2 16 3 3 6" xfId="15553"/>
    <cellStyle name="Normal 2 16 3 3 6 2" xfId="15554"/>
    <cellStyle name="Normal 2 16 3 3 7" xfId="15555"/>
    <cellStyle name="Normal 2 16 3 3 7 2" xfId="15556"/>
    <cellStyle name="Normal 2 16 3 3 8" xfId="15557"/>
    <cellStyle name="Normal 2 16 3 4" xfId="15558"/>
    <cellStyle name="Normal 2 16 3 4 2" xfId="15559"/>
    <cellStyle name="Normal 2 16 3 4 2 2" xfId="15560"/>
    <cellStyle name="Normal 2 16 3 4 2 2 2" xfId="15561"/>
    <cellStyle name="Normal 2 16 3 4 2 2 2 2" xfId="15562"/>
    <cellStyle name="Normal 2 16 3 4 2 2 3" xfId="15563"/>
    <cellStyle name="Normal 2 16 3 4 2 2 3 2" xfId="15564"/>
    <cellStyle name="Normal 2 16 3 4 2 2 4" xfId="15565"/>
    <cellStyle name="Normal 2 16 3 4 2 2 4 2" xfId="15566"/>
    <cellStyle name="Normal 2 16 3 4 2 2 5" xfId="15567"/>
    <cellStyle name="Normal 2 16 3 4 2 3" xfId="15568"/>
    <cellStyle name="Normal 2 16 3 4 2 3 2" xfId="15569"/>
    <cellStyle name="Normal 2 16 3 4 2 4" xfId="15570"/>
    <cellStyle name="Normal 2 16 3 4 2 4 2" xfId="15571"/>
    <cellStyle name="Normal 2 16 3 4 2 5" xfId="15572"/>
    <cellStyle name="Normal 2 16 3 4 2 5 2" xfId="15573"/>
    <cellStyle name="Normal 2 16 3 4 2 6" xfId="15574"/>
    <cellStyle name="Normal 2 16 3 4 3" xfId="15575"/>
    <cellStyle name="Normal 2 16 3 4 3 2" xfId="15576"/>
    <cellStyle name="Normal 2 16 3 4 3 2 2" xfId="15577"/>
    <cellStyle name="Normal 2 16 3 4 3 3" xfId="15578"/>
    <cellStyle name="Normal 2 16 3 4 3 3 2" xfId="15579"/>
    <cellStyle name="Normal 2 16 3 4 3 4" xfId="15580"/>
    <cellStyle name="Normal 2 16 3 4 3 4 2" xfId="15581"/>
    <cellStyle name="Normal 2 16 3 4 3 5" xfId="15582"/>
    <cellStyle name="Normal 2 16 3 4 4" xfId="15583"/>
    <cellStyle name="Normal 2 16 3 4 4 2" xfId="15584"/>
    <cellStyle name="Normal 2 16 3 4 5" xfId="15585"/>
    <cellStyle name="Normal 2 16 3 4 5 2" xfId="15586"/>
    <cellStyle name="Normal 2 16 3 4 6" xfId="15587"/>
    <cellStyle name="Normal 2 16 3 4 6 2" xfId="15588"/>
    <cellStyle name="Normal 2 16 3 4 7" xfId="15589"/>
    <cellStyle name="Normal 2 16 3 5" xfId="15590"/>
    <cellStyle name="Normal 2 16 3 5 2" xfId="15591"/>
    <cellStyle name="Normal 2 16 3 5 2 2" xfId="15592"/>
    <cellStyle name="Normal 2 16 3 5 2 2 2" xfId="15593"/>
    <cellStyle name="Normal 2 16 3 5 2 2 2 2" xfId="15594"/>
    <cellStyle name="Normal 2 16 3 5 2 2 3" xfId="15595"/>
    <cellStyle name="Normal 2 16 3 5 2 2 3 2" xfId="15596"/>
    <cellStyle name="Normal 2 16 3 5 2 2 4" xfId="15597"/>
    <cellStyle name="Normal 2 16 3 5 2 2 4 2" xfId="15598"/>
    <cellStyle name="Normal 2 16 3 5 2 2 5" xfId="15599"/>
    <cellStyle name="Normal 2 16 3 5 2 3" xfId="15600"/>
    <cellStyle name="Normal 2 16 3 5 2 3 2" xfId="15601"/>
    <cellStyle name="Normal 2 16 3 5 2 4" xfId="15602"/>
    <cellStyle name="Normal 2 16 3 5 2 4 2" xfId="15603"/>
    <cellStyle name="Normal 2 16 3 5 2 5" xfId="15604"/>
    <cellStyle name="Normal 2 16 3 5 2 5 2" xfId="15605"/>
    <cellStyle name="Normal 2 16 3 5 2 6" xfId="15606"/>
    <cellStyle name="Normal 2 16 3 5 3" xfId="15607"/>
    <cellStyle name="Normal 2 16 3 5 3 2" xfId="15608"/>
    <cellStyle name="Normal 2 16 3 5 3 2 2" xfId="15609"/>
    <cellStyle name="Normal 2 16 3 5 3 3" xfId="15610"/>
    <cellStyle name="Normal 2 16 3 5 3 3 2" xfId="15611"/>
    <cellStyle name="Normal 2 16 3 5 3 4" xfId="15612"/>
    <cellStyle name="Normal 2 16 3 5 3 4 2" xfId="15613"/>
    <cellStyle name="Normal 2 16 3 5 3 5" xfId="15614"/>
    <cellStyle name="Normal 2 16 3 5 4" xfId="15615"/>
    <cellStyle name="Normal 2 16 3 5 4 2" xfId="15616"/>
    <cellStyle name="Normal 2 16 3 5 5" xfId="15617"/>
    <cellStyle name="Normal 2 16 3 5 5 2" xfId="15618"/>
    <cellStyle name="Normal 2 16 3 5 6" xfId="15619"/>
    <cellStyle name="Normal 2 16 3 5 6 2" xfId="15620"/>
    <cellStyle name="Normal 2 16 3 5 7" xfId="15621"/>
    <cellStyle name="Normal 2 16 3 6" xfId="15622"/>
    <cellStyle name="Normal 2 16 3 6 2" xfId="15623"/>
    <cellStyle name="Normal 2 16 3 6 2 2" xfId="15624"/>
    <cellStyle name="Normal 2 16 3 6 2 2 2" xfId="15625"/>
    <cellStyle name="Normal 2 16 3 6 2 3" xfId="15626"/>
    <cellStyle name="Normal 2 16 3 6 2 3 2" xfId="15627"/>
    <cellStyle name="Normal 2 16 3 6 2 4" xfId="15628"/>
    <cellStyle name="Normal 2 16 3 6 2 4 2" xfId="15629"/>
    <cellStyle name="Normal 2 16 3 6 2 5" xfId="15630"/>
    <cellStyle name="Normal 2 16 3 6 3" xfId="15631"/>
    <cellStyle name="Normal 2 16 3 6 3 2" xfId="15632"/>
    <cellStyle name="Normal 2 16 3 6 4" xfId="15633"/>
    <cellStyle name="Normal 2 16 3 6 4 2" xfId="15634"/>
    <cellStyle name="Normal 2 16 3 6 5" xfId="15635"/>
    <cellStyle name="Normal 2 16 3 6 5 2" xfId="15636"/>
    <cellStyle name="Normal 2 16 3 6 6" xfId="15637"/>
    <cellStyle name="Normal 2 16 3 7" xfId="15638"/>
    <cellStyle name="Normal 2 16 3 7 2" xfId="15639"/>
    <cellStyle name="Normal 2 16 3 7 2 2" xfId="15640"/>
    <cellStyle name="Normal 2 16 3 7 3" xfId="15641"/>
    <cellStyle name="Normal 2 16 3 7 3 2" xfId="15642"/>
    <cellStyle name="Normal 2 16 3 7 4" xfId="15643"/>
    <cellStyle name="Normal 2 16 3 7 4 2" xfId="15644"/>
    <cellStyle name="Normal 2 16 3 7 5" xfId="15645"/>
    <cellStyle name="Normal 2 16 3 8" xfId="15646"/>
    <cellStyle name="Normal 2 16 3 8 2" xfId="15647"/>
    <cellStyle name="Normal 2 16 3 9" xfId="15648"/>
    <cellStyle name="Normal 2 16 3 9 2" xfId="15649"/>
    <cellStyle name="Normal 2 16 4" xfId="15650"/>
    <cellStyle name="Normal 2 16 4 2" xfId="15651"/>
    <cellStyle name="Normal 2 16 4 2 2" xfId="15652"/>
    <cellStyle name="Normal 2 16 4 2 2 2" xfId="15653"/>
    <cellStyle name="Normal 2 16 4 2 2 2 2" xfId="15654"/>
    <cellStyle name="Normal 2 16 4 2 2 2 2 2" xfId="15655"/>
    <cellStyle name="Normal 2 16 4 2 2 2 2 2 2" xfId="15656"/>
    <cellStyle name="Normal 2 16 4 2 2 2 2 3" xfId="15657"/>
    <cellStyle name="Normal 2 16 4 2 2 2 2 3 2" xfId="15658"/>
    <cellStyle name="Normal 2 16 4 2 2 2 2 4" xfId="15659"/>
    <cellStyle name="Normal 2 16 4 2 2 2 2 4 2" xfId="15660"/>
    <cellStyle name="Normal 2 16 4 2 2 2 2 5" xfId="15661"/>
    <cellStyle name="Normal 2 16 4 2 2 2 3" xfId="15662"/>
    <cellStyle name="Normal 2 16 4 2 2 2 3 2" xfId="15663"/>
    <cellStyle name="Normal 2 16 4 2 2 2 4" xfId="15664"/>
    <cellStyle name="Normal 2 16 4 2 2 2 4 2" xfId="15665"/>
    <cellStyle name="Normal 2 16 4 2 2 2 5" xfId="15666"/>
    <cellStyle name="Normal 2 16 4 2 2 2 5 2" xfId="15667"/>
    <cellStyle name="Normal 2 16 4 2 2 2 6" xfId="15668"/>
    <cellStyle name="Normal 2 16 4 2 2 3" xfId="15669"/>
    <cellStyle name="Normal 2 16 4 2 2 3 2" xfId="15670"/>
    <cellStyle name="Normal 2 16 4 2 2 3 2 2" xfId="15671"/>
    <cellStyle name="Normal 2 16 4 2 2 3 3" xfId="15672"/>
    <cellStyle name="Normal 2 16 4 2 2 3 3 2" xfId="15673"/>
    <cellStyle name="Normal 2 16 4 2 2 3 4" xfId="15674"/>
    <cellStyle name="Normal 2 16 4 2 2 3 4 2" xfId="15675"/>
    <cellStyle name="Normal 2 16 4 2 2 3 5" xfId="15676"/>
    <cellStyle name="Normal 2 16 4 2 2 4" xfId="15677"/>
    <cellStyle name="Normal 2 16 4 2 2 4 2" xfId="15678"/>
    <cellStyle name="Normal 2 16 4 2 2 5" xfId="15679"/>
    <cellStyle name="Normal 2 16 4 2 2 5 2" xfId="15680"/>
    <cellStyle name="Normal 2 16 4 2 2 6" xfId="15681"/>
    <cellStyle name="Normal 2 16 4 2 2 6 2" xfId="15682"/>
    <cellStyle name="Normal 2 16 4 2 2 7" xfId="15683"/>
    <cellStyle name="Normal 2 16 4 2 3" xfId="15684"/>
    <cellStyle name="Normal 2 16 4 2 3 2" xfId="15685"/>
    <cellStyle name="Normal 2 16 4 2 3 2 2" xfId="15686"/>
    <cellStyle name="Normal 2 16 4 2 3 2 2 2" xfId="15687"/>
    <cellStyle name="Normal 2 16 4 2 3 2 3" xfId="15688"/>
    <cellStyle name="Normal 2 16 4 2 3 2 3 2" xfId="15689"/>
    <cellStyle name="Normal 2 16 4 2 3 2 4" xfId="15690"/>
    <cellStyle name="Normal 2 16 4 2 3 2 4 2" xfId="15691"/>
    <cellStyle name="Normal 2 16 4 2 3 2 5" xfId="15692"/>
    <cellStyle name="Normal 2 16 4 2 3 3" xfId="15693"/>
    <cellStyle name="Normal 2 16 4 2 3 3 2" xfId="15694"/>
    <cellStyle name="Normal 2 16 4 2 3 4" xfId="15695"/>
    <cellStyle name="Normal 2 16 4 2 3 4 2" xfId="15696"/>
    <cellStyle name="Normal 2 16 4 2 3 5" xfId="15697"/>
    <cellStyle name="Normal 2 16 4 2 3 5 2" xfId="15698"/>
    <cellStyle name="Normal 2 16 4 2 3 6" xfId="15699"/>
    <cellStyle name="Normal 2 16 4 2 4" xfId="15700"/>
    <cellStyle name="Normal 2 16 4 2 4 2" xfId="15701"/>
    <cellStyle name="Normal 2 16 4 2 4 2 2" xfId="15702"/>
    <cellStyle name="Normal 2 16 4 2 4 3" xfId="15703"/>
    <cellStyle name="Normal 2 16 4 2 4 3 2" xfId="15704"/>
    <cellStyle name="Normal 2 16 4 2 4 4" xfId="15705"/>
    <cellStyle name="Normal 2 16 4 2 4 4 2" xfId="15706"/>
    <cellStyle name="Normal 2 16 4 2 4 5" xfId="15707"/>
    <cellStyle name="Normal 2 16 4 2 5" xfId="15708"/>
    <cellStyle name="Normal 2 16 4 2 5 2" xfId="15709"/>
    <cellStyle name="Normal 2 16 4 2 6" xfId="15710"/>
    <cellStyle name="Normal 2 16 4 2 6 2" xfId="15711"/>
    <cellStyle name="Normal 2 16 4 2 7" xfId="15712"/>
    <cellStyle name="Normal 2 16 4 2 7 2" xfId="15713"/>
    <cellStyle name="Normal 2 16 4 2 8" xfId="15714"/>
    <cellStyle name="Normal 2 16 4 3" xfId="15715"/>
    <cellStyle name="Normal 2 16 4 3 2" xfId="15716"/>
    <cellStyle name="Normal 2 16 4 3 2 2" xfId="15717"/>
    <cellStyle name="Normal 2 16 4 3 2 2 2" xfId="15718"/>
    <cellStyle name="Normal 2 16 4 3 2 2 2 2" xfId="15719"/>
    <cellStyle name="Normal 2 16 4 3 2 2 3" xfId="15720"/>
    <cellStyle name="Normal 2 16 4 3 2 2 3 2" xfId="15721"/>
    <cellStyle name="Normal 2 16 4 3 2 2 4" xfId="15722"/>
    <cellStyle name="Normal 2 16 4 3 2 2 4 2" xfId="15723"/>
    <cellStyle name="Normal 2 16 4 3 2 2 5" xfId="15724"/>
    <cellStyle name="Normal 2 16 4 3 2 3" xfId="15725"/>
    <cellStyle name="Normal 2 16 4 3 2 3 2" xfId="15726"/>
    <cellStyle name="Normal 2 16 4 3 2 4" xfId="15727"/>
    <cellStyle name="Normal 2 16 4 3 2 4 2" xfId="15728"/>
    <cellStyle name="Normal 2 16 4 3 2 5" xfId="15729"/>
    <cellStyle name="Normal 2 16 4 3 2 5 2" xfId="15730"/>
    <cellStyle name="Normal 2 16 4 3 2 6" xfId="15731"/>
    <cellStyle name="Normal 2 16 4 3 3" xfId="15732"/>
    <cellStyle name="Normal 2 16 4 3 3 2" xfId="15733"/>
    <cellStyle name="Normal 2 16 4 3 3 2 2" xfId="15734"/>
    <cellStyle name="Normal 2 16 4 3 3 3" xfId="15735"/>
    <cellStyle name="Normal 2 16 4 3 3 3 2" xfId="15736"/>
    <cellStyle name="Normal 2 16 4 3 3 4" xfId="15737"/>
    <cellStyle name="Normal 2 16 4 3 3 4 2" xfId="15738"/>
    <cellStyle name="Normal 2 16 4 3 3 5" xfId="15739"/>
    <cellStyle name="Normal 2 16 4 3 4" xfId="15740"/>
    <cellStyle name="Normal 2 16 4 3 4 2" xfId="15741"/>
    <cellStyle name="Normal 2 16 4 3 5" xfId="15742"/>
    <cellStyle name="Normal 2 16 4 3 5 2" xfId="15743"/>
    <cellStyle name="Normal 2 16 4 3 6" xfId="15744"/>
    <cellStyle name="Normal 2 16 4 3 6 2" xfId="15745"/>
    <cellStyle name="Normal 2 16 4 3 7" xfId="15746"/>
    <cellStyle name="Normal 2 16 4 4" xfId="15747"/>
    <cellStyle name="Normal 2 16 4 4 2" xfId="15748"/>
    <cellStyle name="Normal 2 16 4 4 2 2" xfId="15749"/>
    <cellStyle name="Normal 2 16 4 4 2 2 2" xfId="15750"/>
    <cellStyle name="Normal 2 16 4 4 2 3" xfId="15751"/>
    <cellStyle name="Normal 2 16 4 4 2 3 2" xfId="15752"/>
    <cellStyle name="Normal 2 16 4 4 2 4" xfId="15753"/>
    <cellStyle name="Normal 2 16 4 4 2 4 2" xfId="15754"/>
    <cellStyle name="Normal 2 16 4 4 2 5" xfId="15755"/>
    <cellStyle name="Normal 2 16 4 4 3" xfId="15756"/>
    <cellStyle name="Normal 2 16 4 4 3 2" xfId="15757"/>
    <cellStyle name="Normal 2 16 4 4 4" xfId="15758"/>
    <cellStyle name="Normal 2 16 4 4 4 2" xfId="15759"/>
    <cellStyle name="Normal 2 16 4 4 5" xfId="15760"/>
    <cellStyle name="Normal 2 16 4 4 5 2" xfId="15761"/>
    <cellStyle name="Normal 2 16 4 4 6" xfId="15762"/>
    <cellStyle name="Normal 2 16 4 5" xfId="15763"/>
    <cellStyle name="Normal 2 16 4 5 2" xfId="15764"/>
    <cellStyle name="Normal 2 16 4 5 2 2" xfId="15765"/>
    <cellStyle name="Normal 2 16 4 5 3" xfId="15766"/>
    <cellStyle name="Normal 2 16 4 5 3 2" xfId="15767"/>
    <cellStyle name="Normal 2 16 4 5 4" xfId="15768"/>
    <cellStyle name="Normal 2 16 4 5 4 2" xfId="15769"/>
    <cellStyle name="Normal 2 16 4 5 5" xfId="15770"/>
    <cellStyle name="Normal 2 16 4 6" xfId="15771"/>
    <cellStyle name="Normal 2 16 4 6 2" xfId="15772"/>
    <cellStyle name="Normal 2 16 4 7" xfId="15773"/>
    <cellStyle name="Normal 2 16 4 7 2" xfId="15774"/>
    <cellStyle name="Normal 2 16 4 8" xfId="15775"/>
    <cellStyle name="Normal 2 16 4 8 2" xfId="15776"/>
    <cellStyle name="Normal 2 16 4 9" xfId="15777"/>
    <cellStyle name="Normal 2 16 5" xfId="15778"/>
    <cellStyle name="Normal 2 16 5 2" xfId="15779"/>
    <cellStyle name="Normal 2 16 5 2 2" xfId="15780"/>
    <cellStyle name="Normal 2 16 5 2 2 2" xfId="15781"/>
    <cellStyle name="Normal 2 16 5 2 2 2 2" xfId="15782"/>
    <cellStyle name="Normal 2 16 5 2 2 2 2 2" xfId="15783"/>
    <cellStyle name="Normal 2 16 5 2 2 2 3" xfId="15784"/>
    <cellStyle name="Normal 2 16 5 2 2 2 3 2" xfId="15785"/>
    <cellStyle name="Normal 2 16 5 2 2 2 4" xfId="15786"/>
    <cellStyle name="Normal 2 16 5 2 2 2 4 2" xfId="15787"/>
    <cellStyle name="Normal 2 16 5 2 2 2 5" xfId="15788"/>
    <cellStyle name="Normal 2 16 5 2 2 3" xfId="15789"/>
    <cellStyle name="Normal 2 16 5 2 2 3 2" xfId="15790"/>
    <cellStyle name="Normal 2 16 5 2 2 4" xfId="15791"/>
    <cellStyle name="Normal 2 16 5 2 2 4 2" xfId="15792"/>
    <cellStyle name="Normal 2 16 5 2 2 5" xfId="15793"/>
    <cellStyle name="Normal 2 16 5 2 2 5 2" xfId="15794"/>
    <cellStyle name="Normal 2 16 5 2 2 6" xfId="15795"/>
    <cellStyle name="Normal 2 16 5 2 3" xfId="15796"/>
    <cellStyle name="Normal 2 16 5 2 3 2" xfId="15797"/>
    <cellStyle name="Normal 2 16 5 2 3 2 2" xfId="15798"/>
    <cellStyle name="Normal 2 16 5 2 3 3" xfId="15799"/>
    <cellStyle name="Normal 2 16 5 2 3 3 2" xfId="15800"/>
    <cellStyle name="Normal 2 16 5 2 3 4" xfId="15801"/>
    <cellStyle name="Normal 2 16 5 2 3 4 2" xfId="15802"/>
    <cellStyle name="Normal 2 16 5 2 3 5" xfId="15803"/>
    <cellStyle name="Normal 2 16 5 2 4" xfId="15804"/>
    <cellStyle name="Normal 2 16 5 2 4 2" xfId="15805"/>
    <cellStyle name="Normal 2 16 5 2 5" xfId="15806"/>
    <cellStyle name="Normal 2 16 5 2 5 2" xfId="15807"/>
    <cellStyle name="Normal 2 16 5 2 6" xfId="15808"/>
    <cellStyle name="Normal 2 16 5 2 6 2" xfId="15809"/>
    <cellStyle name="Normal 2 16 5 2 7" xfId="15810"/>
    <cellStyle name="Normal 2 16 5 3" xfId="15811"/>
    <cellStyle name="Normal 2 16 5 3 2" xfId="15812"/>
    <cellStyle name="Normal 2 16 5 3 2 2" xfId="15813"/>
    <cellStyle name="Normal 2 16 5 3 2 2 2" xfId="15814"/>
    <cellStyle name="Normal 2 16 5 3 2 3" xfId="15815"/>
    <cellStyle name="Normal 2 16 5 3 2 3 2" xfId="15816"/>
    <cellStyle name="Normal 2 16 5 3 2 4" xfId="15817"/>
    <cellStyle name="Normal 2 16 5 3 2 4 2" xfId="15818"/>
    <cellStyle name="Normal 2 16 5 3 2 5" xfId="15819"/>
    <cellStyle name="Normal 2 16 5 3 3" xfId="15820"/>
    <cellStyle name="Normal 2 16 5 3 3 2" xfId="15821"/>
    <cellStyle name="Normal 2 16 5 3 4" xfId="15822"/>
    <cellStyle name="Normal 2 16 5 3 4 2" xfId="15823"/>
    <cellStyle name="Normal 2 16 5 3 5" xfId="15824"/>
    <cellStyle name="Normal 2 16 5 3 5 2" xfId="15825"/>
    <cellStyle name="Normal 2 16 5 3 6" xfId="15826"/>
    <cellStyle name="Normal 2 16 5 4" xfId="15827"/>
    <cellStyle name="Normal 2 16 5 4 2" xfId="15828"/>
    <cellStyle name="Normal 2 16 5 4 2 2" xfId="15829"/>
    <cellStyle name="Normal 2 16 5 4 3" xfId="15830"/>
    <cellStyle name="Normal 2 16 5 4 3 2" xfId="15831"/>
    <cellStyle name="Normal 2 16 5 4 4" xfId="15832"/>
    <cellStyle name="Normal 2 16 5 4 4 2" xfId="15833"/>
    <cellStyle name="Normal 2 16 5 4 5" xfId="15834"/>
    <cellStyle name="Normal 2 16 5 5" xfId="15835"/>
    <cellStyle name="Normal 2 16 5 5 2" xfId="15836"/>
    <cellStyle name="Normal 2 16 5 6" xfId="15837"/>
    <cellStyle name="Normal 2 16 5 6 2" xfId="15838"/>
    <cellStyle name="Normal 2 16 5 7" xfId="15839"/>
    <cellStyle name="Normal 2 16 5 7 2" xfId="15840"/>
    <cellStyle name="Normal 2 16 5 8" xfId="15841"/>
    <cellStyle name="Normal 2 16 6" xfId="15842"/>
    <cellStyle name="Normal 2 16 6 2" xfId="15843"/>
    <cellStyle name="Normal 2 16 6 2 2" xfId="15844"/>
    <cellStyle name="Normal 2 16 6 2 2 2" xfId="15845"/>
    <cellStyle name="Normal 2 16 6 2 2 2 2" xfId="15846"/>
    <cellStyle name="Normal 2 16 6 2 2 3" xfId="15847"/>
    <cellStyle name="Normal 2 16 6 2 2 3 2" xfId="15848"/>
    <cellStyle name="Normal 2 16 6 2 2 4" xfId="15849"/>
    <cellStyle name="Normal 2 16 6 2 2 4 2" xfId="15850"/>
    <cellStyle name="Normal 2 16 6 2 2 5" xfId="15851"/>
    <cellStyle name="Normal 2 16 6 2 3" xfId="15852"/>
    <cellStyle name="Normal 2 16 6 2 3 2" xfId="15853"/>
    <cellStyle name="Normal 2 16 6 2 4" xfId="15854"/>
    <cellStyle name="Normal 2 16 6 2 4 2" xfId="15855"/>
    <cellStyle name="Normal 2 16 6 2 5" xfId="15856"/>
    <cellStyle name="Normal 2 16 6 2 5 2" xfId="15857"/>
    <cellStyle name="Normal 2 16 6 2 6" xfId="15858"/>
    <cellStyle name="Normal 2 16 6 3" xfId="15859"/>
    <cellStyle name="Normal 2 16 6 3 2" xfId="15860"/>
    <cellStyle name="Normal 2 16 6 3 2 2" xfId="15861"/>
    <cellStyle name="Normal 2 16 6 3 3" xfId="15862"/>
    <cellStyle name="Normal 2 16 6 3 3 2" xfId="15863"/>
    <cellStyle name="Normal 2 16 6 3 4" xfId="15864"/>
    <cellStyle name="Normal 2 16 6 3 4 2" xfId="15865"/>
    <cellStyle name="Normal 2 16 6 3 5" xfId="15866"/>
    <cellStyle name="Normal 2 16 6 4" xfId="15867"/>
    <cellStyle name="Normal 2 16 6 4 2" xfId="15868"/>
    <cellStyle name="Normal 2 16 6 5" xfId="15869"/>
    <cellStyle name="Normal 2 16 6 5 2" xfId="15870"/>
    <cellStyle name="Normal 2 16 6 6" xfId="15871"/>
    <cellStyle name="Normal 2 16 6 6 2" xfId="15872"/>
    <cellStyle name="Normal 2 16 6 7" xfId="15873"/>
    <cellStyle name="Normal 2 16 7" xfId="15874"/>
    <cellStyle name="Normal 2 16 7 2" xfId="15875"/>
    <cellStyle name="Normal 2 16 7 2 2" xfId="15876"/>
    <cellStyle name="Normal 2 16 7 2 2 2" xfId="15877"/>
    <cellStyle name="Normal 2 16 7 2 2 2 2" xfId="15878"/>
    <cellStyle name="Normal 2 16 7 2 2 3" xfId="15879"/>
    <cellStyle name="Normal 2 16 7 2 2 3 2" xfId="15880"/>
    <cellStyle name="Normal 2 16 7 2 2 4" xfId="15881"/>
    <cellStyle name="Normal 2 16 7 2 2 4 2" xfId="15882"/>
    <cellStyle name="Normal 2 16 7 2 2 5" xfId="15883"/>
    <cellStyle name="Normal 2 16 7 2 3" xfId="15884"/>
    <cellStyle name="Normal 2 16 7 2 3 2" xfId="15885"/>
    <cellStyle name="Normal 2 16 7 2 4" xfId="15886"/>
    <cellStyle name="Normal 2 16 7 2 4 2" xfId="15887"/>
    <cellStyle name="Normal 2 16 7 2 5" xfId="15888"/>
    <cellStyle name="Normal 2 16 7 2 5 2" xfId="15889"/>
    <cellStyle name="Normal 2 16 7 2 6" xfId="15890"/>
    <cellStyle name="Normal 2 16 7 3" xfId="15891"/>
    <cellStyle name="Normal 2 16 7 3 2" xfId="15892"/>
    <cellStyle name="Normal 2 16 7 3 2 2" xfId="15893"/>
    <cellStyle name="Normal 2 16 7 3 3" xfId="15894"/>
    <cellStyle name="Normal 2 16 7 3 3 2" xfId="15895"/>
    <cellStyle name="Normal 2 16 7 3 4" xfId="15896"/>
    <cellStyle name="Normal 2 16 7 3 4 2" xfId="15897"/>
    <cellStyle name="Normal 2 16 7 3 5" xfId="15898"/>
    <cellStyle name="Normal 2 16 7 4" xfId="15899"/>
    <cellStyle name="Normal 2 16 7 4 2" xfId="15900"/>
    <cellStyle name="Normal 2 16 7 5" xfId="15901"/>
    <cellStyle name="Normal 2 16 7 5 2" xfId="15902"/>
    <cellStyle name="Normal 2 16 7 6" xfId="15903"/>
    <cellStyle name="Normal 2 16 7 6 2" xfId="15904"/>
    <cellStyle name="Normal 2 16 7 7" xfId="15905"/>
    <cellStyle name="Normal 2 16 8" xfId="15906"/>
    <cellStyle name="Normal 2 16 8 2" xfId="15907"/>
    <cellStyle name="Normal 2 16 8 2 2" xfId="15908"/>
    <cellStyle name="Normal 2 16 8 2 2 2" xfId="15909"/>
    <cellStyle name="Normal 2 16 8 2 3" xfId="15910"/>
    <cellStyle name="Normal 2 16 8 2 3 2" xfId="15911"/>
    <cellStyle name="Normal 2 16 8 2 4" xfId="15912"/>
    <cellStyle name="Normal 2 16 8 2 4 2" xfId="15913"/>
    <cellStyle name="Normal 2 16 8 2 5" xfId="15914"/>
    <cellStyle name="Normal 2 16 8 3" xfId="15915"/>
    <cellStyle name="Normal 2 16 8 3 2" xfId="15916"/>
    <cellStyle name="Normal 2 16 8 4" xfId="15917"/>
    <cellStyle name="Normal 2 16 8 4 2" xfId="15918"/>
    <cellStyle name="Normal 2 16 8 5" xfId="15919"/>
    <cellStyle name="Normal 2 16 8 5 2" xfId="15920"/>
    <cellStyle name="Normal 2 16 8 6" xfId="15921"/>
    <cellStyle name="Normal 2 16 9" xfId="15922"/>
    <cellStyle name="Normal 2 16 9 2" xfId="15923"/>
    <cellStyle name="Normal 2 16 9 2 2" xfId="15924"/>
    <cellStyle name="Normal 2 16 9 3" xfId="15925"/>
    <cellStyle name="Normal 2 16 9 3 2" xfId="15926"/>
    <cellStyle name="Normal 2 16 9 4" xfId="15927"/>
    <cellStyle name="Normal 2 16 9 4 2" xfId="15928"/>
    <cellStyle name="Normal 2 16 9 5" xfId="15929"/>
    <cellStyle name="Normal 2 17" xfId="15930"/>
    <cellStyle name="Normal 2 17 10" xfId="15931"/>
    <cellStyle name="Normal 2 17 10 2" xfId="15932"/>
    <cellStyle name="Normal 2 17 11" xfId="15933"/>
    <cellStyle name="Normal 2 17 11 2" xfId="15934"/>
    <cellStyle name="Normal 2 17 12" xfId="15935"/>
    <cellStyle name="Normal 2 17 12 2" xfId="15936"/>
    <cellStyle name="Normal 2 17 13" xfId="15937"/>
    <cellStyle name="Normal 2 17 14" xfId="15938"/>
    <cellStyle name="Normal 2 17 15" xfId="15939"/>
    <cellStyle name="Normal 2 17 16" xfId="15940"/>
    <cellStyle name="Normal 2 17 2" xfId="15941"/>
    <cellStyle name="Normal 2 17 2 10" xfId="15942"/>
    <cellStyle name="Normal 2 17 2 10 2" xfId="15943"/>
    <cellStyle name="Normal 2 17 2 11" xfId="15944"/>
    <cellStyle name="Normal 2 17 2 2" xfId="15945"/>
    <cellStyle name="Normal 2 17 2 2 2" xfId="15946"/>
    <cellStyle name="Normal 2 17 2 2 2 2" xfId="15947"/>
    <cellStyle name="Normal 2 17 2 2 2 2 2" xfId="15948"/>
    <cellStyle name="Normal 2 17 2 2 2 2 2 2" xfId="15949"/>
    <cellStyle name="Normal 2 17 2 2 2 2 2 2 2" xfId="15950"/>
    <cellStyle name="Normal 2 17 2 2 2 2 2 2 2 2" xfId="15951"/>
    <cellStyle name="Normal 2 17 2 2 2 2 2 2 3" xfId="15952"/>
    <cellStyle name="Normal 2 17 2 2 2 2 2 2 3 2" xfId="15953"/>
    <cellStyle name="Normal 2 17 2 2 2 2 2 2 4" xfId="15954"/>
    <cellStyle name="Normal 2 17 2 2 2 2 2 2 4 2" xfId="15955"/>
    <cellStyle name="Normal 2 17 2 2 2 2 2 2 5" xfId="15956"/>
    <cellStyle name="Normal 2 17 2 2 2 2 2 3" xfId="15957"/>
    <cellStyle name="Normal 2 17 2 2 2 2 2 3 2" xfId="15958"/>
    <cellStyle name="Normal 2 17 2 2 2 2 2 4" xfId="15959"/>
    <cellStyle name="Normal 2 17 2 2 2 2 2 4 2" xfId="15960"/>
    <cellStyle name="Normal 2 17 2 2 2 2 2 5" xfId="15961"/>
    <cellStyle name="Normal 2 17 2 2 2 2 2 5 2" xfId="15962"/>
    <cellStyle name="Normal 2 17 2 2 2 2 2 6" xfId="15963"/>
    <cellStyle name="Normal 2 17 2 2 2 2 3" xfId="15964"/>
    <cellStyle name="Normal 2 17 2 2 2 2 3 2" xfId="15965"/>
    <cellStyle name="Normal 2 17 2 2 2 2 3 2 2" xfId="15966"/>
    <cellStyle name="Normal 2 17 2 2 2 2 3 3" xfId="15967"/>
    <cellStyle name="Normal 2 17 2 2 2 2 3 3 2" xfId="15968"/>
    <cellStyle name="Normal 2 17 2 2 2 2 3 4" xfId="15969"/>
    <cellStyle name="Normal 2 17 2 2 2 2 3 4 2" xfId="15970"/>
    <cellStyle name="Normal 2 17 2 2 2 2 3 5" xfId="15971"/>
    <cellStyle name="Normal 2 17 2 2 2 2 4" xfId="15972"/>
    <cellStyle name="Normal 2 17 2 2 2 2 4 2" xfId="15973"/>
    <cellStyle name="Normal 2 17 2 2 2 2 5" xfId="15974"/>
    <cellStyle name="Normal 2 17 2 2 2 2 5 2" xfId="15975"/>
    <cellStyle name="Normal 2 17 2 2 2 2 6" xfId="15976"/>
    <cellStyle name="Normal 2 17 2 2 2 2 6 2" xfId="15977"/>
    <cellStyle name="Normal 2 17 2 2 2 2 7" xfId="15978"/>
    <cellStyle name="Normal 2 17 2 2 2 3" xfId="15979"/>
    <cellStyle name="Normal 2 17 2 2 2 3 2" xfId="15980"/>
    <cellStyle name="Normal 2 17 2 2 2 3 2 2" xfId="15981"/>
    <cellStyle name="Normal 2 17 2 2 2 3 2 2 2" xfId="15982"/>
    <cellStyle name="Normal 2 17 2 2 2 3 2 3" xfId="15983"/>
    <cellStyle name="Normal 2 17 2 2 2 3 2 3 2" xfId="15984"/>
    <cellStyle name="Normal 2 17 2 2 2 3 2 4" xfId="15985"/>
    <cellStyle name="Normal 2 17 2 2 2 3 2 4 2" xfId="15986"/>
    <cellStyle name="Normal 2 17 2 2 2 3 2 5" xfId="15987"/>
    <cellStyle name="Normal 2 17 2 2 2 3 3" xfId="15988"/>
    <cellStyle name="Normal 2 17 2 2 2 3 3 2" xfId="15989"/>
    <cellStyle name="Normal 2 17 2 2 2 3 4" xfId="15990"/>
    <cellStyle name="Normal 2 17 2 2 2 3 4 2" xfId="15991"/>
    <cellStyle name="Normal 2 17 2 2 2 3 5" xfId="15992"/>
    <cellStyle name="Normal 2 17 2 2 2 3 5 2" xfId="15993"/>
    <cellStyle name="Normal 2 17 2 2 2 3 6" xfId="15994"/>
    <cellStyle name="Normal 2 17 2 2 2 4" xfId="15995"/>
    <cellStyle name="Normal 2 17 2 2 2 4 2" xfId="15996"/>
    <cellStyle name="Normal 2 17 2 2 2 4 2 2" xfId="15997"/>
    <cellStyle name="Normal 2 17 2 2 2 4 3" xfId="15998"/>
    <cellStyle name="Normal 2 17 2 2 2 4 3 2" xfId="15999"/>
    <cellStyle name="Normal 2 17 2 2 2 4 4" xfId="16000"/>
    <cellStyle name="Normal 2 17 2 2 2 4 4 2" xfId="16001"/>
    <cellStyle name="Normal 2 17 2 2 2 4 5" xfId="16002"/>
    <cellStyle name="Normal 2 17 2 2 2 5" xfId="16003"/>
    <cellStyle name="Normal 2 17 2 2 2 5 2" xfId="16004"/>
    <cellStyle name="Normal 2 17 2 2 2 6" xfId="16005"/>
    <cellStyle name="Normal 2 17 2 2 2 6 2" xfId="16006"/>
    <cellStyle name="Normal 2 17 2 2 2 7" xfId="16007"/>
    <cellStyle name="Normal 2 17 2 2 2 7 2" xfId="16008"/>
    <cellStyle name="Normal 2 17 2 2 2 8" xfId="16009"/>
    <cellStyle name="Normal 2 17 2 2 3" xfId="16010"/>
    <cellStyle name="Normal 2 17 2 2 3 2" xfId="16011"/>
    <cellStyle name="Normal 2 17 2 2 3 2 2" xfId="16012"/>
    <cellStyle name="Normal 2 17 2 2 3 2 2 2" xfId="16013"/>
    <cellStyle name="Normal 2 17 2 2 3 2 2 2 2" xfId="16014"/>
    <cellStyle name="Normal 2 17 2 2 3 2 2 3" xfId="16015"/>
    <cellStyle name="Normal 2 17 2 2 3 2 2 3 2" xfId="16016"/>
    <cellStyle name="Normal 2 17 2 2 3 2 2 4" xfId="16017"/>
    <cellStyle name="Normal 2 17 2 2 3 2 2 4 2" xfId="16018"/>
    <cellStyle name="Normal 2 17 2 2 3 2 2 5" xfId="16019"/>
    <cellStyle name="Normal 2 17 2 2 3 2 3" xfId="16020"/>
    <cellStyle name="Normal 2 17 2 2 3 2 3 2" xfId="16021"/>
    <cellStyle name="Normal 2 17 2 2 3 2 4" xfId="16022"/>
    <cellStyle name="Normal 2 17 2 2 3 2 4 2" xfId="16023"/>
    <cellStyle name="Normal 2 17 2 2 3 2 5" xfId="16024"/>
    <cellStyle name="Normal 2 17 2 2 3 2 5 2" xfId="16025"/>
    <cellStyle name="Normal 2 17 2 2 3 2 6" xfId="16026"/>
    <cellStyle name="Normal 2 17 2 2 3 3" xfId="16027"/>
    <cellStyle name="Normal 2 17 2 2 3 3 2" xfId="16028"/>
    <cellStyle name="Normal 2 17 2 2 3 3 2 2" xfId="16029"/>
    <cellStyle name="Normal 2 17 2 2 3 3 3" xfId="16030"/>
    <cellStyle name="Normal 2 17 2 2 3 3 3 2" xfId="16031"/>
    <cellStyle name="Normal 2 17 2 2 3 3 4" xfId="16032"/>
    <cellStyle name="Normal 2 17 2 2 3 3 4 2" xfId="16033"/>
    <cellStyle name="Normal 2 17 2 2 3 3 5" xfId="16034"/>
    <cellStyle name="Normal 2 17 2 2 3 4" xfId="16035"/>
    <cellStyle name="Normal 2 17 2 2 3 4 2" xfId="16036"/>
    <cellStyle name="Normal 2 17 2 2 3 5" xfId="16037"/>
    <cellStyle name="Normal 2 17 2 2 3 5 2" xfId="16038"/>
    <cellStyle name="Normal 2 17 2 2 3 6" xfId="16039"/>
    <cellStyle name="Normal 2 17 2 2 3 6 2" xfId="16040"/>
    <cellStyle name="Normal 2 17 2 2 3 7" xfId="16041"/>
    <cellStyle name="Normal 2 17 2 2 4" xfId="16042"/>
    <cellStyle name="Normal 2 17 2 2 4 2" xfId="16043"/>
    <cellStyle name="Normal 2 17 2 2 4 2 2" xfId="16044"/>
    <cellStyle name="Normal 2 17 2 2 4 2 2 2" xfId="16045"/>
    <cellStyle name="Normal 2 17 2 2 4 2 3" xfId="16046"/>
    <cellStyle name="Normal 2 17 2 2 4 2 3 2" xfId="16047"/>
    <cellStyle name="Normal 2 17 2 2 4 2 4" xfId="16048"/>
    <cellStyle name="Normal 2 17 2 2 4 2 4 2" xfId="16049"/>
    <cellStyle name="Normal 2 17 2 2 4 2 5" xfId="16050"/>
    <cellStyle name="Normal 2 17 2 2 4 3" xfId="16051"/>
    <cellStyle name="Normal 2 17 2 2 4 3 2" xfId="16052"/>
    <cellStyle name="Normal 2 17 2 2 4 4" xfId="16053"/>
    <cellStyle name="Normal 2 17 2 2 4 4 2" xfId="16054"/>
    <cellStyle name="Normal 2 17 2 2 4 5" xfId="16055"/>
    <cellStyle name="Normal 2 17 2 2 4 5 2" xfId="16056"/>
    <cellStyle name="Normal 2 17 2 2 4 6" xfId="16057"/>
    <cellStyle name="Normal 2 17 2 2 5" xfId="16058"/>
    <cellStyle name="Normal 2 17 2 2 5 2" xfId="16059"/>
    <cellStyle name="Normal 2 17 2 2 5 2 2" xfId="16060"/>
    <cellStyle name="Normal 2 17 2 2 5 3" xfId="16061"/>
    <cellStyle name="Normal 2 17 2 2 5 3 2" xfId="16062"/>
    <cellStyle name="Normal 2 17 2 2 5 4" xfId="16063"/>
    <cellStyle name="Normal 2 17 2 2 5 4 2" xfId="16064"/>
    <cellStyle name="Normal 2 17 2 2 5 5" xfId="16065"/>
    <cellStyle name="Normal 2 17 2 2 6" xfId="16066"/>
    <cellStyle name="Normal 2 17 2 2 6 2" xfId="16067"/>
    <cellStyle name="Normal 2 17 2 2 7" xfId="16068"/>
    <cellStyle name="Normal 2 17 2 2 7 2" xfId="16069"/>
    <cellStyle name="Normal 2 17 2 2 8" xfId="16070"/>
    <cellStyle name="Normal 2 17 2 2 8 2" xfId="16071"/>
    <cellStyle name="Normal 2 17 2 2 9" xfId="16072"/>
    <cellStyle name="Normal 2 17 2 3" xfId="16073"/>
    <cellStyle name="Normal 2 17 2 3 2" xfId="16074"/>
    <cellStyle name="Normal 2 17 2 3 2 2" xfId="16075"/>
    <cellStyle name="Normal 2 17 2 3 2 2 2" xfId="16076"/>
    <cellStyle name="Normal 2 17 2 3 2 2 2 2" xfId="16077"/>
    <cellStyle name="Normal 2 17 2 3 2 2 2 2 2" xfId="16078"/>
    <cellStyle name="Normal 2 17 2 3 2 2 2 3" xfId="16079"/>
    <cellStyle name="Normal 2 17 2 3 2 2 2 3 2" xfId="16080"/>
    <cellStyle name="Normal 2 17 2 3 2 2 2 4" xfId="16081"/>
    <cellStyle name="Normal 2 17 2 3 2 2 2 4 2" xfId="16082"/>
    <cellStyle name="Normal 2 17 2 3 2 2 2 5" xfId="16083"/>
    <cellStyle name="Normal 2 17 2 3 2 2 3" xfId="16084"/>
    <cellStyle name="Normal 2 17 2 3 2 2 3 2" xfId="16085"/>
    <cellStyle name="Normal 2 17 2 3 2 2 4" xfId="16086"/>
    <cellStyle name="Normal 2 17 2 3 2 2 4 2" xfId="16087"/>
    <cellStyle name="Normal 2 17 2 3 2 2 5" xfId="16088"/>
    <cellStyle name="Normal 2 17 2 3 2 2 5 2" xfId="16089"/>
    <cellStyle name="Normal 2 17 2 3 2 2 6" xfId="16090"/>
    <cellStyle name="Normal 2 17 2 3 2 3" xfId="16091"/>
    <cellStyle name="Normal 2 17 2 3 2 3 2" xfId="16092"/>
    <cellStyle name="Normal 2 17 2 3 2 3 2 2" xfId="16093"/>
    <cellStyle name="Normal 2 17 2 3 2 3 3" xfId="16094"/>
    <cellStyle name="Normal 2 17 2 3 2 3 3 2" xfId="16095"/>
    <cellStyle name="Normal 2 17 2 3 2 3 4" xfId="16096"/>
    <cellStyle name="Normal 2 17 2 3 2 3 4 2" xfId="16097"/>
    <cellStyle name="Normal 2 17 2 3 2 3 5" xfId="16098"/>
    <cellStyle name="Normal 2 17 2 3 2 4" xfId="16099"/>
    <cellStyle name="Normal 2 17 2 3 2 4 2" xfId="16100"/>
    <cellStyle name="Normal 2 17 2 3 2 5" xfId="16101"/>
    <cellStyle name="Normal 2 17 2 3 2 5 2" xfId="16102"/>
    <cellStyle name="Normal 2 17 2 3 2 6" xfId="16103"/>
    <cellStyle name="Normal 2 17 2 3 2 6 2" xfId="16104"/>
    <cellStyle name="Normal 2 17 2 3 2 7" xfId="16105"/>
    <cellStyle name="Normal 2 17 2 3 3" xfId="16106"/>
    <cellStyle name="Normal 2 17 2 3 3 2" xfId="16107"/>
    <cellStyle name="Normal 2 17 2 3 3 2 2" xfId="16108"/>
    <cellStyle name="Normal 2 17 2 3 3 2 2 2" xfId="16109"/>
    <cellStyle name="Normal 2 17 2 3 3 2 3" xfId="16110"/>
    <cellStyle name="Normal 2 17 2 3 3 2 3 2" xfId="16111"/>
    <cellStyle name="Normal 2 17 2 3 3 2 4" xfId="16112"/>
    <cellStyle name="Normal 2 17 2 3 3 2 4 2" xfId="16113"/>
    <cellStyle name="Normal 2 17 2 3 3 2 5" xfId="16114"/>
    <cellStyle name="Normal 2 17 2 3 3 3" xfId="16115"/>
    <cellStyle name="Normal 2 17 2 3 3 3 2" xfId="16116"/>
    <cellStyle name="Normal 2 17 2 3 3 4" xfId="16117"/>
    <cellStyle name="Normal 2 17 2 3 3 4 2" xfId="16118"/>
    <cellStyle name="Normal 2 17 2 3 3 5" xfId="16119"/>
    <cellStyle name="Normal 2 17 2 3 3 5 2" xfId="16120"/>
    <cellStyle name="Normal 2 17 2 3 3 6" xfId="16121"/>
    <cellStyle name="Normal 2 17 2 3 4" xfId="16122"/>
    <cellStyle name="Normal 2 17 2 3 4 2" xfId="16123"/>
    <cellStyle name="Normal 2 17 2 3 4 2 2" xfId="16124"/>
    <cellStyle name="Normal 2 17 2 3 4 3" xfId="16125"/>
    <cellStyle name="Normal 2 17 2 3 4 3 2" xfId="16126"/>
    <cellStyle name="Normal 2 17 2 3 4 4" xfId="16127"/>
    <cellStyle name="Normal 2 17 2 3 4 4 2" xfId="16128"/>
    <cellStyle name="Normal 2 17 2 3 4 5" xfId="16129"/>
    <cellStyle name="Normal 2 17 2 3 5" xfId="16130"/>
    <cellStyle name="Normal 2 17 2 3 5 2" xfId="16131"/>
    <cellStyle name="Normal 2 17 2 3 6" xfId="16132"/>
    <cellStyle name="Normal 2 17 2 3 6 2" xfId="16133"/>
    <cellStyle name="Normal 2 17 2 3 7" xfId="16134"/>
    <cellStyle name="Normal 2 17 2 3 7 2" xfId="16135"/>
    <cellStyle name="Normal 2 17 2 3 8" xfId="16136"/>
    <cellStyle name="Normal 2 17 2 4" xfId="16137"/>
    <cellStyle name="Normal 2 17 2 4 2" xfId="16138"/>
    <cellStyle name="Normal 2 17 2 4 2 2" xfId="16139"/>
    <cellStyle name="Normal 2 17 2 4 2 2 2" xfId="16140"/>
    <cellStyle name="Normal 2 17 2 4 2 2 2 2" xfId="16141"/>
    <cellStyle name="Normal 2 17 2 4 2 2 3" xfId="16142"/>
    <cellStyle name="Normal 2 17 2 4 2 2 3 2" xfId="16143"/>
    <cellStyle name="Normal 2 17 2 4 2 2 4" xfId="16144"/>
    <cellStyle name="Normal 2 17 2 4 2 2 4 2" xfId="16145"/>
    <cellStyle name="Normal 2 17 2 4 2 2 5" xfId="16146"/>
    <cellStyle name="Normal 2 17 2 4 2 3" xfId="16147"/>
    <cellStyle name="Normal 2 17 2 4 2 3 2" xfId="16148"/>
    <cellStyle name="Normal 2 17 2 4 2 4" xfId="16149"/>
    <cellStyle name="Normal 2 17 2 4 2 4 2" xfId="16150"/>
    <cellStyle name="Normal 2 17 2 4 2 5" xfId="16151"/>
    <cellStyle name="Normal 2 17 2 4 2 5 2" xfId="16152"/>
    <cellStyle name="Normal 2 17 2 4 2 6" xfId="16153"/>
    <cellStyle name="Normal 2 17 2 4 3" xfId="16154"/>
    <cellStyle name="Normal 2 17 2 4 3 2" xfId="16155"/>
    <cellStyle name="Normal 2 17 2 4 3 2 2" xfId="16156"/>
    <cellStyle name="Normal 2 17 2 4 3 3" xfId="16157"/>
    <cellStyle name="Normal 2 17 2 4 3 3 2" xfId="16158"/>
    <cellStyle name="Normal 2 17 2 4 3 4" xfId="16159"/>
    <cellStyle name="Normal 2 17 2 4 3 4 2" xfId="16160"/>
    <cellStyle name="Normal 2 17 2 4 3 5" xfId="16161"/>
    <cellStyle name="Normal 2 17 2 4 4" xfId="16162"/>
    <cellStyle name="Normal 2 17 2 4 4 2" xfId="16163"/>
    <cellStyle name="Normal 2 17 2 4 5" xfId="16164"/>
    <cellStyle name="Normal 2 17 2 4 5 2" xfId="16165"/>
    <cellStyle name="Normal 2 17 2 4 6" xfId="16166"/>
    <cellStyle name="Normal 2 17 2 4 6 2" xfId="16167"/>
    <cellStyle name="Normal 2 17 2 4 7" xfId="16168"/>
    <cellStyle name="Normal 2 17 2 5" xfId="16169"/>
    <cellStyle name="Normal 2 17 2 5 2" xfId="16170"/>
    <cellStyle name="Normal 2 17 2 5 2 2" xfId="16171"/>
    <cellStyle name="Normal 2 17 2 5 2 2 2" xfId="16172"/>
    <cellStyle name="Normal 2 17 2 5 2 2 2 2" xfId="16173"/>
    <cellStyle name="Normal 2 17 2 5 2 2 3" xfId="16174"/>
    <cellStyle name="Normal 2 17 2 5 2 2 3 2" xfId="16175"/>
    <cellStyle name="Normal 2 17 2 5 2 2 4" xfId="16176"/>
    <cellStyle name="Normal 2 17 2 5 2 2 4 2" xfId="16177"/>
    <cellStyle name="Normal 2 17 2 5 2 2 5" xfId="16178"/>
    <cellStyle name="Normal 2 17 2 5 2 3" xfId="16179"/>
    <cellStyle name="Normal 2 17 2 5 2 3 2" xfId="16180"/>
    <cellStyle name="Normal 2 17 2 5 2 4" xfId="16181"/>
    <cellStyle name="Normal 2 17 2 5 2 4 2" xfId="16182"/>
    <cellStyle name="Normal 2 17 2 5 2 5" xfId="16183"/>
    <cellStyle name="Normal 2 17 2 5 2 5 2" xfId="16184"/>
    <cellStyle name="Normal 2 17 2 5 2 6" xfId="16185"/>
    <cellStyle name="Normal 2 17 2 5 3" xfId="16186"/>
    <cellStyle name="Normal 2 17 2 5 3 2" xfId="16187"/>
    <cellStyle name="Normal 2 17 2 5 3 2 2" xfId="16188"/>
    <cellStyle name="Normal 2 17 2 5 3 3" xfId="16189"/>
    <cellStyle name="Normal 2 17 2 5 3 3 2" xfId="16190"/>
    <cellStyle name="Normal 2 17 2 5 3 4" xfId="16191"/>
    <cellStyle name="Normal 2 17 2 5 3 4 2" xfId="16192"/>
    <cellStyle name="Normal 2 17 2 5 3 5" xfId="16193"/>
    <cellStyle name="Normal 2 17 2 5 4" xfId="16194"/>
    <cellStyle name="Normal 2 17 2 5 4 2" xfId="16195"/>
    <cellStyle name="Normal 2 17 2 5 5" xfId="16196"/>
    <cellStyle name="Normal 2 17 2 5 5 2" xfId="16197"/>
    <cellStyle name="Normal 2 17 2 5 6" xfId="16198"/>
    <cellStyle name="Normal 2 17 2 5 6 2" xfId="16199"/>
    <cellStyle name="Normal 2 17 2 5 7" xfId="16200"/>
    <cellStyle name="Normal 2 17 2 6" xfId="16201"/>
    <cellStyle name="Normal 2 17 2 6 2" xfId="16202"/>
    <cellStyle name="Normal 2 17 2 6 2 2" xfId="16203"/>
    <cellStyle name="Normal 2 17 2 6 2 2 2" xfId="16204"/>
    <cellStyle name="Normal 2 17 2 6 2 3" xfId="16205"/>
    <cellStyle name="Normal 2 17 2 6 2 3 2" xfId="16206"/>
    <cellStyle name="Normal 2 17 2 6 2 4" xfId="16207"/>
    <cellStyle name="Normal 2 17 2 6 2 4 2" xfId="16208"/>
    <cellStyle name="Normal 2 17 2 6 2 5" xfId="16209"/>
    <cellStyle name="Normal 2 17 2 6 3" xfId="16210"/>
    <cellStyle name="Normal 2 17 2 6 3 2" xfId="16211"/>
    <cellStyle name="Normal 2 17 2 6 4" xfId="16212"/>
    <cellStyle name="Normal 2 17 2 6 4 2" xfId="16213"/>
    <cellStyle name="Normal 2 17 2 6 5" xfId="16214"/>
    <cellStyle name="Normal 2 17 2 6 5 2" xfId="16215"/>
    <cellStyle name="Normal 2 17 2 6 6" xfId="16216"/>
    <cellStyle name="Normal 2 17 2 7" xfId="16217"/>
    <cellStyle name="Normal 2 17 2 7 2" xfId="16218"/>
    <cellStyle name="Normal 2 17 2 7 2 2" xfId="16219"/>
    <cellStyle name="Normal 2 17 2 7 3" xfId="16220"/>
    <cellStyle name="Normal 2 17 2 7 3 2" xfId="16221"/>
    <cellStyle name="Normal 2 17 2 7 4" xfId="16222"/>
    <cellStyle name="Normal 2 17 2 7 4 2" xfId="16223"/>
    <cellStyle name="Normal 2 17 2 7 5" xfId="16224"/>
    <cellStyle name="Normal 2 17 2 8" xfId="16225"/>
    <cellStyle name="Normal 2 17 2 8 2" xfId="16226"/>
    <cellStyle name="Normal 2 17 2 9" xfId="16227"/>
    <cellStyle name="Normal 2 17 2 9 2" xfId="16228"/>
    <cellStyle name="Normal 2 17 3" xfId="16229"/>
    <cellStyle name="Normal 2 17 3 10" xfId="16230"/>
    <cellStyle name="Normal 2 17 3 10 2" xfId="16231"/>
    <cellStyle name="Normal 2 17 3 11" xfId="16232"/>
    <cellStyle name="Normal 2 17 3 2" xfId="16233"/>
    <cellStyle name="Normal 2 17 3 2 2" xfId="16234"/>
    <cellStyle name="Normal 2 17 3 2 2 2" xfId="16235"/>
    <cellStyle name="Normal 2 17 3 2 2 2 2" xfId="16236"/>
    <cellStyle name="Normal 2 17 3 2 2 2 2 2" xfId="16237"/>
    <cellStyle name="Normal 2 17 3 2 2 2 2 2 2" xfId="16238"/>
    <cellStyle name="Normal 2 17 3 2 2 2 2 2 2 2" xfId="16239"/>
    <cellStyle name="Normal 2 17 3 2 2 2 2 2 3" xfId="16240"/>
    <cellStyle name="Normal 2 17 3 2 2 2 2 2 3 2" xfId="16241"/>
    <cellStyle name="Normal 2 17 3 2 2 2 2 2 4" xfId="16242"/>
    <cellStyle name="Normal 2 17 3 2 2 2 2 2 4 2" xfId="16243"/>
    <cellStyle name="Normal 2 17 3 2 2 2 2 2 5" xfId="16244"/>
    <cellStyle name="Normal 2 17 3 2 2 2 2 3" xfId="16245"/>
    <cellStyle name="Normal 2 17 3 2 2 2 2 3 2" xfId="16246"/>
    <cellStyle name="Normal 2 17 3 2 2 2 2 4" xfId="16247"/>
    <cellStyle name="Normal 2 17 3 2 2 2 2 4 2" xfId="16248"/>
    <cellStyle name="Normal 2 17 3 2 2 2 2 5" xfId="16249"/>
    <cellStyle name="Normal 2 17 3 2 2 2 2 5 2" xfId="16250"/>
    <cellStyle name="Normal 2 17 3 2 2 2 2 6" xfId="16251"/>
    <cellStyle name="Normal 2 17 3 2 2 2 3" xfId="16252"/>
    <cellStyle name="Normal 2 17 3 2 2 2 3 2" xfId="16253"/>
    <cellStyle name="Normal 2 17 3 2 2 2 3 2 2" xfId="16254"/>
    <cellStyle name="Normal 2 17 3 2 2 2 3 3" xfId="16255"/>
    <cellStyle name="Normal 2 17 3 2 2 2 3 3 2" xfId="16256"/>
    <cellStyle name="Normal 2 17 3 2 2 2 3 4" xfId="16257"/>
    <cellStyle name="Normal 2 17 3 2 2 2 3 4 2" xfId="16258"/>
    <cellStyle name="Normal 2 17 3 2 2 2 3 5" xfId="16259"/>
    <cellStyle name="Normal 2 17 3 2 2 2 4" xfId="16260"/>
    <cellStyle name="Normal 2 17 3 2 2 2 4 2" xfId="16261"/>
    <cellStyle name="Normal 2 17 3 2 2 2 5" xfId="16262"/>
    <cellStyle name="Normal 2 17 3 2 2 2 5 2" xfId="16263"/>
    <cellStyle name="Normal 2 17 3 2 2 2 6" xfId="16264"/>
    <cellStyle name="Normal 2 17 3 2 2 2 6 2" xfId="16265"/>
    <cellStyle name="Normal 2 17 3 2 2 2 7" xfId="16266"/>
    <cellStyle name="Normal 2 17 3 2 2 3" xfId="16267"/>
    <cellStyle name="Normal 2 17 3 2 2 3 2" xfId="16268"/>
    <cellStyle name="Normal 2 17 3 2 2 3 2 2" xfId="16269"/>
    <cellStyle name="Normal 2 17 3 2 2 3 2 2 2" xfId="16270"/>
    <cellStyle name="Normal 2 17 3 2 2 3 2 3" xfId="16271"/>
    <cellStyle name="Normal 2 17 3 2 2 3 2 3 2" xfId="16272"/>
    <cellStyle name="Normal 2 17 3 2 2 3 2 4" xfId="16273"/>
    <cellStyle name="Normal 2 17 3 2 2 3 2 4 2" xfId="16274"/>
    <cellStyle name="Normal 2 17 3 2 2 3 2 5" xfId="16275"/>
    <cellStyle name="Normal 2 17 3 2 2 3 3" xfId="16276"/>
    <cellStyle name="Normal 2 17 3 2 2 3 3 2" xfId="16277"/>
    <cellStyle name="Normal 2 17 3 2 2 3 4" xfId="16278"/>
    <cellStyle name="Normal 2 17 3 2 2 3 4 2" xfId="16279"/>
    <cellStyle name="Normal 2 17 3 2 2 3 5" xfId="16280"/>
    <cellStyle name="Normal 2 17 3 2 2 3 5 2" xfId="16281"/>
    <cellStyle name="Normal 2 17 3 2 2 3 6" xfId="16282"/>
    <cellStyle name="Normal 2 17 3 2 2 4" xfId="16283"/>
    <cellStyle name="Normal 2 17 3 2 2 4 2" xfId="16284"/>
    <cellStyle name="Normal 2 17 3 2 2 4 2 2" xfId="16285"/>
    <cellStyle name="Normal 2 17 3 2 2 4 3" xfId="16286"/>
    <cellStyle name="Normal 2 17 3 2 2 4 3 2" xfId="16287"/>
    <cellStyle name="Normal 2 17 3 2 2 4 4" xfId="16288"/>
    <cellStyle name="Normal 2 17 3 2 2 4 4 2" xfId="16289"/>
    <cellStyle name="Normal 2 17 3 2 2 4 5" xfId="16290"/>
    <cellStyle name="Normal 2 17 3 2 2 5" xfId="16291"/>
    <cellStyle name="Normal 2 17 3 2 2 5 2" xfId="16292"/>
    <cellStyle name="Normal 2 17 3 2 2 6" xfId="16293"/>
    <cellStyle name="Normal 2 17 3 2 2 6 2" xfId="16294"/>
    <cellStyle name="Normal 2 17 3 2 2 7" xfId="16295"/>
    <cellStyle name="Normal 2 17 3 2 2 7 2" xfId="16296"/>
    <cellStyle name="Normal 2 17 3 2 2 8" xfId="16297"/>
    <cellStyle name="Normal 2 17 3 2 3" xfId="16298"/>
    <cellStyle name="Normal 2 17 3 2 3 2" xfId="16299"/>
    <cellStyle name="Normal 2 17 3 2 3 2 2" xfId="16300"/>
    <cellStyle name="Normal 2 17 3 2 3 2 2 2" xfId="16301"/>
    <cellStyle name="Normal 2 17 3 2 3 2 2 2 2" xfId="16302"/>
    <cellStyle name="Normal 2 17 3 2 3 2 2 3" xfId="16303"/>
    <cellStyle name="Normal 2 17 3 2 3 2 2 3 2" xfId="16304"/>
    <cellStyle name="Normal 2 17 3 2 3 2 2 4" xfId="16305"/>
    <cellStyle name="Normal 2 17 3 2 3 2 2 4 2" xfId="16306"/>
    <cellStyle name="Normal 2 17 3 2 3 2 2 5" xfId="16307"/>
    <cellStyle name="Normal 2 17 3 2 3 2 3" xfId="16308"/>
    <cellStyle name="Normal 2 17 3 2 3 2 3 2" xfId="16309"/>
    <cellStyle name="Normal 2 17 3 2 3 2 4" xfId="16310"/>
    <cellStyle name="Normal 2 17 3 2 3 2 4 2" xfId="16311"/>
    <cellStyle name="Normal 2 17 3 2 3 2 5" xfId="16312"/>
    <cellStyle name="Normal 2 17 3 2 3 2 5 2" xfId="16313"/>
    <cellStyle name="Normal 2 17 3 2 3 2 6" xfId="16314"/>
    <cellStyle name="Normal 2 17 3 2 3 3" xfId="16315"/>
    <cellStyle name="Normal 2 17 3 2 3 3 2" xfId="16316"/>
    <cellStyle name="Normal 2 17 3 2 3 3 2 2" xfId="16317"/>
    <cellStyle name="Normal 2 17 3 2 3 3 3" xfId="16318"/>
    <cellStyle name="Normal 2 17 3 2 3 3 3 2" xfId="16319"/>
    <cellStyle name="Normal 2 17 3 2 3 3 4" xfId="16320"/>
    <cellStyle name="Normal 2 17 3 2 3 3 4 2" xfId="16321"/>
    <cellStyle name="Normal 2 17 3 2 3 3 5" xfId="16322"/>
    <cellStyle name="Normal 2 17 3 2 3 4" xfId="16323"/>
    <cellStyle name="Normal 2 17 3 2 3 4 2" xfId="16324"/>
    <cellStyle name="Normal 2 17 3 2 3 5" xfId="16325"/>
    <cellStyle name="Normal 2 17 3 2 3 5 2" xfId="16326"/>
    <cellStyle name="Normal 2 17 3 2 3 6" xfId="16327"/>
    <cellStyle name="Normal 2 17 3 2 3 6 2" xfId="16328"/>
    <cellStyle name="Normal 2 17 3 2 3 7" xfId="16329"/>
    <cellStyle name="Normal 2 17 3 2 4" xfId="16330"/>
    <cellStyle name="Normal 2 17 3 2 4 2" xfId="16331"/>
    <cellStyle name="Normal 2 17 3 2 4 2 2" xfId="16332"/>
    <cellStyle name="Normal 2 17 3 2 4 2 2 2" xfId="16333"/>
    <cellStyle name="Normal 2 17 3 2 4 2 3" xfId="16334"/>
    <cellStyle name="Normal 2 17 3 2 4 2 3 2" xfId="16335"/>
    <cellStyle name="Normal 2 17 3 2 4 2 4" xfId="16336"/>
    <cellStyle name="Normal 2 17 3 2 4 2 4 2" xfId="16337"/>
    <cellStyle name="Normal 2 17 3 2 4 2 5" xfId="16338"/>
    <cellStyle name="Normal 2 17 3 2 4 3" xfId="16339"/>
    <cellStyle name="Normal 2 17 3 2 4 3 2" xfId="16340"/>
    <cellStyle name="Normal 2 17 3 2 4 4" xfId="16341"/>
    <cellStyle name="Normal 2 17 3 2 4 4 2" xfId="16342"/>
    <cellStyle name="Normal 2 17 3 2 4 5" xfId="16343"/>
    <cellStyle name="Normal 2 17 3 2 4 5 2" xfId="16344"/>
    <cellStyle name="Normal 2 17 3 2 4 6" xfId="16345"/>
    <cellStyle name="Normal 2 17 3 2 5" xfId="16346"/>
    <cellStyle name="Normal 2 17 3 2 5 2" xfId="16347"/>
    <cellStyle name="Normal 2 17 3 2 5 2 2" xfId="16348"/>
    <cellStyle name="Normal 2 17 3 2 5 3" xfId="16349"/>
    <cellStyle name="Normal 2 17 3 2 5 3 2" xfId="16350"/>
    <cellStyle name="Normal 2 17 3 2 5 4" xfId="16351"/>
    <cellStyle name="Normal 2 17 3 2 5 4 2" xfId="16352"/>
    <cellStyle name="Normal 2 17 3 2 5 5" xfId="16353"/>
    <cellStyle name="Normal 2 17 3 2 6" xfId="16354"/>
    <cellStyle name="Normal 2 17 3 2 6 2" xfId="16355"/>
    <cellStyle name="Normal 2 17 3 2 7" xfId="16356"/>
    <cellStyle name="Normal 2 17 3 2 7 2" xfId="16357"/>
    <cellStyle name="Normal 2 17 3 2 8" xfId="16358"/>
    <cellStyle name="Normal 2 17 3 2 8 2" xfId="16359"/>
    <cellStyle name="Normal 2 17 3 2 9" xfId="16360"/>
    <cellStyle name="Normal 2 17 3 3" xfId="16361"/>
    <cellStyle name="Normal 2 17 3 3 2" xfId="16362"/>
    <cellStyle name="Normal 2 17 3 3 2 2" xfId="16363"/>
    <cellStyle name="Normal 2 17 3 3 2 2 2" xfId="16364"/>
    <cellStyle name="Normal 2 17 3 3 2 2 2 2" xfId="16365"/>
    <cellStyle name="Normal 2 17 3 3 2 2 2 2 2" xfId="16366"/>
    <cellStyle name="Normal 2 17 3 3 2 2 2 3" xfId="16367"/>
    <cellStyle name="Normal 2 17 3 3 2 2 2 3 2" xfId="16368"/>
    <cellStyle name="Normal 2 17 3 3 2 2 2 4" xfId="16369"/>
    <cellStyle name="Normal 2 17 3 3 2 2 2 4 2" xfId="16370"/>
    <cellStyle name="Normal 2 17 3 3 2 2 2 5" xfId="16371"/>
    <cellStyle name="Normal 2 17 3 3 2 2 3" xfId="16372"/>
    <cellStyle name="Normal 2 17 3 3 2 2 3 2" xfId="16373"/>
    <cellStyle name="Normal 2 17 3 3 2 2 4" xfId="16374"/>
    <cellStyle name="Normal 2 17 3 3 2 2 4 2" xfId="16375"/>
    <cellStyle name="Normal 2 17 3 3 2 2 5" xfId="16376"/>
    <cellStyle name="Normal 2 17 3 3 2 2 5 2" xfId="16377"/>
    <cellStyle name="Normal 2 17 3 3 2 2 6" xfId="16378"/>
    <cellStyle name="Normal 2 17 3 3 2 3" xfId="16379"/>
    <cellStyle name="Normal 2 17 3 3 2 3 2" xfId="16380"/>
    <cellStyle name="Normal 2 17 3 3 2 3 2 2" xfId="16381"/>
    <cellStyle name="Normal 2 17 3 3 2 3 3" xfId="16382"/>
    <cellStyle name="Normal 2 17 3 3 2 3 3 2" xfId="16383"/>
    <cellStyle name="Normal 2 17 3 3 2 3 4" xfId="16384"/>
    <cellStyle name="Normal 2 17 3 3 2 3 4 2" xfId="16385"/>
    <cellStyle name="Normal 2 17 3 3 2 3 5" xfId="16386"/>
    <cellStyle name="Normal 2 17 3 3 2 4" xfId="16387"/>
    <cellStyle name="Normal 2 17 3 3 2 4 2" xfId="16388"/>
    <cellStyle name="Normal 2 17 3 3 2 5" xfId="16389"/>
    <cellStyle name="Normal 2 17 3 3 2 5 2" xfId="16390"/>
    <cellStyle name="Normal 2 17 3 3 2 6" xfId="16391"/>
    <cellStyle name="Normal 2 17 3 3 2 6 2" xfId="16392"/>
    <cellStyle name="Normal 2 17 3 3 2 7" xfId="16393"/>
    <cellStyle name="Normal 2 17 3 3 3" xfId="16394"/>
    <cellStyle name="Normal 2 17 3 3 3 2" xfId="16395"/>
    <cellStyle name="Normal 2 17 3 3 3 2 2" xfId="16396"/>
    <cellStyle name="Normal 2 17 3 3 3 2 2 2" xfId="16397"/>
    <cellStyle name="Normal 2 17 3 3 3 2 3" xfId="16398"/>
    <cellStyle name="Normal 2 17 3 3 3 2 3 2" xfId="16399"/>
    <cellStyle name="Normal 2 17 3 3 3 2 4" xfId="16400"/>
    <cellStyle name="Normal 2 17 3 3 3 2 4 2" xfId="16401"/>
    <cellStyle name="Normal 2 17 3 3 3 2 5" xfId="16402"/>
    <cellStyle name="Normal 2 17 3 3 3 3" xfId="16403"/>
    <cellStyle name="Normal 2 17 3 3 3 3 2" xfId="16404"/>
    <cellStyle name="Normal 2 17 3 3 3 4" xfId="16405"/>
    <cellStyle name="Normal 2 17 3 3 3 4 2" xfId="16406"/>
    <cellStyle name="Normal 2 17 3 3 3 5" xfId="16407"/>
    <cellStyle name="Normal 2 17 3 3 3 5 2" xfId="16408"/>
    <cellStyle name="Normal 2 17 3 3 3 6" xfId="16409"/>
    <cellStyle name="Normal 2 17 3 3 4" xfId="16410"/>
    <cellStyle name="Normal 2 17 3 3 4 2" xfId="16411"/>
    <cellStyle name="Normal 2 17 3 3 4 2 2" xfId="16412"/>
    <cellStyle name="Normal 2 17 3 3 4 3" xfId="16413"/>
    <cellStyle name="Normal 2 17 3 3 4 3 2" xfId="16414"/>
    <cellStyle name="Normal 2 17 3 3 4 4" xfId="16415"/>
    <cellStyle name="Normal 2 17 3 3 4 4 2" xfId="16416"/>
    <cellStyle name="Normal 2 17 3 3 4 5" xfId="16417"/>
    <cellStyle name="Normal 2 17 3 3 5" xfId="16418"/>
    <cellStyle name="Normal 2 17 3 3 5 2" xfId="16419"/>
    <cellStyle name="Normal 2 17 3 3 6" xfId="16420"/>
    <cellStyle name="Normal 2 17 3 3 6 2" xfId="16421"/>
    <cellStyle name="Normal 2 17 3 3 7" xfId="16422"/>
    <cellStyle name="Normal 2 17 3 3 7 2" xfId="16423"/>
    <cellStyle name="Normal 2 17 3 3 8" xfId="16424"/>
    <cellStyle name="Normal 2 17 3 4" xfId="16425"/>
    <cellStyle name="Normal 2 17 3 4 2" xfId="16426"/>
    <cellStyle name="Normal 2 17 3 4 2 2" xfId="16427"/>
    <cellStyle name="Normal 2 17 3 4 2 2 2" xfId="16428"/>
    <cellStyle name="Normal 2 17 3 4 2 2 2 2" xfId="16429"/>
    <cellStyle name="Normal 2 17 3 4 2 2 3" xfId="16430"/>
    <cellStyle name="Normal 2 17 3 4 2 2 3 2" xfId="16431"/>
    <cellStyle name="Normal 2 17 3 4 2 2 4" xfId="16432"/>
    <cellStyle name="Normal 2 17 3 4 2 2 4 2" xfId="16433"/>
    <cellStyle name="Normal 2 17 3 4 2 2 5" xfId="16434"/>
    <cellStyle name="Normal 2 17 3 4 2 3" xfId="16435"/>
    <cellStyle name="Normal 2 17 3 4 2 3 2" xfId="16436"/>
    <cellStyle name="Normal 2 17 3 4 2 4" xfId="16437"/>
    <cellStyle name="Normal 2 17 3 4 2 4 2" xfId="16438"/>
    <cellStyle name="Normal 2 17 3 4 2 5" xfId="16439"/>
    <cellStyle name="Normal 2 17 3 4 2 5 2" xfId="16440"/>
    <cellStyle name="Normal 2 17 3 4 2 6" xfId="16441"/>
    <cellStyle name="Normal 2 17 3 4 3" xfId="16442"/>
    <cellStyle name="Normal 2 17 3 4 3 2" xfId="16443"/>
    <cellStyle name="Normal 2 17 3 4 3 2 2" xfId="16444"/>
    <cellStyle name="Normal 2 17 3 4 3 3" xfId="16445"/>
    <cellStyle name="Normal 2 17 3 4 3 3 2" xfId="16446"/>
    <cellStyle name="Normal 2 17 3 4 3 4" xfId="16447"/>
    <cellStyle name="Normal 2 17 3 4 3 4 2" xfId="16448"/>
    <cellStyle name="Normal 2 17 3 4 3 5" xfId="16449"/>
    <cellStyle name="Normal 2 17 3 4 4" xfId="16450"/>
    <cellStyle name="Normal 2 17 3 4 4 2" xfId="16451"/>
    <cellStyle name="Normal 2 17 3 4 5" xfId="16452"/>
    <cellStyle name="Normal 2 17 3 4 5 2" xfId="16453"/>
    <cellStyle name="Normal 2 17 3 4 6" xfId="16454"/>
    <cellStyle name="Normal 2 17 3 4 6 2" xfId="16455"/>
    <cellStyle name="Normal 2 17 3 4 7" xfId="16456"/>
    <cellStyle name="Normal 2 17 3 5" xfId="16457"/>
    <cellStyle name="Normal 2 17 3 5 2" xfId="16458"/>
    <cellStyle name="Normal 2 17 3 5 2 2" xfId="16459"/>
    <cellStyle name="Normal 2 17 3 5 2 2 2" xfId="16460"/>
    <cellStyle name="Normal 2 17 3 5 2 2 2 2" xfId="16461"/>
    <cellStyle name="Normal 2 17 3 5 2 2 3" xfId="16462"/>
    <cellStyle name="Normal 2 17 3 5 2 2 3 2" xfId="16463"/>
    <cellStyle name="Normal 2 17 3 5 2 2 4" xfId="16464"/>
    <cellStyle name="Normal 2 17 3 5 2 2 4 2" xfId="16465"/>
    <cellStyle name="Normal 2 17 3 5 2 2 5" xfId="16466"/>
    <cellStyle name="Normal 2 17 3 5 2 3" xfId="16467"/>
    <cellStyle name="Normal 2 17 3 5 2 3 2" xfId="16468"/>
    <cellStyle name="Normal 2 17 3 5 2 4" xfId="16469"/>
    <cellStyle name="Normal 2 17 3 5 2 4 2" xfId="16470"/>
    <cellStyle name="Normal 2 17 3 5 2 5" xfId="16471"/>
    <cellStyle name="Normal 2 17 3 5 2 5 2" xfId="16472"/>
    <cellStyle name="Normal 2 17 3 5 2 6" xfId="16473"/>
    <cellStyle name="Normal 2 17 3 5 3" xfId="16474"/>
    <cellStyle name="Normal 2 17 3 5 3 2" xfId="16475"/>
    <cellStyle name="Normal 2 17 3 5 3 2 2" xfId="16476"/>
    <cellStyle name="Normal 2 17 3 5 3 3" xfId="16477"/>
    <cellStyle name="Normal 2 17 3 5 3 3 2" xfId="16478"/>
    <cellStyle name="Normal 2 17 3 5 3 4" xfId="16479"/>
    <cellStyle name="Normal 2 17 3 5 3 4 2" xfId="16480"/>
    <cellStyle name="Normal 2 17 3 5 3 5" xfId="16481"/>
    <cellStyle name="Normal 2 17 3 5 4" xfId="16482"/>
    <cellStyle name="Normal 2 17 3 5 4 2" xfId="16483"/>
    <cellStyle name="Normal 2 17 3 5 5" xfId="16484"/>
    <cellStyle name="Normal 2 17 3 5 5 2" xfId="16485"/>
    <cellStyle name="Normal 2 17 3 5 6" xfId="16486"/>
    <cellStyle name="Normal 2 17 3 5 6 2" xfId="16487"/>
    <cellStyle name="Normal 2 17 3 5 7" xfId="16488"/>
    <cellStyle name="Normal 2 17 3 6" xfId="16489"/>
    <cellStyle name="Normal 2 17 3 6 2" xfId="16490"/>
    <cellStyle name="Normal 2 17 3 6 2 2" xfId="16491"/>
    <cellStyle name="Normal 2 17 3 6 2 2 2" xfId="16492"/>
    <cellStyle name="Normal 2 17 3 6 2 3" xfId="16493"/>
    <cellStyle name="Normal 2 17 3 6 2 3 2" xfId="16494"/>
    <cellStyle name="Normal 2 17 3 6 2 4" xfId="16495"/>
    <cellStyle name="Normal 2 17 3 6 2 4 2" xfId="16496"/>
    <cellStyle name="Normal 2 17 3 6 2 5" xfId="16497"/>
    <cellStyle name="Normal 2 17 3 6 3" xfId="16498"/>
    <cellStyle name="Normal 2 17 3 6 3 2" xfId="16499"/>
    <cellStyle name="Normal 2 17 3 6 4" xfId="16500"/>
    <cellStyle name="Normal 2 17 3 6 4 2" xfId="16501"/>
    <cellStyle name="Normal 2 17 3 6 5" xfId="16502"/>
    <cellStyle name="Normal 2 17 3 6 5 2" xfId="16503"/>
    <cellStyle name="Normal 2 17 3 6 6" xfId="16504"/>
    <cellStyle name="Normal 2 17 3 7" xfId="16505"/>
    <cellStyle name="Normal 2 17 3 7 2" xfId="16506"/>
    <cellStyle name="Normal 2 17 3 7 2 2" xfId="16507"/>
    <cellStyle name="Normal 2 17 3 7 3" xfId="16508"/>
    <cellStyle name="Normal 2 17 3 7 3 2" xfId="16509"/>
    <cellStyle name="Normal 2 17 3 7 4" xfId="16510"/>
    <cellStyle name="Normal 2 17 3 7 4 2" xfId="16511"/>
    <cellStyle name="Normal 2 17 3 7 5" xfId="16512"/>
    <cellStyle name="Normal 2 17 3 8" xfId="16513"/>
    <cellStyle name="Normal 2 17 3 8 2" xfId="16514"/>
    <cellStyle name="Normal 2 17 3 9" xfId="16515"/>
    <cellStyle name="Normal 2 17 3 9 2" xfId="16516"/>
    <cellStyle name="Normal 2 17 4" xfId="16517"/>
    <cellStyle name="Normal 2 17 4 2" xfId="16518"/>
    <cellStyle name="Normal 2 17 4 2 2" xfId="16519"/>
    <cellStyle name="Normal 2 17 4 2 2 2" xfId="16520"/>
    <cellStyle name="Normal 2 17 4 2 2 2 2" xfId="16521"/>
    <cellStyle name="Normal 2 17 4 2 2 2 2 2" xfId="16522"/>
    <cellStyle name="Normal 2 17 4 2 2 2 2 2 2" xfId="16523"/>
    <cellStyle name="Normal 2 17 4 2 2 2 2 3" xfId="16524"/>
    <cellStyle name="Normal 2 17 4 2 2 2 2 3 2" xfId="16525"/>
    <cellStyle name="Normal 2 17 4 2 2 2 2 4" xfId="16526"/>
    <cellStyle name="Normal 2 17 4 2 2 2 2 4 2" xfId="16527"/>
    <cellStyle name="Normal 2 17 4 2 2 2 2 5" xfId="16528"/>
    <cellStyle name="Normal 2 17 4 2 2 2 3" xfId="16529"/>
    <cellStyle name="Normal 2 17 4 2 2 2 3 2" xfId="16530"/>
    <cellStyle name="Normal 2 17 4 2 2 2 4" xfId="16531"/>
    <cellStyle name="Normal 2 17 4 2 2 2 4 2" xfId="16532"/>
    <cellStyle name="Normal 2 17 4 2 2 2 5" xfId="16533"/>
    <cellStyle name="Normal 2 17 4 2 2 2 5 2" xfId="16534"/>
    <cellStyle name="Normal 2 17 4 2 2 2 6" xfId="16535"/>
    <cellStyle name="Normal 2 17 4 2 2 3" xfId="16536"/>
    <cellStyle name="Normal 2 17 4 2 2 3 2" xfId="16537"/>
    <cellStyle name="Normal 2 17 4 2 2 3 2 2" xfId="16538"/>
    <cellStyle name="Normal 2 17 4 2 2 3 3" xfId="16539"/>
    <cellStyle name="Normal 2 17 4 2 2 3 3 2" xfId="16540"/>
    <cellStyle name="Normal 2 17 4 2 2 3 4" xfId="16541"/>
    <cellStyle name="Normal 2 17 4 2 2 3 4 2" xfId="16542"/>
    <cellStyle name="Normal 2 17 4 2 2 3 5" xfId="16543"/>
    <cellStyle name="Normal 2 17 4 2 2 4" xfId="16544"/>
    <cellStyle name="Normal 2 17 4 2 2 4 2" xfId="16545"/>
    <cellStyle name="Normal 2 17 4 2 2 5" xfId="16546"/>
    <cellStyle name="Normal 2 17 4 2 2 5 2" xfId="16547"/>
    <cellStyle name="Normal 2 17 4 2 2 6" xfId="16548"/>
    <cellStyle name="Normal 2 17 4 2 2 6 2" xfId="16549"/>
    <cellStyle name="Normal 2 17 4 2 2 7" xfId="16550"/>
    <cellStyle name="Normal 2 17 4 2 3" xfId="16551"/>
    <cellStyle name="Normal 2 17 4 2 3 2" xfId="16552"/>
    <cellStyle name="Normal 2 17 4 2 3 2 2" xfId="16553"/>
    <cellStyle name="Normal 2 17 4 2 3 2 2 2" xfId="16554"/>
    <cellStyle name="Normal 2 17 4 2 3 2 3" xfId="16555"/>
    <cellStyle name="Normal 2 17 4 2 3 2 3 2" xfId="16556"/>
    <cellStyle name="Normal 2 17 4 2 3 2 4" xfId="16557"/>
    <cellStyle name="Normal 2 17 4 2 3 2 4 2" xfId="16558"/>
    <cellStyle name="Normal 2 17 4 2 3 2 5" xfId="16559"/>
    <cellStyle name="Normal 2 17 4 2 3 3" xfId="16560"/>
    <cellStyle name="Normal 2 17 4 2 3 3 2" xfId="16561"/>
    <cellStyle name="Normal 2 17 4 2 3 4" xfId="16562"/>
    <cellStyle name="Normal 2 17 4 2 3 4 2" xfId="16563"/>
    <cellStyle name="Normal 2 17 4 2 3 5" xfId="16564"/>
    <cellStyle name="Normal 2 17 4 2 3 5 2" xfId="16565"/>
    <cellStyle name="Normal 2 17 4 2 3 6" xfId="16566"/>
    <cellStyle name="Normal 2 17 4 2 4" xfId="16567"/>
    <cellStyle name="Normal 2 17 4 2 4 2" xfId="16568"/>
    <cellStyle name="Normal 2 17 4 2 4 2 2" xfId="16569"/>
    <cellStyle name="Normal 2 17 4 2 4 3" xfId="16570"/>
    <cellStyle name="Normal 2 17 4 2 4 3 2" xfId="16571"/>
    <cellStyle name="Normal 2 17 4 2 4 4" xfId="16572"/>
    <cellStyle name="Normal 2 17 4 2 4 4 2" xfId="16573"/>
    <cellStyle name="Normal 2 17 4 2 4 5" xfId="16574"/>
    <cellStyle name="Normal 2 17 4 2 5" xfId="16575"/>
    <cellStyle name="Normal 2 17 4 2 5 2" xfId="16576"/>
    <cellStyle name="Normal 2 17 4 2 6" xfId="16577"/>
    <cellStyle name="Normal 2 17 4 2 6 2" xfId="16578"/>
    <cellStyle name="Normal 2 17 4 2 7" xfId="16579"/>
    <cellStyle name="Normal 2 17 4 2 7 2" xfId="16580"/>
    <cellStyle name="Normal 2 17 4 2 8" xfId="16581"/>
    <cellStyle name="Normal 2 17 4 3" xfId="16582"/>
    <cellStyle name="Normal 2 17 4 3 2" xfId="16583"/>
    <cellStyle name="Normal 2 17 4 3 2 2" xfId="16584"/>
    <cellStyle name="Normal 2 17 4 3 2 2 2" xfId="16585"/>
    <cellStyle name="Normal 2 17 4 3 2 2 2 2" xfId="16586"/>
    <cellStyle name="Normal 2 17 4 3 2 2 3" xfId="16587"/>
    <cellStyle name="Normal 2 17 4 3 2 2 3 2" xfId="16588"/>
    <cellStyle name="Normal 2 17 4 3 2 2 4" xfId="16589"/>
    <cellStyle name="Normal 2 17 4 3 2 2 4 2" xfId="16590"/>
    <cellStyle name="Normal 2 17 4 3 2 2 5" xfId="16591"/>
    <cellStyle name="Normal 2 17 4 3 2 3" xfId="16592"/>
    <cellStyle name="Normal 2 17 4 3 2 3 2" xfId="16593"/>
    <cellStyle name="Normal 2 17 4 3 2 4" xfId="16594"/>
    <cellStyle name="Normal 2 17 4 3 2 4 2" xfId="16595"/>
    <cellStyle name="Normal 2 17 4 3 2 5" xfId="16596"/>
    <cellStyle name="Normal 2 17 4 3 2 5 2" xfId="16597"/>
    <cellStyle name="Normal 2 17 4 3 2 6" xfId="16598"/>
    <cellStyle name="Normal 2 17 4 3 3" xfId="16599"/>
    <cellStyle name="Normal 2 17 4 3 3 2" xfId="16600"/>
    <cellStyle name="Normal 2 17 4 3 3 2 2" xfId="16601"/>
    <cellStyle name="Normal 2 17 4 3 3 3" xfId="16602"/>
    <cellStyle name="Normal 2 17 4 3 3 3 2" xfId="16603"/>
    <cellStyle name="Normal 2 17 4 3 3 4" xfId="16604"/>
    <cellStyle name="Normal 2 17 4 3 3 4 2" xfId="16605"/>
    <cellStyle name="Normal 2 17 4 3 3 5" xfId="16606"/>
    <cellStyle name="Normal 2 17 4 3 4" xfId="16607"/>
    <cellStyle name="Normal 2 17 4 3 4 2" xfId="16608"/>
    <cellStyle name="Normal 2 17 4 3 5" xfId="16609"/>
    <cellStyle name="Normal 2 17 4 3 5 2" xfId="16610"/>
    <cellStyle name="Normal 2 17 4 3 6" xfId="16611"/>
    <cellStyle name="Normal 2 17 4 3 6 2" xfId="16612"/>
    <cellStyle name="Normal 2 17 4 3 7" xfId="16613"/>
    <cellStyle name="Normal 2 17 4 4" xfId="16614"/>
    <cellStyle name="Normal 2 17 4 4 2" xfId="16615"/>
    <cellStyle name="Normal 2 17 4 4 2 2" xfId="16616"/>
    <cellStyle name="Normal 2 17 4 4 2 2 2" xfId="16617"/>
    <cellStyle name="Normal 2 17 4 4 2 3" xfId="16618"/>
    <cellStyle name="Normal 2 17 4 4 2 3 2" xfId="16619"/>
    <cellStyle name="Normal 2 17 4 4 2 4" xfId="16620"/>
    <cellStyle name="Normal 2 17 4 4 2 4 2" xfId="16621"/>
    <cellStyle name="Normal 2 17 4 4 2 5" xfId="16622"/>
    <cellStyle name="Normal 2 17 4 4 3" xfId="16623"/>
    <cellStyle name="Normal 2 17 4 4 3 2" xfId="16624"/>
    <cellStyle name="Normal 2 17 4 4 4" xfId="16625"/>
    <cellStyle name="Normal 2 17 4 4 4 2" xfId="16626"/>
    <cellStyle name="Normal 2 17 4 4 5" xfId="16627"/>
    <cellStyle name="Normal 2 17 4 4 5 2" xfId="16628"/>
    <cellStyle name="Normal 2 17 4 4 6" xfId="16629"/>
    <cellStyle name="Normal 2 17 4 5" xfId="16630"/>
    <cellStyle name="Normal 2 17 4 5 2" xfId="16631"/>
    <cellStyle name="Normal 2 17 4 5 2 2" xfId="16632"/>
    <cellStyle name="Normal 2 17 4 5 3" xfId="16633"/>
    <cellStyle name="Normal 2 17 4 5 3 2" xfId="16634"/>
    <cellStyle name="Normal 2 17 4 5 4" xfId="16635"/>
    <cellStyle name="Normal 2 17 4 5 4 2" xfId="16636"/>
    <cellStyle name="Normal 2 17 4 5 5" xfId="16637"/>
    <cellStyle name="Normal 2 17 4 6" xfId="16638"/>
    <cellStyle name="Normal 2 17 4 6 2" xfId="16639"/>
    <cellStyle name="Normal 2 17 4 7" xfId="16640"/>
    <cellStyle name="Normal 2 17 4 7 2" xfId="16641"/>
    <cellStyle name="Normal 2 17 4 8" xfId="16642"/>
    <cellStyle name="Normal 2 17 4 8 2" xfId="16643"/>
    <cellStyle name="Normal 2 17 4 9" xfId="16644"/>
    <cellStyle name="Normal 2 17 5" xfId="16645"/>
    <cellStyle name="Normal 2 17 5 2" xfId="16646"/>
    <cellStyle name="Normal 2 17 5 2 2" xfId="16647"/>
    <cellStyle name="Normal 2 17 5 2 2 2" xfId="16648"/>
    <cellStyle name="Normal 2 17 5 2 2 2 2" xfId="16649"/>
    <cellStyle name="Normal 2 17 5 2 2 2 2 2" xfId="16650"/>
    <cellStyle name="Normal 2 17 5 2 2 2 3" xfId="16651"/>
    <cellStyle name="Normal 2 17 5 2 2 2 3 2" xfId="16652"/>
    <cellStyle name="Normal 2 17 5 2 2 2 4" xfId="16653"/>
    <cellStyle name="Normal 2 17 5 2 2 2 4 2" xfId="16654"/>
    <cellStyle name="Normal 2 17 5 2 2 2 5" xfId="16655"/>
    <cellStyle name="Normal 2 17 5 2 2 3" xfId="16656"/>
    <cellStyle name="Normal 2 17 5 2 2 3 2" xfId="16657"/>
    <cellStyle name="Normal 2 17 5 2 2 4" xfId="16658"/>
    <cellStyle name="Normal 2 17 5 2 2 4 2" xfId="16659"/>
    <cellStyle name="Normal 2 17 5 2 2 5" xfId="16660"/>
    <cellStyle name="Normal 2 17 5 2 2 5 2" xfId="16661"/>
    <cellStyle name="Normal 2 17 5 2 2 6" xfId="16662"/>
    <cellStyle name="Normal 2 17 5 2 3" xfId="16663"/>
    <cellStyle name="Normal 2 17 5 2 3 2" xfId="16664"/>
    <cellStyle name="Normal 2 17 5 2 3 2 2" xfId="16665"/>
    <cellStyle name="Normal 2 17 5 2 3 3" xfId="16666"/>
    <cellStyle name="Normal 2 17 5 2 3 3 2" xfId="16667"/>
    <cellStyle name="Normal 2 17 5 2 3 4" xfId="16668"/>
    <cellStyle name="Normal 2 17 5 2 3 4 2" xfId="16669"/>
    <cellStyle name="Normal 2 17 5 2 3 5" xfId="16670"/>
    <cellStyle name="Normal 2 17 5 2 4" xfId="16671"/>
    <cellStyle name="Normal 2 17 5 2 4 2" xfId="16672"/>
    <cellStyle name="Normal 2 17 5 2 5" xfId="16673"/>
    <cellStyle name="Normal 2 17 5 2 5 2" xfId="16674"/>
    <cellStyle name="Normal 2 17 5 2 6" xfId="16675"/>
    <cellStyle name="Normal 2 17 5 2 6 2" xfId="16676"/>
    <cellStyle name="Normal 2 17 5 2 7" xfId="16677"/>
    <cellStyle name="Normal 2 17 5 3" xfId="16678"/>
    <cellStyle name="Normal 2 17 5 3 2" xfId="16679"/>
    <cellStyle name="Normal 2 17 5 3 2 2" xfId="16680"/>
    <cellStyle name="Normal 2 17 5 3 2 2 2" xfId="16681"/>
    <cellStyle name="Normal 2 17 5 3 2 3" xfId="16682"/>
    <cellStyle name="Normal 2 17 5 3 2 3 2" xfId="16683"/>
    <cellStyle name="Normal 2 17 5 3 2 4" xfId="16684"/>
    <cellStyle name="Normal 2 17 5 3 2 4 2" xfId="16685"/>
    <cellStyle name="Normal 2 17 5 3 2 5" xfId="16686"/>
    <cellStyle name="Normal 2 17 5 3 3" xfId="16687"/>
    <cellStyle name="Normal 2 17 5 3 3 2" xfId="16688"/>
    <cellStyle name="Normal 2 17 5 3 4" xfId="16689"/>
    <cellStyle name="Normal 2 17 5 3 4 2" xfId="16690"/>
    <cellStyle name="Normal 2 17 5 3 5" xfId="16691"/>
    <cellStyle name="Normal 2 17 5 3 5 2" xfId="16692"/>
    <cellStyle name="Normal 2 17 5 3 6" xfId="16693"/>
    <cellStyle name="Normal 2 17 5 4" xfId="16694"/>
    <cellStyle name="Normal 2 17 5 4 2" xfId="16695"/>
    <cellStyle name="Normal 2 17 5 4 2 2" xfId="16696"/>
    <cellStyle name="Normal 2 17 5 4 3" xfId="16697"/>
    <cellStyle name="Normal 2 17 5 4 3 2" xfId="16698"/>
    <cellStyle name="Normal 2 17 5 4 4" xfId="16699"/>
    <cellStyle name="Normal 2 17 5 4 4 2" xfId="16700"/>
    <cellStyle name="Normal 2 17 5 4 5" xfId="16701"/>
    <cellStyle name="Normal 2 17 5 5" xfId="16702"/>
    <cellStyle name="Normal 2 17 5 5 2" xfId="16703"/>
    <cellStyle name="Normal 2 17 5 6" xfId="16704"/>
    <cellStyle name="Normal 2 17 5 6 2" xfId="16705"/>
    <cellStyle name="Normal 2 17 5 7" xfId="16706"/>
    <cellStyle name="Normal 2 17 5 7 2" xfId="16707"/>
    <cellStyle name="Normal 2 17 5 8" xfId="16708"/>
    <cellStyle name="Normal 2 17 6" xfId="16709"/>
    <cellStyle name="Normal 2 17 6 2" xfId="16710"/>
    <cellStyle name="Normal 2 17 6 2 2" xfId="16711"/>
    <cellStyle name="Normal 2 17 6 2 2 2" xfId="16712"/>
    <cellStyle name="Normal 2 17 6 2 2 2 2" xfId="16713"/>
    <cellStyle name="Normal 2 17 6 2 2 3" xfId="16714"/>
    <cellStyle name="Normal 2 17 6 2 2 3 2" xfId="16715"/>
    <cellStyle name="Normal 2 17 6 2 2 4" xfId="16716"/>
    <cellStyle name="Normal 2 17 6 2 2 4 2" xfId="16717"/>
    <cellStyle name="Normal 2 17 6 2 2 5" xfId="16718"/>
    <cellStyle name="Normal 2 17 6 2 3" xfId="16719"/>
    <cellStyle name="Normal 2 17 6 2 3 2" xfId="16720"/>
    <cellStyle name="Normal 2 17 6 2 4" xfId="16721"/>
    <cellStyle name="Normal 2 17 6 2 4 2" xfId="16722"/>
    <cellStyle name="Normal 2 17 6 2 5" xfId="16723"/>
    <cellStyle name="Normal 2 17 6 2 5 2" xfId="16724"/>
    <cellStyle name="Normal 2 17 6 2 6" xfId="16725"/>
    <cellStyle name="Normal 2 17 6 3" xfId="16726"/>
    <cellStyle name="Normal 2 17 6 3 2" xfId="16727"/>
    <cellStyle name="Normal 2 17 6 3 2 2" xfId="16728"/>
    <cellStyle name="Normal 2 17 6 3 3" xfId="16729"/>
    <cellStyle name="Normal 2 17 6 3 3 2" xfId="16730"/>
    <cellStyle name="Normal 2 17 6 3 4" xfId="16731"/>
    <cellStyle name="Normal 2 17 6 3 4 2" xfId="16732"/>
    <cellStyle name="Normal 2 17 6 3 5" xfId="16733"/>
    <cellStyle name="Normal 2 17 6 4" xfId="16734"/>
    <cellStyle name="Normal 2 17 6 4 2" xfId="16735"/>
    <cellStyle name="Normal 2 17 6 5" xfId="16736"/>
    <cellStyle name="Normal 2 17 6 5 2" xfId="16737"/>
    <cellStyle name="Normal 2 17 6 6" xfId="16738"/>
    <cellStyle name="Normal 2 17 6 6 2" xfId="16739"/>
    <cellStyle name="Normal 2 17 6 7" xfId="16740"/>
    <cellStyle name="Normal 2 17 7" xfId="16741"/>
    <cellStyle name="Normal 2 17 7 2" xfId="16742"/>
    <cellStyle name="Normal 2 17 7 2 2" xfId="16743"/>
    <cellStyle name="Normal 2 17 7 2 2 2" xfId="16744"/>
    <cellStyle name="Normal 2 17 7 2 2 2 2" xfId="16745"/>
    <cellStyle name="Normal 2 17 7 2 2 3" xfId="16746"/>
    <cellStyle name="Normal 2 17 7 2 2 3 2" xfId="16747"/>
    <cellStyle name="Normal 2 17 7 2 2 4" xfId="16748"/>
    <cellStyle name="Normal 2 17 7 2 2 4 2" xfId="16749"/>
    <cellStyle name="Normal 2 17 7 2 2 5" xfId="16750"/>
    <cellStyle name="Normal 2 17 7 2 3" xfId="16751"/>
    <cellStyle name="Normal 2 17 7 2 3 2" xfId="16752"/>
    <cellStyle name="Normal 2 17 7 2 4" xfId="16753"/>
    <cellStyle name="Normal 2 17 7 2 4 2" xfId="16754"/>
    <cellStyle name="Normal 2 17 7 2 5" xfId="16755"/>
    <cellStyle name="Normal 2 17 7 2 5 2" xfId="16756"/>
    <cellStyle name="Normal 2 17 7 2 6" xfId="16757"/>
    <cellStyle name="Normal 2 17 7 3" xfId="16758"/>
    <cellStyle name="Normal 2 17 7 3 2" xfId="16759"/>
    <cellStyle name="Normal 2 17 7 3 2 2" xfId="16760"/>
    <cellStyle name="Normal 2 17 7 3 3" xfId="16761"/>
    <cellStyle name="Normal 2 17 7 3 3 2" xfId="16762"/>
    <cellStyle name="Normal 2 17 7 3 4" xfId="16763"/>
    <cellStyle name="Normal 2 17 7 3 4 2" xfId="16764"/>
    <cellStyle name="Normal 2 17 7 3 5" xfId="16765"/>
    <cellStyle name="Normal 2 17 7 4" xfId="16766"/>
    <cellStyle name="Normal 2 17 7 4 2" xfId="16767"/>
    <cellStyle name="Normal 2 17 7 5" xfId="16768"/>
    <cellStyle name="Normal 2 17 7 5 2" xfId="16769"/>
    <cellStyle name="Normal 2 17 7 6" xfId="16770"/>
    <cellStyle name="Normal 2 17 7 6 2" xfId="16771"/>
    <cellStyle name="Normal 2 17 7 7" xfId="16772"/>
    <cellStyle name="Normal 2 17 8" xfId="16773"/>
    <cellStyle name="Normal 2 17 8 2" xfId="16774"/>
    <cellStyle name="Normal 2 17 8 2 2" xfId="16775"/>
    <cellStyle name="Normal 2 17 8 2 2 2" xfId="16776"/>
    <cellStyle name="Normal 2 17 8 2 3" xfId="16777"/>
    <cellStyle name="Normal 2 17 8 2 3 2" xfId="16778"/>
    <cellStyle name="Normal 2 17 8 2 4" xfId="16779"/>
    <cellStyle name="Normal 2 17 8 2 4 2" xfId="16780"/>
    <cellStyle name="Normal 2 17 8 2 5" xfId="16781"/>
    <cellStyle name="Normal 2 17 8 3" xfId="16782"/>
    <cellStyle name="Normal 2 17 8 3 2" xfId="16783"/>
    <cellStyle name="Normal 2 17 8 4" xfId="16784"/>
    <cellStyle name="Normal 2 17 8 4 2" xfId="16785"/>
    <cellStyle name="Normal 2 17 8 5" xfId="16786"/>
    <cellStyle name="Normal 2 17 8 5 2" xfId="16787"/>
    <cellStyle name="Normal 2 17 8 6" xfId="16788"/>
    <cellStyle name="Normal 2 17 9" xfId="16789"/>
    <cellStyle name="Normal 2 17 9 2" xfId="16790"/>
    <cellStyle name="Normal 2 17 9 2 2" xfId="16791"/>
    <cellStyle name="Normal 2 17 9 3" xfId="16792"/>
    <cellStyle name="Normal 2 17 9 3 2" xfId="16793"/>
    <cellStyle name="Normal 2 17 9 4" xfId="16794"/>
    <cellStyle name="Normal 2 17 9 4 2" xfId="16795"/>
    <cellStyle name="Normal 2 17 9 5" xfId="16796"/>
    <cellStyle name="Normal 2 18" xfId="16797"/>
    <cellStyle name="Normal 2 18 10" xfId="16798"/>
    <cellStyle name="Normal 2 18 10 2" xfId="16799"/>
    <cellStyle name="Normal 2 18 11" xfId="16800"/>
    <cellStyle name="Normal 2 18 11 2" xfId="16801"/>
    <cellStyle name="Normal 2 18 12" xfId="16802"/>
    <cellStyle name="Normal 2 18 12 2" xfId="16803"/>
    <cellStyle name="Normal 2 18 13" xfId="16804"/>
    <cellStyle name="Normal 2 18 14" xfId="16805"/>
    <cellStyle name="Normal 2 18 15" xfId="16806"/>
    <cellStyle name="Normal 2 18 16" xfId="16807"/>
    <cellStyle name="Normal 2 18 2" xfId="16808"/>
    <cellStyle name="Normal 2 18 2 10" xfId="16809"/>
    <cellStyle name="Normal 2 18 2 10 2" xfId="16810"/>
    <cellStyle name="Normal 2 18 2 11" xfId="16811"/>
    <cellStyle name="Normal 2 18 2 2" xfId="16812"/>
    <cellStyle name="Normal 2 18 2 2 2" xfId="16813"/>
    <cellStyle name="Normal 2 18 2 2 2 2" xfId="16814"/>
    <cellStyle name="Normal 2 18 2 2 2 2 2" xfId="16815"/>
    <cellStyle name="Normal 2 18 2 2 2 2 2 2" xfId="16816"/>
    <cellStyle name="Normal 2 18 2 2 2 2 2 2 2" xfId="16817"/>
    <cellStyle name="Normal 2 18 2 2 2 2 2 2 2 2" xfId="16818"/>
    <cellStyle name="Normal 2 18 2 2 2 2 2 2 3" xfId="16819"/>
    <cellStyle name="Normal 2 18 2 2 2 2 2 2 3 2" xfId="16820"/>
    <cellStyle name="Normal 2 18 2 2 2 2 2 2 4" xfId="16821"/>
    <cellStyle name="Normal 2 18 2 2 2 2 2 2 4 2" xfId="16822"/>
    <cellStyle name="Normal 2 18 2 2 2 2 2 2 5" xfId="16823"/>
    <cellStyle name="Normal 2 18 2 2 2 2 2 3" xfId="16824"/>
    <cellStyle name="Normal 2 18 2 2 2 2 2 3 2" xfId="16825"/>
    <cellStyle name="Normal 2 18 2 2 2 2 2 4" xfId="16826"/>
    <cellStyle name="Normal 2 18 2 2 2 2 2 4 2" xfId="16827"/>
    <cellStyle name="Normal 2 18 2 2 2 2 2 5" xfId="16828"/>
    <cellStyle name="Normal 2 18 2 2 2 2 2 5 2" xfId="16829"/>
    <cellStyle name="Normal 2 18 2 2 2 2 2 6" xfId="16830"/>
    <cellStyle name="Normal 2 18 2 2 2 2 3" xfId="16831"/>
    <cellStyle name="Normal 2 18 2 2 2 2 3 2" xfId="16832"/>
    <cellStyle name="Normal 2 18 2 2 2 2 3 2 2" xfId="16833"/>
    <cellStyle name="Normal 2 18 2 2 2 2 3 3" xfId="16834"/>
    <cellStyle name="Normal 2 18 2 2 2 2 3 3 2" xfId="16835"/>
    <cellStyle name="Normal 2 18 2 2 2 2 3 4" xfId="16836"/>
    <cellStyle name="Normal 2 18 2 2 2 2 3 4 2" xfId="16837"/>
    <cellStyle name="Normal 2 18 2 2 2 2 3 5" xfId="16838"/>
    <cellStyle name="Normal 2 18 2 2 2 2 4" xfId="16839"/>
    <cellStyle name="Normal 2 18 2 2 2 2 4 2" xfId="16840"/>
    <cellStyle name="Normal 2 18 2 2 2 2 5" xfId="16841"/>
    <cellStyle name="Normal 2 18 2 2 2 2 5 2" xfId="16842"/>
    <cellStyle name="Normal 2 18 2 2 2 2 6" xfId="16843"/>
    <cellStyle name="Normal 2 18 2 2 2 2 6 2" xfId="16844"/>
    <cellStyle name="Normal 2 18 2 2 2 2 7" xfId="16845"/>
    <cellStyle name="Normal 2 18 2 2 2 3" xfId="16846"/>
    <cellStyle name="Normal 2 18 2 2 2 3 2" xfId="16847"/>
    <cellStyle name="Normal 2 18 2 2 2 3 2 2" xfId="16848"/>
    <cellStyle name="Normal 2 18 2 2 2 3 2 2 2" xfId="16849"/>
    <cellStyle name="Normal 2 18 2 2 2 3 2 3" xfId="16850"/>
    <cellStyle name="Normal 2 18 2 2 2 3 2 3 2" xfId="16851"/>
    <cellStyle name="Normal 2 18 2 2 2 3 2 4" xfId="16852"/>
    <cellStyle name="Normal 2 18 2 2 2 3 2 4 2" xfId="16853"/>
    <cellStyle name="Normal 2 18 2 2 2 3 2 5" xfId="16854"/>
    <cellStyle name="Normal 2 18 2 2 2 3 3" xfId="16855"/>
    <cellStyle name="Normal 2 18 2 2 2 3 3 2" xfId="16856"/>
    <cellStyle name="Normal 2 18 2 2 2 3 4" xfId="16857"/>
    <cellStyle name="Normal 2 18 2 2 2 3 4 2" xfId="16858"/>
    <cellStyle name="Normal 2 18 2 2 2 3 5" xfId="16859"/>
    <cellStyle name="Normal 2 18 2 2 2 3 5 2" xfId="16860"/>
    <cellStyle name="Normal 2 18 2 2 2 3 6" xfId="16861"/>
    <cellStyle name="Normal 2 18 2 2 2 4" xfId="16862"/>
    <cellStyle name="Normal 2 18 2 2 2 4 2" xfId="16863"/>
    <cellStyle name="Normal 2 18 2 2 2 4 2 2" xfId="16864"/>
    <cellStyle name="Normal 2 18 2 2 2 4 3" xfId="16865"/>
    <cellStyle name="Normal 2 18 2 2 2 4 3 2" xfId="16866"/>
    <cellStyle name="Normal 2 18 2 2 2 4 4" xfId="16867"/>
    <cellStyle name="Normal 2 18 2 2 2 4 4 2" xfId="16868"/>
    <cellStyle name="Normal 2 18 2 2 2 4 5" xfId="16869"/>
    <cellStyle name="Normal 2 18 2 2 2 5" xfId="16870"/>
    <cellStyle name="Normal 2 18 2 2 2 5 2" xfId="16871"/>
    <cellStyle name="Normal 2 18 2 2 2 6" xfId="16872"/>
    <cellStyle name="Normal 2 18 2 2 2 6 2" xfId="16873"/>
    <cellStyle name="Normal 2 18 2 2 2 7" xfId="16874"/>
    <cellStyle name="Normal 2 18 2 2 2 7 2" xfId="16875"/>
    <cellStyle name="Normal 2 18 2 2 2 8" xfId="16876"/>
    <cellStyle name="Normal 2 18 2 2 3" xfId="16877"/>
    <cellStyle name="Normal 2 18 2 2 3 2" xfId="16878"/>
    <cellStyle name="Normal 2 18 2 2 3 2 2" xfId="16879"/>
    <cellStyle name="Normal 2 18 2 2 3 2 2 2" xfId="16880"/>
    <cellStyle name="Normal 2 18 2 2 3 2 2 2 2" xfId="16881"/>
    <cellStyle name="Normal 2 18 2 2 3 2 2 3" xfId="16882"/>
    <cellStyle name="Normal 2 18 2 2 3 2 2 3 2" xfId="16883"/>
    <cellStyle name="Normal 2 18 2 2 3 2 2 4" xfId="16884"/>
    <cellStyle name="Normal 2 18 2 2 3 2 2 4 2" xfId="16885"/>
    <cellStyle name="Normal 2 18 2 2 3 2 2 5" xfId="16886"/>
    <cellStyle name="Normal 2 18 2 2 3 2 3" xfId="16887"/>
    <cellStyle name="Normal 2 18 2 2 3 2 3 2" xfId="16888"/>
    <cellStyle name="Normal 2 18 2 2 3 2 4" xfId="16889"/>
    <cellStyle name="Normal 2 18 2 2 3 2 4 2" xfId="16890"/>
    <cellStyle name="Normal 2 18 2 2 3 2 5" xfId="16891"/>
    <cellStyle name="Normal 2 18 2 2 3 2 5 2" xfId="16892"/>
    <cellStyle name="Normal 2 18 2 2 3 2 6" xfId="16893"/>
    <cellStyle name="Normal 2 18 2 2 3 3" xfId="16894"/>
    <cellStyle name="Normal 2 18 2 2 3 3 2" xfId="16895"/>
    <cellStyle name="Normal 2 18 2 2 3 3 2 2" xfId="16896"/>
    <cellStyle name="Normal 2 18 2 2 3 3 3" xfId="16897"/>
    <cellStyle name="Normal 2 18 2 2 3 3 3 2" xfId="16898"/>
    <cellStyle name="Normal 2 18 2 2 3 3 4" xfId="16899"/>
    <cellStyle name="Normal 2 18 2 2 3 3 4 2" xfId="16900"/>
    <cellStyle name="Normal 2 18 2 2 3 3 5" xfId="16901"/>
    <cellStyle name="Normal 2 18 2 2 3 4" xfId="16902"/>
    <cellStyle name="Normal 2 18 2 2 3 4 2" xfId="16903"/>
    <cellStyle name="Normal 2 18 2 2 3 5" xfId="16904"/>
    <cellStyle name="Normal 2 18 2 2 3 5 2" xfId="16905"/>
    <cellStyle name="Normal 2 18 2 2 3 6" xfId="16906"/>
    <cellStyle name="Normal 2 18 2 2 3 6 2" xfId="16907"/>
    <cellStyle name="Normal 2 18 2 2 3 7" xfId="16908"/>
    <cellStyle name="Normal 2 18 2 2 4" xfId="16909"/>
    <cellStyle name="Normal 2 18 2 2 4 2" xfId="16910"/>
    <cellStyle name="Normal 2 18 2 2 4 2 2" xfId="16911"/>
    <cellStyle name="Normal 2 18 2 2 4 2 2 2" xfId="16912"/>
    <cellStyle name="Normal 2 18 2 2 4 2 3" xfId="16913"/>
    <cellStyle name="Normal 2 18 2 2 4 2 3 2" xfId="16914"/>
    <cellStyle name="Normal 2 18 2 2 4 2 4" xfId="16915"/>
    <cellStyle name="Normal 2 18 2 2 4 2 4 2" xfId="16916"/>
    <cellStyle name="Normal 2 18 2 2 4 2 5" xfId="16917"/>
    <cellStyle name="Normal 2 18 2 2 4 3" xfId="16918"/>
    <cellStyle name="Normal 2 18 2 2 4 3 2" xfId="16919"/>
    <cellStyle name="Normal 2 18 2 2 4 4" xfId="16920"/>
    <cellStyle name="Normal 2 18 2 2 4 4 2" xfId="16921"/>
    <cellStyle name="Normal 2 18 2 2 4 5" xfId="16922"/>
    <cellStyle name="Normal 2 18 2 2 4 5 2" xfId="16923"/>
    <cellStyle name="Normal 2 18 2 2 4 6" xfId="16924"/>
    <cellStyle name="Normal 2 18 2 2 5" xfId="16925"/>
    <cellStyle name="Normal 2 18 2 2 5 2" xfId="16926"/>
    <cellStyle name="Normal 2 18 2 2 5 2 2" xfId="16927"/>
    <cellStyle name="Normal 2 18 2 2 5 3" xfId="16928"/>
    <cellStyle name="Normal 2 18 2 2 5 3 2" xfId="16929"/>
    <cellStyle name="Normal 2 18 2 2 5 4" xfId="16930"/>
    <cellStyle name="Normal 2 18 2 2 5 4 2" xfId="16931"/>
    <cellStyle name="Normal 2 18 2 2 5 5" xfId="16932"/>
    <cellStyle name="Normal 2 18 2 2 6" xfId="16933"/>
    <cellStyle name="Normal 2 18 2 2 6 2" xfId="16934"/>
    <cellStyle name="Normal 2 18 2 2 7" xfId="16935"/>
    <cellStyle name="Normal 2 18 2 2 7 2" xfId="16936"/>
    <cellStyle name="Normal 2 18 2 2 8" xfId="16937"/>
    <cellStyle name="Normal 2 18 2 2 8 2" xfId="16938"/>
    <cellStyle name="Normal 2 18 2 2 9" xfId="16939"/>
    <cellStyle name="Normal 2 18 2 3" xfId="16940"/>
    <cellStyle name="Normal 2 18 2 3 2" xfId="16941"/>
    <cellStyle name="Normal 2 18 2 3 2 2" xfId="16942"/>
    <cellStyle name="Normal 2 18 2 3 2 2 2" xfId="16943"/>
    <cellStyle name="Normal 2 18 2 3 2 2 2 2" xfId="16944"/>
    <cellStyle name="Normal 2 18 2 3 2 2 2 2 2" xfId="16945"/>
    <cellStyle name="Normal 2 18 2 3 2 2 2 3" xfId="16946"/>
    <cellStyle name="Normal 2 18 2 3 2 2 2 3 2" xfId="16947"/>
    <cellStyle name="Normal 2 18 2 3 2 2 2 4" xfId="16948"/>
    <cellStyle name="Normal 2 18 2 3 2 2 2 4 2" xfId="16949"/>
    <cellStyle name="Normal 2 18 2 3 2 2 2 5" xfId="16950"/>
    <cellStyle name="Normal 2 18 2 3 2 2 3" xfId="16951"/>
    <cellStyle name="Normal 2 18 2 3 2 2 3 2" xfId="16952"/>
    <cellStyle name="Normal 2 18 2 3 2 2 4" xfId="16953"/>
    <cellStyle name="Normal 2 18 2 3 2 2 4 2" xfId="16954"/>
    <cellStyle name="Normal 2 18 2 3 2 2 5" xfId="16955"/>
    <cellStyle name="Normal 2 18 2 3 2 2 5 2" xfId="16956"/>
    <cellStyle name="Normal 2 18 2 3 2 2 6" xfId="16957"/>
    <cellStyle name="Normal 2 18 2 3 2 3" xfId="16958"/>
    <cellStyle name="Normal 2 18 2 3 2 3 2" xfId="16959"/>
    <cellStyle name="Normal 2 18 2 3 2 3 2 2" xfId="16960"/>
    <cellStyle name="Normal 2 18 2 3 2 3 3" xfId="16961"/>
    <cellStyle name="Normal 2 18 2 3 2 3 3 2" xfId="16962"/>
    <cellStyle name="Normal 2 18 2 3 2 3 4" xfId="16963"/>
    <cellStyle name="Normal 2 18 2 3 2 3 4 2" xfId="16964"/>
    <cellStyle name="Normal 2 18 2 3 2 3 5" xfId="16965"/>
    <cellStyle name="Normal 2 18 2 3 2 4" xfId="16966"/>
    <cellStyle name="Normal 2 18 2 3 2 4 2" xfId="16967"/>
    <cellStyle name="Normal 2 18 2 3 2 5" xfId="16968"/>
    <cellStyle name="Normal 2 18 2 3 2 5 2" xfId="16969"/>
    <cellStyle name="Normal 2 18 2 3 2 6" xfId="16970"/>
    <cellStyle name="Normal 2 18 2 3 2 6 2" xfId="16971"/>
    <cellStyle name="Normal 2 18 2 3 2 7" xfId="16972"/>
    <cellStyle name="Normal 2 18 2 3 3" xfId="16973"/>
    <cellStyle name="Normal 2 18 2 3 3 2" xfId="16974"/>
    <cellStyle name="Normal 2 18 2 3 3 2 2" xfId="16975"/>
    <cellStyle name="Normal 2 18 2 3 3 2 2 2" xfId="16976"/>
    <cellStyle name="Normal 2 18 2 3 3 2 3" xfId="16977"/>
    <cellStyle name="Normal 2 18 2 3 3 2 3 2" xfId="16978"/>
    <cellStyle name="Normal 2 18 2 3 3 2 4" xfId="16979"/>
    <cellStyle name="Normal 2 18 2 3 3 2 4 2" xfId="16980"/>
    <cellStyle name="Normal 2 18 2 3 3 2 5" xfId="16981"/>
    <cellStyle name="Normal 2 18 2 3 3 3" xfId="16982"/>
    <cellStyle name="Normal 2 18 2 3 3 3 2" xfId="16983"/>
    <cellStyle name="Normal 2 18 2 3 3 4" xfId="16984"/>
    <cellStyle name="Normal 2 18 2 3 3 4 2" xfId="16985"/>
    <cellStyle name="Normal 2 18 2 3 3 5" xfId="16986"/>
    <cellStyle name="Normal 2 18 2 3 3 5 2" xfId="16987"/>
    <cellStyle name="Normal 2 18 2 3 3 6" xfId="16988"/>
    <cellStyle name="Normal 2 18 2 3 4" xfId="16989"/>
    <cellStyle name="Normal 2 18 2 3 4 2" xfId="16990"/>
    <cellStyle name="Normal 2 18 2 3 4 2 2" xfId="16991"/>
    <cellStyle name="Normal 2 18 2 3 4 3" xfId="16992"/>
    <cellStyle name="Normal 2 18 2 3 4 3 2" xfId="16993"/>
    <cellStyle name="Normal 2 18 2 3 4 4" xfId="16994"/>
    <cellStyle name="Normal 2 18 2 3 4 4 2" xfId="16995"/>
    <cellStyle name="Normal 2 18 2 3 4 5" xfId="16996"/>
    <cellStyle name="Normal 2 18 2 3 5" xfId="16997"/>
    <cellStyle name="Normal 2 18 2 3 5 2" xfId="16998"/>
    <cellStyle name="Normal 2 18 2 3 6" xfId="16999"/>
    <cellStyle name="Normal 2 18 2 3 6 2" xfId="17000"/>
    <cellStyle name="Normal 2 18 2 3 7" xfId="17001"/>
    <cellStyle name="Normal 2 18 2 3 7 2" xfId="17002"/>
    <cellStyle name="Normal 2 18 2 3 8" xfId="17003"/>
    <cellStyle name="Normal 2 18 2 4" xfId="17004"/>
    <cellStyle name="Normal 2 18 2 4 2" xfId="17005"/>
    <cellStyle name="Normal 2 18 2 4 2 2" xfId="17006"/>
    <cellStyle name="Normal 2 18 2 4 2 2 2" xfId="17007"/>
    <cellStyle name="Normal 2 18 2 4 2 2 2 2" xfId="17008"/>
    <cellStyle name="Normal 2 18 2 4 2 2 3" xfId="17009"/>
    <cellStyle name="Normal 2 18 2 4 2 2 3 2" xfId="17010"/>
    <cellStyle name="Normal 2 18 2 4 2 2 4" xfId="17011"/>
    <cellStyle name="Normal 2 18 2 4 2 2 4 2" xfId="17012"/>
    <cellStyle name="Normal 2 18 2 4 2 2 5" xfId="17013"/>
    <cellStyle name="Normal 2 18 2 4 2 3" xfId="17014"/>
    <cellStyle name="Normal 2 18 2 4 2 3 2" xfId="17015"/>
    <cellStyle name="Normal 2 18 2 4 2 4" xfId="17016"/>
    <cellStyle name="Normal 2 18 2 4 2 4 2" xfId="17017"/>
    <cellStyle name="Normal 2 18 2 4 2 5" xfId="17018"/>
    <cellStyle name="Normal 2 18 2 4 2 5 2" xfId="17019"/>
    <cellStyle name="Normal 2 18 2 4 2 6" xfId="17020"/>
    <cellStyle name="Normal 2 18 2 4 3" xfId="17021"/>
    <cellStyle name="Normal 2 18 2 4 3 2" xfId="17022"/>
    <cellStyle name="Normal 2 18 2 4 3 2 2" xfId="17023"/>
    <cellStyle name="Normal 2 18 2 4 3 3" xfId="17024"/>
    <cellStyle name="Normal 2 18 2 4 3 3 2" xfId="17025"/>
    <cellStyle name="Normal 2 18 2 4 3 4" xfId="17026"/>
    <cellStyle name="Normal 2 18 2 4 3 4 2" xfId="17027"/>
    <cellStyle name="Normal 2 18 2 4 3 5" xfId="17028"/>
    <cellStyle name="Normal 2 18 2 4 4" xfId="17029"/>
    <cellStyle name="Normal 2 18 2 4 4 2" xfId="17030"/>
    <cellStyle name="Normal 2 18 2 4 5" xfId="17031"/>
    <cellStyle name="Normal 2 18 2 4 5 2" xfId="17032"/>
    <cellStyle name="Normal 2 18 2 4 6" xfId="17033"/>
    <cellStyle name="Normal 2 18 2 4 6 2" xfId="17034"/>
    <cellStyle name="Normal 2 18 2 4 7" xfId="17035"/>
    <cellStyle name="Normal 2 18 2 5" xfId="17036"/>
    <cellStyle name="Normal 2 18 2 5 2" xfId="17037"/>
    <cellStyle name="Normal 2 18 2 5 2 2" xfId="17038"/>
    <cellStyle name="Normal 2 18 2 5 2 2 2" xfId="17039"/>
    <cellStyle name="Normal 2 18 2 5 2 2 2 2" xfId="17040"/>
    <cellStyle name="Normal 2 18 2 5 2 2 3" xfId="17041"/>
    <cellStyle name="Normal 2 18 2 5 2 2 3 2" xfId="17042"/>
    <cellStyle name="Normal 2 18 2 5 2 2 4" xfId="17043"/>
    <cellStyle name="Normal 2 18 2 5 2 2 4 2" xfId="17044"/>
    <cellStyle name="Normal 2 18 2 5 2 2 5" xfId="17045"/>
    <cellStyle name="Normal 2 18 2 5 2 3" xfId="17046"/>
    <cellStyle name="Normal 2 18 2 5 2 3 2" xfId="17047"/>
    <cellStyle name="Normal 2 18 2 5 2 4" xfId="17048"/>
    <cellStyle name="Normal 2 18 2 5 2 4 2" xfId="17049"/>
    <cellStyle name="Normal 2 18 2 5 2 5" xfId="17050"/>
    <cellStyle name="Normal 2 18 2 5 2 5 2" xfId="17051"/>
    <cellStyle name="Normal 2 18 2 5 2 6" xfId="17052"/>
    <cellStyle name="Normal 2 18 2 5 3" xfId="17053"/>
    <cellStyle name="Normal 2 18 2 5 3 2" xfId="17054"/>
    <cellStyle name="Normal 2 18 2 5 3 2 2" xfId="17055"/>
    <cellStyle name="Normal 2 18 2 5 3 3" xfId="17056"/>
    <cellStyle name="Normal 2 18 2 5 3 3 2" xfId="17057"/>
    <cellStyle name="Normal 2 18 2 5 3 4" xfId="17058"/>
    <cellStyle name="Normal 2 18 2 5 3 4 2" xfId="17059"/>
    <cellStyle name="Normal 2 18 2 5 3 5" xfId="17060"/>
    <cellStyle name="Normal 2 18 2 5 4" xfId="17061"/>
    <cellStyle name="Normal 2 18 2 5 4 2" xfId="17062"/>
    <cellStyle name="Normal 2 18 2 5 5" xfId="17063"/>
    <cellStyle name="Normal 2 18 2 5 5 2" xfId="17064"/>
    <cellStyle name="Normal 2 18 2 5 6" xfId="17065"/>
    <cellStyle name="Normal 2 18 2 5 6 2" xfId="17066"/>
    <cellStyle name="Normal 2 18 2 5 7" xfId="17067"/>
    <cellStyle name="Normal 2 18 2 6" xfId="17068"/>
    <cellStyle name="Normal 2 18 2 6 2" xfId="17069"/>
    <cellStyle name="Normal 2 18 2 6 2 2" xfId="17070"/>
    <cellStyle name="Normal 2 18 2 6 2 2 2" xfId="17071"/>
    <cellStyle name="Normal 2 18 2 6 2 3" xfId="17072"/>
    <cellStyle name="Normal 2 18 2 6 2 3 2" xfId="17073"/>
    <cellStyle name="Normal 2 18 2 6 2 4" xfId="17074"/>
    <cellStyle name="Normal 2 18 2 6 2 4 2" xfId="17075"/>
    <cellStyle name="Normal 2 18 2 6 2 5" xfId="17076"/>
    <cellStyle name="Normal 2 18 2 6 3" xfId="17077"/>
    <cellStyle name="Normal 2 18 2 6 3 2" xfId="17078"/>
    <cellStyle name="Normal 2 18 2 6 4" xfId="17079"/>
    <cellStyle name="Normal 2 18 2 6 4 2" xfId="17080"/>
    <cellStyle name="Normal 2 18 2 6 5" xfId="17081"/>
    <cellStyle name="Normal 2 18 2 6 5 2" xfId="17082"/>
    <cellStyle name="Normal 2 18 2 6 6" xfId="17083"/>
    <cellStyle name="Normal 2 18 2 7" xfId="17084"/>
    <cellStyle name="Normal 2 18 2 7 2" xfId="17085"/>
    <cellStyle name="Normal 2 18 2 7 2 2" xfId="17086"/>
    <cellStyle name="Normal 2 18 2 7 3" xfId="17087"/>
    <cellStyle name="Normal 2 18 2 7 3 2" xfId="17088"/>
    <cellStyle name="Normal 2 18 2 7 4" xfId="17089"/>
    <cellStyle name="Normal 2 18 2 7 4 2" xfId="17090"/>
    <cellStyle name="Normal 2 18 2 7 5" xfId="17091"/>
    <cellStyle name="Normal 2 18 2 8" xfId="17092"/>
    <cellStyle name="Normal 2 18 2 8 2" xfId="17093"/>
    <cellStyle name="Normal 2 18 2 9" xfId="17094"/>
    <cellStyle name="Normal 2 18 2 9 2" xfId="17095"/>
    <cellStyle name="Normal 2 18 3" xfId="17096"/>
    <cellStyle name="Normal 2 18 3 10" xfId="17097"/>
    <cellStyle name="Normal 2 18 3 10 2" xfId="17098"/>
    <cellStyle name="Normal 2 18 3 11" xfId="17099"/>
    <cellStyle name="Normal 2 18 3 2" xfId="17100"/>
    <cellStyle name="Normal 2 18 3 2 2" xfId="17101"/>
    <cellStyle name="Normal 2 18 3 2 2 2" xfId="17102"/>
    <cellStyle name="Normal 2 18 3 2 2 2 2" xfId="17103"/>
    <cellStyle name="Normal 2 18 3 2 2 2 2 2" xfId="17104"/>
    <cellStyle name="Normal 2 18 3 2 2 2 2 2 2" xfId="17105"/>
    <cellStyle name="Normal 2 18 3 2 2 2 2 2 2 2" xfId="17106"/>
    <cellStyle name="Normal 2 18 3 2 2 2 2 2 3" xfId="17107"/>
    <cellStyle name="Normal 2 18 3 2 2 2 2 2 3 2" xfId="17108"/>
    <cellStyle name="Normal 2 18 3 2 2 2 2 2 4" xfId="17109"/>
    <cellStyle name="Normal 2 18 3 2 2 2 2 2 4 2" xfId="17110"/>
    <cellStyle name="Normal 2 18 3 2 2 2 2 2 5" xfId="17111"/>
    <cellStyle name="Normal 2 18 3 2 2 2 2 3" xfId="17112"/>
    <cellStyle name="Normal 2 18 3 2 2 2 2 3 2" xfId="17113"/>
    <cellStyle name="Normal 2 18 3 2 2 2 2 4" xfId="17114"/>
    <cellStyle name="Normal 2 18 3 2 2 2 2 4 2" xfId="17115"/>
    <cellStyle name="Normal 2 18 3 2 2 2 2 5" xfId="17116"/>
    <cellStyle name="Normal 2 18 3 2 2 2 2 5 2" xfId="17117"/>
    <cellStyle name="Normal 2 18 3 2 2 2 2 6" xfId="17118"/>
    <cellStyle name="Normal 2 18 3 2 2 2 3" xfId="17119"/>
    <cellStyle name="Normal 2 18 3 2 2 2 3 2" xfId="17120"/>
    <cellStyle name="Normal 2 18 3 2 2 2 3 2 2" xfId="17121"/>
    <cellStyle name="Normal 2 18 3 2 2 2 3 3" xfId="17122"/>
    <cellStyle name="Normal 2 18 3 2 2 2 3 3 2" xfId="17123"/>
    <cellStyle name="Normal 2 18 3 2 2 2 3 4" xfId="17124"/>
    <cellStyle name="Normal 2 18 3 2 2 2 3 4 2" xfId="17125"/>
    <cellStyle name="Normal 2 18 3 2 2 2 3 5" xfId="17126"/>
    <cellStyle name="Normal 2 18 3 2 2 2 4" xfId="17127"/>
    <cellStyle name="Normal 2 18 3 2 2 2 4 2" xfId="17128"/>
    <cellStyle name="Normal 2 18 3 2 2 2 5" xfId="17129"/>
    <cellStyle name="Normal 2 18 3 2 2 2 5 2" xfId="17130"/>
    <cellStyle name="Normal 2 18 3 2 2 2 6" xfId="17131"/>
    <cellStyle name="Normal 2 18 3 2 2 2 6 2" xfId="17132"/>
    <cellStyle name="Normal 2 18 3 2 2 2 7" xfId="17133"/>
    <cellStyle name="Normal 2 18 3 2 2 3" xfId="17134"/>
    <cellStyle name="Normal 2 18 3 2 2 3 2" xfId="17135"/>
    <cellStyle name="Normal 2 18 3 2 2 3 2 2" xfId="17136"/>
    <cellStyle name="Normal 2 18 3 2 2 3 2 2 2" xfId="17137"/>
    <cellStyle name="Normal 2 18 3 2 2 3 2 3" xfId="17138"/>
    <cellStyle name="Normal 2 18 3 2 2 3 2 3 2" xfId="17139"/>
    <cellStyle name="Normal 2 18 3 2 2 3 2 4" xfId="17140"/>
    <cellStyle name="Normal 2 18 3 2 2 3 2 4 2" xfId="17141"/>
    <cellStyle name="Normal 2 18 3 2 2 3 2 5" xfId="17142"/>
    <cellStyle name="Normal 2 18 3 2 2 3 3" xfId="17143"/>
    <cellStyle name="Normal 2 18 3 2 2 3 3 2" xfId="17144"/>
    <cellStyle name="Normal 2 18 3 2 2 3 4" xfId="17145"/>
    <cellStyle name="Normal 2 18 3 2 2 3 4 2" xfId="17146"/>
    <cellStyle name="Normal 2 18 3 2 2 3 5" xfId="17147"/>
    <cellStyle name="Normal 2 18 3 2 2 3 5 2" xfId="17148"/>
    <cellStyle name="Normal 2 18 3 2 2 3 6" xfId="17149"/>
    <cellStyle name="Normal 2 18 3 2 2 4" xfId="17150"/>
    <cellStyle name="Normal 2 18 3 2 2 4 2" xfId="17151"/>
    <cellStyle name="Normal 2 18 3 2 2 4 2 2" xfId="17152"/>
    <cellStyle name="Normal 2 18 3 2 2 4 3" xfId="17153"/>
    <cellStyle name="Normal 2 18 3 2 2 4 3 2" xfId="17154"/>
    <cellStyle name="Normal 2 18 3 2 2 4 4" xfId="17155"/>
    <cellStyle name="Normal 2 18 3 2 2 4 4 2" xfId="17156"/>
    <cellStyle name="Normal 2 18 3 2 2 4 5" xfId="17157"/>
    <cellStyle name="Normal 2 18 3 2 2 5" xfId="17158"/>
    <cellStyle name="Normal 2 18 3 2 2 5 2" xfId="17159"/>
    <cellStyle name="Normal 2 18 3 2 2 6" xfId="17160"/>
    <cellStyle name="Normal 2 18 3 2 2 6 2" xfId="17161"/>
    <cellStyle name="Normal 2 18 3 2 2 7" xfId="17162"/>
    <cellStyle name="Normal 2 18 3 2 2 7 2" xfId="17163"/>
    <cellStyle name="Normal 2 18 3 2 2 8" xfId="17164"/>
    <cellStyle name="Normal 2 18 3 2 3" xfId="17165"/>
    <cellStyle name="Normal 2 18 3 2 3 2" xfId="17166"/>
    <cellStyle name="Normal 2 18 3 2 3 2 2" xfId="17167"/>
    <cellStyle name="Normal 2 18 3 2 3 2 2 2" xfId="17168"/>
    <cellStyle name="Normal 2 18 3 2 3 2 2 2 2" xfId="17169"/>
    <cellStyle name="Normal 2 18 3 2 3 2 2 3" xfId="17170"/>
    <cellStyle name="Normal 2 18 3 2 3 2 2 3 2" xfId="17171"/>
    <cellStyle name="Normal 2 18 3 2 3 2 2 4" xfId="17172"/>
    <cellStyle name="Normal 2 18 3 2 3 2 2 4 2" xfId="17173"/>
    <cellStyle name="Normal 2 18 3 2 3 2 2 5" xfId="17174"/>
    <cellStyle name="Normal 2 18 3 2 3 2 3" xfId="17175"/>
    <cellStyle name="Normal 2 18 3 2 3 2 3 2" xfId="17176"/>
    <cellStyle name="Normal 2 18 3 2 3 2 4" xfId="17177"/>
    <cellStyle name="Normal 2 18 3 2 3 2 4 2" xfId="17178"/>
    <cellStyle name="Normal 2 18 3 2 3 2 5" xfId="17179"/>
    <cellStyle name="Normal 2 18 3 2 3 2 5 2" xfId="17180"/>
    <cellStyle name="Normal 2 18 3 2 3 2 6" xfId="17181"/>
    <cellStyle name="Normal 2 18 3 2 3 3" xfId="17182"/>
    <cellStyle name="Normal 2 18 3 2 3 3 2" xfId="17183"/>
    <cellStyle name="Normal 2 18 3 2 3 3 2 2" xfId="17184"/>
    <cellStyle name="Normal 2 18 3 2 3 3 3" xfId="17185"/>
    <cellStyle name="Normal 2 18 3 2 3 3 3 2" xfId="17186"/>
    <cellStyle name="Normal 2 18 3 2 3 3 4" xfId="17187"/>
    <cellStyle name="Normal 2 18 3 2 3 3 4 2" xfId="17188"/>
    <cellStyle name="Normal 2 18 3 2 3 3 5" xfId="17189"/>
    <cellStyle name="Normal 2 18 3 2 3 4" xfId="17190"/>
    <cellStyle name="Normal 2 18 3 2 3 4 2" xfId="17191"/>
    <cellStyle name="Normal 2 18 3 2 3 5" xfId="17192"/>
    <cellStyle name="Normal 2 18 3 2 3 5 2" xfId="17193"/>
    <cellStyle name="Normal 2 18 3 2 3 6" xfId="17194"/>
    <cellStyle name="Normal 2 18 3 2 3 6 2" xfId="17195"/>
    <cellStyle name="Normal 2 18 3 2 3 7" xfId="17196"/>
    <cellStyle name="Normal 2 18 3 2 4" xfId="17197"/>
    <cellStyle name="Normal 2 18 3 2 4 2" xfId="17198"/>
    <cellStyle name="Normal 2 18 3 2 4 2 2" xfId="17199"/>
    <cellStyle name="Normal 2 18 3 2 4 2 2 2" xfId="17200"/>
    <cellStyle name="Normal 2 18 3 2 4 2 3" xfId="17201"/>
    <cellStyle name="Normal 2 18 3 2 4 2 3 2" xfId="17202"/>
    <cellStyle name="Normal 2 18 3 2 4 2 4" xfId="17203"/>
    <cellStyle name="Normal 2 18 3 2 4 2 4 2" xfId="17204"/>
    <cellStyle name="Normal 2 18 3 2 4 2 5" xfId="17205"/>
    <cellStyle name="Normal 2 18 3 2 4 3" xfId="17206"/>
    <cellStyle name="Normal 2 18 3 2 4 3 2" xfId="17207"/>
    <cellStyle name="Normal 2 18 3 2 4 4" xfId="17208"/>
    <cellStyle name="Normal 2 18 3 2 4 4 2" xfId="17209"/>
    <cellStyle name="Normal 2 18 3 2 4 5" xfId="17210"/>
    <cellStyle name="Normal 2 18 3 2 4 5 2" xfId="17211"/>
    <cellStyle name="Normal 2 18 3 2 4 6" xfId="17212"/>
    <cellStyle name="Normal 2 18 3 2 5" xfId="17213"/>
    <cellStyle name="Normal 2 18 3 2 5 2" xfId="17214"/>
    <cellStyle name="Normal 2 18 3 2 5 2 2" xfId="17215"/>
    <cellStyle name="Normal 2 18 3 2 5 3" xfId="17216"/>
    <cellStyle name="Normal 2 18 3 2 5 3 2" xfId="17217"/>
    <cellStyle name="Normal 2 18 3 2 5 4" xfId="17218"/>
    <cellStyle name="Normal 2 18 3 2 5 4 2" xfId="17219"/>
    <cellStyle name="Normal 2 18 3 2 5 5" xfId="17220"/>
    <cellStyle name="Normal 2 18 3 2 6" xfId="17221"/>
    <cellStyle name="Normal 2 18 3 2 6 2" xfId="17222"/>
    <cellStyle name="Normal 2 18 3 2 7" xfId="17223"/>
    <cellStyle name="Normal 2 18 3 2 7 2" xfId="17224"/>
    <cellStyle name="Normal 2 18 3 2 8" xfId="17225"/>
    <cellStyle name="Normal 2 18 3 2 8 2" xfId="17226"/>
    <cellStyle name="Normal 2 18 3 2 9" xfId="17227"/>
    <cellStyle name="Normal 2 18 3 3" xfId="17228"/>
    <cellStyle name="Normal 2 18 3 3 2" xfId="17229"/>
    <cellStyle name="Normal 2 18 3 3 2 2" xfId="17230"/>
    <cellStyle name="Normal 2 18 3 3 2 2 2" xfId="17231"/>
    <cellStyle name="Normal 2 18 3 3 2 2 2 2" xfId="17232"/>
    <cellStyle name="Normal 2 18 3 3 2 2 2 2 2" xfId="17233"/>
    <cellStyle name="Normal 2 18 3 3 2 2 2 3" xfId="17234"/>
    <cellStyle name="Normal 2 18 3 3 2 2 2 3 2" xfId="17235"/>
    <cellStyle name="Normal 2 18 3 3 2 2 2 4" xfId="17236"/>
    <cellStyle name="Normal 2 18 3 3 2 2 2 4 2" xfId="17237"/>
    <cellStyle name="Normal 2 18 3 3 2 2 2 5" xfId="17238"/>
    <cellStyle name="Normal 2 18 3 3 2 2 3" xfId="17239"/>
    <cellStyle name="Normal 2 18 3 3 2 2 3 2" xfId="17240"/>
    <cellStyle name="Normal 2 18 3 3 2 2 4" xfId="17241"/>
    <cellStyle name="Normal 2 18 3 3 2 2 4 2" xfId="17242"/>
    <cellStyle name="Normal 2 18 3 3 2 2 5" xfId="17243"/>
    <cellStyle name="Normal 2 18 3 3 2 2 5 2" xfId="17244"/>
    <cellStyle name="Normal 2 18 3 3 2 2 6" xfId="17245"/>
    <cellStyle name="Normal 2 18 3 3 2 3" xfId="17246"/>
    <cellStyle name="Normal 2 18 3 3 2 3 2" xfId="17247"/>
    <cellStyle name="Normal 2 18 3 3 2 3 2 2" xfId="17248"/>
    <cellStyle name="Normal 2 18 3 3 2 3 3" xfId="17249"/>
    <cellStyle name="Normal 2 18 3 3 2 3 3 2" xfId="17250"/>
    <cellStyle name="Normal 2 18 3 3 2 3 4" xfId="17251"/>
    <cellStyle name="Normal 2 18 3 3 2 3 4 2" xfId="17252"/>
    <cellStyle name="Normal 2 18 3 3 2 3 5" xfId="17253"/>
    <cellStyle name="Normal 2 18 3 3 2 4" xfId="17254"/>
    <cellStyle name="Normal 2 18 3 3 2 4 2" xfId="17255"/>
    <cellStyle name="Normal 2 18 3 3 2 5" xfId="17256"/>
    <cellStyle name="Normal 2 18 3 3 2 5 2" xfId="17257"/>
    <cellStyle name="Normal 2 18 3 3 2 6" xfId="17258"/>
    <cellStyle name="Normal 2 18 3 3 2 6 2" xfId="17259"/>
    <cellStyle name="Normal 2 18 3 3 2 7" xfId="17260"/>
    <cellStyle name="Normal 2 18 3 3 3" xfId="17261"/>
    <cellStyle name="Normal 2 18 3 3 3 2" xfId="17262"/>
    <cellStyle name="Normal 2 18 3 3 3 2 2" xfId="17263"/>
    <cellStyle name="Normal 2 18 3 3 3 2 2 2" xfId="17264"/>
    <cellStyle name="Normal 2 18 3 3 3 2 3" xfId="17265"/>
    <cellStyle name="Normal 2 18 3 3 3 2 3 2" xfId="17266"/>
    <cellStyle name="Normal 2 18 3 3 3 2 4" xfId="17267"/>
    <cellStyle name="Normal 2 18 3 3 3 2 4 2" xfId="17268"/>
    <cellStyle name="Normal 2 18 3 3 3 2 5" xfId="17269"/>
    <cellStyle name="Normal 2 18 3 3 3 3" xfId="17270"/>
    <cellStyle name="Normal 2 18 3 3 3 3 2" xfId="17271"/>
    <cellStyle name="Normal 2 18 3 3 3 4" xfId="17272"/>
    <cellStyle name="Normal 2 18 3 3 3 4 2" xfId="17273"/>
    <cellStyle name="Normal 2 18 3 3 3 5" xfId="17274"/>
    <cellStyle name="Normal 2 18 3 3 3 5 2" xfId="17275"/>
    <cellStyle name="Normal 2 18 3 3 3 6" xfId="17276"/>
    <cellStyle name="Normal 2 18 3 3 4" xfId="17277"/>
    <cellStyle name="Normal 2 18 3 3 4 2" xfId="17278"/>
    <cellStyle name="Normal 2 18 3 3 4 2 2" xfId="17279"/>
    <cellStyle name="Normal 2 18 3 3 4 3" xfId="17280"/>
    <cellStyle name="Normal 2 18 3 3 4 3 2" xfId="17281"/>
    <cellStyle name="Normal 2 18 3 3 4 4" xfId="17282"/>
    <cellStyle name="Normal 2 18 3 3 4 4 2" xfId="17283"/>
    <cellStyle name="Normal 2 18 3 3 4 5" xfId="17284"/>
    <cellStyle name="Normal 2 18 3 3 5" xfId="17285"/>
    <cellStyle name="Normal 2 18 3 3 5 2" xfId="17286"/>
    <cellStyle name="Normal 2 18 3 3 6" xfId="17287"/>
    <cellStyle name="Normal 2 18 3 3 6 2" xfId="17288"/>
    <cellStyle name="Normal 2 18 3 3 7" xfId="17289"/>
    <cellStyle name="Normal 2 18 3 3 7 2" xfId="17290"/>
    <cellStyle name="Normal 2 18 3 3 8" xfId="17291"/>
    <cellStyle name="Normal 2 18 3 4" xfId="17292"/>
    <cellStyle name="Normal 2 18 3 4 2" xfId="17293"/>
    <cellStyle name="Normal 2 18 3 4 2 2" xfId="17294"/>
    <cellStyle name="Normal 2 18 3 4 2 2 2" xfId="17295"/>
    <cellStyle name="Normal 2 18 3 4 2 2 2 2" xfId="17296"/>
    <cellStyle name="Normal 2 18 3 4 2 2 3" xfId="17297"/>
    <cellStyle name="Normal 2 18 3 4 2 2 3 2" xfId="17298"/>
    <cellStyle name="Normal 2 18 3 4 2 2 4" xfId="17299"/>
    <cellStyle name="Normal 2 18 3 4 2 2 4 2" xfId="17300"/>
    <cellStyle name="Normal 2 18 3 4 2 2 5" xfId="17301"/>
    <cellStyle name="Normal 2 18 3 4 2 3" xfId="17302"/>
    <cellStyle name="Normal 2 18 3 4 2 3 2" xfId="17303"/>
    <cellStyle name="Normal 2 18 3 4 2 4" xfId="17304"/>
    <cellStyle name="Normal 2 18 3 4 2 4 2" xfId="17305"/>
    <cellStyle name="Normal 2 18 3 4 2 5" xfId="17306"/>
    <cellStyle name="Normal 2 18 3 4 2 5 2" xfId="17307"/>
    <cellStyle name="Normal 2 18 3 4 2 6" xfId="17308"/>
    <cellStyle name="Normal 2 18 3 4 3" xfId="17309"/>
    <cellStyle name="Normal 2 18 3 4 3 2" xfId="17310"/>
    <cellStyle name="Normal 2 18 3 4 3 2 2" xfId="17311"/>
    <cellStyle name="Normal 2 18 3 4 3 3" xfId="17312"/>
    <cellStyle name="Normal 2 18 3 4 3 3 2" xfId="17313"/>
    <cellStyle name="Normal 2 18 3 4 3 4" xfId="17314"/>
    <cellStyle name="Normal 2 18 3 4 3 4 2" xfId="17315"/>
    <cellStyle name="Normal 2 18 3 4 3 5" xfId="17316"/>
    <cellStyle name="Normal 2 18 3 4 4" xfId="17317"/>
    <cellStyle name="Normal 2 18 3 4 4 2" xfId="17318"/>
    <cellStyle name="Normal 2 18 3 4 5" xfId="17319"/>
    <cellStyle name="Normal 2 18 3 4 5 2" xfId="17320"/>
    <cellStyle name="Normal 2 18 3 4 6" xfId="17321"/>
    <cellStyle name="Normal 2 18 3 4 6 2" xfId="17322"/>
    <cellStyle name="Normal 2 18 3 4 7" xfId="17323"/>
    <cellStyle name="Normal 2 18 3 5" xfId="17324"/>
    <cellStyle name="Normal 2 18 3 5 2" xfId="17325"/>
    <cellStyle name="Normal 2 18 3 5 2 2" xfId="17326"/>
    <cellStyle name="Normal 2 18 3 5 2 2 2" xfId="17327"/>
    <cellStyle name="Normal 2 18 3 5 2 2 2 2" xfId="17328"/>
    <cellStyle name="Normal 2 18 3 5 2 2 3" xfId="17329"/>
    <cellStyle name="Normal 2 18 3 5 2 2 3 2" xfId="17330"/>
    <cellStyle name="Normal 2 18 3 5 2 2 4" xfId="17331"/>
    <cellStyle name="Normal 2 18 3 5 2 2 4 2" xfId="17332"/>
    <cellStyle name="Normal 2 18 3 5 2 2 5" xfId="17333"/>
    <cellStyle name="Normal 2 18 3 5 2 3" xfId="17334"/>
    <cellStyle name="Normal 2 18 3 5 2 3 2" xfId="17335"/>
    <cellStyle name="Normal 2 18 3 5 2 4" xfId="17336"/>
    <cellStyle name="Normal 2 18 3 5 2 4 2" xfId="17337"/>
    <cellStyle name="Normal 2 18 3 5 2 5" xfId="17338"/>
    <cellStyle name="Normal 2 18 3 5 2 5 2" xfId="17339"/>
    <cellStyle name="Normal 2 18 3 5 2 6" xfId="17340"/>
    <cellStyle name="Normal 2 18 3 5 3" xfId="17341"/>
    <cellStyle name="Normal 2 18 3 5 3 2" xfId="17342"/>
    <cellStyle name="Normal 2 18 3 5 3 2 2" xfId="17343"/>
    <cellStyle name="Normal 2 18 3 5 3 3" xfId="17344"/>
    <cellStyle name="Normal 2 18 3 5 3 3 2" xfId="17345"/>
    <cellStyle name="Normal 2 18 3 5 3 4" xfId="17346"/>
    <cellStyle name="Normal 2 18 3 5 3 4 2" xfId="17347"/>
    <cellStyle name="Normal 2 18 3 5 3 5" xfId="17348"/>
    <cellStyle name="Normal 2 18 3 5 4" xfId="17349"/>
    <cellStyle name="Normal 2 18 3 5 4 2" xfId="17350"/>
    <cellStyle name="Normal 2 18 3 5 5" xfId="17351"/>
    <cellStyle name="Normal 2 18 3 5 5 2" xfId="17352"/>
    <cellStyle name="Normal 2 18 3 5 6" xfId="17353"/>
    <cellStyle name="Normal 2 18 3 5 6 2" xfId="17354"/>
    <cellStyle name="Normal 2 18 3 5 7" xfId="17355"/>
    <cellStyle name="Normal 2 18 3 6" xfId="17356"/>
    <cellStyle name="Normal 2 18 3 6 2" xfId="17357"/>
    <cellStyle name="Normal 2 18 3 6 2 2" xfId="17358"/>
    <cellStyle name="Normal 2 18 3 6 2 2 2" xfId="17359"/>
    <cellStyle name="Normal 2 18 3 6 2 3" xfId="17360"/>
    <cellStyle name="Normal 2 18 3 6 2 3 2" xfId="17361"/>
    <cellStyle name="Normal 2 18 3 6 2 4" xfId="17362"/>
    <cellStyle name="Normal 2 18 3 6 2 4 2" xfId="17363"/>
    <cellStyle name="Normal 2 18 3 6 2 5" xfId="17364"/>
    <cellStyle name="Normal 2 18 3 6 3" xfId="17365"/>
    <cellStyle name="Normal 2 18 3 6 3 2" xfId="17366"/>
    <cellStyle name="Normal 2 18 3 6 4" xfId="17367"/>
    <cellStyle name="Normal 2 18 3 6 4 2" xfId="17368"/>
    <cellStyle name="Normal 2 18 3 6 5" xfId="17369"/>
    <cellStyle name="Normal 2 18 3 6 5 2" xfId="17370"/>
    <cellStyle name="Normal 2 18 3 6 6" xfId="17371"/>
    <cellStyle name="Normal 2 18 3 7" xfId="17372"/>
    <cellStyle name="Normal 2 18 3 7 2" xfId="17373"/>
    <cellStyle name="Normal 2 18 3 7 2 2" xfId="17374"/>
    <cellStyle name="Normal 2 18 3 7 3" xfId="17375"/>
    <cellStyle name="Normal 2 18 3 7 3 2" xfId="17376"/>
    <cellStyle name="Normal 2 18 3 7 4" xfId="17377"/>
    <cellStyle name="Normal 2 18 3 7 4 2" xfId="17378"/>
    <cellStyle name="Normal 2 18 3 7 5" xfId="17379"/>
    <cellStyle name="Normal 2 18 3 8" xfId="17380"/>
    <cellStyle name="Normal 2 18 3 8 2" xfId="17381"/>
    <cellStyle name="Normal 2 18 3 9" xfId="17382"/>
    <cellStyle name="Normal 2 18 3 9 2" xfId="17383"/>
    <cellStyle name="Normal 2 18 4" xfId="17384"/>
    <cellStyle name="Normal 2 18 4 2" xfId="17385"/>
    <cellStyle name="Normal 2 18 4 2 2" xfId="17386"/>
    <cellStyle name="Normal 2 18 4 2 2 2" xfId="17387"/>
    <cellStyle name="Normal 2 18 4 2 2 2 2" xfId="17388"/>
    <cellStyle name="Normal 2 18 4 2 2 2 2 2" xfId="17389"/>
    <cellStyle name="Normal 2 18 4 2 2 2 2 2 2" xfId="17390"/>
    <cellStyle name="Normal 2 18 4 2 2 2 2 3" xfId="17391"/>
    <cellStyle name="Normal 2 18 4 2 2 2 2 3 2" xfId="17392"/>
    <cellStyle name="Normal 2 18 4 2 2 2 2 4" xfId="17393"/>
    <cellStyle name="Normal 2 18 4 2 2 2 2 4 2" xfId="17394"/>
    <cellStyle name="Normal 2 18 4 2 2 2 2 5" xfId="17395"/>
    <cellStyle name="Normal 2 18 4 2 2 2 3" xfId="17396"/>
    <cellStyle name="Normal 2 18 4 2 2 2 3 2" xfId="17397"/>
    <cellStyle name="Normal 2 18 4 2 2 2 4" xfId="17398"/>
    <cellStyle name="Normal 2 18 4 2 2 2 4 2" xfId="17399"/>
    <cellStyle name="Normal 2 18 4 2 2 2 5" xfId="17400"/>
    <cellStyle name="Normal 2 18 4 2 2 2 5 2" xfId="17401"/>
    <cellStyle name="Normal 2 18 4 2 2 2 6" xfId="17402"/>
    <cellStyle name="Normal 2 18 4 2 2 3" xfId="17403"/>
    <cellStyle name="Normal 2 18 4 2 2 3 2" xfId="17404"/>
    <cellStyle name="Normal 2 18 4 2 2 3 2 2" xfId="17405"/>
    <cellStyle name="Normal 2 18 4 2 2 3 3" xfId="17406"/>
    <cellStyle name="Normal 2 18 4 2 2 3 3 2" xfId="17407"/>
    <cellStyle name="Normal 2 18 4 2 2 3 4" xfId="17408"/>
    <cellStyle name="Normal 2 18 4 2 2 3 4 2" xfId="17409"/>
    <cellStyle name="Normal 2 18 4 2 2 3 5" xfId="17410"/>
    <cellStyle name="Normal 2 18 4 2 2 4" xfId="17411"/>
    <cellStyle name="Normal 2 18 4 2 2 4 2" xfId="17412"/>
    <cellStyle name="Normal 2 18 4 2 2 5" xfId="17413"/>
    <cellStyle name="Normal 2 18 4 2 2 5 2" xfId="17414"/>
    <cellStyle name="Normal 2 18 4 2 2 6" xfId="17415"/>
    <cellStyle name="Normal 2 18 4 2 2 6 2" xfId="17416"/>
    <cellStyle name="Normal 2 18 4 2 2 7" xfId="17417"/>
    <cellStyle name="Normal 2 18 4 2 3" xfId="17418"/>
    <cellStyle name="Normal 2 18 4 2 3 2" xfId="17419"/>
    <cellStyle name="Normal 2 18 4 2 3 2 2" xfId="17420"/>
    <cellStyle name="Normal 2 18 4 2 3 2 2 2" xfId="17421"/>
    <cellStyle name="Normal 2 18 4 2 3 2 3" xfId="17422"/>
    <cellStyle name="Normal 2 18 4 2 3 2 3 2" xfId="17423"/>
    <cellStyle name="Normal 2 18 4 2 3 2 4" xfId="17424"/>
    <cellStyle name="Normal 2 18 4 2 3 2 4 2" xfId="17425"/>
    <cellStyle name="Normal 2 18 4 2 3 2 5" xfId="17426"/>
    <cellStyle name="Normal 2 18 4 2 3 3" xfId="17427"/>
    <cellStyle name="Normal 2 18 4 2 3 3 2" xfId="17428"/>
    <cellStyle name="Normal 2 18 4 2 3 4" xfId="17429"/>
    <cellStyle name="Normal 2 18 4 2 3 4 2" xfId="17430"/>
    <cellStyle name="Normal 2 18 4 2 3 5" xfId="17431"/>
    <cellStyle name="Normal 2 18 4 2 3 5 2" xfId="17432"/>
    <cellStyle name="Normal 2 18 4 2 3 6" xfId="17433"/>
    <cellStyle name="Normal 2 18 4 2 4" xfId="17434"/>
    <cellStyle name="Normal 2 18 4 2 4 2" xfId="17435"/>
    <cellStyle name="Normal 2 18 4 2 4 2 2" xfId="17436"/>
    <cellStyle name="Normal 2 18 4 2 4 3" xfId="17437"/>
    <cellStyle name="Normal 2 18 4 2 4 3 2" xfId="17438"/>
    <cellStyle name="Normal 2 18 4 2 4 4" xfId="17439"/>
    <cellStyle name="Normal 2 18 4 2 4 4 2" xfId="17440"/>
    <cellStyle name="Normal 2 18 4 2 4 5" xfId="17441"/>
    <cellStyle name="Normal 2 18 4 2 5" xfId="17442"/>
    <cellStyle name="Normal 2 18 4 2 5 2" xfId="17443"/>
    <cellStyle name="Normal 2 18 4 2 6" xfId="17444"/>
    <cellStyle name="Normal 2 18 4 2 6 2" xfId="17445"/>
    <cellStyle name="Normal 2 18 4 2 7" xfId="17446"/>
    <cellStyle name="Normal 2 18 4 2 7 2" xfId="17447"/>
    <cellStyle name="Normal 2 18 4 2 8" xfId="17448"/>
    <cellStyle name="Normal 2 18 4 3" xfId="17449"/>
    <cellStyle name="Normal 2 18 4 3 2" xfId="17450"/>
    <cellStyle name="Normal 2 18 4 3 2 2" xfId="17451"/>
    <cellStyle name="Normal 2 18 4 3 2 2 2" xfId="17452"/>
    <cellStyle name="Normal 2 18 4 3 2 2 2 2" xfId="17453"/>
    <cellStyle name="Normal 2 18 4 3 2 2 3" xfId="17454"/>
    <cellStyle name="Normal 2 18 4 3 2 2 3 2" xfId="17455"/>
    <cellStyle name="Normal 2 18 4 3 2 2 4" xfId="17456"/>
    <cellStyle name="Normal 2 18 4 3 2 2 4 2" xfId="17457"/>
    <cellStyle name="Normal 2 18 4 3 2 2 5" xfId="17458"/>
    <cellStyle name="Normal 2 18 4 3 2 3" xfId="17459"/>
    <cellStyle name="Normal 2 18 4 3 2 3 2" xfId="17460"/>
    <cellStyle name="Normal 2 18 4 3 2 4" xfId="17461"/>
    <cellStyle name="Normal 2 18 4 3 2 4 2" xfId="17462"/>
    <cellStyle name="Normal 2 18 4 3 2 5" xfId="17463"/>
    <cellStyle name="Normal 2 18 4 3 2 5 2" xfId="17464"/>
    <cellStyle name="Normal 2 18 4 3 2 6" xfId="17465"/>
    <cellStyle name="Normal 2 18 4 3 3" xfId="17466"/>
    <cellStyle name="Normal 2 18 4 3 3 2" xfId="17467"/>
    <cellStyle name="Normal 2 18 4 3 3 2 2" xfId="17468"/>
    <cellStyle name="Normal 2 18 4 3 3 3" xfId="17469"/>
    <cellStyle name="Normal 2 18 4 3 3 3 2" xfId="17470"/>
    <cellStyle name="Normal 2 18 4 3 3 4" xfId="17471"/>
    <cellStyle name="Normal 2 18 4 3 3 4 2" xfId="17472"/>
    <cellStyle name="Normal 2 18 4 3 3 5" xfId="17473"/>
    <cellStyle name="Normal 2 18 4 3 4" xfId="17474"/>
    <cellStyle name="Normal 2 18 4 3 4 2" xfId="17475"/>
    <cellStyle name="Normal 2 18 4 3 5" xfId="17476"/>
    <cellStyle name="Normal 2 18 4 3 5 2" xfId="17477"/>
    <cellStyle name="Normal 2 18 4 3 6" xfId="17478"/>
    <cellStyle name="Normal 2 18 4 3 6 2" xfId="17479"/>
    <cellStyle name="Normal 2 18 4 3 7" xfId="17480"/>
    <cellStyle name="Normal 2 18 4 4" xfId="17481"/>
    <cellStyle name="Normal 2 18 4 4 2" xfId="17482"/>
    <cellStyle name="Normal 2 18 4 4 2 2" xfId="17483"/>
    <cellStyle name="Normal 2 18 4 4 2 2 2" xfId="17484"/>
    <cellStyle name="Normal 2 18 4 4 2 3" xfId="17485"/>
    <cellStyle name="Normal 2 18 4 4 2 3 2" xfId="17486"/>
    <cellStyle name="Normal 2 18 4 4 2 4" xfId="17487"/>
    <cellStyle name="Normal 2 18 4 4 2 4 2" xfId="17488"/>
    <cellStyle name="Normal 2 18 4 4 2 5" xfId="17489"/>
    <cellStyle name="Normal 2 18 4 4 3" xfId="17490"/>
    <cellStyle name="Normal 2 18 4 4 3 2" xfId="17491"/>
    <cellStyle name="Normal 2 18 4 4 4" xfId="17492"/>
    <cellStyle name="Normal 2 18 4 4 4 2" xfId="17493"/>
    <cellStyle name="Normal 2 18 4 4 5" xfId="17494"/>
    <cellStyle name="Normal 2 18 4 4 5 2" xfId="17495"/>
    <cellStyle name="Normal 2 18 4 4 6" xfId="17496"/>
    <cellStyle name="Normal 2 18 4 5" xfId="17497"/>
    <cellStyle name="Normal 2 18 4 5 2" xfId="17498"/>
    <cellStyle name="Normal 2 18 4 5 2 2" xfId="17499"/>
    <cellStyle name="Normal 2 18 4 5 3" xfId="17500"/>
    <cellStyle name="Normal 2 18 4 5 3 2" xfId="17501"/>
    <cellStyle name="Normal 2 18 4 5 4" xfId="17502"/>
    <cellStyle name="Normal 2 18 4 5 4 2" xfId="17503"/>
    <cellStyle name="Normal 2 18 4 5 5" xfId="17504"/>
    <cellStyle name="Normal 2 18 4 6" xfId="17505"/>
    <cellStyle name="Normal 2 18 4 6 2" xfId="17506"/>
    <cellStyle name="Normal 2 18 4 7" xfId="17507"/>
    <cellStyle name="Normal 2 18 4 7 2" xfId="17508"/>
    <cellStyle name="Normal 2 18 4 8" xfId="17509"/>
    <cellStyle name="Normal 2 18 4 8 2" xfId="17510"/>
    <cellStyle name="Normal 2 18 4 9" xfId="17511"/>
    <cellStyle name="Normal 2 18 5" xfId="17512"/>
    <cellStyle name="Normal 2 18 5 2" xfId="17513"/>
    <cellStyle name="Normal 2 18 5 2 2" xfId="17514"/>
    <cellStyle name="Normal 2 18 5 2 2 2" xfId="17515"/>
    <cellStyle name="Normal 2 18 5 2 2 2 2" xfId="17516"/>
    <cellStyle name="Normal 2 18 5 2 2 2 2 2" xfId="17517"/>
    <cellStyle name="Normal 2 18 5 2 2 2 3" xfId="17518"/>
    <cellStyle name="Normal 2 18 5 2 2 2 3 2" xfId="17519"/>
    <cellStyle name="Normal 2 18 5 2 2 2 4" xfId="17520"/>
    <cellStyle name="Normal 2 18 5 2 2 2 4 2" xfId="17521"/>
    <cellStyle name="Normal 2 18 5 2 2 2 5" xfId="17522"/>
    <cellStyle name="Normal 2 18 5 2 2 3" xfId="17523"/>
    <cellStyle name="Normal 2 18 5 2 2 3 2" xfId="17524"/>
    <cellStyle name="Normal 2 18 5 2 2 4" xfId="17525"/>
    <cellStyle name="Normal 2 18 5 2 2 4 2" xfId="17526"/>
    <cellStyle name="Normal 2 18 5 2 2 5" xfId="17527"/>
    <cellStyle name="Normal 2 18 5 2 2 5 2" xfId="17528"/>
    <cellStyle name="Normal 2 18 5 2 2 6" xfId="17529"/>
    <cellStyle name="Normal 2 18 5 2 3" xfId="17530"/>
    <cellStyle name="Normal 2 18 5 2 3 2" xfId="17531"/>
    <cellStyle name="Normal 2 18 5 2 3 2 2" xfId="17532"/>
    <cellStyle name="Normal 2 18 5 2 3 3" xfId="17533"/>
    <cellStyle name="Normal 2 18 5 2 3 3 2" xfId="17534"/>
    <cellStyle name="Normal 2 18 5 2 3 4" xfId="17535"/>
    <cellStyle name="Normal 2 18 5 2 3 4 2" xfId="17536"/>
    <cellStyle name="Normal 2 18 5 2 3 5" xfId="17537"/>
    <cellStyle name="Normal 2 18 5 2 4" xfId="17538"/>
    <cellStyle name="Normal 2 18 5 2 4 2" xfId="17539"/>
    <cellStyle name="Normal 2 18 5 2 5" xfId="17540"/>
    <cellStyle name="Normal 2 18 5 2 5 2" xfId="17541"/>
    <cellStyle name="Normal 2 18 5 2 6" xfId="17542"/>
    <cellStyle name="Normal 2 18 5 2 6 2" xfId="17543"/>
    <cellStyle name="Normal 2 18 5 2 7" xfId="17544"/>
    <cellStyle name="Normal 2 18 5 3" xfId="17545"/>
    <cellStyle name="Normal 2 18 5 3 2" xfId="17546"/>
    <cellStyle name="Normal 2 18 5 3 2 2" xfId="17547"/>
    <cellStyle name="Normal 2 18 5 3 2 2 2" xfId="17548"/>
    <cellStyle name="Normal 2 18 5 3 2 3" xfId="17549"/>
    <cellStyle name="Normal 2 18 5 3 2 3 2" xfId="17550"/>
    <cellStyle name="Normal 2 18 5 3 2 4" xfId="17551"/>
    <cellStyle name="Normal 2 18 5 3 2 4 2" xfId="17552"/>
    <cellStyle name="Normal 2 18 5 3 2 5" xfId="17553"/>
    <cellStyle name="Normal 2 18 5 3 3" xfId="17554"/>
    <cellStyle name="Normal 2 18 5 3 3 2" xfId="17555"/>
    <cellStyle name="Normal 2 18 5 3 4" xfId="17556"/>
    <cellStyle name="Normal 2 18 5 3 4 2" xfId="17557"/>
    <cellStyle name="Normal 2 18 5 3 5" xfId="17558"/>
    <cellStyle name="Normal 2 18 5 3 5 2" xfId="17559"/>
    <cellStyle name="Normal 2 18 5 3 6" xfId="17560"/>
    <cellStyle name="Normal 2 18 5 4" xfId="17561"/>
    <cellStyle name="Normal 2 18 5 4 2" xfId="17562"/>
    <cellStyle name="Normal 2 18 5 4 2 2" xfId="17563"/>
    <cellStyle name="Normal 2 18 5 4 3" xfId="17564"/>
    <cellStyle name="Normal 2 18 5 4 3 2" xfId="17565"/>
    <cellStyle name="Normal 2 18 5 4 4" xfId="17566"/>
    <cellStyle name="Normal 2 18 5 4 4 2" xfId="17567"/>
    <cellStyle name="Normal 2 18 5 4 5" xfId="17568"/>
    <cellStyle name="Normal 2 18 5 5" xfId="17569"/>
    <cellStyle name="Normal 2 18 5 5 2" xfId="17570"/>
    <cellStyle name="Normal 2 18 5 6" xfId="17571"/>
    <cellStyle name="Normal 2 18 5 6 2" xfId="17572"/>
    <cellStyle name="Normal 2 18 5 7" xfId="17573"/>
    <cellStyle name="Normal 2 18 5 7 2" xfId="17574"/>
    <cellStyle name="Normal 2 18 5 8" xfId="17575"/>
    <cellStyle name="Normal 2 18 6" xfId="17576"/>
    <cellStyle name="Normal 2 18 6 2" xfId="17577"/>
    <cellStyle name="Normal 2 18 6 2 2" xfId="17578"/>
    <cellStyle name="Normal 2 18 6 2 2 2" xfId="17579"/>
    <cellStyle name="Normal 2 18 6 2 2 2 2" xfId="17580"/>
    <cellStyle name="Normal 2 18 6 2 2 3" xfId="17581"/>
    <cellStyle name="Normal 2 18 6 2 2 3 2" xfId="17582"/>
    <cellStyle name="Normal 2 18 6 2 2 4" xfId="17583"/>
    <cellStyle name="Normal 2 18 6 2 2 4 2" xfId="17584"/>
    <cellStyle name="Normal 2 18 6 2 2 5" xfId="17585"/>
    <cellStyle name="Normal 2 18 6 2 3" xfId="17586"/>
    <cellStyle name="Normal 2 18 6 2 3 2" xfId="17587"/>
    <cellStyle name="Normal 2 18 6 2 4" xfId="17588"/>
    <cellStyle name="Normal 2 18 6 2 4 2" xfId="17589"/>
    <cellStyle name="Normal 2 18 6 2 5" xfId="17590"/>
    <cellStyle name="Normal 2 18 6 2 5 2" xfId="17591"/>
    <cellStyle name="Normal 2 18 6 2 6" xfId="17592"/>
    <cellStyle name="Normal 2 18 6 3" xfId="17593"/>
    <cellStyle name="Normal 2 18 6 3 2" xfId="17594"/>
    <cellStyle name="Normal 2 18 6 3 2 2" xfId="17595"/>
    <cellStyle name="Normal 2 18 6 3 3" xfId="17596"/>
    <cellStyle name="Normal 2 18 6 3 3 2" xfId="17597"/>
    <cellStyle name="Normal 2 18 6 3 4" xfId="17598"/>
    <cellStyle name="Normal 2 18 6 3 4 2" xfId="17599"/>
    <cellStyle name="Normal 2 18 6 3 5" xfId="17600"/>
    <cellStyle name="Normal 2 18 6 4" xfId="17601"/>
    <cellStyle name="Normal 2 18 6 4 2" xfId="17602"/>
    <cellStyle name="Normal 2 18 6 5" xfId="17603"/>
    <cellStyle name="Normal 2 18 6 5 2" xfId="17604"/>
    <cellStyle name="Normal 2 18 6 6" xfId="17605"/>
    <cellStyle name="Normal 2 18 6 6 2" xfId="17606"/>
    <cellStyle name="Normal 2 18 6 7" xfId="17607"/>
    <cellStyle name="Normal 2 18 7" xfId="17608"/>
    <cellStyle name="Normal 2 18 7 2" xfId="17609"/>
    <cellStyle name="Normal 2 18 7 2 2" xfId="17610"/>
    <cellStyle name="Normal 2 18 7 2 2 2" xfId="17611"/>
    <cellStyle name="Normal 2 18 7 2 2 2 2" xfId="17612"/>
    <cellStyle name="Normal 2 18 7 2 2 3" xfId="17613"/>
    <cellStyle name="Normal 2 18 7 2 2 3 2" xfId="17614"/>
    <cellStyle name="Normal 2 18 7 2 2 4" xfId="17615"/>
    <cellStyle name="Normal 2 18 7 2 2 4 2" xfId="17616"/>
    <cellStyle name="Normal 2 18 7 2 2 5" xfId="17617"/>
    <cellStyle name="Normal 2 18 7 2 3" xfId="17618"/>
    <cellStyle name="Normal 2 18 7 2 3 2" xfId="17619"/>
    <cellStyle name="Normal 2 18 7 2 4" xfId="17620"/>
    <cellStyle name="Normal 2 18 7 2 4 2" xfId="17621"/>
    <cellStyle name="Normal 2 18 7 2 5" xfId="17622"/>
    <cellStyle name="Normal 2 18 7 2 5 2" xfId="17623"/>
    <cellStyle name="Normal 2 18 7 2 6" xfId="17624"/>
    <cellStyle name="Normal 2 18 7 3" xfId="17625"/>
    <cellStyle name="Normal 2 18 7 3 2" xfId="17626"/>
    <cellStyle name="Normal 2 18 7 3 2 2" xfId="17627"/>
    <cellStyle name="Normal 2 18 7 3 3" xfId="17628"/>
    <cellStyle name="Normal 2 18 7 3 3 2" xfId="17629"/>
    <cellStyle name="Normal 2 18 7 3 4" xfId="17630"/>
    <cellStyle name="Normal 2 18 7 3 4 2" xfId="17631"/>
    <cellStyle name="Normal 2 18 7 3 5" xfId="17632"/>
    <cellStyle name="Normal 2 18 7 4" xfId="17633"/>
    <cellStyle name="Normal 2 18 7 4 2" xfId="17634"/>
    <cellStyle name="Normal 2 18 7 5" xfId="17635"/>
    <cellStyle name="Normal 2 18 7 5 2" xfId="17636"/>
    <cellStyle name="Normal 2 18 7 6" xfId="17637"/>
    <cellStyle name="Normal 2 18 7 6 2" xfId="17638"/>
    <cellStyle name="Normal 2 18 7 7" xfId="17639"/>
    <cellStyle name="Normal 2 18 8" xfId="17640"/>
    <cellStyle name="Normal 2 18 8 2" xfId="17641"/>
    <cellStyle name="Normal 2 18 8 2 2" xfId="17642"/>
    <cellStyle name="Normal 2 18 8 2 2 2" xfId="17643"/>
    <cellStyle name="Normal 2 18 8 2 3" xfId="17644"/>
    <cellStyle name="Normal 2 18 8 2 3 2" xfId="17645"/>
    <cellStyle name="Normal 2 18 8 2 4" xfId="17646"/>
    <cellStyle name="Normal 2 18 8 2 4 2" xfId="17647"/>
    <cellStyle name="Normal 2 18 8 2 5" xfId="17648"/>
    <cellStyle name="Normal 2 18 8 3" xfId="17649"/>
    <cellStyle name="Normal 2 18 8 3 2" xfId="17650"/>
    <cellStyle name="Normal 2 18 8 4" xfId="17651"/>
    <cellStyle name="Normal 2 18 8 4 2" xfId="17652"/>
    <cellStyle name="Normal 2 18 8 5" xfId="17653"/>
    <cellStyle name="Normal 2 18 8 5 2" xfId="17654"/>
    <cellStyle name="Normal 2 18 8 6" xfId="17655"/>
    <cellStyle name="Normal 2 18 9" xfId="17656"/>
    <cellStyle name="Normal 2 18 9 2" xfId="17657"/>
    <cellStyle name="Normal 2 18 9 2 2" xfId="17658"/>
    <cellStyle name="Normal 2 18 9 3" xfId="17659"/>
    <cellStyle name="Normal 2 18 9 3 2" xfId="17660"/>
    <cellStyle name="Normal 2 18 9 4" xfId="17661"/>
    <cellStyle name="Normal 2 18 9 4 2" xfId="17662"/>
    <cellStyle name="Normal 2 18 9 5" xfId="17663"/>
    <cellStyle name="Normal 2 19" xfId="17664"/>
    <cellStyle name="Normal 2 19 10" xfId="17665"/>
    <cellStyle name="Normal 2 19 10 2" xfId="17666"/>
    <cellStyle name="Normal 2 19 11" xfId="17667"/>
    <cellStyle name="Normal 2 19 11 2" xfId="17668"/>
    <cellStyle name="Normal 2 19 12" xfId="17669"/>
    <cellStyle name="Normal 2 19 12 2" xfId="17670"/>
    <cellStyle name="Normal 2 19 13" xfId="17671"/>
    <cellStyle name="Normal 2 19 14" xfId="17672"/>
    <cellStyle name="Normal 2 19 15" xfId="17673"/>
    <cellStyle name="Normal 2 19 16" xfId="17674"/>
    <cellStyle name="Normal 2 19 2" xfId="17675"/>
    <cellStyle name="Normal 2 19 2 10" xfId="17676"/>
    <cellStyle name="Normal 2 19 2 10 2" xfId="17677"/>
    <cellStyle name="Normal 2 19 2 11" xfId="17678"/>
    <cellStyle name="Normal 2 19 2 2" xfId="17679"/>
    <cellStyle name="Normal 2 19 2 2 2" xfId="17680"/>
    <cellStyle name="Normal 2 19 2 2 2 2" xfId="17681"/>
    <cellStyle name="Normal 2 19 2 2 2 2 2" xfId="17682"/>
    <cellStyle name="Normal 2 19 2 2 2 2 2 2" xfId="17683"/>
    <cellStyle name="Normal 2 19 2 2 2 2 2 2 2" xfId="17684"/>
    <cellStyle name="Normal 2 19 2 2 2 2 2 2 2 2" xfId="17685"/>
    <cellStyle name="Normal 2 19 2 2 2 2 2 2 3" xfId="17686"/>
    <cellStyle name="Normal 2 19 2 2 2 2 2 2 3 2" xfId="17687"/>
    <cellStyle name="Normal 2 19 2 2 2 2 2 2 4" xfId="17688"/>
    <cellStyle name="Normal 2 19 2 2 2 2 2 2 4 2" xfId="17689"/>
    <cellStyle name="Normal 2 19 2 2 2 2 2 2 5" xfId="17690"/>
    <cellStyle name="Normal 2 19 2 2 2 2 2 3" xfId="17691"/>
    <cellStyle name="Normal 2 19 2 2 2 2 2 3 2" xfId="17692"/>
    <cellStyle name="Normal 2 19 2 2 2 2 2 4" xfId="17693"/>
    <cellStyle name="Normal 2 19 2 2 2 2 2 4 2" xfId="17694"/>
    <cellStyle name="Normal 2 19 2 2 2 2 2 5" xfId="17695"/>
    <cellStyle name="Normal 2 19 2 2 2 2 2 5 2" xfId="17696"/>
    <cellStyle name="Normal 2 19 2 2 2 2 2 6" xfId="17697"/>
    <cellStyle name="Normal 2 19 2 2 2 2 3" xfId="17698"/>
    <cellStyle name="Normal 2 19 2 2 2 2 3 2" xfId="17699"/>
    <cellStyle name="Normal 2 19 2 2 2 2 3 2 2" xfId="17700"/>
    <cellStyle name="Normal 2 19 2 2 2 2 3 3" xfId="17701"/>
    <cellStyle name="Normal 2 19 2 2 2 2 3 3 2" xfId="17702"/>
    <cellStyle name="Normal 2 19 2 2 2 2 3 4" xfId="17703"/>
    <cellStyle name="Normal 2 19 2 2 2 2 3 4 2" xfId="17704"/>
    <cellStyle name="Normal 2 19 2 2 2 2 3 5" xfId="17705"/>
    <cellStyle name="Normal 2 19 2 2 2 2 4" xfId="17706"/>
    <cellStyle name="Normal 2 19 2 2 2 2 4 2" xfId="17707"/>
    <cellStyle name="Normal 2 19 2 2 2 2 5" xfId="17708"/>
    <cellStyle name="Normal 2 19 2 2 2 2 5 2" xfId="17709"/>
    <cellStyle name="Normal 2 19 2 2 2 2 6" xfId="17710"/>
    <cellStyle name="Normal 2 19 2 2 2 2 6 2" xfId="17711"/>
    <cellStyle name="Normal 2 19 2 2 2 2 7" xfId="17712"/>
    <cellStyle name="Normal 2 19 2 2 2 3" xfId="17713"/>
    <cellStyle name="Normal 2 19 2 2 2 3 2" xfId="17714"/>
    <cellStyle name="Normal 2 19 2 2 2 3 2 2" xfId="17715"/>
    <cellStyle name="Normal 2 19 2 2 2 3 2 2 2" xfId="17716"/>
    <cellStyle name="Normal 2 19 2 2 2 3 2 3" xfId="17717"/>
    <cellStyle name="Normal 2 19 2 2 2 3 2 3 2" xfId="17718"/>
    <cellStyle name="Normal 2 19 2 2 2 3 2 4" xfId="17719"/>
    <cellStyle name="Normal 2 19 2 2 2 3 2 4 2" xfId="17720"/>
    <cellStyle name="Normal 2 19 2 2 2 3 2 5" xfId="17721"/>
    <cellStyle name="Normal 2 19 2 2 2 3 3" xfId="17722"/>
    <cellStyle name="Normal 2 19 2 2 2 3 3 2" xfId="17723"/>
    <cellStyle name="Normal 2 19 2 2 2 3 4" xfId="17724"/>
    <cellStyle name="Normal 2 19 2 2 2 3 4 2" xfId="17725"/>
    <cellStyle name="Normal 2 19 2 2 2 3 5" xfId="17726"/>
    <cellStyle name="Normal 2 19 2 2 2 3 5 2" xfId="17727"/>
    <cellStyle name="Normal 2 19 2 2 2 3 6" xfId="17728"/>
    <cellStyle name="Normal 2 19 2 2 2 4" xfId="17729"/>
    <cellStyle name="Normal 2 19 2 2 2 4 2" xfId="17730"/>
    <cellStyle name="Normal 2 19 2 2 2 4 2 2" xfId="17731"/>
    <cellStyle name="Normal 2 19 2 2 2 4 3" xfId="17732"/>
    <cellStyle name="Normal 2 19 2 2 2 4 3 2" xfId="17733"/>
    <cellStyle name="Normal 2 19 2 2 2 4 4" xfId="17734"/>
    <cellStyle name="Normal 2 19 2 2 2 4 4 2" xfId="17735"/>
    <cellStyle name="Normal 2 19 2 2 2 4 5" xfId="17736"/>
    <cellStyle name="Normal 2 19 2 2 2 5" xfId="17737"/>
    <cellStyle name="Normal 2 19 2 2 2 5 2" xfId="17738"/>
    <cellStyle name="Normal 2 19 2 2 2 6" xfId="17739"/>
    <cellStyle name="Normal 2 19 2 2 2 6 2" xfId="17740"/>
    <cellStyle name="Normal 2 19 2 2 2 7" xfId="17741"/>
    <cellStyle name="Normal 2 19 2 2 2 7 2" xfId="17742"/>
    <cellStyle name="Normal 2 19 2 2 2 8" xfId="17743"/>
    <cellStyle name="Normal 2 19 2 2 3" xfId="17744"/>
    <cellStyle name="Normal 2 19 2 2 3 2" xfId="17745"/>
    <cellStyle name="Normal 2 19 2 2 3 2 2" xfId="17746"/>
    <cellStyle name="Normal 2 19 2 2 3 2 2 2" xfId="17747"/>
    <cellStyle name="Normal 2 19 2 2 3 2 2 2 2" xfId="17748"/>
    <cellStyle name="Normal 2 19 2 2 3 2 2 3" xfId="17749"/>
    <cellStyle name="Normal 2 19 2 2 3 2 2 3 2" xfId="17750"/>
    <cellStyle name="Normal 2 19 2 2 3 2 2 4" xfId="17751"/>
    <cellStyle name="Normal 2 19 2 2 3 2 2 4 2" xfId="17752"/>
    <cellStyle name="Normal 2 19 2 2 3 2 2 5" xfId="17753"/>
    <cellStyle name="Normal 2 19 2 2 3 2 3" xfId="17754"/>
    <cellStyle name="Normal 2 19 2 2 3 2 3 2" xfId="17755"/>
    <cellStyle name="Normal 2 19 2 2 3 2 4" xfId="17756"/>
    <cellStyle name="Normal 2 19 2 2 3 2 4 2" xfId="17757"/>
    <cellStyle name="Normal 2 19 2 2 3 2 5" xfId="17758"/>
    <cellStyle name="Normal 2 19 2 2 3 2 5 2" xfId="17759"/>
    <cellStyle name="Normal 2 19 2 2 3 2 6" xfId="17760"/>
    <cellStyle name="Normal 2 19 2 2 3 3" xfId="17761"/>
    <cellStyle name="Normal 2 19 2 2 3 3 2" xfId="17762"/>
    <cellStyle name="Normal 2 19 2 2 3 3 2 2" xfId="17763"/>
    <cellStyle name="Normal 2 19 2 2 3 3 3" xfId="17764"/>
    <cellStyle name="Normal 2 19 2 2 3 3 3 2" xfId="17765"/>
    <cellStyle name="Normal 2 19 2 2 3 3 4" xfId="17766"/>
    <cellStyle name="Normal 2 19 2 2 3 3 4 2" xfId="17767"/>
    <cellStyle name="Normal 2 19 2 2 3 3 5" xfId="17768"/>
    <cellStyle name="Normal 2 19 2 2 3 4" xfId="17769"/>
    <cellStyle name="Normal 2 19 2 2 3 4 2" xfId="17770"/>
    <cellStyle name="Normal 2 19 2 2 3 5" xfId="17771"/>
    <cellStyle name="Normal 2 19 2 2 3 5 2" xfId="17772"/>
    <cellStyle name="Normal 2 19 2 2 3 6" xfId="17773"/>
    <cellStyle name="Normal 2 19 2 2 3 6 2" xfId="17774"/>
    <cellStyle name="Normal 2 19 2 2 3 7" xfId="17775"/>
    <cellStyle name="Normal 2 19 2 2 4" xfId="17776"/>
    <cellStyle name="Normal 2 19 2 2 4 2" xfId="17777"/>
    <cellStyle name="Normal 2 19 2 2 4 2 2" xfId="17778"/>
    <cellStyle name="Normal 2 19 2 2 4 2 2 2" xfId="17779"/>
    <cellStyle name="Normal 2 19 2 2 4 2 3" xfId="17780"/>
    <cellStyle name="Normal 2 19 2 2 4 2 3 2" xfId="17781"/>
    <cellStyle name="Normal 2 19 2 2 4 2 4" xfId="17782"/>
    <cellStyle name="Normal 2 19 2 2 4 2 4 2" xfId="17783"/>
    <cellStyle name="Normal 2 19 2 2 4 2 5" xfId="17784"/>
    <cellStyle name="Normal 2 19 2 2 4 3" xfId="17785"/>
    <cellStyle name="Normal 2 19 2 2 4 3 2" xfId="17786"/>
    <cellStyle name="Normal 2 19 2 2 4 4" xfId="17787"/>
    <cellStyle name="Normal 2 19 2 2 4 4 2" xfId="17788"/>
    <cellStyle name="Normal 2 19 2 2 4 5" xfId="17789"/>
    <cellStyle name="Normal 2 19 2 2 4 5 2" xfId="17790"/>
    <cellStyle name="Normal 2 19 2 2 4 6" xfId="17791"/>
    <cellStyle name="Normal 2 19 2 2 5" xfId="17792"/>
    <cellStyle name="Normal 2 19 2 2 5 2" xfId="17793"/>
    <cellStyle name="Normal 2 19 2 2 5 2 2" xfId="17794"/>
    <cellStyle name="Normal 2 19 2 2 5 3" xfId="17795"/>
    <cellStyle name="Normal 2 19 2 2 5 3 2" xfId="17796"/>
    <cellStyle name="Normal 2 19 2 2 5 4" xfId="17797"/>
    <cellStyle name="Normal 2 19 2 2 5 4 2" xfId="17798"/>
    <cellStyle name="Normal 2 19 2 2 5 5" xfId="17799"/>
    <cellStyle name="Normal 2 19 2 2 6" xfId="17800"/>
    <cellStyle name="Normal 2 19 2 2 6 2" xfId="17801"/>
    <cellStyle name="Normal 2 19 2 2 7" xfId="17802"/>
    <cellStyle name="Normal 2 19 2 2 7 2" xfId="17803"/>
    <cellStyle name="Normal 2 19 2 2 8" xfId="17804"/>
    <cellStyle name="Normal 2 19 2 2 8 2" xfId="17805"/>
    <cellStyle name="Normal 2 19 2 2 9" xfId="17806"/>
    <cellStyle name="Normal 2 19 2 3" xfId="17807"/>
    <cellStyle name="Normal 2 19 2 3 2" xfId="17808"/>
    <cellStyle name="Normal 2 19 2 3 2 2" xfId="17809"/>
    <cellStyle name="Normal 2 19 2 3 2 2 2" xfId="17810"/>
    <cellStyle name="Normal 2 19 2 3 2 2 2 2" xfId="17811"/>
    <cellStyle name="Normal 2 19 2 3 2 2 2 2 2" xfId="17812"/>
    <cellStyle name="Normal 2 19 2 3 2 2 2 3" xfId="17813"/>
    <cellStyle name="Normal 2 19 2 3 2 2 2 3 2" xfId="17814"/>
    <cellStyle name="Normal 2 19 2 3 2 2 2 4" xfId="17815"/>
    <cellStyle name="Normal 2 19 2 3 2 2 2 4 2" xfId="17816"/>
    <cellStyle name="Normal 2 19 2 3 2 2 2 5" xfId="17817"/>
    <cellStyle name="Normal 2 19 2 3 2 2 3" xfId="17818"/>
    <cellStyle name="Normal 2 19 2 3 2 2 3 2" xfId="17819"/>
    <cellStyle name="Normal 2 19 2 3 2 2 4" xfId="17820"/>
    <cellStyle name="Normal 2 19 2 3 2 2 4 2" xfId="17821"/>
    <cellStyle name="Normal 2 19 2 3 2 2 5" xfId="17822"/>
    <cellStyle name="Normal 2 19 2 3 2 2 5 2" xfId="17823"/>
    <cellStyle name="Normal 2 19 2 3 2 2 6" xfId="17824"/>
    <cellStyle name="Normal 2 19 2 3 2 3" xfId="17825"/>
    <cellStyle name="Normal 2 19 2 3 2 3 2" xfId="17826"/>
    <cellStyle name="Normal 2 19 2 3 2 3 2 2" xfId="17827"/>
    <cellStyle name="Normal 2 19 2 3 2 3 3" xfId="17828"/>
    <cellStyle name="Normal 2 19 2 3 2 3 3 2" xfId="17829"/>
    <cellStyle name="Normal 2 19 2 3 2 3 4" xfId="17830"/>
    <cellStyle name="Normal 2 19 2 3 2 3 4 2" xfId="17831"/>
    <cellStyle name="Normal 2 19 2 3 2 3 5" xfId="17832"/>
    <cellStyle name="Normal 2 19 2 3 2 4" xfId="17833"/>
    <cellStyle name="Normal 2 19 2 3 2 4 2" xfId="17834"/>
    <cellStyle name="Normal 2 19 2 3 2 5" xfId="17835"/>
    <cellStyle name="Normal 2 19 2 3 2 5 2" xfId="17836"/>
    <cellStyle name="Normal 2 19 2 3 2 6" xfId="17837"/>
    <cellStyle name="Normal 2 19 2 3 2 6 2" xfId="17838"/>
    <cellStyle name="Normal 2 19 2 3 2 7" xfId="17839"/>
    <cellStyle name="Normal 2 19 2 3 3" xfId="17840"/>
    <cellStyle name="Normal 2 19 2 3 3 2" xfId="17841"/>
    <cellStyle name="Normal 2 19 2 3 3 2 2" xfId="17842"/>
    <cellStyle name="Normal 2 19 2 3 3 2 2 2" xfId="17843"/>
    <cellStyle name="Normal 2 19 2 3 3 2 3" xfId="17844"/>
    <cellStyle name="Normal 2 19 2 3 3 2 3 2" xfId="17845"/>
    <cellStyle name="Normal 2 19 2 3 3 2 4" xfId="17846"/>
    <cellStyle name="Normal 2 19 2 3 3 2 4 2" xfId="17847"/>
    <cellStyle name="Normal 2 19 2 3 3 2 5" xfId="17848"/>
    <cellStyle name="Normal 2 19 2 3 3 3" xfId="17849"/>
    <cellStyle name="Normal 2 19 2 3 3 3 2" xfId="17850"/>
    <cellStyle name="Normal 2 19 2 3 3 4" xfId="17851"/>
    <cellStyle name="Normal 2 19 2 3 3 4 2" xfId="17852"/>
    <cellStyle name="Normal 2 19 2 3 3 5" xfId="17853"/>
    <cellStyle name="Normal 2 19 2 3 3 5 2" xfId="17854"/>
    <cellStyle name="Normal 2 19 2 3 3 6" xfId="17855"/>
    <cellStyle name="Normal 2 19 2 3 4" xfId="17856"/>
    <cellStyle name="Normal 2 19 2 3 4 2" xfId="17857"/>
    <cellStyle name="Normal 2 19 2 3 4 2 2" xfId="17858"/>
    <cellStyle name="Normal 2 19 2 3 4 3" xfId="17859"/>
    <cellStyle name="Normal 2 19 2 3 4 3 2" xfId="17860"/>
    <cellStyle name="Normal 2 19 2 3 4 4" xfId="17861"/>
    <cellStyle name="Normal 2 19 2 3 4 4 2" xfId="17862"/>
    <cellStyle name="Normal 2 19 2 3 4 5" xfId="17863"/>
    <cellStyle name="Normal 2 19 2 3 5" xfId="17864"/>
    <cellStyle name="Normal 2 19 2 3 5 2" xfId="17865"/>
    <cellStyle name="Normal 2 19 2 3 6" xfId="17866"/>
    <cellStyle name="Normal 2 19 2 3 6 2" xfId="17867"/>
    <cellStyle name="Normal 2 19 2 3 7" xfId="17868"/>
    <cellStyle name="Normal 2 19 2 3 7 2" xfId="17869"/>
    <cellStyle name="Normal 2 19 2 3 8" xfId="17870"/>
    <cellStyle name="Normal 2 19 2 4" xfId="17871"/>
    <cellStyle name="Normal 2 19 2 4 2" xfId="17872"/>
    <cellStyle name="Normal 2 19 2 4 2 2" xfId="17873"/>
    <cellStyle name="Normal 2 19 2 4 2 2 2" xfId="17874"/>
    <cellStyle name="Normal 2 19 2 4 2 2 2 2" xfId="17875"/>
    <cellStyle name="Normal 2 19 2 4 2 2 3" xfId="17876"/>
    <cellStyle name="Normal 2 19 2 4 2 2 3 2" xfId="17877"/>
    <cellStyle name="Normal 2 19 2 4 2 2 4" xfId="17878"/>
    <cellStyle name="Normal 2 19 2 4 2 2 4 2" xfId="17879"/>
    <cellStyle name="Normal 2 19 2 4 2 2 5" xfId="17880"/>
    <cellStyle name="Normal 2 19 2 4 2 3" xfId="17881"/>
    <cellStyle name="Normal 2 19 2 4 2 3 2" xfId="17882"/>
    <cellStyle name="Normal 2 19 2 4 2 4" xfId="17883"/>
    <cellStyle name="Normal 2 19 2 4 2 4 2" xfId="17884"/>
    <cellStyle name="Normal 2 19 2 4 2 5" xfId="17885"/>
    <cellStyle name="Normal 2 19 2 4 2 5 2" xfId="17886"/>
    <cellStyle name="Normal 2 19 2 4 2 6" xfId="17887"/>
    <cellStyle name="Normal 2 19 2 4 3" xfId="17888"/>
    <cellStyle name="Normal 2 19 2 4 3 2" xfId="17889"/>
    <cellStyle name="Normal 2 19 2 4 3 2 2" xfId="17890"/>
    <cellStyle name="Normal 2 19 2 4 3 3" xfId="17891"/>
    <cellStyle name="Normal 2 19 2 4 3 3 2" xfId="17892"/>
    <cellStyle name="Normal 2 19 2 4 3 4" xfId="17893"/>
    <cellStyle name="Normal 2 19 2 4 3 4 2" xfId="17894"/>
    <cellStyle name="Normal 2 19 2 4 3 5" xfId="17895"/>
    <cellStyle name="Normal 2 19 2 4 4" xfId="17896"/>
    <cellStyle name="Normal 2 19 2 4 4 2" xfId="17897"/>
    <cellStyle name="Normal 2 19 2 4 5" xfId="17898"/>
    <cellStyle name="Normal 2 19 2 4 5 2" xfId="17899"/>
    <cellStyle name="Normal 2 19 2 4 6" xfId="17900"/>
    <cellStyle name="Normal 2 19 2 4 6 2" xfId="17901"/>
    <cellStyle name="Normal 2 19 2 4 7" xfId="17902"/>
    <cellStyle name="Normal 2 19 2 5" xfId="17903"/>
    <cellStyle name="Normal 2 19 2 5 2" xfId="17904"/>
    <cellStyle name="Normal 2 19 2 5 2 2" xfId="17905"/>
    <cellStyle name="Normal 2 19 2 5 2 2 2" xfId="17906"/>
    <cellStyle name="Normal 2 19 2 5 2 2 2 2" xfId="17907"/>
    <cellStyle name="Normal 2 19 2 5 2 2 3" xfId="17908"/>
    <cellStyle name="Normal 2 19 2 5 2 2 3 2" xfId="17909"/>
    <cellStyle name="Normal 2 19 2 5 2 2 4" xfId="17910"/>
    <cellStyle name="Normal 2 19 2 5 2 2 4 2" xfId="17911"/>
    <cellStyle name="Normal 2 19 2 5 2 2 5" xfId="17912"/>
    <cellStyle name="Normal 2 19 2 5 2 3" xfId="17913"/>
    <cellStyle name="Normal 2 19 2 5 2 3 2" xfId="17914"/>
    <cellStyle name="Normal 2 19 2 5 2 4" xfId="17915"/>
    <cellStyle name="Normal 2 19 2 5 2 4 2" xfId="17916"/>
    <cellStyle name="Normal 2 19 2 5 2 5" xfId="17917"/>
    <cellStyle name="Normal 2 19 2 5 2 5 2" xfId="17918"/>
    <cellStyle name="Normal 2 19 2 5 2 6" xfId="17919"/>
    <cellStyle name="Normal 2 19 2 5 3" xfId="17920"/>
    <cellStyle name="Normal 2 19 2 5 3 2" xfId="17921"/>
    <cellStyle name="Normal 2 19 2 5 3 2 2" xfId="17922"/>
    <cellStyle name="Normal 2 19 2 5 3 3" xfId="17923"/>
    <cellStyle name="Normal 2 19 2 5 3 3 2" xfId="17924"/>
    <cellStyle name="Normal 2 19 2 5 3 4" xfId="17925"/>
    <cellStyle name="Normal 2 19 2 5 3 4 2" xfId="17926"/>
    <cellStyle name="Normal 2 19 2 5 3 5" xfId="17927"/>
    <cellStyle name="Normal 2 19 2 5 4" xfId="17928"/>
    <cellStyle name="Normal 2 19 2 5 4 2" xfId="17929"/>
    <cellStyle name="Normal 2 19 2 5 5" xfId="17930"/>
    <cellStyle name="Normal 2 19 2 5 5 2" xfId="17931"/>
    <cellStyle name="Normal 2 19 2 5 6" xfId="17932"/>
    <cellStyle name="Normal 2 19 2 5 6 2" xfId="17933"/>
    <cellStyle name="Normal 2 19 2 5 7" xfId="17934"/>
    <cellStyle name="Normal 2 19 2 6" xfId="17935"/>
    <cellStyle name="Normal 2 19 2 6 2" xfId="17936"/>
    <cellStyle name="Normal 2 19 2 6 2 2" xfId="17937"/>
    <cellStyle name="Normal 2 19 2 6 2 2 2" xfId="17938"/>
    <cellStyle name="Normal 2 19 2 6 2 3" xfId="17939"/>
    <cellStyle name="Normal 2 19 2 6 2 3 2" xfId="17940"/>
    <cellStyle name="Normal 2 19 2 6 2 4" xfId="17941"/>
    <cellStyle name="Normal 2 19 2 6 2 4 2" xfId="17942"/>
    <cellStyle name="Normal 2 19 2 6 2 5" xfId="17943"/>
    <cellStyle name="Normal 2 19 2 6 3" xfId="17944"/>
    <cellStyle name="Normal 2 19 2 6 3 2" xfId="17945"/>
    <cellStyle name="Normal 2 19 2 6 4" xfId="17946"/>
    <cellStyle name="Normal 2 19 2 6 4 2" xfId="17947"/>
    <cellStyle name="Normal 2 19 2 6 5" xfId="17948"/>
    <cellStyle name="Normal 2 19 2 6 5 2" xfId="17949"/>
    <cellStyle name="Normal 2 19 2 6 6" xfId="17950"/>
    <cellStyle name="Normal 2 19 2 7" xfId="17951"/>
    <cellStyle name="Normal 2 19 2 7 2" xfId="17952"/>
    <cellStyle name="Normal 2 19 2 7 2 2" xfId="17953"/>
    <cellStyle name="Normal 2 19 2 7 3" xfId="17954"/>
    <cellStyle name="Normal 2 19 2 7 3 2" xfId="17955"/>
    <cellStyle name="Normal 2 19 2 7 4" xfId="17956"/>
    <cellStyle name="Normal 2 19 2 7 4 2" xfId="17957"/>
    <cellStyle name="Normal 2 19 2 7 5" xfId="17958"/>
    <cellStyle name="Normal 2 19 2 8" xfId="17959"/>
    <cellStyle name="Normal 2 19 2 8 2" xfId="17960"/>
    <cellStyle name="Normal 2 19 2 9" xfId="17961"/>
    <cellStyle name="Normal 2 19 2 9 2" xfId="17962"/>
    <cellStyle name="Normal 2 19 3" xfId="17963"/>
    <cellStyle name="Normal 2 19 3 10" xfId="17964"/>
    <cellStyle name="Normal 2 19 3 10 2" xfId="17965"/>
    <cellStyle name="Normal 2 19 3 11" xfId="17966"/>
    <cellStyle name="Normal 2 19 3 2" xfId="17967"/>
    <cellStyle name="Normal 2 19 3 2 2" xfId="17968"/>
    <cellStyle name="Normal 2 19 3 2 2 2" xfId="17969"/>
    <cellStyle name="Normal 2 19 3 2 2 2 2" xfId="17970"/>
    <cellStyle name="Normal 2 19 3 2 2 2 2 2" xfId="17971"/>
    <cellStyle name="Normal 2 19 3 2 2 2 2 2 2" xfId="17972"/>
    <cellStyle name="Normal 2 19 3 2 2 2 2 2 2 2" xfId="17973"/>
    <cellStyle name="Normal 2 19 3 2 2 2 2 2 3" xfId="17974"/>
    <cellStyle name="Normal 2 19 3 2 2 2 2 2 3 2" xfId="17975"/>
    <cellStyle name="Normal 2 19 3 2 2 2 2 2 4" xfId="17976"/>
    <cellStyle name="Normal 2 19 3 2 2 2 2 2 4 2" xfId="17977"/>
    <cellStyle name="Normal 2 19 3 2 2 2 2 2 5" xfId="17978"/>
    <cellStyle name="Normal 2 19 3 2 2 2 2 3" xfId="17979"/>
    <cellStyle name="Normal 2 19 3 2 2 2 2 3 2" xfId="17980"/>
    <cellStyle name="Normal 2 19 3 2 2 2 2 4" xfId="17981"/>
    <cellStyle name="Normal 2 19 3 2 2 2 2 4 2" xfId="17982"/>
    <cellStyle name="Normal 2 19 3 2 2 2 2 5" xfId="17983"/>
    <cellStyle name="Normal 2 19 3 2 2 2 2 5 2" xfId="17984"/>
    <cellStyle name="Normal 2 19 3 2 2 2 2 6" xfId="17985"/>
    <cellStyle name="Normal 2 19 3 2 2 2 3" xfId="17986"/>
    <cellStyle name="Normal 2 19 3 2 2 2 3 2" xfId="17987"/>
    <cellStyle name="Normal 2 19 3 2 2 2 3 2 2" xfId="17988"/>
    <cellStyle name="Normal 2 19 3 2 2 2 3 3" xfId="17989"/>
    <cellStyle name="Normal 2 19 3 2 2 2 3 3 2" xfId="17990"/>
    <cellStyle name="Normal 2 19 3 2 2 2 3 4" xfId="17991"/>
    <cellStyle name="Normal 2 19 3 2 2 2 3 4 2" xfId="17992"/>
    <cellStyle name="Normal 2 19 3 2 2 2 3 5" xfId="17993"/>
    <cellStyle name="Normal 2 19 3 2 2 2 4" xfId="17994"/>
    <cellStyle name="Normal 2 19 3 2 2 2 4 2" xfId="17995"/>
    <cellStyle name="Normal 2 19 3 2 2 2 5" xfId="17996"/>
    <cellStyle name="Normal 2 19 3 2 2 2 5 2" xfId="17997"/>
    <cellStyle name="Normal 2 19 3 2 2 2 6" xfId="17998"/>
    <cellStyle name="Normal 2 19 3 2 2 2 6 2" xfId="17999"/>
    <cellStyle name="Normal 2 19 3 2 2 2 7" xfId="18000"/>
    <cellStyle name="Normal 2 19 3 2 2 3" xfId="18001"/>
    <cellStyle name="Normal 2 19 3 2 2 3 2" xfId="18002"/>
    <cellStyle name="Normal 2 19 3 2 2 3 2 2" xfId="18003"/>
    <cellStyle name="Normal 2 19 3 2 2 3 2 2 2" xfId="18004"/>
    <cellStyle name="Normal 2 19 3 2 2 3 2 3" xfId="18005"/>
    <cellStyle name="Normal 2 19 3 2 2 3 2 3 2" xfId="18006"/>
    <cellStyle name="Normal 2 19 3 2 2 3 2 4" xfId="18007"/>
    <cellStyle name="Normal 2 19 3 2 2 3 2 4 2" xfId="18008"/>
    <cellStyle name="Normal 2 19 3 2 2 3 2 5" xfId="18009"/>
    <cellStyle name="Normal 2 19 3 2 2 3 3" xfId="18010"/>
    <cellStyle name="Normal 2 19 3 2 2 3 3 2" xfId="18011"/>
    <cellStyle name="Normal 2 19 3 2 2 3 4" xfId="18012"/>
    <cellStyle name="Normal 2 19 3 2 2 3 4 2" xfId="18013"/>
    <cellStyle name="Normal 2 19 3 2 2 3 5" xfId="18014"/>
    <cellStyle name="Normal 2 19 3 2 2 3 5 2" xfId="18015"/>
    <cellStyle name="Normal 2 19 3 2 2 3 6" xfId="18016"/>
    <cellStyle name="Normal 2 19 3 2 2 4" xfId="18017"/>
    <cellStyle name="Normal 2 19 3 2 2 4 2" xfId="18018"/>
    <cellStyle name="Normal 2 19 3 2 2 4 2 2" xfId="18019"/>
    <cellStyle name="Normal 2 19 3 2 2 4 3" xfId="18020"/>
    <cellStyle name="Normal 2 19 3 2 2 4 3 2" xfId="18021"/>
    <cellStyle name="Normal 2 19 3 2 2 4 4" xfId="18022"/>
    <cellStyle name="Normal 2 19 3 2 2 4 4 2" xfId="18023"/>
    <cellStyle name="Normal 2 19 3 2 2 4 5" xfId="18024"/>
    <cellStyle name="Normal 2 19 3 2 2 5" xfId="18025"/>
    <cellStyle name="Normal 2 19 3 2 2 5 2" xfId="18026"/>
    <cellStyle name="Normal 2 19 3 2 2 6" xfId="18027"/>
    <cellStyle name="Normal 2 19 3 2 2 6 2" xfId="18028"/>
    <cellStyle name="Normal 2 19 3 2 2 7" xfId="18029"/>
    <cellStyle name="Normal 2 19 3 2 2 7 2" xfId="18030"/>
    <cellStyle name="Normal 2 19 3 2 2 8" xfId="18031"/>
    <cellStyle name="Normal 2 19 3 2 3" xfId="18032"/>
    <cellStyle name="Normal 2 19 3 2 3 2" xfId="18033"/>
    <cellStyle name="Normal 2 19 3 2 3 2 2" xfId="18034"/>
    <cellStyle name="Normal 2 19 3 2 3 2 2 2" xfId="18035"/>
    <cellStyle name="Normal 2 19 3 2 3 2 2 2 2" xfId="18036"/>
    <cellStyle name="Normal 2 19 3 2 3 2 2 3" xfId="18037"/>
    <cellStyle name="Normal 2 19 3 2 3 2 2 3 2" xfId="18038"/>
    <cellStyle name="Normal 2 19 3 2 3 2 2 4" xfId="18039"/>
    <cellStyle name="Normal 2 19 3 2 3 2 2 4 2" xfId="18040"/>
    <cellStyle name="Normal 2 19 3 2 3 2 2 5" xfId="18041"/>
    <cellStyle name="Normal 2 19 3 2 3 2 3" xfId="18042"/>
    <cellStyle name="Normal 2 19 3 2 3 2 3 2" xfId="18043"/>
    <cellStyle name="Normal 2 19 3 2 3 2 4" xfId="18044"/>
    <cellStyle name="Normal 2 19 3 2 3 2 4 2" xfId="18045"/>
    <cellStyle name="Normal 2 19 3 2 3 2 5" xfId="18046"/>
    <cellStyle name="Normal 2 19 3 2 3 2 5 2" xfId="18047"/>
    <cellStyle name="Normal 2 19 3 2 3 2 6" xfId="18048"/>
    <cellStyle name="Normal 2 19 3 2 3 3" xfId="18049"/>
    <cellStyle name="Normal 2 19 3 2 3 3 2" xfId="18050"/>
    <cellStyle name="Normal 2 19 3 2 3 3 2 2" xfId="18051"/>
    <cellStyle name="Normal 2 19 3 2 3 3 3" xfId="18052"/>
    <cellStyle name="Normal 2 19 3 2 3 3 3 2" xfId="18053"/>
    <cellStyle name="Normal 2 19 3 2 3 3 4" xfId="18054"/>
    <cellStyle name="Normal 2 19 3 2 3 3 4 2" xfId="18055"/>
    <cellStyle name="Normal 2 19 3 2 3 3 5" xfId="18056"/>
    <cellStyle name="Normal 2 19 3 2 3 4" xfId="18057"/>
    <cellStyle name="Normal 2 19 3 2 3 4 2" xfId="18058"/>
    <cellStyle name="Normal 2 19 3 2 3 5" xfId="18059"/>
    <cellStyle name="Normal 2 19 3 2 3 5 2" xfId="18060"/>
    <cellStyle name="Normal 2 19 3 2 3 6" xfId="18061"/>
    <cellStyle name="Normal 2 19 3 2 3 6 2" xfId="18062"/>
    <cellStyle name="Normal 2 19 3 2 3 7" xfId="18063"/>
    <cellStyle name="Normal 2 19 3 2 4" xfId="18064"/>
    <cellStyle name="Normal 2 19 3 2 4 2" xfId="18065"/>
    <cellStyle name="Normal 2 19 3 2 4 2 2" xfId="18066"/>
    <cellStyle name="Normal 2 19 3 2 4 2 2 2" xfId="18067"/>
    <cellStyle name="Normal 2 19 3 2 4 2 3" xfId="18068"/>
    <cellStyle name="Normal 2 19 3 2 4 2 3 2" xfId="18069"/>
    <cellStyle name="Normal 2 19 3 2 4 2 4" xfId="18070"/>
    <cellStyle name="Normal 2 19 3 2 4 2 4 2" xfId="18071"/>
    <cellStyle name="Normal 2 19 3 2 4 2 5" xfId="18072"/>
    <cellStyle name="Normal 2 19 3 2 4 3" xfId="18073"/>
    <cellStyle name="Normal 2 19 3 2 4 3 2" xfId="18074"/>
    <cellStyle name="Normal 2 19 3 2 4 4" xfId="18075"/>
    <cellStyle name="Normal 2 19 3 2 4 4 2" xfId="18076"/>
    <cellStyle name="Normal 2 19 3 2 4 5" xfId="18077"/>
    <cellStyle name="Normal 2 19 3 2 4 5 2" xfId="18078"/>
    <cellStyle name="Normal 2 19 3 2 4 6" xfId="18079"/>
    <cellStyle name="Normal 2 19 3 2 5" xfId="18080"/>
    <cellStyle name="Normal 2 19 3 2 5 2" xfId="18081"/>
    <cellStyle name="Normal 2 19 3 2 5 2 2" xfId="18082"/>
    <cellStyle name="Normal 2 19 3 2 5 3" xfId="18083"/>
    <cellStyle name="Normal 2 19 3 2 5 3 2" xfId="18084"/>
    <cellStyle name="Normal 2 19 3 2 5 4" xfId="18085"/>
    <cellStyle name="Normal 2 19 3 2 5 4 2" xfId="18086"/>
    <cellStyle name="Normal 2 19 3 2 5 5" xfId="18087"/>
    <cellStyle name="Normal 2 19 3 2 6" xfId="18088"/>
    <cellStyle name="Normal 2 19 3 2 6 2" xfId="18089"/>
    <cellStyle name="Normal 2 19 3 2 7" xfId="18090"/>
    <cellStyle name="Normal 2 19 3 2 7 2" xfId="18091"/>
    <cellStyle name="Normal 2 19 3 2 8" xfId="18092"/>
    <cellStyle name="Normal 2 19 3 2 8 2" xfId="18093"/>
    <cellStyle name="Normal 2 19 3 2 9" xfId="18094"/>
    <cellStyle name="Normal 2 19 3 3" xfId="18095"/>
    <cellStyle name="Normal 2 19 3 3 2" xfId="18096"/>
    <cellStyle name="Normal 2 19 3 3 2 2" xfId="18097"/>
    <cellStyle name="Normal 2 19 3 3 2 2 2" xfId="18098"/>
    <cellStyle name="Normal 2 19 3 3 2 2 2 2" xfId="18099"/>
    <cellStyle name="Normal 2 19 3 3 2 2 2 2 2" xfId="18100"/>
    <cellStyle name="Normal 2 19 3 3 2 2 2 3" xfId="18101"/>
    <cellStyle name="Normal 2 19 3 3 2 2 2 3 2" xfId="18102"/>
    <cellStyle name="Normal 2 19 3 3 2 2 2 4" xfId="18103"/>
    <cellStyle name="Normal 2 19 3 3 2 2 2 4 2" xfId="18104"/>
    <cellStyle name="Normal 2 19 3 3 2 2 2 5" xfId="18105"/>
    <cellStyle name="Normal 2 19 3 3 2 2 3" xfId="18106"/>
    <cellStyle name="Normal 2 19 3 3 2 2 3 2" xfId="18107"/>
    <cellStyle name="Normal 2 19 3 3 2 2 4" xfId="18108"/>
    <cellStyle name="Normal 2 19 3 3 2 2 4 2" xfId="18109"/>
    <cellStyle name="Normal 2 19 3 3 2 2 5" xfId="18110"/>
    <cellStyle name="Normal 2 19 3 3 2 2 5 2" xfId="18111"/>
    <cellStyle name="Normal 2 19 3 3 2 2 6" xfId="18112"/>
    <cellStyle name="Normal 2 19 3 3 2 3" xfId="18113"/>
    <cellStyle name="Normal 2 19 3 3 2 3 2" xfId="18114"/>
    <cellStyle name="Normal 2 19 3 3 2 3 2 2" xfId="18115"/>
    <cellStyle name="Normal 2 19 3 3 2 3 3" xfId="18116"/>
    <cellStyle name="Normal 2 19 3 3 2 3 3 2" xfId="18117"/>
    <cellStyle name="Normal 2 19 3 3 2 3 4" xfId="18118"/>
    <cellStyle name="Normal 2 19 3 3 2 3 4 2" xfId="18119"/>
    <cellStyle name="Normal 2 19 3 3 2 3 5" xfId="18120"/>
    <cellStyle name="Normal 2 19 3 3 2 4" xfId="18121"/>
    <cellStyle name="Normal 2 19 3 3 2 4 2" xfId="18122"/>
    <cellStyle name="Normal 2 19 3 3 2 5" xfId="18123"/>
    <cellStyle name="Normal 2 19 3 3 2 5 2" xfId="18124"/>
    <cellStyle name="Normal 2 19 3 3 2 6" xfId="18125"/>
    <cellStyle name="Normal 2 19 3 3 2 6 2" xfId="18126"/>
    <cellStyle name="Normal 2 19 3 3 2 7" xfId="18127"/>
    <cellStyle name="Normal 2 19 3 3 3" xfId="18128"/>
    <cellStyle name="Normal 2 19 3 3 3 2" xfId="18129"/>
    <cellStyle name="Normal 2 19 3 3 3 2 2" xfId="18130"/>
    <cellStyle name="Normal 2 19 3 3 3 2 2 2" xfId="18131"/>
    <cellStyle name="Normal 2 19 3 3 3 2 3" xfId="18132"/>
    <cellStyle name="Normal 2 19 3 3 3 2 3 2" xfId="18133"/>
    <cellStyle name="Normal 2 19 3 3 3 2 4" xfId="18134"/>
    <cellStyle name="Normal 2 19 3 3 3 2 4 2" xfId="18135"/>
    <cellStyle name="Normal 2 19 3 3 3 2 5" xfId="18136"/>
    <cellStyle name="Normal 2 19 3 3 3 3" xfId="18137"/>
    <cellStyle name="Normal 2 19 3 3 3 3 2" xfId="18138"/>
    <cellStyle name="Normal 2 19 3 3 3 4" xfId="18139"/>
    <cellStyle name="Normal 2 19 3 3 3 4 2" xfId="18140"/>
    <cellStyle name="Normal 2 19 3 3 3 5" xfId="18141"/>
    <cellStyle name="Normal 2 19 3 3 3 5 2" xfId="18142"/>
    <cellStyle name="Normal 2 19 3 3 3 6" xfId="18143"/>
    <cellStyle name="Normal 2 19 3 3 4" xfId="18144"/>
    <cellStyle name="Normal 2 19 3 3 4 2" xfId="18145"/>
    <cellStyle name="Normal 2 19 3 3 4 2 2" xfId="18146"/>
    <cellStyle name="Normal 2 19 3 3 4 3" xfId="18147"/>
    <cellStyle name="Normal 2 19 3 3 4 3 2" xfId="18148"/>
    <cellStyle name="Normal 2 19 3 3 4 4" xfId="18149"/>
    <cellStyle name="Normal 2 19 3 3 4 4 2" xfId="18150"/>
    <cellStyle name="Normal 2 19 3 3 4 5" xfId="18151"/>
    <cellStyle name="Normal 2 19 3 3 5" xfId="18152"/>
    <cellStyle name="Normal 2 19 3 3 5 2" xfId="18153"/>
    <cellStyle name="Normal 2 19 3 3 6" xfId="18154"/>
    <cellStyle name="Normal 2 19 3 3 6 2" xfId="18155"/>
    <cellStyle name="Normal 2 19 3 3 7" xfId="18156"/>
    <cellStyle name="Normal 2 19 3 3 7 2" xfId="18157"/>
    <cellStyle name="Normal 2 19 3 3 8" xfId="18158"/>
    <cellStyle name="Normal 2 19 3 4" xfId="18159"/>
    <cellStyle name="Normal 2 19 3 4 2" xfId="18160"/>
    <cellStyle name="Normal 2 19 3 4 2 2" xfId="18161"/>
    <cellStyle name="Normal 2 19 3 4 2 2 2" xfId="18162"/>
    <cellStyle name="Normal 2 19 3 4 2 2 2 2" xfId="18163"/>
    <cellStyle name="Normal 2 19 3 4 2 2 3" xfId="18164"/>
    <cellStyle name="Normal 2 19 3 4 2 2 3 2" xfId="18165"/>
    <cellStyle name="Normal 2 19 3 4 2 2 4" xfId="18166"/>
    <cellStyle name="Normal 2 19 3 4 2 2 4 2" xfId="18167"/>
    <cellStyle name="Normal 2 19 3 4 2 2 5" xfId="18168"/>
    <cellStyle name="Normal 2 19 3 4 2 3" xfId="18169"/>
    <cellStyle name="Normal 2 19 3 4 2 3 2" xfId="18170"/>
    <cellStyle name="Normal 2 19 3 4 2 4" xfId="18171"/>
    <cellStyle name="Normal 2 19 3 4 2 4 2" xfId="18172"/>
    <cellStyle name="Normal 2 19 3 4 2 5" xfId="18173"/>
    <cellStyle name="Normal 2 19 3 4 2 5 2" xfId="18174"/>
    <cellStyle name="Normal 2 19 3 4 2 6" xfId="18175"/>
    <cellStyle name="Normal 2 19 3 4 3" xfId="18176"/>
    <cellStyle name="Normal 2 19 3 4 3 2" xfId="18177"/>
    <cellStyle name="Normal 2 19 3 4 3 2 2" xfId="18178"/>
    <cellStyle name="Normal 2 19 3 4 3 3" xfId="18179"/>
    <cellStyle name="Normal 2 19 3 4 3 3 2" xfId="18180"/>
    <cellStyle name="Normal 2 19 3 4 3 4" xfId="18181"/>
    <cellStyle name="Normal 2 19 3 4 3 4 2" xfId="18182"/>
    <cellStyle name="Normal 2 19 3 4 3 5" xfId="18183"/>
    <cellStyle name="Normal 2 19 3 4 4" xfId="18184"/>
    <cellStyle name="Normal 2 19 3 4 4 2" xfId="18185"/>
    <cellStyle name="Normal 2 19 3 4 5" xfId="18186"/>
    <cellStyle name="Normal 2 19 3 4 5 2" xfId="18187"/>
    <cellStyle name="Normal 2 19 3 4 6" xfId="18188"/>
    <cellStyle name="Normal 2 19 3 4 6 2" xfId="18189"/>
    <cellStyle name="Normal 2 19 3 4 7" xfId="18190"/>
    <cellStyle name="Normal 2 19 3 5" xfId="18191"/>
    <cellStyle name="Normal 2 19 3 5 2" xfId="18192"/>
    <cellStyle name="Normal 2 19 3 5 2 2" xfId="18193"/>
    <cellStyle name="Normal 2 19 3 5 2 2 2" xfId="18194"/>
    <cellStyle name="Normal 2 19 3 5 2 2 2 2" xfId="18195"/>
    <cellStyle name="Normal 2 19 3 5 2 2 3" xfId="18196"/>
    <cellStyle name="Normal 2 19 3 5 2 2 3 2" xfId="18197"/>
    <cellStyle name="Normal 2 19 3 5 2 2 4" xfId="18198"/>
    <cellStyle name="Normal 2 19 3 5 2 2 4 2" xfId="18199"/>
    <cellStyle name="Normal 2 19 3 5 2 2 5" xfId="18200"/>
    <cellStyle name="Normal 2 19 3 5 2 3" xfId="18201"/>
    <cellStyle name="Normal 2 19 3 5 2 3 2" xfId="18202"/>
    <cellStyle name="Normal 2 19 3 5 2 4" xfId="18203"/>
    <cellStyle name="Normal 2 19 3 5 2 4 2" xfId="18204"/>
    <cellStyle name="Normal 2 19 3 5 2 5" xfId="18205"/>
    <cellStyle name="Normal 2 19 3 5 2 5 2" xfId="18206"/>
    <cellStyle name="Normal 2 19 3 5 2 6" xfId="18207"/>
    <cellStyle name="Normal 2 19 3 5 3" xfId="18208"/>
    <cellStyle name="Normal 2 19 3 5 3 2" xfId="18209"/>
    <cellStyle name="Normal 2 19 3 5 3 2 2" xfId="18210"/>
    <cellStyle name="Normal 2 19 3 5 3 3" xfId="18211"/>
    <cellStyle name="Normal 2 19 3 5 3 3 2" xfId="18212"/>
    <cellStyle name="Normal 2 19 3 5 3 4" xfId="18213"/>
    <cellStyle name="Normal 2 19 3 5 3 4 2" xfId="18214"/>
    <cellStyle name="Normal 2 19 3 5 3 5" xfId="18215"/>
    <cellStyle name="Normal 2 19 3 5 4" xfId="18216"/>
    <cellStyle name="Normal 2 19 3 5 4 2" xfId="18217"/>
    <cellStyle name="Normal 2 19 3 5 5" xfId="18218"/>
    <cellStyle name="Normal 2 19 3 5 5 2" xfId="18219"/>
    <cellStyle name="Normal 2 19 3 5 6" xfId="18220"/>
    <cellStyle name="Normal 2 19 3 5 6 2" xfId="18221"/>
    <cellStyle name="Normal 2 19 3 5 7" xfId="18222"/>
    <cellStyle name="Normal 2 19 3 6" xfId="18223"/>
    <cellStyle name="Normal 2 19 3 6 2" xfId="18224"/>
    <cellStyle name="Normal 2 19 3 6 2 2" xfId="18225"/>
    <cellStyle name="Normal 2 19 3 6 2 2 2" xfId="18226"/>
    <cellStyle name="Normal 2 19 3 6 2 3" xfId="18227"/>
    <cellStyle name="Normal 2 19 3 6 2 3 2" xfId="18228"/>
    <cellStyle name="Normal 2 19 3 6 2 4" xfId="18229"/>
    <cellStyle name="Normal 2 19 3 6 2 4 2" xfId="18230"/>
    <cellStyle name="Normal 2 19 3 6 2 5" xfId="18231"/>
    <cellStyle name="Normal 2 19 3 6 3" xfId="18232"/>
    <cellStyle name="Normal 2 19 3 6 3 2" xfId="18233"/>
    <cellStyle name="Normal 2 19 3 6 4" xfId="18234"/>
    <cellStyle name="Normal 2 19 3 6 4 2" xfId="18235"/>
    <cellStyle name="Normal 2 19 3 6 5" xfId="18236"/>
    <cellStyle name="Normal 2 19 3 6 5 2" xfId="18237"/>
    <cellStyle name="Normal 2 19 3 6 6" xfId="18238"/>
    <cellStyle name="Normal 2 19 3 7" xfId="18239"/>
    <cellStyle name="Normal 2 19 3 7 2" xfId="18240"/>
    <cellStyle name="Normal 2 19 3 7 2 2" xfId="18241"/>
    <cellStyle name="Normal 2 19 3 7 3" xfId="18242"/>
    <cellStyle name="Normal 2 19 3 7 3 2" xfId="18243"/>
    <cellStyle name="Normal 2 19 3 7 4" xfId="18244"/>
    <cellStyle name="Normal 2 19 3 7 4 2" xfId="18245"/>
    <cellStyle name="Normal 2 19 3 7 5" xfId="18246"/>
    <cellStyle name="Normal 2 19 3 8" xfId="18247"/>
    <cellStyle name="Normal 2 19 3 8 2" xfId="18248"/>
    <cellStyle name="Normal 2 19 3 9" xfId="18249"/>
    <cellStyle name="Normal 2 19 3 9 2" xfId="18250"/>
    <cellStyle name="Normal 2 19 4" xfId="18251"/>
    <cellStyle name="Normal 2 19 4 2" xfId="18252"/>
    <cellStyle name="Normal 2 19 4 2 2" xfId="18253"/>
    <cellStyle name="Normal 2 19 4 2 2 2" xfId="18254"/>
    <cellStyle name="Normal 2 19 4 2 2 2 2" xfId="18255"/>
    <cellStyle name="Normal 2 19 4 2 2 2 2 2" xfId="18256"/>
    <cellStyle name="Normal 2 19 4 2 2 2 2 2 2" xfId="18257"/>
    <cellStyle name="Normal 2 19 4 2 2 2 2 3" xfId="18258"/>
    <cellStyle name="Normal 2 19 4 2 2 2 2 3 2" xfId="18259"/>
    <cellStyle name="Normal 2 19 4 2 2 2 2 4" xfId="18260"/>
    <cellStyle name="Normal 2 19 4 2 2 2 2 4 2" xfId="18261"/>
    <cellStyle name="Normal 2 19 4 2 2 2 2 5" xfId="18262"/>
    <cellStyle name="Normal 2 19 4 2 2 2 3" xfId="18263"/>
    <cellStyle name="Normal 2 19 4 2 2 2 3 2" xfId="18264"/>
    <cellStyle name="Normal 2 19 4 2 2 2 4" xfId="18265"/>
    <cellStyle name="Normal 2 19 4 2 2 2 4 2" xfId="18266"/>
    <cellStyle name="Normal 2 19 4 2 2 2 5" xfId="18267"/>
    <cellStyle name="Normal 2 19 4 2 2 2 5 2" xfId="18268"/>
    <cellStyle name="Normal 2 19 4 2 2 2 6" xfId="18269"/>
    <cellStyle name="Normal 2 19 4 2 2 3" xfId="18270"/>
    <cellStyle name="Normal 2 19 4 2 2 3 2" xfId="18271"/>
    <cellStyle name="Normal 2 19 4 2 2 3 2 2" xfId="18272"/>
    <cellStyle name="Normal 2 19 4 2 2 3 3" xfId="18273"/>
    <cellStyle name="Normal 2 19 4 2 2 3 3 2" xfId="18274"/>
    <cellStyle name="Normal 2 19 4 2 2 3 4" xfId="18275"/>
    <cellStyle name="Normal 2 19 4 2 2 3 4 2" xfId="18276"/>
    <cellStyle name="Normal 2 19 4 2 2 3 5" xfId="18277"/>
    <cellStyle name="Normal 2 19 4 2 2 4" xfId="18278"/>
    <cellStyle name="Normal 2 19 4 2 2 4 2" xfId="18279"/>
    <cellStyle name="Normal 2 19 4 2 2 5" xfId="18280"/>
    <cellStyle name="Normal 2 19 4 2 2 5 2" xfId="18281"/>
    <cellStyle name="Normal 2 19 4 2 2 6" xfId="18282"/>
    <cellStyle name="Normal 2 19 4 2 2 6 2" xfId="18283"/>
    <cellStyle name="Normal 2 19 4 2 2 7" xfId="18284"/>
    <cellStyle name="Normal 2 19 4 2 3" xfId="18285"/>
    <cellStyle name="Normal 2 19 4 2 3 2" xfId="18286"/>
    <cellStyle name="Normal 2 19 4 2 3 2 2" xfId="18287"/>
    <cellStyle name="Normal 2 19 4 2 3 2 2 2" xfId="18288"/>
    <cellStyle name="Normal 2 19 4 2 3 2 3" xfId="18289"/>
    <cellStyle name="Normal 2 19 4 2 3 2 3 2" xfId="18290"/>
    <cellStyle name="Normal 2 19 4 2 3 2 4" xfId="18291"/>
    <cellStyle name="Normal 2 19 4 2 3 2 4 2" xfId="18292"/>
    <cellStyle name="Normal 2 19 4 2 3 2 5" xfId="18293"/>
    <cellStyle name="Normal 2 19 4 2 3 3" xfId="18294"/>
    <cellStyle name="Normal 2 19 4 2 3 3 2" xfId="18295"/>
    <cellStyle name="Normal 2 19 4 2 3 4" xfId="18296"/>
    <cellStyle name="Normal 2 19 4 2 3 4 2" xfId="18297"/>
    <cellStyle name="Normal 2 19 4 2 3 5" xfId="18298"/>
    <cellStyle name="Normal 2 19 4 2 3 5 2" xfId="18299"/>
    <cellStyle name="Normal 2 19 4 2 3 6" xfId="18300"/>
    <cellStyle name="Normal 2 19 4 2 4" xfId="18301"/>
    <cellStyle name="Normal 2 19 4 2 4 2" xfId="18302"/>
    <cellStyle name="Normal 2 19 4 2 4 2 2" xfId="18303"/>
    <cellStyle name="Normal 2 19 4 2 4 3" xfId="18304"/>
    <cellStyle name="Normal 2 19 4 2 4 3 2" xfId="18305"/>
    <cellStyle name="Normal 2 19 4 2 4 4" xfId="18306"/>
    <cellStyle name="Normal 2 19 4 2 4 4 2" xfId="18307"/>
    <cellStyle name="Normal 2 19 4 2 4 5" xfId="18308"/>
    <cellStyle name="Normal 2 19 4 2 5" xfId="18309"/>
    <cellStyle name="Normal 2 19 4 2 5 2" xfId="18310"/>
    <cellStyle name="Normal 2 19 4 2 6" xfId="18311"/>
    <cellStyle name="Normal 2 19 4 2 6 2" xfId="18312"/>
    <cellStyle name="Normal 2 19 4 2 7" xfId="18313"/>
    <cellStyle name="Normal 2 19 4 2 7 2" xfId="18314"/>
    <cellStyle name="Normal 2 19 4 2 8" xfId="18315"/>
    <cellStyle name="Normal 2 19 4 3" xfId="18316"/>
    <cellStyle name="Normal 2 19 4 3 2" xfId="18317"/>
    <cellStyle name="Normal 2 19 4 3 2 2" xfId="18318"/>
    <cellStyle name="Normal 2 19 4 3 2 2 2" xfId="18319"/>
    <cellStyle name="Normal 2 19 4 3 2 2 2 2" xfId="18320"/>
    <cellStyle name="Normal 2 19 4 3 2 2 3" xfId="18321"/>
    <cellStyle name="Normal 2 19 4 3 2 2 3 2" xfId="18322"/>
    <cellStyle name="Normal 2 19 4 3 2 2 4" xfId="18323"/>
    <cellStyle name="Normal 2 19 4 3 2 2 4 2" xfId="18324"/>
    <cellStyle name="Normal 2 19 4 3 2 2 5" xfId="18325"/>
    <cellStyle name="Normal 2 19 4 3 2 3" xfId="18326"/>
    <cellStyle name="Normal 2 19 4 3 2 3 2" xfId="18327"/>
    <cellStyle name="Normal 2 19 4 3 2 4" xfId="18328"/>
    <cellStyle name="Normal 2 19 4 3 2 4 2" xfId="18329"/>
    <cellStyle name="Normal 2 19 4 3 2 5" xfId="18330"/>
    <cellStyle name="Normal 2 19 4 3 2 5 2" xfId="18331"/>
    <cellStyle name="Normal 2 19 4 3 2 6" xfId="18332"/>
    <cellStyle name="Normal 2 19 4 3 3" xfId="18333"/>
    <cellStyle name="Normal 2 19 4 3 3 2" xfId="18334"/>
    <cellStyle name="Normal 2 19 4 3 3 2 2" xfId="18335"/>
    <cellStyle name="Normal 2 19 4 3 3 3" xfId="18336"/>
    <cellStyle name="Normal 2 19 4 3 3 3 2" xfId="18337"/>
    <cellStyle name="Normal 2 19 4 3 3 4" xfId="18338"/>
    <cellStyle name="Normal 2 19 4 3 3 4 2" xfId="18339"/>
    <cellStyle name="Normal 2 19 4 3 3 5" xfId="18340"/>
    <cellStyle name="Normal 2 19 4 3 4" xfId="18341"/>
    <cellStyle name="Normal 2 19 4 3 4 2" xfId="18342"/>
    <cellStyle name="Normal 2 19 4 3 5" xfId="18343"/>
    <cellStyle name="Normal 2 19 4 3 5 2" xfId="18344"/>
    <cellStyle name="Normal 2 19 4 3 6" xfId="18345"/>
    <cellStyle name="Normal 2 19 4 3 6 2" xfId="18346"/>
    <cellStyle name="Normal 2 19 4 3 7" xfId="18347"/>
    <cellStyle name="Normal 2 19 4 4" xfId="18348"/>
    <cellStyle name="Normal 2 19 4 4 2" xfId="18349"/>
    <cellStyle name="Normal 2 19 4 4 2 2" xfId="18350"/>
    <cellStyle name="Normal 2 19 4 4 2 2 2" xfId="18351"/>
    <cellStyle name="Normal 2 19 4 4 2 3" xfId="18352"/>
    <cellStyle name="Normal 2 19 4 4 2 3 2" xfId="18353"/>
    <cellStyle name="Normal 2 19 4 4 2 4" xfId="18354"/>
    <cellStyle name="Normal 2 19 4 4 2 4 2" xfId="18355"/>
    <cellStyle name="Normal 2 19 4 4 2 5" xfId="18356"/>
    <cellStyle name="Normal 2 19 4 4 3" xfId="18357"/>
    <cellStyle name="Normal 2 19 4 4 3 2" xfId="18358"/>
    <cellStyle name="Normal 2 19 4 4 4" xfId="18359"/>
    <cellStyle name="Normal 2 19 4 4 4 2" xfId="18360"/>
    <cellStyle name="Normal 2 19 4 4 5" xfId="18361"/>
    <cellStyle name="Normal 2 19 4 4 5 2" xfId="18362"/>
    <cellStyle name="Normal 2 19 4 4 6" xfId="18363"/>
    <cellStyle name="Normal 2 19 4 5" xfId="18364"/>
    <cellStyle name="Normal 2 19 4 5 2" xfId="18365"/>
    <cellStyle name="Normal 2 19 4 5 2 2" xfId="18366"/>
    <cellStyle name="Normal 2 19 4 5 3" xfId="18367"/>
    <cellStyle name="Normal 2 19 4 5 3 2" xfId="18368"/>
    <cellStyle name="Normal 2 19 4 5 4" xfId="18369"/>
    <cellStyle name="Normal 2 19 4 5 4 2" xfId="18370"/>
    <cellStyle name="Normal 2 19 4 5 5" xfId="18371"/>
    <cellStyle name="Normal 2 19 4 6" xfId="18372"/>
    <cellStyle name="Normal 2 19 4 6 2" xfId="18373"/>
    <cellStyle name="Normal 2 19 4 7" xfId="18374"/>
    <cellStyle name="Normal 2 19 4 7 2" xfId="18375"/>
    <cellStyle name="Normal 2 19 4 8" xfId="18376"/>
    <cellStyle name="Normal 2 19 4 8 2" xfId="18377"/>
    <cellStyle name="Normal 2 19 4 9" xfId="18378"/>
    <cellStyle name="Normal 2 19 5" xfId="18379"/>
    <cellStyle name="Normal 2 19 5 2" xfId="18380"/>
    <cellStyle name="Normal 2 19 5 2 2" xfId="18381"/>
    <cellStyle name="Normal 2 19 5 2 2 2" xfId="18382"/>
    <cellStyle name="Normal 2 19 5 2 2 2 2" xfId="18383"/>
    <cellStyle name="Normal 2 19 5 2 2 2 2 2" xfId="18384"/>
    <cellStyle name="Normal 2 19 5 2 2 2 3" xfId="18385"/>
    <cellStyle name="Normal 2 19 5 2 2 2 3 2" xfId="18386"/>
    <cellStyle name="Normal 2 19 5 2 2 2 4" xfId="18387"/>
    <cellStyle name="Normal 2 19 5 2 2 2 4 2" xfId="18388"/>
    <cellStyle name="Normal 2 19 5 2 2 2 5" xfId="18389"/>
    <cellStyle name="Normal 2 19 5 2 2 3" xfId="18390"/>
    <cellStyle name="Normal 2 19 5 2 2 3 2" xfId="18391"/>
    <cellStyle name="Normal 2 19 5 2 2 4" xfId="18392"/>
    <cellStyle name="Normal 2 19 5 2 2 4 2" xfId="18393"/>
    <cellStyle name="Normal 2 19 5 2 2 5" xfId="18394"/>
    <cellStyle name="Normal 2 19 5 2 2 5 2" xfId="18395"/>
    <cellStyle name="Normal 2 19 5 2 2 6" xfId="18396"/>
    <cellStyle name="Normal 2 19 5 2 3" xfId="18397"/>
    <cellStyle name="Normal 2 19 5 2 3 2" xfId="18398"/>
    <cellStyle name="Normal 2 19 5 2 3 2 2" xfId="18399"/>
    <cellStyle name="Normal 2 19 5 2 3 3" xfId="18400"/>
    <cellStyle name="Normal 2 19 5 2 3 3 2" xfId="18401"/>
    <cellStyle name="Normal 2 19 5 2 3 4" xfId="18402"/>
    <cellStyle name="Normal 2 19 5 2 3 4 2" xfId="18403"/>
    <cellStyle name="Normal 2 19 5 2 3 5" xfId="18404"/>
    <cellStyle name="Normal 2 19 5 2 4" xfId="18405"/>
    <cellStyle name="Normal 2 19 5 2 4 2" xfId="18406"/>
    <cellStyle name="Normal 2 19 5 2 5" xfId="18407"/>
    <cellStyle name="Normal 2 19 5 2 5 2" xfId="18408"/>
    <cellStyle name="Normal 2 19 5 2 6" xfId="18409"/>
    <cellStyle name="Normal 2 19 5 2 6 2" xfId="18410"/>
    <cellStyle name="Normal 2 19 5 2 7" xfId="18411"/>
    <cellStyle name="Normal 2 19 5 3" xfId="18412"/>
    <cellStyle name="Normal 2 19 5 3 2" xfId="18413"/>
    <cellStyle name="Normal 2 19 5 3 2 2" xfId="18414"/>
    <cellStyle name="Normal 2 19 5 3 2 2 2" xfId="18415"/>
    <cellStyle name="Normal 2 19 5 3 2 3" xfId="18416"/>
    <cellStyle name="Normal 2 19 5 3 2 3 2" xfId="18417"/>
    <cellStyle name="Normal 2 19 5 3 2 4" xfId="18418"/>
    <cellStyle name="Normal 2 19 5 3 2 4 2" xfId="18419"/>
    <cellStyle name="Normal 2 19 5 3 2 5" xfId="18420"/>
    <cellStyle name="Normal 2 19 5 3 3" xfId="18421"/>
    <cellStyle name="Normal 2 19 5 3 3 2" xfId="18422"/>
    <cellStyle name="Normal 2 19 5 3 4" xfId="18423"/>
    <cellStyle name="Normal 2 19 5 3 4 2" xfId="18424"/>
    <cellStyle name="Normal 2 19 5 3 5" xfId="18425"/>
    <cellStyle name="Normal 2 19 5 3 5 2" xfId="18426"/>
    <cellStyle name="Normal 2 19 5 3 6" xfId="18427"/>
    <cellStyle name="Normal 2 19 5 4" xfId="18428"/>
    <cellStyle name="Normal 2 19 5 4 2" xfId="18429"/>
    <cellStyle name="Normal 2 19 5 4 2 2" xfId="18430"/>
    <cellStyle name="Normal 2 19 5 4 3" xfId="18431"/>
    <cellStyle name="Normal 2 19 5 4 3 2" xfId="18432"/>
    <cellStyle name="Normal 2 19 5 4 4" xfId="18433"/>
    <cellStyle name="Normal 2 19 5 4 4 2" xfId="18434"/>
    <cellStyle name="Normal 2 19 5 4 5" xfId="18435"/>
    <cellStyle name="Normal 2 19 5 5" xfId="18436"/>
    <cellStyle name="Normal 2 19 5 5 2" xfId="18437"/>
    <cellStyle name="Normal 2 19 5 6" xfId="18438"/>
    <cellStyle name="Normal 2 19 5 6 2" xfId="18439"/>
    <cellStyle name="Normal 2 19 5 7" xfId="18440"/>
    <cellStyle name="Normal 2 19 5 7 2" xfId="18441"/>
    <cellStyle name="Normal 2 19 5 8" xfId="18442"/>
    <cellStyle name="Normal 2 19 6" xfId="18443"/>
    <cellStyle name="Normal 2 19 6 2" xfId="18444"/>
    <cellStyle name="Normal 2 19 6 2 2" xfId="18445"/>
    <cellStyle name="Normal 2 19 6 2 2 2" xfId="18446"/>
    <cellStyle name="Normal 2 19 6 2 2 2 2" xfId="18447"/>
    <cellStyle name="Normal 2 19 6 2 2 3" xfId="18448"/>
    <cellStyle name="Normal 2 19 6 2 2 3 2" xfId="18449"/>
    <cellStyle name="Normal 2 19 6 2 2 4" xfId="18450"/>
    <cellStyle name="Normal 2 19 6 2 2 4 2" xfId="18451"/>
    <cellStyle name="Normal 2 19 6 2 2 5" xfId="18452"/>
    <cellStyle name="Normal 2 19 6 2 3" xfId="18453"/>
    <cellStyle name="Normal 2 19 6 2 3 2" xfId="18454"/>
    <cellStyle name="Normal 2 19 6 2 4" xfId="18455"/>
    <cellStyle name="Normal 2 19 6 2 4 2" xfId="18456"/>
    <cellStyle name="Normal 2 19 6 2 5" xfId="18457"/>
    <cellStyle name="Normal 2 19 6 2 5 2" xfId="18458"/>
    <cellStyle name="Normal 2 19 6 2 6" xfId="18459"/>
    <cellStyle name="Normal 2 19 6 3" xfId="18460"/>
    <cellStyle name="Normal 2 19 6 3 2" xfId="18461"/>
    <cellStyle name="Normal 2 19 6 3 2 2" xfId="18462"/>
    <cellStyle name="Normal 2 19 6 3 3" xfId="18463"/>
    <cellStyle name="Normal 2 19 6 3 3 2" xfId="18464"/>
    <cellStyle name="Normal 2 19 6 3 4" xfId="18465"/>
    <cellStyle name="Normal 2 19 6 3 4 2" xfId="18466"/>
    <cellStyle name="Normal 2 19 6 3 5" xfId="18467"/>
    <cellStyle name="Normal 2 19 6 4" xfId="18468"/>
    <cellStyle name="Normal 2 19 6 4 2" xfId="18469"/>
    <cellStyle name="Normal 2 19 6 5" xfId="18470"/>
    <cellStyle name="Normal 2 19 6 5 2" xfId="18471"/>
    <cellStyle name="Normal 2 19 6 6" xfId="18472"/>
    <cellStyle name="Normal 2 19 6 6 2" xfId="18473"/>
    <cellStyle name="Normal 2 19 6 7" xfId="18474"/>
    <cellStyle name="Normal 2 19 7" xfId="18475"/>
    <cellStyle name="Normal 2 19 7 2" xfId="18476"/>
    <cellStyle name="Normal 2 19 7 2 2" xfId="18477"/>
    <cellStyle name="Normal 2 19 7 2 2 2" xfId="18478"/>
    <cellStyle name="Normal 2 19 7 2 2 2 2" xfId="18479"/>
    <cellStyle name="Normal 2 19 7 2 2 3" xfId="18480"/>
    <cellStyle name="Normal 2 19 7 2 2 3 2" xfId="18481"/>
    <cellStyle name="Normal 2 19 7 2 2 4" xfId="18482"/>
    <cellStyle name="Normal 2 19 7 2 2 4 2" xfId="18483"/>
    <cellStyle name="Normal 2 19 7 2 2 5" xfId="18484"/>
    <cellStyle name="Normal 2 19 7 2 3" xfId="18485"/>
    <cellStyle name="Normal 2 19 7 2 3 2" xfId="18486"/>
    <cellStyle name="Normal 2 19 7 2 4" xfId="18487"/>
    <cellStyle name="Normal 2 19 7 2 4 2" xfId="18488"/>
    <cellStyle name="Normal 2 19 7 2 5" xfId="18489"/>
    <cellStyle name="Normal 2 19 7 2 5 2" xfId="18490"/>
    <cellStyle name="Normal 2 19 7 2 6" xfId="18491"/>
    <cellStyle name="Normal 2 19 7 3" xfId="18492"/>
    <cellStyle name="Normal 2 19 7 3 2" xfId="18493"/>
    <cellStyle name="Normal 2 19 7 3 2 2" xfId="18494"/>
    <cellStyle name="Normal 2 19 7 3 3" xfId="18495"/>
    <cellStyle name="Normal 2 19 7 3 3 2" xfId="18496"/>
    <cellStyle name="Normal 2 19 7 3 4" xfId="18497"/>
    <cellStyle name="Normal 2 19 7 3 4 2" xfId="18498"/>
    <cellStyle name="Normal 2 19 7 3 5" xfId="18499"/>
    <cellStyle name="Normal 2 19 7 4" xfId="18500"/>
    <cellStyle name="Normal 2 19 7 4 2" xfId="18501"/>
    <cellStyle name="Normal 2 19 7 5" xfId="18502"/>
    <cellStyle name="Normal 2 19 7 5 2" xfId="18503"/>
    <cellStyle name="Normal 2 19 7 6" xfId="18504"/>
    <cellStyle name="Normal 2 19 7 6 2" xfId="18505"/>
    <cellStyle name="Normal 2 19 7 7" xfId="18506"/>
    <cellStyle name="Normal 2 19 8" xfId="18507"/>
    <cellStyle name="Normal 2 19 8 2" xfId="18508"/>
    <cellStyle name="Normal 2 19 8 2 2" xfId="18509"/>
    <cellStyle name="Normal 2 19 8 2 2 2" xfId="18510"/>
    <cellStyle name="Normal 2 19 8 2 3" xfId="18511"/>
    <cellStyle name="Normal 2 19 8 2 3 2" xfId="18512"/>
    <cellStyle name="Normal 2 19 8 2 4" xfId="18513"/>
    <cellStyle name="Normal 2 19 8 2 4 2" xfId="18514"/>
    <cellStyle name="Normal 2 19 8 2 5" xfId="18515"/>
    <cellStyle name="Normal 2 19 8 3" xfId="18516"/>
    <cellStyle name="Normal 2 19 8 3 2" xfId="18517"/>
    <cellStyle name="Normal 2 19 8 4" xfId="18518"/>
    <cellStyle name="Normal 2 19 8 4 2" xfId="18519"/>
    <cellStyle name="Normal 2 19 8 5" xfId="18520"/>
    <cellStyle name="Normal 2 19 8 5 2" xfId="18521"/>
    <cellStyle name="Normal 2 19 8 6" xfId="18522"/>
    <cellStyle name="Normal 2 19 9" xfId="18523"/>
    <cellStyle name="Normal 2 19 9 2" xfId="18524"/>
    <cellStyle name="Normal 2 19 9 2 2" xfId="18525"/>
    <cellStyle name="Normal 2 19 9 3" xfId="18526"/>
    <cellStyle name="Normal 2 19 9 3 2" xfId="18527"/>
    <cellStyle name="Normal 2 19 9 4" xfId="18528"/>
    <cellStyle name="Normal 2 19 9 4 2" xfId="18529"/>
    <cellStyle name="Normal 2 19 9 5" xfId="18530"/>
    <cellStyle name="Normal 2 2" xfId="7"/>
    <cellStyle name="Normal 2 2 10" xfId="18531"/>
    <cellStyle name="Normal 2 2 10 2" xfId="18532"/>
    <cellStyle name="Normal 2 2 11" xfId="18533"/>
    <cellStyle name="Normal 2 2 12" xfId="18534"/>
    <cellStyle name="Normal 2 2 13" xfId="18535"/>
    <cellStyle name="Normal 2 2 14" xfId="18536"/>
    <cellStyle name="Normal 2 2 15" xfId="18537"/>
    <cellStyle name="Normal 2 2 16" xfId="18538"/>
    <cellStyle name="Normal 2 2 2" xfId="18539"/>
    <cellStyle name="Normal 2 2 2 10" xfId="18540"/>
    <cellStyle name="Normal 2 2 2 10 2" xfId="18541"/>
    <cellStyle name="Normal 2 2 2 11" xfId="18542"/>
    <cellStyle name="Normal 2 2 2 12" xfId="18543"/>
    <cellStyle name="Normal 2 2 2 12 2" xfId="18544"/>
    <cellStyle name="Normal 2 2 2 13" xfId="18545"/>
    <cellStyle name="Normal 2 2 2 14" xfId="18546"/>
    <cellStyle name="Normal 2 2 2 15" xfId="18547"/>
    <cellStyle name="Normal 2 2 2 16" xfId="18548"/>
    <cellStyle name="Normal 2 2 2 17" xfId="18549"/>
    <cellStyle name="Normal 2 2 2 2" xfId="18550"/>
    <cellStyle name="Normal 2 2 2 2 10" xfId="18551"/>
    <cellStyle name="Normal 2 2 2 2 2" xfId="18552"/>
    <cellStyle name="Normal 2 2 2 2 2 2" xfId="18553"/>
    <cellStyle name="Normal 2 2 2 2 2 2 2" xfId="18554"/>
    <cellStyle name="Normal 2 2 2 2 2 2 2 2" xfId="18555"/>
    <cellStyle name="Normal 2 2 2 2 2 2 2 2 2" xfId="18556"/>
    <cellStyle name="Normal 2 2 2 2 2 2 2 2 2 2" xfId="18557"/>
    <cellStyle name="Normal 2 2 2 2 2 2 2 2 3" xfId="18558"/>
    <cellStyle name="Normal 2 2 2 2 2 2 2 2 3 2" xfId="18559"/>
    <cellStyle name="Normal 2 2 2 2 2 2 2 2 4" xfId="18560"/>
    <cellStyle name="Normal 2 2 2 2 2 2 2 2 4 2" xfId="18561"/>
    <cellStyle name="Normal 2 2 2 2 2 2 2 2 5" xfId="18562"/>
    <cellStyle name="Normal 2 2 2 2 2 2 2 3" xfId="18563"/>
    <cellStyle name="Normal 2 2 2 2 2 2 2 3 2" xfId="18564"/>
    <cellStyle name="Normal 2 2 2 2 2 2 2 4" xfId="18565"/>
    <cellStyle name="Normal 2 2 2 2 2 2 2 4 2" xfId="18566"/>
    <cellStyle name="Normal 2 2 2 2 2 2 2 5" xfId="18567"/>
    <cellStyle name="Normal 2 2 2 2 2 2 2 5 2" xfId="18568"/>
    <cellStyle name="Normal 2 2 2 2 2 2 2 6" xfId="18569"/>
    <cellStyle name="Normal 2 2 2 2 2 2 3" xfId="18570"/>
    <cellStyle name="Normal 2 2 2 2 2 2 3 2" xfId="18571"/>
    <cellStyle name="Normal 2 2 2 2 2 2 3 2 2" xfId="18572"/>
    <cellStyle name="Normal 2 2 2 2 2 2 3 3" xfId="18573"/>
    <cellStyle name="Normal 2 2 2 2 2 2 3 3 2" xfId="18574"/>
    <cellStyle name="Normal 2 2 2 2 2 2 3 4" xfId="18575"/>
    <cellStyle name="Normal 2 2 2 2 2 2 3 4 2" xfId="18576"/>
    <cellStyle name="Normal 2 2 2 2 2 2 3 5" xfId="18577"/>
    <cellStyle name="Normal 2 2 2 2 2 2 4" xfId="18578"/>
    <cellStyle name="Normal 2 2 2 2 2 2 4 2" xfId="18579"/>
    <cellStyle name="Normal 2 2 2 2 2 2 5" xfId="18580"/>
    <cellStyle name="Normal 2 2 2 2 2 2 5 2" xfId="18581"/>
    <cellStyle name="Normal 2 2 2 2 2 2 6" xfId="18582"/>
    <cellStyle name="Normal 2 2 2 2 2 2 6 2" xfId="18583"/>
    <cellStyle name="Normal 2 2 2 2 2 2 7" xfId="18584"/>
    <cellStyle name="Normal 2 2 2 2 2 3" xfId="18585"/>
    <cellStyle name="Normal 2 2 2 2 2 3 2" xfId="18586"/>
    <cellStyle name="Normal 2 2 2 2 2 3 2 2" xfId="18587"/>
    <cellStyle name="Normal 2 2 2 2 2 3 2 2 2" xfId="18588"/>
    <cellStyle name="Normal 2 2 2 2 2 3 2 3" xfId="18589"/>
    <cellStyle name="Normal 2 2 2 2 2 3 2 3 2" xfId="18590"/>
    <cellStyle name="Normal 2 2 2 2 2 3 2 4" xfId="18591"/>
    <cellStyle name="Normal 2 2 2 2 2 3 2 4 2" xfId="18592"/>
    <cellStyle name="Normal 2 2 2 2 2 3 2 5" xfId="18593"/>
    <cellStyle name="Normal 2 2 2 2 2 3 3" xfId="18594"/>
    <cellStyle name="Normal 2 2 2 2 2 3 3 2" xfId="18595"/>
    <cellStyle name="Normal 2 2 2 2 2 3 4" xfId="18596"/>
    <cellStyle name="Normal 2 2 2 2 2 3 4 2" xfId="18597"/>
    <cellStyle name="Normal 2 2 2 2 2 3 5" xfId="18598"/>
    <cellStyle name="Normal 2 2 2 2 2 3 5 2" xfId="18599"/>
    <cellStyle name="Normal 2 2 2 2 2 3 6" xfId="18600"/>
    <cellStyle name="Normal 2 2 2 2 2 4" xfId="18601"/>
    <cellStyle name="Normal 2 2 2 2 2 4 2" xfId="18602"/>
    <cellStyle name="Normal 2 2 2 2 2 4 2 2" xfId="18603"/>
    <cellStyle name="Normal 2 2 2 2 2 4 3" xfId="18604"/>
    <cellStyle name="Normal 2 2 2 2 2 4 3 2" xfId="18605"/>
    <cellStyle name="Normal 2 2 2 2 2 4 4" xfId="18606"/>
    <cellStyle name="Normal 2 2 2 2 2 4 4 2" xfId="18607"/>
    <cellStyle name="Normal 2 2 2 2 2 4 5" xfId="18608"/>
    <cellStyle name="Normal 2 2 2 2 2 5" xfId="18609"/>
    <cellStyle name="Normal 2 2 2 2 2 5 2" xfId="18610"/>
    <cellStyle name="Normal 2 2 2 2 2 6" xfId="18611"/>
    <cellStyle name="Normal 2 2 2 2 2 6 2" xfId="18612"/>
    <cellStyle name="Normal 2 2 2 2 2 7" xfId="18613"/>
    <cellStyle name="Normal 2 2 2 2 2 7 2" xfId="18614"/>
    <cellStyle name="Normal 2 2 2 2 2 8" xfId="18615"/>
    <cellStyle name="Normal 2 2 2 2 2 9" xfId="18616"/>
    <cellStyle name="Normal 2 2 2 2 3" xfId="18617"/>
    <cellStyle name="Normal 2 2 2 2 3 2" xfId="18618"/>
    <cellStyle name="Normal 2 2 2 2 3 2 2" xfId="18619"/>
    <cellStyle name="Normal 2 2 2 2 3 2 2 2" xfId="18620"/>
    <cellStyle name="Normal 2 2 2 2 3 2 2 2 2" xfId="18621"/>
    <cellStyle name="Normal 2 2 2 2 3 2 2 3" xfId="18622"/>
    <cellStyle name="Normal 2 2 2 2 3 2 2 3 2" xfId="18623"/>
    <cellStyle name="Normal 2 2 2 2 3 2 2 4" xfId="18624"/>
    <cellStyle name="Normal 2 2 2 2 3 2 2 4 2" xfId="18625"/>
    <cellStyle name="Normal 2 2 2 2 3 2 2 5" xfId="18626"/>
    <cellStyle name="Normal 2 2 2 2 3 2 3" xfId="18627"/>
    <cellStyle name="Normal 2 2 2 2 3 2 3 2" xfId="18628"/>
    <cellStyle name="Normal 2 2 2 2 3 2 4" xfId="18629"/>
    <cellStyle name="Normal 2 2 2 2 3 2 4 2" xfId="18630"/>
    <cellStyle name="Normal 2 2 2 2 3 2 5" xfId="18631"/>
    <cellStyle name="Normal 2 2 2 2 3 2 5 2" xfId="18632"/>
    <cellStyle name="Normal 2 2 2 2 3 2 6" xfId="18633"/>
    <cellStyle name="Normal 2 2 2 2 3 3" xfId="18634"/>
    <cellStyle name="Normal 2 2 2 2 3 3 2" xfId="18635"/>
    <cellStyle name="Normal 2 2 2 2 3 3 2 2" xfId="18636"/>
    <cellStyle name="Normal 2 2 2 2 3 3 3" xfId="18637"/>
    <cellStyle name="Normal 2 2 2 2 3 3 3 2" xfId="18638"/>
    <cellStyle name="Normal 2 2 2 2 3 3 4" xfId="18639"/>
    <cellStyle name="Normal 2 2 2 2 3 3 4 2" xfId="18640"/>
    <cellStyle name="Normal 2 2 2 2 3 3 5" xfId="18641"/>
    <cellStyle name="Normal 2 2 2 2 3 4" xfId="18642"/>
    <cellStyle name="Normal 2 2 2 2 3 4 2" xfId="18643"/>
    <cellStyle name="Normal 2 2 2 2 3 5" xfId="18644"/>
    <cellStyle name="Normal 2 2 2 2 3 5 2" xfId="18645"/>
    <cellStyle name="Normal 2 2 2 2 3 6" xfId="18646"/>
    <cellStyle name="Normal 2 2 2 2 3 6 2" xfId="18647"/>
    <cellStyle name="Normal 2 2 2 2 3 7" xfId="18648"/>
    <cellStyle name="Normal 2 2 2 2 3 8" xfId="18649"/>
    <cellStyle name="Normal 2 2 2 2 4" xfId="18650"/>
    <cellStyle name="Normal 2 2 2 2 4 2" xfId="18651"/>
    <cellStyle name="Normal 2 2 2 2 4 2 2" xfId="18652"/>
    <cellStyle name="Normal 2 2 2 2 4 2 2 2" xfId="18653"/>
    <cellStyle name="Normal 2 2 2 2 4 2 3" xfId="18654"/>
    <cellStyle name="Normal 2 2 2 2 4 2 3 2" xfId="18655"/>
    <cellStyle name="Normal 2 2 2 2 4 2 4" xfId="18656"/>
    <cellStyle name="Normal 2 2 2 2 4 2 4 2" xfId="18657"/>
    <cellStyle name="Normal 2 2 2 2 4 2 5" xfId="18658"/>
    <cellStyle name="Normal 2 2 2 2 4 3" xfId="18659"/>
    <cellStyle name="Normal 2 2 2 2 4 3 2" xfId="18660"/>
    <cellStyle name="Normal 2 2 2 2 4 4" xfId="18661"/>
    <cellStyle name="Normal 2 2 2 2 4 4 2" xfId="18662"/>
    <cellStyle name="Normal 2 2 2 2 4 5" xfId="18663"/>
    <cellStyle name="Normal 2 2 2 2 4 5 2" xfId="18664"/>
    <cellStyle name="Normal 2 2 2 2 4 6" xfId="18665"/>
    <cellStyle name="Normal 2 2 2 2 4 7" xfId="18666"/>
    <cellStyle name="Normal 2 2 2 2 5" xfId="18667"/>
    <cellStyle name="Normal 2 2 2 2 5 2" xfId="18668"/>
    <cellStyle name="Normal 2 2 2 2 5 2 2" xfId="18669"/>
    <cellStyle name="Normal 2 2 2 2 5 3" xfId="18670"/>
    <cellStyle name="Normal 2 2 2 2 5 3 2" xfId="18671"/>
    <cellStyle name="Normal 2 2 2 2 5 4" xfId="18672"/>
    <cellStyle name="Normal 2 2 2 2 5 4 2" xfId="18673"/>
    <cellStyle name="Normal 2 2 2 2 5 5" xfId="18674"/>
    <cellStyle name="Normal 2 2 2 2 6" xfId="18675"/>
    <cellStyle name="Normal 2 2 2 2 6 2" xfId="18676"/>
    <cellStyle name="Normal 2 2 2 2 7" xfId="18677"/>
    <cellStyle name="Normal 2 2 2 2 7 2" xfId="18678"/>
    <cellStyle name="Normal 2 2 2 2 8" xfId="18679"/>
    <cellStyle name="Normal 2 2 2 2 8 2" xfId="18680"/>
    <cellStyle name="Normal 2 2 2 2 9" xfId="18681"/>
    <cellStyle name="Normal 2 2 2 3" xfId="18682"/>
    <cellStyle name="Normal 2 2 2 3 2" xfId="18683"/>
    <cellStyle name="Normal 2 2 2 3 2 2" xfId="18684"/>
    <cellStyle name="Normal 2 2 2 3 2 2 2" xfId="18685"/>
    <cellStyle name="Normal 2 2 2 3 2 2 2 2" xfId="18686"/>
    <cellStyle name="Normal 2 2 2 3 2 2 2 2 2" xfId="18687"/>
    <cellStyle name="Normal 2 2 2 3 2 2 2 3" xfId="18688"/>
    <cellStyle name="Normal 2 2 2 3 2 2 2 3 2" xfId="18689"/>
    <cellStyle name="Normal 2 2 2 3 2 2 2 4" xfId="18690"/>
    <cellStyle name="Normal 2 2 2 3 2 2 2 4 2" xfId="18691"/>
    <cellStyle name="Normal 2 2 2 3 2 2 2 5" xfId="18692"/>
    <cellStyle name="Normal 2 2 2 3 2 2 3" xfId="18693"/>
    <cellStyle name="Normal 2 2 2 3 2 2 3 2" xfId="18694"/>
    <cellStyle name="Normal 2 2 2 3 2 2 4" xfId="18695"/>
    <cellStyle name="Normal 2 2 2 3 2 2 4 2" xfId="18696"/>
    <cellStyle name="Normal 2 2 2 3 2 2 5" xfId="18697"/>
    <cellStyle name="Normal 2 2 2 3 2 2 5 2" xfId="18698"/>
    <cellStyle name="Normal 2 2 2 3 2 2 6" xfId="18699"/>
    <cellStyle name="Normal 2 2 2 3 2 3" xfId="18700"/>
    <cellStyle name="Normal 2 2 2 3 2 3 2" xfId="18701"/>
    <cellStyle name="Normal 2 2 2 3 2 3 2 2" xfId="18702"/>
    <cellStyle name="Normal 2 2 2 3 2 3 3" xfId="18703"/>
    <cellStyle name="Normal 2 2 2 3 2 3 3 2" xfId="18704"/>
    <cellStyle name="Normal 2 2 2 3 2 3 4" xfId="18705"/>
    <cellStyle name="Normal 2 2 2 3 2 3 4 2" xfId="18706"/>
    <cellStyle name="Normal 2 2 2 3 2 3 5" xfId="18707"/>
    <cellStyle name="Normal 2 2 2 3 2 4" xfId="18708"/>
    <cellStyle name="Normal 2 2 2 3 2 4 2" xfId="18709"/>
    <cellStyle name="Normal 2 2 2 3 2 5" xfId="18710"/>
    <cellStyle name="Normal 2 2 2 3 2 5 2" xfId="18711"/>
    <cellStyle name="Normal 2 2 2 3 2 6" xfId="18712"/>
    <cellStyle name="Normal 2 2 2 3 2 6 2" xfId="18713"/>
    <cellStyle name="Normal 2 2 2 3 2 7" xfId="18714"/>
    <cellStyle name="Normal 2 2 2 3 2 8" xfId="18715"/>
    <cellStyle name="Normal 2 2 2 3 3" xfId="18716"/>
    <cellStyle name="Normal 2 2 2 3 3 2" xfId="18717"/>
    <cellStyle name="Normal 2 2 2 3 3 2 2" xfId="18718"/>
    <cellStyle name="Normal 2 2 2 3 3 2 2 2" xfId="18719"/>
    <cellStyle name="Normal 2 2 2 3 3 2 3" xfId="18720"/>
    <cellStyle name="Normal 2 2 2 3 3 2 3 2" xfId="18721"/>
    <cellStyle name="Normal 2 2 2 3 3 2 4" xfId="18722"/>
    <cellStyle name="Normal 2 2 2 3 3 2 4 2" xfId="18723"/>
    <cellStyle name="Normal 2 2 2 3 3 2 5" xfId="18724"/>
    <cellStyle name="Normal 2 2 2 3 3 3" xfId="18725"/>
    <cellStyle name="Normal 2 2 2 3 3 3 2" xfId="18726"/>
    <cellStyle name="Normal 2 2 2 3 3 4" xfId="18727"/>
    <cellStyle name="Normal 2 2 2 3 3 4 2" xfId="18728"/>
    <cellStyle name="Normal 2 2 2 3 3 5" xfId="18729"/>
    <cellStyle name="Normal 2 2 2 3 3 5 2" xfId="18730"/>
    <cellStyle name="Normal 2 2 2 3 3 6" xfId="18731"/>
    <cellStyle name="Normal 2 2 2 3 3 7" xfId="18732"/>
    <cellStyle name="Normal 2 2 2 3 4" xfId="18733"/>
    <cellStyle name="Normal 2 2 2 3 4 2" xfId="18734"/>
    <cellStyle name="Normal 2 2 2 3 4 2 2" xfId="18735"/>
    <cellStyle name="Normal 2 2 2 3 4 3" xfId="18736"/>
    <cellStyle name="Normal 2 2 2 3 4 3 2" xfId="18737"/>
    <cellStyle name="Normal 2 2 2 3 4 4" xfId="18738"/>
    <cellStyle name="Normal 2 2 2 3 4 4 2" xfId="18739"/>
    <cellStyle name="Normal 2 2 2 3 4 5" xfId="18740"/>
    <cellStyle name="Normal 2 2 2 3 5" xfId="18741"/>
    <cellStyle name="Normal 2 2 2 3 5 2" xfId="18742"/>
    <cellStyle name="Normal 2 2 2 3 6" xfId="18743"/>
    <cellStyle name="Normal 2 2 2 3 6 2" xfId="18744"/>
    <cellStyle name="Normal 2 2 2 3 7" xfId="18745"/>
    <cellStyle name="Normal 2 2 2 3 7 2" xfId="18746"/>
    <cellStyle name="Normal 2 2 2 3 8" xfId="18747"/>
    <cellStyle name="Normal 2 2 2 3 9" xfId="18748"/>
    <cellStyle name="Normal 2 2 2 4" xfId="18749"/>
    <cellStyle name="Normal 2 2 2 4 2" xfId="18750"/>
    <cellStyle name="Normal 2 2 2 4 2 2" xfId="18751"/>
    <cellStyle name="Normal 2 2 2 4 2 2 2" xfId="18752"/>
    <cellStyle name="Normal 2 2 2 4 2 2 2 2" xfId="18753"/>
    <cellStyle name="Normal 2 2 2 4 2 2 3" xfId="18754"/>
    <cellStyle name="Normal 2 2 2 4 2 2 3 2" xfId="18755"/>
    <cellStyle name="Normal 2 2 2 4 2 2 4" xfId="18756"/>
    <cellStyle name="Normal 2 2 2 4 2 2 4 2" xfId="18757"/>
    <cellStyle name="Normal 2 2 2 4 2 2 5" xfId="18758"/>
    <cellStyle name="Normal 2 2 2 4 2 3" xfId="18759"/>
    <cellStyle name="Normal 2 2 2 4 2 3 2" xfId="18760"/>
    <cellStyle name="Normal 2 2 2 4 2 4" xfId="18761"/>
    <cellStyle name="Normal 2 2 2 4 2 4 2" xfId="18762"/>
    <cellStyle name="Normal 2 2 2 4 2 5" xfId="18763"/>
    <cellStyle name="Normal 2 2 2 4 2 5 2" xfId="18764"/>
    <cellStyle name="Normal 2 2 2 4 2 6" xfId="18765"/>
    <cellStyle name="Normal 2 2 2 4 2 7" xfId="18766"/>
    <cellStyle name="Normal 2 2 2 4 3" xfId="18767"/>
    <cellStyle name="Normal 2 2 2 4 3 2" xfId="18768"/>
    <cellStyle name="Normal 2 2 2 4 3 2 2" xfId="18769"/>
    <cellStyle name="Normal 2 2 2 4 3 3" xfId="18770"/>
    <cellStyle name="Normal 2 2 2 4 3 3 2" xfId="18771"/>
    <cellStyle name="Normal 2 2 2 4 3 4" xfId="18772"/>
    <cellStyle name="Normal 2 2 2 4 3 4 2" xfId="18773"/>
    <cellStyle name="Normal 2 2 2 4 3 5" xfId="18774"/>
    <cellStyle name="Normal 2 2 2 4 4" xfId="18775"/>
    <cellStyle name="Normal 2 2 2 4 4 2" xfId="18776"/>
    <cellStyle name="Normal 2 2 2 4 5" xfId="18777"/>
    <cellStyle name="Normal 2 2 2 4 5 2" xfId="18778"/>
    <cellStyle name="Normal 2 2 2 4 6" xfId="18779"/>
    <cellStyle name="Normal 2 2 2 4 6 2" xfId="18780"/>
    <cellStyle name="Normal 2 2 2 4 7" xfId="18781"/>
    <cellStyle name="Normal 2 2 2 4 8" xfId="18782"/>
    <cellStyle name="Normal 2 2 2 5" xfId="18783"/>
    <cellStyle name="Normal 2 2 2 5 2" xfId="18784"/>
    <cellStyle name="Normal 2 2 2 5 2 2" xfId="18785"/>
    <cellStyle name="Normal 2 2 2 5 2 2 2" xfId="18786"/>
    <cellStyle name="Normal 2 2 2 5 2 2 2 2" xfId="18787"/>
    <cellStyle name="Normal 2 2 2 5 2 2 3" xfId="18788"/>
    <cellStyle name="Normal 2 2 2 5 2 2 3 2" xfId="18789"/>
    <cellStyle name="Normal 2 2 2 5 2 2 4" xfId="18790"/>
    <cellStyle name="Normal 2 2 2 5 2 2 4 2" xfId="18791"/>
    <cellStyle name="Normal 2 2 2 5 2 2 5" xfId="18792"/>
    <cellStyle name="Normal 2 2 2 5 2 3" xfId="18793"/>
    <cellStyle name="Normal 2 2 2 5 2 3 2" xfId="18794"/>
    <cellStyle name="Normal 2 2 2 5 2 4" xfId="18795"/>
    <cellStyle name="Normal 2 2 2 5 2 4 2" xfId="18796"/>
    <cellStyle name="Normal 2 2 2 5 2 5" xfId="18797"/>
    <cellStyle name="Normal 2 2 2 5 2 5 2" xfId="18798"/>
    <cellStyle name="Normal 2 2 2 5 2 6" xfId="18799"/>
    <cellStyle name="Normal 2 2 2 5 3" xfId="18800"/>
    <cellStyle name="Normal 2 2 2 5 3 2" xfId="18801"/>
    <cellStyle name="Normal 2 2 2 5 3 2 2" xfId="18802"/>
    <cellStyle name="Normal 2 2 2 5 3 3" xfId="18803"/>
    <cellStyle name="Normal 2 2 2 5 3 3 2" xfId="18804"/>
    <cellStyle name="Normal 2 2 2 5 3 4" xfId="18805"/>
    <cellStyle name="Normal 2 2 2 5 3 4 2" xfId="18806"/>
    <cellStyle name="Normal 2 2 2 5 3 5" xfId="18807"/>
    <cellStyle name="Normal 2 2 2 5 4" xfId="18808"/>
    <cellStyle name="Normal 2 2 2 5 4 2" xfId="18809"/>
    <cellStyle name="Normal 2 2 2 5 5" xfId="18810"/>
    <cellStyle name="Normal 2 2 2 5 5 2" xfId="18811"/>
    <cellStyle name="Normal 2 2 2 5 6" xfId="18812"/>
    <cellStyle name="Normal 2 2 2 5 6 2" xfId="18813"/>
    <cellStyle name="Normal 2 2 2 5 7" xfId="18814"/>
    <cellStyle name="Normal 2 2 2 6" xfId="18815"/>
    <cellStyle name="Normal 2 2 2 6 2" xfId="18816"/>
    <cellStyle name="Normal 2 2 2 6 2 2" xfId="18817"/>
    <cellStyle name="Normal 2 2 2 6 2 2 2" xfId="18818"/>
    <cellStyle name="Normal 2 2 2 6 2 3" xfId="18819"/>
    <cellStyle name="Normal 2 2 2 6 2 3 2" xfId="18820"/>
    <cellStyle name="Normal 2 2 2 6 2 4" xfId="18821"/>
    <cellStyle name="Normal 2 2 2 6 2 4 2" xfId="18822"/>
    <cellStyle name="Normal 2 2 2 6 2 5" xfId="18823"/>
    <cellStyle name="Normal 2 2 2 6 3" xfId="18824"/>
    <cellStyle name="Normal 2 2 2 6 3 2" xfId="18825"/>
    <cellStyle name="Normal 2 2 2 6 4" xfId="18826"/>
    <cellStyle name="Normal 2 2 2 6 4 2" xfId="18827"/>
    <cellStyle name="Normal 2 2 2 6 5" xfId="18828"/>
    <cellStyle name="Normal 2 2 2 6 5 2" xfId="18829"/>
    <cellStyle name="Normal 2 2 2 6 6" xfId="18830"/>
    <cellStyle name="Normal 2 2 2 7" xfId="18831"/>
    <cellStyle name="Normal 2 2 2 7 2" xfId="18832"/>
    <cellStyle name="Normal 2 2 2 7 2 2" xfId="18833"/>
    <cellStyle name="Normal 2 2 2 7 3" xfId="18834"/>
    <cellStyle name="Normal 2 2 2 7 3 2" xfId="18835"/>
    <cellStyle name="Normal 2 2 2 7 4" xfId="18836"/>
    <cellStyle name="Normal 2 2 2 7 4 2" xfId="18837"/>
    <cellStyle name="Normal 2 2 2 7 5" xfId="18838"/>
    <cellStyle name="Normal 2 2 2 8" xfId="18839"/>
    <cellStyle name="Normal 2 2 2 8 2" xfId="18840"/>
    <cellStyle name="Normal 2 2 2 9" xfId="18841"/>
    <cellStyle name="Normal 2 2 2 9 2" xfId="18842"/>
    <cellStyle name="Normal 2 2 3" xfId="18843"/>
    <cellStyle name="Normal 2 2 3 10" xfId="18844"/>
    <cellStyle name="Normal 2 2 3 10 2" xfId="18845"/>
    <cellStyle name="Normal 2 2 3 11" xfId="18846"/>
    <cellStyle name="Normal 2 2 3 12" xfId="18847"/>
    <cellStyle name="Normal 2 2 3 13" xfId="18848"/>
    <cellStyle name="Normal 2 2 3 14" xfId="18849"/>
    <cellStyle name="Normal 2 2 3 15" xfId="18850"/>
    <cellStyle name="Normal 2 2 3 16" xfId="18851"/>
    <cellStyle name="Normal 2 2 3 2" xfId="18852"/>
    <cellStyle name="Normal 2 2 3 2 10" xfId="18853"/>
    <cellStyle name="Normal 2 2 3 2 2" xfId="18854"/>
    <cellStyle name="Normal 2 2 3 2 2 2" xfId="18855"/>
    <cellStyle name="Normal 2 2 3 2 2 2 2" xfId="18856"/>
    <cellStyle name="Normal 2 2 3 2 2 2 2 2" xfId="18857"/>
    <cellStyle name="Normal 2 2 3 2 2 2 2 2 2" xfId="18858"/>
    <cellStyle name="Normal 2 2 3 2 2 2 2 2 2 2" xfId="18859"/>
    <cellStyle name="Normal 2 2 3 2 2 2 2 2 3" xfId="18860"/>
    <cellStyle name="Normal 2 2 3 2 2 2 2 2 3 2" xfId="18861"/>
    <cellStyle name="Normal 2 2 3 2 2 2 2 2 4" xfId="18862"/>
    <cellStyle name="Normal 2 2 3 2 2 2 2 2 4 2" xfId="18863"/>
    <cellStyle name="Normal 2 2 3 2 2 2 2 2 5" xfId="18864"/>
    <cellStyle name="Normal 2 2 3 2 2 2 2 3" xfId="18865"/>
    <cellStyle name="Normal 2 2 3 2 2 2 2 3 2" xfId="18866"/>
    <cellStyle name="Normal 2 2 3 2 2 2 2 4" xfId="18867"/>
    <cellStyle name="Normal 2 2 3 2 2 2 2 4 2" xfId="18868"/>
    <cellStyle name="Normal 2 2 3 2 2 2 2 5" xfId="18869"/>
    <cellStyle name="Normal 2 2 3 2 2 2 2 5 2" xfId="18870"/>
    <cellStyle name="Normal 2 2 3 2 2 2 2 6" xfId="18871"/>
    <cellStyle name="Normal 2 2 3 2 2 2 3" xfId="18872"/>
    <cellStyle name="Normal 2 2 3 2 2 2 3 2" xfId="18873"/>
    <cellStyle name="Normal 2 2 3 2 2 2 3 2 2" xfId="18874"/>
    <cellStyle name="Normal 2 2 3 2 2 2 3 3" xfId="18875"/>
    <cellStyle name="Normal 2 2 3 2 2 2 3 3 2" xfId="18876"/>
    <cellStyle name="Normal 2 2 3 2 2 2 3 4" xfId="18877"/>
    <cellStyle name="Normal 2 2 3 2 2 2 3 4 2" xfId="18878"/>
    <cellStyle name="Normal 2 2 3 2 2 2 3 5" xfId="18879"/>
    <cellStyle name="Normal 2 2 3 2 2 2 4" xfId="18880"/>
    <cellStyle name="Normal 2 2 3 2 2 2 4 2" xfId="18881"/>
    <cellStyle name="Normal 2 2 3 2 2 2 5" xfId="18882"/>
    <cellStyle name="Normal 2 2 3 2 2 2 5 2" xfId="18883"/>
    <cellStyle name="Normal 2 2 3 2 2 2 6" xfId="18884"/>
    <cellStyle name="Normal 2 2 3 2 2 2 6 2" xfId="18885"/>
    <cellStyle name="Normal 2 2 3 2 2 2 7" xfId="18886"/>
    <cellStyle name="Normal 2 2 3 2 2 3" xfId="18887"/>
    <cellStyle name="Normal 2 2 3 2 2 3 2" xfId="18888"/>
    <cellStyle name="Normal 2 2 3 2 2 3 2 2" xfId="18889"/>
    <cellStyle name="Normal 2 2 3 2 2 3 2 2 2" xfId="18890"/>
    <cellStyle name="Normal 2 2 3 2 2 3 2 3" xfId="18891"/>
    <cellStyle name="Normal 2 2 3 2 2 3 2 3 2" xfId="18892"/>
    <cellStyle name="Normal 2 2 3 2 2 3 2 4" xfId="18893"/>
    <cellStyle name="Normal 2 2 3 2 2 3 2 4 2" xfId="18894"/>
    <cellStyle name="Normal 2 2 3 2 2 3 2 5" xfId="18895"/>
    <cellStyle name="Normal 2 2 3 2 2 3 3" xfId="18896"/>
    <cellStyle name="Normal 2 2 3 2 2 3 3 2" xfId="18897"/>
    <cellStyle name="Normal 2 2 3 2 2 3 4" xfId="18898"/>
    <cellStyle name="Normal 2 2 3 2 2 3 4 2" xfId="18899"/>
    <cellStyle name="Normal 2 2 3 2 2 3 5" xfId="18900"/>
    <cellStyle name="Normal 2 2 3 2 2 3 5 2" xfId="18901"/>
    <cellStyle name="Normal 2 2 3 2 2 3 6" xfId="18902"/>
    <cellStyle name="Normal 2 2 3 2 2 4" xfId="18903"/>
    <cellStyle name="Normal 2 2 3 2 2 4 2" xfId="18904"/>
    <cellStyle name="Normal 2 2 3 2 2 4 2 2" xfId="18905"/>
    <cellStyle name="Normal 2 2 3 2 2 4 3" xfId="18906"/>
    <cellStyle name="Normal 2 2 3 2 2 4 3 2" xfId="18907"/>
    <cellStyle name="Normal 2 2 3 2 2 4 4" xfId="18908"/>
    <cellStyle name="Normal 2 2 3 2 2 4 4 2" xfId="18909"/>
    <cellStyle name="Normal 2 2 3 2 2 4 5" xfId="18910"/>
    <cellStyle name="Normal 2 2 3 2 2 5" xfId="18911"/>
    <cellStyle name="Normal 2 2 3 2 2 5 2" xfId="18912"/>
    <cellStyle name="Normal 2 2 3 2 2 6" xfId="18913"/>
    <cellStyle name="Normal 2 2 3 2 2 6 2" xfId="18914"/>
    <cellStyle name="Normal 2 2 3 2 2 7" xfId="18915"/>
    <cellStyle name="Normal 2 2 3 2 2 7 2" xfId="18916"/>
    <cellStyle name="Normal 2 2 3 2 2 8" xfId="18917"/>
    <cellStyle name="Normal 2 2 3 2 3" xfId="18918"/>
    <cellStyle name="Normal 2 2 3 2 3 2" xfId="18919"/>
    <cellStyle name="Normal 2 2 3 2 3 2 2" xfId="18920"/>
    <cellStyle name="Normal 2 2 3 2 3 2 2 2" xfId="18921"/>
    <cellStyle name="Normal 2 2 3 2 3 2 2 2 2" xfId="18922"/>
    <cellStyle name="Normal 2 2 3 2 3 2 2 3" xfId="18923"/>
    <cellStyle name="Normal 2 2 3 2 3 2 2 3 2" xfId="18924"/>
    <cellStyle name="Normal 2 2 3 2 3 2 2 4" xfId="18925"/>
    <cellStyle name="Normal 2 2 3 2 3 2 2 4 2" xfId="18926"/>
    <cellStyle name="Normal 2 2 3 2 3 2 2 5" xfId="18927"/>
    <cellStyle name="Normal 2 2 3 2 3 2 3" xfId="18928"/>
    <cellStyle name="Normal 2 2 3 2 3 2 3 2" xfId="18929"/>
    <cellStyle name="Normal 2 2 3 2 3 2 4" xfId="18930"/>
    <cellStyle name="Normal 2 2 3 2 3 2 4 2" xfId="18931"/>
    <cellStyle name="Normal 2 2 3 2 3 2 5" xfId="18932"/>
    <cellStyle name="Normal 2 2 3 2 3 2 5 2" xfId="18933"/>
    <cellStyle name="Normal 2 2 3 2 3 2 6" xfId="18934"/>
    <cellStyle name="Normal 2 2 3 2 3 3" xfId="18935"/>
    <cellStyle name="Normal 2 2 3 2 3 3 2" xfId="18936"/>
    <cellStyle name="Normal 2 2 3 2 3 3 2 2" xfId="18937"/>
    <cellStyle name="Normal 2 2 3 2 3 3 3" xfId="18938"/>
    <cellStyle name="Normal 2 2 3 2 3 3 3 2" xfId="18939"/>
    <cellStyle name="Normal 2 2 3 2 3 3 4" xfId="18940"/>
    <cellStyle name="Normal 2 2 3 2 3 3 4 2" xfId="18941"/>
    <cellStyle name="Normal 2 2 3 2 3 3 5" xfId="18942"/>
    <cellStyle name="Normal 2 2 3 2 3 4" xfId="18943"/>
    <cellStyle name="Normal 2 2 3 2 3 4 2" xfId="18944"/>
    <cellStyle name="Normal 2 2 3 2 3 5" xfId="18945"/>
    <cellStyle name="Normal 2 2 3 2 3 5 2" xfId="18946"/>
    <cellStyle name="Normal 2 2 3 2 3 6" xfId="18947"/>
    <cellStyle name="Normal 2 2 3 2 3 6 2" xfId="18948"/>
    <cellStyle name="Normal 2 2 3 2 3 7" xfId="18949"/>
    <cellStyle name="Normal 2 2 3 2 4" xfId="18950"/>
    <cellStyle name="Normal 2 2 3 2 4 2" xfId="18951"/>
    <cellStyle name="Normal 2 2 3 2 4 2 2" xfId="18952"/>
    <cellStyle name="Normal 2 2 3 2 4 2 2 2" xfId="18953"/>
    <cellStyle name="Normal 2 2 3 2 4 2 3" xfId="18954"/>
    <cellStyle name="Normal 2 2 3 2 4 2 3 2" xfId="18955"/>
    <cellStyle name="Normal 2 2 3 2 4 2 4" xfId="18956"/>
    <cellStyle name="Normal 2 2 3 2 4 2 4 2" xfId="18957"/>
    <cellStyle name="Normal 2 2 3 2 4 2 5" xfId="18958"/>
    <cellStyle name="Normal 2 2 3 2 4 3" xfId="18959"/>
    <cellStyle name="Normal 2 2 3 2 4 3 2" xfId="18960"/>
    <cellStyle name="Normal 2 2 3 2 4 4" xfId="18961"/>
    <cellStyle name="Normal 2 2 3 2 4 4 2" xfId="18962"/>
    <cellStyle name="Normal 2 2 3 2 4 5" xfId="18963"/>
    <cellStyle name="Normal 2 2 3 2 4 5 2" xfId="18964"/>
    <cellStyle name="Normal 2 2 3 2 4 6" xfId="18965"/>
    <cellStyle name="Normal 2 2 3 2 5" xfId="18966"/>
    <cellStyle name="Normal 2 2 3 2 5 2" xfId="18967"/>
    <cellStyle name="Normal 2 2 3 2 5 2 2" xfId="18968"/>
    <cellStyle name="Normal 2 2 3 2 5 3" xfId="18969"/>
    <cellStyle name="Normal 2 2 3 2 5 3 2" xfId="18970"/>
    <cellStyle name="Normal 2 2 3 2 5 4" xfId="18971"/>
    <cellStyle name="Normal 2 2 3 2 5 4 2" xfId="18972"/>
    <cellStyle name="Normal 2 2 3 2 5 5" xfId="18973"/>
    <cellStyle name="Normal 2 2 3 2 6" xfId="18974"/>
    <cellStyle name="Normal 2 2 3 2 6 2" xfId="18975"/>
    <cellStyle name="Normal 2 2 3 2 7" xfId="18976"/>
    <cellStyle name="Normal 2 2 3 2 7 2" xfId="18977"/>
    <cellStyle name="Normal 2 2 3 2 8" xfId="18978"/>
    <cellStyle name="Normal 2 2 3 2 8 2" xfId="18979"/>
    <cellStyle name="Normal 2 2 3 2 9" xfId="18980"/>
    <cellStyle name="Normal 2 2 3 3" xfId="18981"/>
    <cellStyle name="Normal 2 2 3 3 2" xfId="18982"/>
    <cellStyle name="Normal 2 2 3 3 2 2" xfId="18983"/>
    <cellStyle name="Normal 2 2 3 3 2 2 2" xfId="18984"/>
    <cellStyle name="Normal 2 2 3 3 2 2 2 2" xfId="18985"/>
    <cellStyle name="Normal 2 2 3 3 2 2 2 2 2" xfId="18986"/>
    <cellStyle name="Normal 2 2 3 3 2 2 2 3" xfId="18987"/>
    <cellStyle name="Normal 2 2 3 3 2 2 2 3 2" xfId="18988"/>
    <cellStyle name="Normal 2 2 3 3 2 2 2 4" xfId="18989"/>
    <cellStyle name="Normal 2 2 3 3 2 2 2 4 2" xfId="18990"/>
    <cellStyle name="Normal 2 2 3 3 2 2 2 5" xfId="18991"/>
    <cellStyle name="Normal 2 2 3 3 2 2 3" xfId="18992"/>
    <cellStyle name="Normal 2 2 3 3 2 2 3 2" xfId="18993"/>
    <cellStyle name="Normal 2 2 3 3 2 2 4" xfId="18994"/>
    <cellStyle name="Normal 2 2 3 3 2 2 4 2" xfId="18995"/>
    <cellStyle name="Normal 2 2 3 3 2 2 5" xfId="18996"/>
    <cellStyle name="Normal 2 2 3 3 2 2 5 2" xfId="18997"/>
    <cellStyle name="Normal 2 2 3 3 2 2 6" xfId="18998"/>
    <cellStyle name="Normal 2 2 3 3 2 3" xfId="18999"/>
    <cellStyle name="Normal 2 2 3 3 2 3 2" xfId="19000"/>
    <cellStyle name="Normal 2 2 3 3 2 3 2 2" xfId="19001"/>
    <cellStyle name="Normal 2 2 3 3 2 3 3" xfId="19002"/>
    <cellStyle name="Normal 2 2 3 3 2 3 3 2" xfId="19003"/>
    <cellStyle name="Normal 2 2 3 3 2 3 4" xfId="19004"/>
    <cellStyle name="Normal 2 2 3 3 2 3 4 2" xfId="19005"/>
    <cellStyle name="Normal 2 2 3 3 2 3 5" xfId="19006"/>
    <cellStyle name="Normal 2 2 3 3 2 4" xfId="19007"/>
    <cellStyle name="Normal 2 2 3 3 2 4 2" xfId="19008"/>
    <cellStyle name="Normal 2 2 3 3 2 5" xfId="19009"/>
    <cellStyle name="Normal 2 2 3 3 2 5 2" xfId="19010"/>
    <cellStyle name="Normal 2 2 3 3 2 6" xfId="19011"/>
    <cellStyle name="Normal 2 2 3 3 2 6 2" xfId="19012"/>
    <cellStyle name="Normal 2 2 3 3 2 7" xfId="19013"/>
    <cellStyle name="Normal 2 2 3 3 3" xfId="19014"/>
    <cellStyle name="Normal 2 2 3 3 3 2" xfId="19015"/>
    <cellStyle name="Normal 2 2 3 3 3 2 2" xfId="19016"/>
    <cellStyle name="Normal 2 2 3 3 3 2 2 2" xfId="19017"/>
    <cellStyle name="Normal 2 2 3 3 3 2 3" xfId="19018"/>
    <cellStyle name="Normal 2 2 3 3 3 2 3 2" xfId="19019"/>
    <cellStyle name="Normal 2 2 3 3 3 2 4" xfId="19020"/>
    <cellStyle name="Normal 2 2 3 3 3 2 4 2" xfId="19021"/>
    <cellStyle name="Normal 2 2 3 3 3 2 5" xfId="19022"/>
    <cellStyle name="Normal 2 2 3 3 3 3" xfId="19023"/>
    <cellStyle name="Normal 2 2 3 3 3 3 2" xfId="19024"/>
    <cellStyle name="Normal 2 2 3 3 3 4" xfId="19025"/>
    <cellStyle name="Normal 2 2 3 3 3 4 2" xfId="19026"/>
    <cellStyle name="Normal 2 2 3 3 3 5" xfId="19027"/>
    <cellStyle name="Normal 2 2 3 3 3 5 2" xfId="19028"/>
    <cellStyle name="Normal 2 2 3 3 3 6" xfId="19029"/>
    <cellStyle name="Normal 2 2 3 3 4" xfId="19030"/>
    <cellStyle name="Normal 2 2 3 3 4 2" xfId="19031"/>
    <cellStyle name="Normal 2 2 3 3 4 2 2" xfId="19032"/>
    <cellStyle name="Normal 2 2 3 3 4 3" xfId="19033"/>
    <cellStyle name="Normal 2 2 3 3 4 3 2" xfId="19034"/>
    <cellStyle name="Normal 2 2 3 3 4 4" xfId="19035"/>
    <cellStyle name="Normal 2 2 3 3 4 4 2" xfId="19036"/>
    <cellStyle name="Normal 2 2 3 3 4 5" xfId="19037"/>
    <cellStyle name="Normal 2 2 3 3 5" xfId="19038"/>
    <cellStyle name="Normal 2 2 3 3 5 2" xfId="19039"/>
    <cellStyle name="Normal 2 2 3 3 6" xfId="19040"/>
    <cellStyle name="Normal 2 2 3 3 6 2" xfId="19041"/>
    <cellStyle name="Normal 2 2 3 3 7" xfId="19042"/>
    <cellStyle name="Normal 2 2 3 3 7 2" xfId="19043"/>
    <cellStyle name="Normal 2 2 3 3 8" xfId="19044"/>
    <cellStyle name="Normal 2 2 3 3 9" xfId="19045"/>
    <cellStyle name="Normal 2 2 3 4" xfId="19046"/>
    <cellStyle name="Normal 2 2 3 4 2" xfId="19047"/>
    <cellStyle name="Normal 2 2 3 4 2 2" xfId="19048"/>
    <cellStyle name="Normal 2 2 3 4 2 2 2" xfId="19049"/>
    <cellStyle name="Normal 2 2 3 4 2 2 2 2" xfId="19050"/>
    <cellStyle name="Normal 2 2 3 4 2 2 3" xfId="19051"/>
    <cellStyle name="Normal 2 2 3 4 2 2 3 2" xfId="19052"/>
    <cellStyle name="Normal 2 2 3 4 2 2 4" xfId="19053"/>
    <cellStyle name="Normal 2 2 3 4 2 2 4 2" xfId="19054"/>
    <cellStyle name="Normal 2 2 3 4 2 2 5" xfId="19055"/>
    <cellStyle name="Normal 2 2 3 4 2 3" xfId="19056"/>
    <cellStyle name="Normal 2 2 3 4 2 3 2" xfId="19057"/>
    <cellStyle name="Normal 2 2 3 4 2 4" xfId="19058"/>
    <cellStyle name="Normal 2 2 3 4 2 4 2" xfId="19059"/>
    <cellStyle name="Normal 2 2 3 4 2 5" xfId="19060"/>
    <cellStyle name="Normal 2 2 3 4 2 5 2" xfId="19061"/>
    <cellStyle name="Normal 2 2 3 4 2 6" xfId="19062"/>
    <cellStyle name="Normal 2 2 3 4 3" xfId="19063"/>
    <cellStyle name="Normal 2 2 3 4 3 2" xfId="19064"/>
    <cellStyle name="Normal 2 2 3 4 3 2 2" xfId="19065"/>
    <cellStyle name="Normal 2 2 3 4 3 3" xfId="19066"/>
    <cellStyle name="Normal 2 2 3 4 3 3 2" xfId="19067"/>
    <cellStyle name="Normal 2 2 3 4 3 4" xfId="19068"/>
    <cellStyle name="Normal 2 2 3 4 3 4 2" xfId="19069"/>
    <cellStyle name="Normal 2 2 3 4 3 5" xfId="19070"/>
    <cellStyle name="Normal 2 2 3 4 4" xfId="19071"/>
    <cellStyle name="Normal 2 2 3 4 4 2" xfId="19072"/>
    <cellStyle name="Normal 2 2 3 4 5" xfId="19073"/>
    <cellStyle name="Normal 2 2 3 4 5 2" xfId="19074"/>
    <cellStyle name="Normal 2 2 3 4 6" xfId="19075"/>
    <cellStyle name="Normal 2 2 3 4 6 2" xfId="19076"/>
    <cellStyle name="Normal 2 2 3 4 7" xfId="19077"/>
    <cellStyle name="Normal 2 2 3 5" xfId="19078"/>
    <cellStyle name="Normal 2 2 3 5 2" xfId="19079"/>
    <cellStyle name="Normal 2 2 3 5 2 2" xfId="19080"/>
    <cellStyle name="Normal 2 2 3 5 2 2 2" xfId="19081"/>
    <cellStyle name="Normal 2 2 3 5 2 2 2 2" xfId="19082"/>
    <cellStyle name="Normal 2 2 3 5 2 2 3" xfId="19083"/>
    <cellStyle name="Normal 2 2 3 5 2 2 3 2" xfId="19084"/>
    <cellStyle name="Normal 2 2 3 5 2 2 4" xfId="19085"/>
    <cellStyle name="Normal 2 2 3 5 2 2 4 2" xfId="19086"/>
    <cellStyle name="Normal 2 2 3 5 2 2 5" xfId="19087"/>
    <cellStyle name="Normal 2 2 3 5 2 3" xfId="19088"/>
    <cellStyle name="Normal 2 2 3 5 2 3 2" xfId="19089"/>
    <cellStyle name="Normal 2 2 3 5 2 4" xfId="19090"/>
    <cellStyle name="Normal 2 2 3 5 2 4 2" xfId="19091"/>
    <cellStyle name="Normal 2 2 3 5 2 5" xfId="19092"/>
    <cellStyle name="Normal 2 2 3 5 2 5 2" xfId="19093"/>
    <cellStyle name="Normal 2 2 3 5 2 6" xfId="19094"/>
    <cellStyle name="Normal 2 2 3 5 3" xfId="19095"/>
    <cellStyle name="Normal 2 2 3 5 3 2" xfId="19096"/>
    <cellStyle name="Normal 2 2 3 5 3 2 2" xfId="19097"/>
    <cellStyle name="Normal 2 2 3 5 3 3" xfId="19098"/>
    <cellStyle name="Normal 2 2 3 5 3 3 2" xfId="19099"/>
    <cellStyle name="Normal 2 2 3 5 3 4" xfId="19100"/>
    <cellStyle name="Normal 2 2 3 5 3 4 2" xfId="19101"/>
    <cellStyle name="Normal 2 2 3 5 3 5" xfId="19102"/>
    <cellStyle name="Normal 2 2 3 5 4" xfId="19103"/>
    <cellStyle name="Normal 2 2 3 5 4 2" xfId="19104"/>
    <cellStyle name="Normal 2 2 3 5 5" xfId="19105"/>
    <cellStyle name="Normal 2 2 3 5 5 2" xfId="19106"/>
    <cellStyle name="Normal 2 2 3 5 6" xfId="19107"/>
    <cellStyle name="Normal 2 2 3 5 6 2" xfId="19108"/>
    <cellStyle name="Normal 2 2 3 5 7" xfId="19109"/>
    <cellStyle name="Normal 2 2 3 6" xfId="19110"/>
    <cellStyle name="Normal 2 2 3 6 2" xfId="19111"/>
    <cellStyle name="Normal 2 2 3 6 2 2" xfId="19112"/>
    <cellStyle name="Normal 2 2 3 6 2 2 2" xfId="19113"/>
    <cellStyle name="Normal 2 2 3 6 2 3" xfId="19114"/>
    <cellStyle name="Normal 2 2 3 6 2 3 2" xfId="19115"/>
    <cellStyle name="Normal 2 2 3 6 2 4" xfId="19116"/>
    <cellStyle name="Normal 2 2 3 6 2 4 2" xfId="19117"/>
    <cellStyle name="Normal 2 2 3 6 2 5" xfId="19118"/>
    <cellStyle name="Normal 2 2 3 6 3" xfId="19119"/>
    <cellStyle name="Normal 2 2 3 6 3 2" xfId="19120"/>
    <cellStyle name="Normal 2 2 3 6 4" xfId="19121"/>
    <cellStyle name="Normal 2 2 3 6 4 2" xfId="19122"/>
    <cellStyle name="Normal 2 2 3 6 5" xfId="19123"/>
    <cellStyle name="Normal 2 2 3 6 5 2" xfId="19124"/>
    <cellStyle name="Normal 2 2 3 6 6" xfId="19125"/>
    <cellStyle name="Normal 2 2 3 7" xfId="19126"/>
    <cellStyle name="Normal 2 2 3 7 2" xfId="19127"/>
    <cellStyle name="Normal 2 2 3 7 2 2" xfId="19128"/>
    <cellStyle name="Normal 2 2 3 7 3" xfId="19129"/>
    <cellStyle name="Normal 2 2 3 7 3 2" xfId="19130"/>
    <cellStyle name="Normal 2 2 3 7 4" xfId="19131"/>
    <cellStyle name="Normal 2 2 3 7 4 2" xfId="19132"/>
    <cellStyle name="Normal 2 2 3 7 5" xfId="19133"/>
    <cellStyle name="Normal 2 2 3 8" xfId="19134"/>
    <cellStyle name="Normal 2 2 3 8 2" xfId="19135"/>
    <cellStyle name="Normal 2 2 3 9" xfId="19136"/>
    <cellStyle name="Normal 2 2 3 9 2" xfId="19137"/>
    <cellStyle name="Normal 2 2 4" xfId="19138"/>
    <cellStyle name="Normal 2 2 4 10" xfId="19139"/>
    <cellStyle name="Normal 2 2 4 11" xfId="19140"/>
    <cellStyle name="Normal 2 2 4 12" xfId="19141"/>
    <cellStyle name="Normal 2 2 4 2" xfId="19142"/>
    <cellStyle name="Normal 2 2 4 2 2" xfId="19143"/>
    <cellStyle name="Normal 2 2 4 2 2 2" xfId="19144"/>
    <cellStyle name="Normal 2 2 4 2 2 2 2" xfId="19145"/>
    <cellStyle name="Normal 2 2 4 2 2 2 2 2" xfId="19146"/>
    <cellStyle name="Normal 2 2 4 2 2 2 2 2 2" xfId="19147"/>
    <cellStyle name="Normal 2 2 4 2 2 2 2 3" xfId="19148"/>
    <cellStyle name="Normal 2 2 4 2 2 2 2 3 2" xfId="19149"/>
    <cellStyle name="Normal 2 2 4 2 2 2 2 4" xfId="19150"/>
    <cellStyle name="Normal 2 2 4 2 2 2 2 4 2" xfId="19151"/>
    <cellStyle name="Normal 2 2 4 2 2 2 2 5" xfId="19152"/>
    <cellStyle name="Normal 2 2 4 2 2 2 3" xfId="19153"/>
    <cellStyle name="Normal 2 2 4 2 2 2 3 2" xfId="19154"/>
    <cellStyle name="Normal 2 2 4 2 2 2 4" xfId="19155"/>
    <cellStyle name="Normal 2 2 4 2 2 2 4 2" xfId="19156"/>
    <cellStyle name="Normal 2 2 4 2 2 2 5" xfId="19157"/>
    <cellStyle name="Normal 2 2 4 2 2 2 5 2" xfId="19158"/>
    <cellStyle name="Normal 2 2 4 2 2 2 6" xfId="19159"/>
    <cellStyle name="Normal 2 2 4 2 2 3" xfId="19160"/>
    <cellStyle name="Normal 2 2 4 2 2 3 2" xfId="19161"/>
    <cellStyle name="Normal 2 2 4 2 2 3 2 2" xfId="19162"/>
    <cellStyle name="Normal 2 2 4 2 2 3 3" xfId="19163"/>
    <cellStyle name="Normal 2 2 4 2 2 3 3 2" xfId="19164"/>
    <cellStyle name="Normal 2 2 4 2 2 3 4" xfId="19165"/>
    <cellStyle name="Normal 2 2 4 2 2 3 4 2" xfId="19166"/>
    <cellStyle name="Normal 2 2 4 2 2 3 5" xfId="19167"/>
    <cellStyle name="Normal 2 2 4 2 2 4" xfId="19168"/>
    <cellStyle name="Normal 2 2 4 2 2 4 2" xfId="19169"/>
    <cellStyle name="Normal 2 2 4 2 2 5" xfId="19170"/>
    <cellStyle name="Normal 2 2 4 2 2 5 2" xfId="19171"/>
    <cellStyle name="Normal 2 2 4 2 2 6" xfId="19172"/>
    <cellStyle name="Normal 2 2 4 2 2 6 2" xfId="19173"/>
    <cellStyle name="Normal 2 2 4 2 2 7" xfId="19174"/>
    <cellStyle name="Normal 2 2 4 2 3" xfId="19175"/>
    <cellStyle name="Normal 2 2 4 2 3 2" xfId="19176"/>
    <cellStyle name="Normal 2 2 4 2 3 2 2" xfId="19177"/>
    <cellStyle name="Normal 2 2 4 2 3 2 2 2" xfId="19178"/>
    <cellStyle name="Normal 2 2 4 2 3 2 3" xfId="19179"/>
    <cellStyle name="Normal 2 2 4 2 3 2 3 2" xfId="19180"/>
    <cellStyle name="Normal 2 2 4 2 3 2 4" xfId="19181"/>
    <cellStyle name="Normal 2 2 4 2 3 2 4 2" xfId="19182"/>
    <cellStyle name="Normal 2 2 4 2 3 2 5" xfId="19183"/>
    <cellStyle name="Normal 2 2 4 2 3 3" xfId="19184"/>
    <cellStyle name="Normal 2 2 4 2 3 3 2" xfId="19185"/>
    <cellStyle name="Normal 2 2 4 2 3 4" xfId="19186"/>
    <cellStyle name="Normal 2 2 4 2 3 4 2" xfId="19187"/>
    <cellStyle name="Normal 2 2 4 2 3 5" xfId="19188"/>
    <cellStyle name="Normal 2 2 4 2 3 5 2" xfId="19189"/>
    <cellStyle name="Normal 2 2 4 2 3 6" xfId="19190"/>
    <cellStyle name="Normal 2 2 4 2 4" xfId="19191"/>
    <cellStyle name="Normal 2 2 4 2 4 2" xfId="19192"/>
    <cellStyle name="Normal 2 2 4 2 4 2 2" xfId="19193"/>
    <cellStyle name="Normal 2 2 4 2 4 3" xfId="19194"/>
    <cellStyle name="Normal 2 2 4 2 4 3 2" xfId="19195"/>
    <cellStyle name="Normal 2 2 4 2 4 4" xfId="19196"/>
    <cellStyle name="Normal 2 2 4 2 4 4 2" xfId="19197"/>
    <cellStyle name="Normal 2 2 4 2 4 5" xfId="19198"/>
    <cellStyle name="Normal 2 2 4 2 5" xfId="19199"/>
    <cellStyle name="Normal 2 2 4 2 5 2" xfId="19200"/>
    <cellStyle name="Normal 2 2 4 2 6" xfId="19201"/>
    <cellStyle name="Normal 2 2 4 2 6 2" xfId="19202"/>
    <cellStyle name="Normal 2 2 4 2 7" xfId="19203"/>
    <cellStyle name="Normal 2 2 4 2 7 2" xfId="19204"/>
    <cellStyle name="Normal 2 2 4 2 8" xfId="19205"/>
    <cellStyle name="Normal 2 2 4 2 9" xfId="19206"/>
    <cellStyle name="Normal 2 2 4 3" xfId="19207"/>
    <cellStyle name="Normal 2 2 4 3 2" xfId="19208"/>
    <cellStyle name="Normal 2 2 4 3 2 2" xfId="19209"/>
    <cellStyle name="Normal 2 2 4 3 2 2 2" xfId="19210"/>
    <cellStyle name="Normal 2 2 4 3 2 2 2 2" xfId="19211"/>
    <cellStyle name="Normal 2 2 4 3 2 2 3" xfId="19212"/>
    <cellStyle name="Normal 2 2 4 3 2 2 3 2" xfId="19213"/>
    <cellStyle name="Normal 2 2 4 3 2 2 4" xfId="19214"/>
    <cellStyle name="Normal 2 2 4 3 2 2 4 2" xfId="19215"/>
    <cellStyle name="Normal 2 2 4 3 2 2 5" xfId="19216"/>
    <cellStyle name="Normal 2 2 4 3 2 3" xfId="19217"/>
    <cellStyle name="Normal 2 2 4 3 2 3 2" xfId="19218"/>
    <cellStyle name="Normal 2 2 4 3 2 4" xfId="19219"/>
    <cellStyle name="Normal 2 2 4 3 2 4 2" xfId="19220"/>
    <cellStyle name="Normal 2 2 4 3 2 5" xfId="19221"/>
    <cellStyle name="Normal 2 2 4 3 2 5 2" xfId="19222"/>
    <cellStyle name="Normal 2 2 4 3 2 6" xfId="19223"/>
    <cellStyle name="Normal 2 2 4 3 3" xfId="19224"/>
    <cellStyle name="Normal 2 2 4 3 3 2" xfId="19225"/>
    <cellStyle name="Normal 2 2 4 3 3 2 2" xfId="19226"/>
    <cellStyle name="Normal 2 2 4 3 3 3" xfId="19227"/>
    <cellStyle name="Normal 2 2 4 3 3 3 2" xfId="19228"/>
    <cellStyle name="Normal 2 2 4 3 3 4" xfId="19229"/>
    <cellStyle name="Normal 2 2 4 3 3 4 2" xfId="19230"/>
    <cellStyle name="Normal 2 2 4 3 3 5" xfId="19231"/>
    <cellStyle name="Normal 2 2 4 3 4" xfId="19232"/>
    <cellStyle name="Normal 2 2 4 3 4 2" xfId="19233"/>
    <cellStyle name="Normal 2 2 4 3 5" xfId="19234"/>
    <cellStyle name="Normal 2 2 4 3 5 2" xfId="19235"/>
    <cellStyle name="Normal 2 2 4 3 6" xfId="19236"/>
    <cellStyle name="Normal 2 2 4 3 6 2" xfId="19237"/>
    <cellStyle name="Normal 2 2 4 3 7" xfId="19238"/>
    <cellStyle name="Normal 2 2 4 3 8" xfId="19239"/>
    <cellStyle name="Normal 2 2 4 4" xfId="19240"/>
    <cellStyle name="Normal 2 2 4 4 2" xfId="19241"/>
    <cellStyle name="Normal 2 2 4 4 2 2" xfId="19242"/>
    <cellStyle name="Normal 2 2 4 4 2 2 2" xfId="19243"/>
    <cellStyle name="Normal 2 2 4 4 2 3" xfId="19244"/>
    <cellStyle name="Normal 2 2 4 4 2 3 2" xfId="19245"/>
    <cellStyle name="Normal 2 2 4 4 2 4" xfId="19246"/>
    <cellStyle name="Normal 2 2 4 4 2 4 2" xfId="19247"/>
    <cellStyle name="Normal 2 2 4 4 2 5" xfId="19248"/>
    <cellStyle name="Normal 2 2 4 4 3" xfId="19249"/>
    <cellStyle name="Normal 2 2 4 4 3 2" xfId="19250"/>
    <cellStyle name="Normal 2 2 4 4 4" xfId="19251"/>
    <cellStyle name="Normal 2 2 4 4 4 2" xfId="19252"/>
    <cellStyle name="Normal 2 2 4 4 5" xfId="19253"/>
    <cellStyle name="Normal 2 2 4 4 5 2" xfId="19254"/>
    <cellStyle name="Normal 2 2 4 4 6" xfId="19255"/>
    <cellStyle name="Normal 2 2 4 5" xfId="19256"/>
    <cellStyle name="Normal 2 2 4 5 2" xfId="19257"/>
    <cellStyle name="Normal 2 2 4 5 2 2" xfId="19258"/>
    <cellStyle name="Normal 2 2 4 5 3" xfId="19259"/>
    <cellStyle name="Normal 2 2 4 5 3 2" xfId="19260"/>
    <cellStyle name="Normal 2 2 4 5 4" xfId="19261"/>
    <cellStyle name="Normal 2 2 4 5 4 2" xfId="19262"/>
    <cellStyle name="Normal 2 2 4 5 5" xfId="19263"/>
    <cellStyle name="Normal 2 2 4 6" xfId="19264"/>
    <cellStyle name="Normal 2 2 4 6 2" xfId="19265"/>
    <cellStyle name="Normal 2 2 4 7" xfId="19266"/>
    <cellStyle name="Normal 2 2 4 7 2" xfId="19267"/>
    <cellStyle name="Normal 2 2 4 8" xfId="19268"/>
    <cellStyle name="Normal 2 2 4 8 2" xfId="19269"/>
    <cellStyle name="Normal 2 2 4 9" xfId="19270"/>
    <cellStyle name="Normal 2 2 5" xfId="19271"/>
    <cellStyle name="Normal 2 2 5 2" xfId="19272"/>
    <cellStyle name="Normal 2 2 5 2 2" xfId="19273"/>
    <cellStyle name="Normal 2 2 5 2 2 2" xfId="19274"/>
    <cellStyle name="Normal 2 2 5 2 2 2 2" xfId="19275"/>
    <cellStyle name="Normal 2 2 5 2 2 2 2 2" xfId="19276"/>
    <cellStyle name="Normal 2 2 5 2 2 2 3" xfId="19277"/>
    <cellStyle name="Normal 2 2 5 2 2 2 3 2" xfId="19278"/>
    <cellStyle name="Normal 2 2 5 2 2 2 4" xfId="19279"/>
    <cellStyle name="Normal 2 2 5 2 2 2 4 2" xfId="19280"/>
    <cellStyle name="Normal 2 2 5 2 2 2 5" xfId="19281"/>
    <cellStyle name="Normal 2 2 5 2 2 3" xfId="19282"/>
    <cellStyle name="Normal 2 2 5 2 2 3 2" xfId="19283"/>
    <cellStyle name="Normal 2 2 5 2 2 4" xfId="19284"/>
    <cellStyle name="Normal 2 2 5 2 2 4 2" xfId="19285"/>
    <cellStyle name="Normal 2 2 5 2 2 5" xfId="19286"/>
    <cellStyle name="Normal 2 2 5 2 2 5 2" xfId="19287"/>
    <cellStyle name="Normal 2 2 5 2 2 6" xfId="19288"/>
    <cellStyle name="Normal 2 2 5 2 3" xfId="19289"/>
    <cellStyle name="Normal 2 2 5 2 3 2" xfId="19290"/>
    <cellStyle name="Normal 2 2 5 2 3 2 2" xfId="19291"/>
    <cellStyle name="Normal 2 2 5 2 3 3" xfId="19292"/>
    <cellStyle name="Normal 2 2 5 2 3 3 2" xfId="19293"/>
    <cellStyle name="Normal 2 2 5 2 3 4" xfId="19294"/>
    <cellStyle name="Normal 2 2 5 2 3 4 2" xfId="19295"/>
    <cellStyle name="Normal 2 2 5 2 3 5" xfId="19296"/>
    <cellStyle name="Normal 2 2 5 2 4" xfId="19297"/>
    <cellStyle name="Normal 2 2 5 2 4 2" xfId="19298"/>
    <cellStyle name="Normal 2 2 5 2 5" xfId="19299"/>
    <cellStyle name="Normal 2 2 5 2 5 2" xfId="19300"/>
    <cellStyle name="Normal 2 2 5 2 6" xfId="19301"/>
    <cellStyle name="Normal 2 2 5 2 6 2" xfId="19302"/>
    <cellStyle name="Normal 2 2 5 2 7" xfId="19303"/>
    <cellStyle name="Normal 2 2 5 2 8" xfId="19304"/>
    <cellStyle name="Normal 2 2 5 3" xfId="19305"/>
    <cellStyle name="Normal 2 2 5 3 2" xfId="19306"/>
    <cellStyle name="Normal 2 2 5 3 2 2" xfId="19307"/>
    <cellStyle name="Normal 2 2 5 3 2 2 2" xfId="19308"/>
    <cellStyle name="Normal 2 2 5 3 2 3" xfId="19309"/>
    <cellStyle name="Normal 2 2 5 3 2 3 2" xfId="19310"/>
    <cellStyle name="Normal 2 2 5 3 2 4" xfId="19311"/>
    <cellStyle name="Normal 2 2 5 3 2 4 2" xfId="19312"/>
    <cellStyle name="Normal 2 2 5 3 2 5" xfId="19313"/>
    <cellStyle name="Normal 2 2 5 3 3" xfId="19314"/>
    <cellStyle name="Normal 2 2 5 3 3 2" xfId="19315"/>
    <cellStyle name="Normal 2 2 5 3 4" xfId="19316"/>
    <cellStyle name="Normal 2 2 5 3 4 2" xfId="19317"/>
    <cellStyle name="Normal 2 2 5 3 5" xfId="19318"/>
    <cellStyle name="Normal 2 2 5 3 5 2" xfId="19319"/>
    <cellStyle name="Normal 2 2 5 3 6" xfId="19320"/>
    <cellStyle name="Normal 2 2 5 4" xfId="19321"/>
    <cellStyle name="Normal 2 2 5 4 2" xfId="19322"/>
    <cellStyle name="Normal 2 2 5 4 2 2" xfId="19323"/>
    <cellStyle name="Normal 2 2 5 4 3" xfId="19324"/>
    <cellStyle name="Normal 2 2 5 4 3 2" xfId="19325"/>
    <cellStyle name="Normal 2 2 5 4 4" xfId="19326"/>
    <cellStyle name="Normal 2 2 5 4 4 2" xfId="19327"/>
    <cellStyle name="Normal 2 2 5 4 5" xfId="19328"/>
    <cellStyle name="Normal 2 2 5 5" xfId="19329"/>
    <cellStyle name="Normal 2 2 5 5 2" xfId="19330"/>
    <cellStyle name="Normal 2 2 5 6" xfId="19331"/>
    <cellStyle name="Normal 2 2 5 6 2" xfId="19332"/>
    <cellStyle name="Normal 2 2 5 7" xfId="19333"/>
    <cellStyle name="Normal 2 2 5 7 2" xfId="19334"/>
    <cellStyle name="Normal 2 2 5 8" xfId="19335"/>
    <cellStyle name="Normal 2 2 5 9" xfId="19336"/>
    <cellStyle name="Normal 2 2 6" xfId="19337"/>
    <cellStyle name="Normal 2 2 6 2" xfId="19338"/>
    <cellStyle name="Normal 2 2 6 2 2" xfId="19339"/>
    <cellStyle name="Normal 2 2 6 2 2 2" xfId="19340"/>
    <cellStyle name="Normal 2 2 6 2 2 2 2" xfId="19341"/>
    <cellStyle name="Normal 2 2 6 2 2 3" xfId="19342"/>
    <cellStyle name="Normal 2 2 6 2 2 3 2" xfId="19343"/>
    <cellStyle name="Normal 2 2 6 2 2 4" xfId="19344"/>
    <cellStyle name="Normal 2 2 6 2 2 4 2" xfId="19345"/>
    <cellStyle name="Normal 2 2 6 2 2 5" xfId="19346"/>
    <cellStyle name="Normal 2 2 6 2 3" xfId="19347"/>
    <cellStyle name="Normal 2 2 6 2 3 2" xfId="19348"/>
    <cellStyle name="Normal 2 2 6 2 4" xfId="19349"/>
    <cellStyle name="Normal 2 2 6 2 4 2" xfId="19350"/>
    <cellStyle name="Normal 2 2 6 2 5" xfId="19351"/>
    <cellStyle name="Normal 2 2 6 2 5 2" xfId="19352"/>
    <cellStyle name="Normal 2 2 6 2 6" xfId="19353"/>
    <cellStyle name="Normal 2 2 6 3" xfId="19354"/>
    <cellStyle name="Normal 2 2 6 3 2" xfId="19355"/>
    <cellStyle name="Normal 2 2 6 3 2 2" xfId="19356"/>
    <cellStyle name="Normal 2 2 6 3 3" xfId="19357"/>
    <cellStyle name="Normal 2 2 6 3 3 2" xfId="19358"/>
    <cellStyle name="Normal 2 2 6 3 4" xfId="19359"/>
    <cellStyle name="Normal 2 2 6 3 4 2" xfId="19360"/>
    <cellStyle name="Normal 2 2 6 3 5" xfId="19361"/>
    <cellStyle name="Normal 2 2 6 4" xfId="19362"/>
    <cellStyle name="Normal 2 2 6 4 2" xfId="19363"/>
    <cellStyle name="Normal 2 2 6 5" xfId="19364"/>
    <cellStyle name="Normal 2 2 6 5 2" xfId="19365"/>
    <cellStyle name="Normal 2 2 6 6" xfId="19366"/>
    <cellStyle name="Normal 2 2 6 6 2" xfId="19367"/>
    <cellStyle name="Normal 2 2 6 7" xfId="19368"/>
    <cellStyle name="Normal 2 2 6 8" xfId="19369"/>
    <cellStyle name="Normal 2 2 7" xfId="19370"/>
    <cellStyle name="Normal 2 2 7 2" xfId="19371"/>
    <cellStyle name="Normal 2 2 7 2 2" xfId="19372"/>
    <cellStyle name="Normal 2 2 7 2 2 2" xfId="19373"/>
    <cellStyle name="Normal 2 2 7 2 2 2 2" xfId="19374"/>
    <cellStyle name="Normal 2 2 7 2 2 3" xfId="19375"/>
    <cellStyle name="Normal 2 2 7 2 2 3 2" xfId="19376"/>
    <cellStyle name="Normal 2 2 7 2 2 4" xfId="19377"/>
    <cellStyle name="Normal 2 2 7 2 2 4 2" xfId="19378"/>
    <cellStyle name="Normal 2 2 7 2 2 5" xfId="19379"/>
    <cellStyle name="Normal 2 2 7 2 3" xfId="19380"/>
    <cellStyle name="Normal 2 2 7 2 3 2" xfId="19381"/>
    <cellStyle name="Normal 2 2 7 2 4" xfId="19382"/>
    <cellStyle name="Normal 2 2 7 2 4 2" xfId="19383"/>
    <cellStyle name="Normal 2 2 7 2 5" xfId="19384"/>
    <cellStyle name="Normal 2 2 7 2 5 2" xfId="19385"/>
    <cellStyle name="Normal 2 2 7 2 6" xfId="19386"/>
    <cellStyle name="Normal 2 2 7 3" xfId="19387"/>
    <cellStyle name="Normal 2 2 7 3 2" xfId="19388"/>
    <cellStyle name="Normal 2 2 7 3 2 2" xfId="19389"/>
    <cellStyle name="Normal 2 2 7 3 3" xfId="19390"/>
    <cellStyle name="Normal 2 2 7 3 3 2" xfId="19391"/>
    <cellStyle name="Normal 2 2 7 3 4" xfId="19392"/>
    <cellStyle name="Normal 2 2 7 3 4 2" xfId="19393"/>
    <cellStyle name="Normal 2 2 7 3 5" xfId="19394"/>
    <cellStyle name="Normal 2 2 7 4" xfId="19395"/>
    <cellStyle name="Normal 2 2 7 4 2" xfId="19396"/>
    <cellStyle name="Normal 2 2 7 5" xfId="19397"/>
    <cellStyle name="Normal 2 2 7 5 2" xfId="19398"/>
    <cellStyle name="Normal 2 2 7 6" xfId="19399"/>
    <cellStyle name="Normal 2 2 7 6 2" xfId="19400"/>
    <cellStyle name="Normal 2 2 7 7" xfId="19401"/>
    <cellStyle name="Normal 2 2 7 8" xfId="19402"/>
    <cellStyle name="Normal 2 2 8" xfId="19403"/>
    <cellStyle name="Normal 2 2 8 2" xfId="19404"/>
    <cellStyle name="Normal 2 2 8 2 2" xfId="19405"/>
    <cellStyle name="Normal 2 2 8 2 2 2" xfId="19406"/>
    <cellStyle name="Normal 2 2 8 2 3" xfId="19407"/>
    <cellStyle name="Normal 2 2 8 2 3 2" xfId="19408"/>
    <cellStyle name="Normal 2 2 8 2 4" xfId="19409"/>
    <cellStyle name="Normal 2 2 8 2 4 2" xfId="19410"/>
    <cellStyle name="Normal 2 2 8 2 5" xfId="19411"/>
    <cellStyle name="Normal 2 2 8 3" xfId="19412"/>
    <cellStyle name="Normal 2 2 8 3 2" xfId="19413"/>
    <cellStyle name="Normal 2 2 8 4" xfId="19414"/>
    <cellStyle name="Normal 2 2 8 4 2" xfId="19415"/>
    <cellStyle name="Normal 2 2 8 5" xfId="19416"/>
    <cellStyle name="Normal 2 2 8 5 2" xfId="19417"/>
    <cellStyle name="Normal 2 2 8 6" xfId="19418"/>
    <cellStyle name="Normal 2 2 8 7" xfId="19419"/>
    <cellStyle name="Normal 2 2 9" xfId="19420"/>
    <cellStyle name="Normal 2 2 9 2" xfId="19421"/>
    <cellStyle name="Normal 2 2 9 3" xfId="19422"/>
    <cellStyle name="Normal 2 2_Detailed Snapshot 2010" xfId="19423"/>
    <cellStyle name="Normal 2 20" xfId="19424"/>
    <cellStyle name="Normal 2 20 10" xfId="19425"/>
    <cellStyle name="Normal 2 20 10 2" xfId="19426"/>
    <cellStyle name="Normal 2 20 11" xfId="19427"/>
    <cellStyle name="Normal 2 20 11 2" xfId="19428"/>
    <cellStyle name="Normal 2 20 12" xfId="19429"/>
    <cellStyle name="Normal 2 20 12 2" xfId="19430"/>
    <cellStyle name="Normal 2 20 13" xfId="19431"/>
    <cellStyle name="Normal 2 20 14" xfId="19432"/>
    <cellStyle name="Normal 2 20 15" xfId="19433"/>
    <cellStyle name="Normal 2 20 2" xfId="19434"/>
    <cellStyle name="Normal 2 20 2 10" xfId="19435"/>
    <cellStyle name="Normal 2 20 2 10 2" xfId="19436"/>
    <cellStyle name="Normal 2 20 2 11" xfId="19437"/>
    <cellStyle name="Normal 2 20 2 2" xfId="19438"/>
    <cellStyle name="Normal 2 20 2 2 2" xfId="19439"/>
    <cellStyle name="Normal 2 20 2 2 2 2" xfId="19440"/>
    <cellStyle name="Normal 2 20 2 2 2 2 2" xfId="19441"/>
    <cellStyle name="Normal 2 20 2 2 2 2 2 2" xfId="19442"/>
    <cellStyle name="Normal 2 20 2 2 2 2 2 2 2" xfId="19443"/>
    <cellStyle name="Normal 2 20 2 2 2 2 2 2 2 2" xfId="19444"/>
    <cellStyle name="Normal 2 20 2 2 2 2 2 2 3" xfId="19445"/>
    <cellStyle name="Normal 2 20 2 2 2 2 2 2 3 2" xfId="19446"/>
    <cellStyle name="Normal 2 20 2 2 2 2 2 2 4" xfId="19447"/>
    <cellStyle name="Normal 2 20 2 2 2 2 2 2 4 2" xfId="19448"/>
    <cellStyle name="Normal 2 20 2 2 2 2 2 2 5" xfId="19449"/>
    <cellStyle name="Normal 2 20 2 2 2 2 2 3" xfId="19450"/>
    <cellStyle name="Normal 2 20 2 2 2 2 2 3 2" xfId="19451"/>
    <cellStyle name="Normal 2 20 2 2 2 2 2 4" xfId="19452"/>
    <cellStyle name="Normal 2 20 2 2 2 2 2 4 2" xfId="19453"/>
    <cellStyle name="Normal 2 20 2 2 2 2 2 5" xfId="19454"/>
    <cellStyle name="Normal 2 20 2 2 2 2 2 5 2" xfId="19455"/>
    <cellStyle name="Normal 2 20 2 2 2 2 2 6" xfId="19456"/>
    <cellStyle name="Normal 2 20 2 2 2 2 3" xfId="19457"/>
    <cellStyle name="Normal 2 20 2 2 2 2 3 2" xfId="19458"/>
    <cellStyle name="Normal 2 20 2 2 2 2 3 2 2" xfId="19459"/>
    <cellStyle name="Normal 2 20 2 2 2 2 3 3" xfId="19460"/>
    <cellStyle name="Normal 2 20 2 2 2 2 3 3 2" xfId="19461"/>
    <cellStyle name="Normal 2 20 2 2 2 2 3 4" xfId="19462"/>
    <cellStyle name="Normal 2 20 2 2 2 2 3 4 2" xfId="19463"/>
    <cellStyle name="Normal 2 20 2 2 2 2 3 5" xfId="19464"/>
    <cellStyle name="Normal 2 20 2 2 2 2 4" xfId="19465"/>
    <cellStyle name="Normal 2 20 2 2 2 2 4 2" xfId="19466"/>
    <cellStyle name="Normal 2 20 2 2 2 2 5" xfId="19467"/>
    <cellStyle name="Normal 2 20 2 2 2 2 5 2" xfId="19468"/>
    <cellStyle name="Normal 2 20 2 2 2 2 6" xfId="19469"/>
    <cellStyle name="Normal 2 20 2 2 2 2 6 2" xfId="19470"/>
    <cellStyle name="Normal 2 20 2 2 2 2 7" xfId="19471"/>
    <cellStyle name="Normal 2 20 2 2 2 3" xfId="19472"/>
    <cellStyle name="Normal 2 20 2 2 2 3 2" xfId="19473"/>
    <cellStyle name="Normal 2 20 2 2 2 3 2 2" xfId="19474"/>
    <cellStyle name="Normal 2 20 2 2 2 3 2 2 2" xfId="19475"/>
    <cellStyle name="Normal 2 20 2 2 2 3 2 3" xfId="19476"/>
    <cellStyle name="Normal 2 20 2 2 2 3 2 3 2" xfId="19477"/>
    <cellStyle name="Normal 2 20 2 2 2 3 2 4" xfId="19478"/>
    <cellStyle name="Normal 2 20 2 2 2 3 2 4 2" xfId="19479"/>
    <cellStyle name="Normal 2 20 2 2 2 3 2 5" xfId="19480"/>
    <cellStyle name="Normal 2 20 2 2 2 3 3" xfId="19481"/>
    <cellStyle name="Normal 2 20 2 2 2 3 3 2" xfId="19482"/>
    <cellStyle name="Normal 2 20 2 2 2 3 4" xfId="19483"/>
    <cellStyle name="Normal 2 20 2 2 2 3 4 2" xfId="19484"/>
    <cellStyle name="Normal 2 20 2 2 2 3 5" xfId="19485"/>
    <cellStyle name="Normal 2 20 2 2 2 3 5 2" xfId="19486"/>
    <cellStyle name="Normal 2 20 2 2 2 3 6" xfId="19487"/>
    <cellStyle name="Normal 2 20 2 2 2 4" xfId="19488"/>
    <cellStyle name="Normal 2 20 2 2 2 4 2" xfId="19489"/>
    <cellStyle name="Normal 2 20 2 2 2 4 2 2" xfId="19490"/>
    <cellStyle name="Normal 2 20 2 2 2 4 3" xfId="19491"/>
    <cellStyle name="Normal 2 20 2 2 2 4 3 2" xfId="19492"/>
    <cellStyle name="Normal 2 20 2 2 2 4 4" xfId="19493"/>
    <cellStyle name="Normal 2 20 2 2 2 4 4 2" xfId="19494"/>
    <cellStyle name="Normal 2 20 2 2 2 4 5" xfId="19495"/>
    <cellStyle name="Normal 2 20 2 2 2 5" xfId="19496"/>
    <cellStyle name="Normal 2 20 2 2 2 5 2" xfId="19497"/>
    <cellStyle name="Normal 2 20 2 2 2 6" xfId="19498"/>
    <cellStyle name="Normal 2 20 2 2 2 6 2" xfId="19499"/>
    <cellStyle name="Normal 2 20 2 2 2 7" xfId="19500"/>
    <cellStyle name="Normal 2 20 2 2 2 7 2" xfId="19501"/>
    <cellStyle name="Normal 2 20 2 2 2 8" xfId="19502"/>
    <cellStyle name="Normal 2 20 2 2 3" xfId="19503"/>
    <cellStyle name="Normal 2 20 2 2 3 2" xfId="19504"/>
    <cellStyle name="Normal 2 20 2 2 3 2 2" xfId="19505"/>
    <cellStyle name="Normal 2 20 2 2 3 2 2 2" xfId="19506"/>
    <cellStyle name="Normal 2 20 2 2 3 2 2 2 2" xfId="19507"/>
    <cellStyle name="Normal 2 20 2 2 3 2 2 3" xfId="19508"/>
    <cellStyle name="Normal 2 20 2 2 3 2 2 3 2" xfId="19509"/>
    <cellStyle name="Normal 2 20 2 2 3 2 2 4" xfId="19510"/>
    <cellStyle name="Normal 2 20 2 2 3 2 2 4 2" xfId="19511"/>
    <cellStyle name="Normal 2 20 2 2 3 2 2 5" xfId="19512"/>
    <cellStyle name="Normal 2 20 2 2 3 2 3" xfId="19513"/>
    <cellStyle name="Normal 2 20 2 2 3 2 3 2" xfId="19514"/>
    <cellStyle name="Normal 2 20 2 2 3 2 4" xfId="19515"/>
    <cellStyle name="Normal 2 20 2 2 3 2 4 2" xfId="19516"/>
    <cellStyle name="Normal 2 20 2 2 3 2 5" xfId="19517"/>
    <cellStyle name="Normal 2 20 2 2 3 2 5 2" xfId="19518"/>
    <cellStyle name="Normal 2 20 2 2 3 2 6" xfId="19519"/>
    <cellStyle name="Normal 2 20 2 2 3 3" xfId="19520"/>
    <cellStyle name="Normal 2 20 2 2 3 3 2" xfId="19521"/>
    <cellStyle name="Normal 2 20 2 2 3 3 2 2" xfId="19522"/>
    <cellStyle name="Normal 2 20 2 2 3 3 3" xfId="19523"/>
    <cellStyle name="Normal 2 20 2 2 3 3 3 2" xfId="19524"/>
    <cellStyle name="Normal 2 20 2 2 3 3 4" xfId="19525"/>
    <cellStyle name="Normal 2 20 2 2 3 3 4 2" xfId="19526"/>
    <cellStyle name="Normal 2 20 2 2 3 3 5" xfId="19527"/>
    <cellStyle name="Normal 2 20 2 2 3 4" xfId="19528"/>
    <cellStyle name="Normal 2 20 2 2 3 4 2" xfId="19529"/>
    <cellStyle name="Normal 2 20 2 2 3 5" xfId="19530"/>
    <cellStyle name="Normal 2 20 2 2 3 5 2" xfId="19531"/>
    <cellStyle name="Normal 2 20 2 2 3 6" xfId="19532"/>
    <cellStyle name="Normal 2 20 2 2 3 6 2" xfId="19533"/>
    <cellStyle name="Normal 2 20 2 2 3 7" xfId="19534"/>
    <cellStyle name="Normal 2 20 2 2 4" xfId="19535"/>
    <cellStyle name="Normal 2 20 2 2 4 2" xfId="19536"/>
    <cellStyle name="Normal 2 20 2 2 4 2 2" xfId="19537"/>
    <cellStyle name="Normal 2 20 2 2 4 2 2 2" xfId="19538"/>
    <cellStyle name="Normal 2 20 2 2 4 2 3" xfId="19539"/>
    <cellStyle name="Normal 2 20 2 2 4 2 3 2" xfId="19540"/>
    <cellStyle name="Normal 2 20 2 2 4 2 4" xfId="19541"/>
    <cellStyle name="Normal 2 20 2 2 4 2 4 2" xfId="19542"/>
    <cellStyle name="Normal 2 20 2 2 4 2 5" xfId="19543"/>
    <cellStyle name="Normal 2 20 2 2 4 3" xfId="19544"/>
    <cellStyle name="Normal 2 20 2 2 4 3 2" xfId="19545"/>
    <cellStyle name="Normal 2 20 2 2 4 4" xfId="19546"/>
    <cellStyle name="Normal 2 20 2 2 4 4 2" xfId="19547"/>
    <cellStyle name="Normal 2 20 2 2 4 5" xfId="19548"/>
    <cellStyle name="Normal 2 20 2 2 4 5 2" xfId="19549"/>
    <cellStyle name="Normal 2 20 2 2 4 6" xfId="19550"/>
    <cellStyle name="Normal 2 20 2 2 5" xfId="19551"/>
    <cellStyle name="Normal 2 20 2 2 5 2" xfId="19552"/>
    <cellStyle name="Normal 2 20 2 2 5 2 2" xfId="19553"/>
    <cellStyle name="Normal 2 20 2 2 5 3" xfId="19554"/>
    <cellStyle name="Normal 2 20 2 2 5 3 2" xfId="19555"/>
    <cellStyle name="Normal 2 20 2 2 5 4" xfId="19556"/>
    <cellStyle name="Normal 2 20 2 2 5 4 2" xfId="19557"/>
    <cellStyle name="Normal 2 20 2 2 5 5" xfId="19558"/>
    <cellStyle name="Normal 2 20 2 2 6" xfId="19559"/>
    <cellStyle name="Normal 2 20 2 2 6 2" xfId="19560"/>
    <cellStyle name="Normal 2 20 2 2 7" xfId="19561"/>
    <cellStyle name="Normal 2 20 2 2 7 2" xfId="19562"/>
    <cellStyle name="Normal 2 20 2 2 8" xfId="19563"/>
    <cellStyle name="Normal 2 20 2 2 8 2" xfId="19564"/>
    <cellStyle name="Normal 2 20 2 2 9" xfId="19565"/>
    <cellStyle name="Normal 2 20 2 3" xfId="19566"/>
    <cellStyle name="Normal 2 20 2 3 2" xfId="19567"/>
    <cellStyle name="Normal 2 20 2 3 2 2" xfId="19568"/>
    <cellStyle name="Normal 2 20 2 3 2 2 2" xfId="19569"/>
    <cellStyle name="Normal 2 20 2 3 2 2 2 2" xfId="19570"/>
    <cellStyle name="Normal 2 20 2 3 2 2 2 2 2" xfId="19571"/>
    <cellStyle name="Normal 2 20 2 3 2 2 2 3" xfId="19572"/>
    <cellStyle name="Normal 2 20 2 3 2 2 2 3 2" xfId="19573"/>
    <cellStyle name="Normal 2 20 2 3 2 2 2 4" xfId="19574"/>
    <cellStyle name="Normal 2 20 2 3 2 2 2 4 2" xfId="19575"/>
    <cellStyle name="Normal 2 20 2 3 2 2 2 5" xfId="19576"/>
    <cellStyle name="Normal 2 20 2 3 2 2 3" xfId="19577"/>
    <cellStyle name="Normal 2 20 2 3 2 2 3 2" xfId="19578"/>
    <cellStyle name="Normal 2 20 2 3 2 2 4" xfId="19579"/>
    <cellStyle name="Normal 2 20 2 3 2 2 4 2" xfId="19580"/>
    <cellStyle name="Normal 2 20 2 3 2 2 5" xfId="19581"/>
    <cellStyle name="Normal 2 20 2 3 2 2 5 2" xfId="19582"/>
    <cellStyle name="Normal 2 20 2 3 2 2 6" xfId="19583"/>
    <cellStyle name="Normal 2 20 2 3 2 3" xfId="19584"/>
    <cellStyle name="Normal 2 20 2 3 2 3 2" xfId="19585"/>
    <cellStyle name="Normal 2 20 2 3 2 3 2 2" xfId="19586"/>
    <cellStyle name="Normal 2 20 2 3 2 3 3" xfId="19587"/>
    <cellStyle name="Normal 2 20 2 3 2 3 3 2" xfId="19588"/>
    <cellStyle name="Normal 2 20 2 3 2 3 4" xfId="19589"/>
    <cellStyle name="Normal 2 20 2 3 2 3 4 2" xfId="19590"/>
    <cellStyle name="Normal 2 20 2 3 2 3 5" xfId="19591"/>
    <cellStyle name="Normal 2 20 2 3 2 4" xfId="19592"/>
    <cellStyle name="Normal 2 20 2 3 2 4 2" xfId="19593"/>
    <cellStyle name="Normal 2 20 2 3 2 5" xfId="19594"/>
    <cellStyle name="Normal 2 20 2 3 2 5 2" xfId="19595"/>
    <cellStyle name="Normal 2 20 2 3 2 6" xfId="19596"/>
    <cellStyle name="Normal 2 20 2 3 2 6 2" xfId="19597"/>
    <cellStyle name="Normal 2 20 2 3 2 7" xfId="19598"/>
    <cellStyle name="Normal 2 20 2 3 3" xfId="19599"/>
    <cellStyle name="Normal 2 20 2 3 3 2" xfId="19600"/>
    <cellStyle name="Normal 2 20 2 3 3 2 2" xfId="19601"/>
    <cellStyle name="Normal 2 20 2 3 3 2 2 2" xfId="19602"/>
    <cellStyle name="Normal 2 20 2 3 3 2 3" xfId="19603"/>
    <cellStyle name="Normal 2 20 2 3 3 2 3 2" xfId="19604"/>
    <cellStyle name="Normal 2 20 2 3 3 2 4" xfId="19605"/>
    <cellStyle name="Normal 2 20 2 3 3 2 4 2" xfId="19606"/>
    <cellStyle name="Normal 2 20 2 3 3 2 5" xfId="19607"/>
    <cellStyle name="Normal 2 20 2 3 3 3" xfId="19608"/>
    <cellStyle name="Normal 2 20 2 3 3 3 2" xfId="19609"/>
    <cellStyle name="Normal 2 20 2 3 3 4" xfId="19610"/>
    <cellStyle name="Normal 2 20 2 3 3 4 2" xfId="19611"/>
    <cellStyle name="Normal 2 20 2 3 3 5" xfId="19612"/>
    <cellStyle name="Normal 2 20 2 3 3 5 2" xfId="19613"/>
    <cellStyle name="Normal 2 20 2 3 3 6" xfId="19614"/>
    <cellStyle name="Normal 2 20 2 3 4" xfId="19615"/>
    <cellStyle name="Normal 2 20 2 3 4 2" xfId="19616"/>
    <cellStyle name="Normal 2 20 2 3 4 2 2" xfId="19617"/>
    <cellStyle name="Normal 2 20 2 3 4 3" xfId="19618"/>
    <cellStyle name="Normal 2 20 2 3 4 3 2" xfId="19619"/>
    <cellStyle name="Normal 2 20 2 3 4 4" xfId="19620"/>
    <cellStyle name="Normal 2 20 2 3 4 4 2" xfId="19621"/>
    <cellStyle name="Normal 2 20 2 3 4 5" xfId="19622"/>
    <cellStyle name="Normal 2 20 2 3 5" xfId="19623"/>
    <cellStyle name="Normal 2 20 2 3 5 2" xfId="19624"/>
    <cellStyle name="Normal 2 20 2 3 6" xfId="19625"/>
    <cellStyle name="Normal 2 20 2 3 6 2" xfId="19626"/>
    <cellStyle name="Normal 2 20 2 3 7" xfId="19627"/>
    <cellStyle name="Normal 2 20 2 3 7 2" xfId="19628"/>
    <cellStyle name="Normal 2 20 2 3 8" xfId="19629"/>
    <cellStyle name="Normal 2 20 2 4" xfId="19630"/>
    <cellStyle name="Normal 2 20 2 4 2" xfId="19631"/>
    <cellStyle name="Normal 2 20 2 4 2 2" xfId="19632"/>
    <cellStyle name="Normal 2 20 2 4 2 2 2" xfId="19633"/>
    <cellStyle name="Normal 2 20 2 4 2 2 2 2" xfId="19634"/>
    <cellStyle name="Normal 2 20 2 4 2 2 3" xfId="19635"/>
    <cellStyle name="Normal 2 20 2 4 2 2 3 2" xfId="19636"/>
    <cellStyle name="Normal 2 20 2 4 2 2 4" xfId="19637"/>
    <cellStyle name="Normal 2 20 2 4 2 2 4 2" xfId="19638"/>
    <cellStyle name="Normal 2 20 2 4 2 2 5" xfId="19639"/>
    <cellStyle name="Normal 2 20 2 4 2 3" xfId="19640"/>
    <cellStyle name="Normal 2 20 2 4 2 3 2" xfId="19641"/>
    <cellStyle name="Normal 2 20 2 4 2 4" xfId="19642"/>
    <cellStyle name="Normal 2 20 2 4 2 4 2" xfId="19643"/>
    <cellStyle name="Normal 2 20 2 4 2 5" xfId="19644"/>
    <cellStyle name="Normal 2 20 2 4 2 5 2" xfId="19645"/>
    <cellStyle name="Normal 2 20 2 4 2 6" xfId="19646"/>
    <cellStyle name="Normal 2 20 2 4 3" xfId="19647"/>
    <cellStyle name="Normal 2 20 2 4 3 2" xfId="19648"/>
    <cellStyle name="Normal 2 20 2 4 3 2 2" xfId="19649"/>
    <cellStyle name="Normal 2 20 2 4 3 3" xfId="19650"/>
    <cellStyle name="Normal 2 20 2 4 3 3 2" xfId="19651"/>
    <cellStyle name="Normal 2 20 2 4 3 4" xfId="19652"/>
    <cellStyle name="Normal 2 20 2 4 3 4 2" xfId="19653"/>
    <cellStyle name="Normal 2 20 2 4 3 5" xfId="19654"/>
    <cellStyle name="Normal 2 20 2 4 4" xfId="19655"/>
    <cellStyle name="Normal 2 20 2 4 4 2" xfId="19656"/>
    <cellStyle name="Normal 2 20 2 4 5" xfId="19657"/>
    <cellStyle name="Normal 2 20 2 4 5 2" xfId="19658"/>
    <cellStyle name="Normal 2 20 2 4 6" xfId="19659"/>
    <cellStyle name="Normal 2 20 2 4 6 2" xfId="19660"/>
    <cellStyle name="Normal 2 20 2 4 7" xfId="19661"/>
    <cellStyle name="Normal 2 20 2 5" xfId="19662"/>
    <cellStyle name="Normal 2 20 2 5 2" xfId="19663"/>
    <cellStyle name="Normal 2 20 2 5 2 2" xfId="19664"/>
    <cellStyle name="Normal 2 20 2 5 2 2 2" xfId="19665"/>
    <cellStyle name="Normal 2 20 2 5 2 2 2 2" xfId="19666"/>
    <cellStyle name="Normal 2 20 2 5 2 2 3" xfId="19667"/>
    <cellStyle name="Normal 2 20 2 5 2 2 3 2" xfId="19668"/>
    <cellStyle name="Normal 2 20 2 5 2 2 4" xfId="19669"/>
    <cellStyle name="Normal 2 20 2 5 2 2 4 2" xfId="19670"/>
    <cellStyle name="Normal 2 20 2 5 2 2 5" xfId="19671"/>
    <cellStyle name="Normal 2 20 2 5 2 3" xfId="19672"/>
    <cellStyle name="Normal 2 20 2 5 2 3 2" xfId="19673"/>
    <cellStyle name="Normal 2 20 2 5 2 4" xfId="19674"/>
    <cellStyle name="Normal 2 20 2 5 2 4 2" xfId="19675"/>
    <cellStyle name="Normal 2 20 2 5 2 5" xfId="19676"/>
    <cellStyle name="Normal 2 20 2 5 2 5 2" xfId="19677"/>
    <cellStyle name="Normal 2 20 2 5 2 6" xfId="19678"/>
    <cellStyle name="Normal 2 20 2 5 3" xfId="19679"/>
    <cellStyle name="Normal 2 20 2 5 3 2" xfId="19680"/>
    <cellStyle name="Normal 2 20 2 5 3 2 2" xfId="19681"/>
    <cellStyle name="Normal 2 20 2 5 3 3" xfId="19682"/>
    <cellStyle name="Normal 2 20 2 5 3 3 2" xfId="19683"/>
    <cellStyle name="Normal 2 20 2 5 3 4" xfId="19684"/>
    <cellStyle name="Normal 2 20 2 5 3 4 2" xfId="19685"/>
    <cellStyle name="Normal 2 20 2 5 3 5" xfId="19686"/>
    <cellStyle name="Normal 2 20 2 5 4" xfId="19687"/>
    <cellStyle name="Normal 2 20 2 5 4 2" xfId="19688"/>
    <cellStyle name="Normal 2 20 2 5 5" xfId="19689"/>
    <cellStyle name="Normal 2 20 2 5 5 2" xfId="19690"/>
    <cellStyle name="Normal 2 20 2 5 6" xfId="19691"/>
    <cellStyle name="Normal 2 20 2 5 6 2" xfId="19692"/>
    <cellStyle name="Normal 2 20 2 5 7" xfId="19693"/>
    <cellStyle name="Normal 2 20 2 6" xfId="19694"/>
    <cellStyle name="Normal 2 20 2 6 2" xfId="19695"/>
    <cellStyle name="Normal 2 20 2 6 2 2" xfId="19696"/>
    <cellStyle name="Normal 2 20 2 6 2 2 2" xfId="19697"/>
    <cellStyle name="Normal 2 20 2 6 2 3" xfId="19698"/>
    <cellStyle name="Normal 2 20 2 6 2 3 2" xfId="19699"/>
    <cellStyle name="Normal 2 20 2 6 2 4" xfId="19700"/>
    <cellStyle name="Normal 2 20 2 6 2 4 2" xfId="19701"/>
    <cellStyle name="Normal 2 20 2 6 2 5" xfId="19702"/>
    <cellStyle name="Normal 2 20 2 6 3" xfId="19703"/>
    <cellStyle name="Normal 2 20 2 6 3 2" xfId="19704"/>
    <cellStyle name="Normal 2 20 2 6 4" xfId="19705"/>
    <cellStyle name="Normal 2 20 2 6 4 2" xfId="19706"/>
    <cellStyle name="Normal 2 20 2 6 5" xfId="19707"/>
    <cellStyle name="Normal 2 20 2 6 5 2" xfId="19708"/>
    <cellStyle name="Normal 2 20 2 6 6" xfId="19709"/>
    <cellStyle name="Normal 2 20 2 7" xfId="19710"/>
    <cellStyle name="Normal 2 20 2 7 2" xfId="19711"/>
    <cellStyle name="Normal 2 20 2 7 2 2" xfId="19712"/>
    <cellStyle name="Normal 2 20 2 7 3" xfId="19713"/>
    <cellStyle name="Normal 2 20 2 7 3 2" xfId="19714"/>
    <cellStyle name="Normal 2 20 2 7 4" xfId="19715"/>
    <cellStyle name="Normal 2 20 2 7 4 2" xfId="19716"/>
    <cellStyle name="Normal 2 20 2 7 5" xfId="19717"/>
    <cellStyle name="Normal 2 20 2 8" xfId="19718"/>
    <cellStyle name="Normal 2 20 2 8 2" xfId="19719"/>
    <cellStyle name="Normal 2 20 2 9" xfId="19720"/>
    <cellStyle name="Normal 2 20 2 9 2" xfId="19721"/>
    <cellStyle name="Normal 2 20 3" xfId="19722"/>
    <cellStyle name="Normal 2 20 3 10" xfId="19723"/>
    <cellStyle name="Normal 2 20 3 10 2" xfId="19724"/>
    <cellStyle name="Normal 2 20 3 11" xfId="19725"/>
    <cellStyle name="Normal 2 20 3 2" xfId="19726"/>
    <cellStyle name="Normal 2 20 3 2 2" xfId="19727"/>
    <cellStyle name="Normal 2 20 3 2 2 2" xfId="19728"/>
    <cellStyle name="Normal 2 20 3 2 2 2 2" xfId="19729"/>
    <cellStyle name="Normal 2 20 3 2 2 2 2 2" xfId="19730"/>
    <cellStyle name="Normal 2 20 3 2 2 2 2 2 2" xfId="19731"/>
    <cellStyle name="Normal 2 20 3 2 2 2 2 2 2 2" xfId="19732"/>
    <cellStyle name="Normal 2 20 3 2 2 2 2 2 3" xfId="19733"/>
    <cellStyle name="Normal 2 20 3 2 2 2 2 2 3 2" xfId="19734"/>
    <cellStyle name="Normal 2 20 3 2 2 2 2 2 4" xfId="19735"/>
    <cellStyle name="Normal 2 20 3 2 2 2 2 2 4 2" xfId="19736"/>
    <cellStyle name="Normal 2 20 3 2 2 2 2 2 5" xfId="19737"/>
    <cellStyle name="Normal 2 20 3 2 2 2 2 3" xfId="19738"/>
    <cellStyle name="Normal 2 20 3 2 2 2 2 3 2" xfId="19739"/>
    <cellStyle name="Normal 2 20 3 2 2 2 2 4" xfId="19740"/>
    <cellStyle name="Normal 2 20 3 2 2 2 2 4 2" xfId="19741"/>
    <cellStyle name="Normal 2 20 3 2 2 2 2 5" xfId="19742"/>
    <cellStyle name="Normal 2 20 3 2 2 2 2 5 2" xfId="19743"/>
    <cellStyle name="Normal 2 20 3 2 2 2 2 6" xfId="19744"/>
    <cellStyle name="Normal 2 20 3 2 2 2 3" xfId="19745"/>
    <cellStyle name="Normal 2 20 3 2 2 2 3 2" xfId="19746"/>
    <cellStyle name="Normal 2 20 3 2 2 2 3 2 2" xfId="19747"/>
    <cellStyle name="Normal 2 20 3 2 2 2 3 3" xfId="19748"/>
    <cellStyle name="Normal 2 20 3 2 2 2 3 3 2" xfId="19749"/>
    <cellStyle name="Normal 2 20 3 2 2 2 3 4" xfId="19750"/>
    <cellStyle name="Normal 2 20 3 2 2 2 3 4 2" xfId="19751"/>
    <cellStyle name="Normal 2 20 3 2 2 2 3 5" xfId="19752"/>
    <cellStyle name="Normal 2 20 3 2 2 2 4" xfId="19753"/>
    <cellStyle name="Normal 2 20 3 2 2 2 4 2" xfId="19754"/>
    <cellStyle name="Normal 2 20 3 2 2 2 5" xfId="19755"/>
    <cellStyle name="Normal 2 20 3 2 2 2 5 2" xfId="19756"/>
    <cellStyle name="Normal 2 20 3 2 2 2 6" xfId="19757"/>
    <cellStyle name="Normal 2 20 3 2 2 2 6 2" xfId="19758"/>
    <cellStyle name="Normal 2 20 3 2 2 2 7" xfId="19759"/>
    <cellStyle name="Normal 2 20 3 2 2 3" xfId="19760"/>
    <cellStyle name="Normal 2 20 3 2 2 3 2" xfId="19761"/>
    <cellStyle name="Normal 2 20 3 2 2 3 2 2" xfId="19762"/>
    <cellStyle name="Normal 2 20 3 2 2 3 2 2 2" xfId="19763"/>
    <cellStyle name="Normal 2 20 3 2 2 3 2 3" xfId="19764"/>
    <cellStyle name="Normal 2 20 3 2 2 3 2 3 2" xfId="19765"/>
    <cellStyle name="Normal 2 20 3 2 2 3 2 4" xfId="19766"/>
    <cellStyle name="Normal 2 20 3 2 2 3 2 4 2" xfId="19767"/>
    <cellStyle name="Normal 2 20 3 2 2 3 2 5" xfId="19768"/>
    <cellStyle name="Normal 2 20 3 2 2 3 3" xfId="19769"/>
    <cellStyle name="Normal 2 20 3 2 2 3 3 2" xfId="19770"/>
    <cellStyle name="Normal 2 20 3 2 2 3 4" xfId="19771"/>
    <cellStyle name="Normal 2 20 3 2 2 3 4 2" xfId="19772"/>
    <cellStyle name="Normal 2 20 3 2 2 3 5" xfId="19773"/>
    <cellStyle name="Normal 2 20 3 2 2 3 5 2" xfId="19774"/>
    <cellStyle name="Normal 2 20 3 2 2 3 6" xfId="19775"/>
    <cellStyle name="Normal 2 20 3 2 2 4" xfId="19776"/>
    <cellStyle name="Normal 2 20 3 2 2 4 2" xfId="19777"/>
    <cellStyle name="Normal 2 20 3 2 2 4 2 2" xfId="19778"/>
    <cellStyle name="Normal 2 20 3 2 2 4 3" xfId="19779"/>
    <cellStyle name="Normal 2 20 3 2 2 4 3 2" xfId="19780"/>
    <cellStyle name="Normal 2 20 3 2 2 4 4" xfId="19781"/>
    <cellStyle name="Normal 2 20 3 2 2 4 4 2" xfId="19782"/>
    <cellStyle name="Normal 2 20 3 2 2 4 5" xfId="19783"/>
    <cellStyle name="Normal 2 20 3 2 2 5" xfId="19784"/>
    <cellStyle name="Normal 2 20 3 2 2 5 2" xfId="19785"/>
    <cellStyle name="Normal 2 20 3 2 2 6" xfId="19786"/>
    <cellStyle name="Normal 2 20 3 2 2 6 2" xfId="19787"/>
    <cellStyle name="Normal 2 20 3 2 2 7" xfId="19788"/>
    <cellStyle name="Normal 2 20 3 2 2 7 2" xfId="19789"/>
    <cellStyle name="Normal 2 20 3 2 2 8" xfId="19790"/>
    <cellStyle name="Normal 2 20 3 2 3" xfId="19791"/>
    <cellStyle name="Normal 2 20 3 2 3 2" xfId="19792"/>
    <cellStyle name="Normal 2 20 3 2 3 2 2" xfId="19793"/>
    <cellStyle name="Normal 2 20 3 2 3 2 2 2" xfId="19794"/>
    <cellStyle name="Normal 2 20 3 2 3 2 2 2 2" xfId="19795"/>
    <cellStyle name="Normal 2 20 3 2 3 2 2 3" xfId="19796"/>
    <cellStyle name="Normal 2 20 3 2 3 2 2 3 2" xfId="19797"/>
    <cellStyle name="Normal 2 20 3 2 3 2 2 4" xfId="19798"/>
    <cellStyle name="Normal 2 20 3 2 3 2 2 4 2" xfId="19799"/>
    <cellStyle name="Normal 2 20 3 2 3 2 2 5" xfId="19800"/>
    <cellStyle name="Normal 2 20 3 2 3 2 3" xfId="19801"/>
    <cellStyle name="Normal 2 20 3 2 3 2 3 2" xfId="19802"/>
    <cellStyle name="Normal 2 20 3 2 3 2 4" xfId="19803"/>
    <cellStyle name="Normal 2 20 3 2 3 2 4 2" xfId="19804"/>
    <cellStyle name="Normal 2 20 3 2 3 2 5" xfId="19805"/>
    <cellStyle name="Normal 2 20 3 2 3 2 5 2" xfId="19806"/>
    <cellStyle name="Normal 2 20 3 2 3 2 6" xfId="19807"/>
    <cellStyle name="Normal 2 20 3 2 3 3" xfId="19808"/>
    <cellStyle name="Normal 2 20 3 2 3 3 2" xfId="19809"/>
    <cellStyle name="Normal 2 20 3 2 3 3 2 2" xfId="19810"/>
    <cellStyle name="Normal 2 20 3 2 3 3 3" xfId="19811"/>
    <cellStyle name="Normal 2 20 3 2 3 3 3 2" xfId="19812"/>
    <cellStyle name="Normal 2 20 3 2 3 3 4" xfId="19813"/>
    <cellStyle name="Normal 2 20 3 2 3 3 4 2" xfId="19814"/>
    <cellStyle name="Normal 2 20 3 2 3 3 5" xfId="19815"/>
    <cellStyle name="Normal 2 20 3 2 3 4" xfId="19816"/>
    <cellStyle name="Normal 2 20 3 2 3 4 2" xfId="19817"/>
    <cellStyle name="Normal 2 20 3 2 3 5" xfId="19818"/>
    <cellStyle name="Normal 2 20 3 2 3 5 2" xfId="19819"/>
    <cellStyle name="Normal 2 20 3 2 3 6" xfId="19820"/>
    <cellStyle name="Normal 2 20 3 2 3 6 2" xfId="19821"/>
    <cellStyle name="Normal 2 20 3 2 3 7" xfId="19822"/>
    <cellStyle name="Normal 2 20 3 2 4" xfId="19823"/>
    <cellStyle name="Normal 2 20 3 2 4 2" xfId="19824"/>
    <cellStyle name="Normal 2 20 3 2 4 2 2" xfId="19825"/>
    <cellStyle name="Normal 2 20 3 2 4 2 2 2" xfId="19826"/>
    <cellStyle name="Normal 2 20 3 2 4 2 3" xfId="19827"/>
    <cellStyle name="Normal 2 20 3 2 4 2 3 2" xfId="19828"/>
    <cellStyle name="Normal 2 20 3 2 4 2 4" xfId="19829"/>
    <cellStyle name="Normal 2 20 3 2 4 2 4 2" xfId="19830"/>
    <cellStyle name="Normal 2 20 3 2 4 2 5" xfId="19831"/>
    <cellStyle name="Normal 2 20 3 2 4 3" xfId="19832"/>
    <cellStyle name="Normal 2 20 3 2 4 3 2" xfId="19833"/>
    <cellStyle name="Normal 2 20 3 2 4 4" xfId="19834"/>
    <cellStyle name="Normal 2 20 3 2 4 4 2" xfId="19835"/>
    <cellStyle name="Normal 2 20 3 2 4 5" xfId="19836"/>
    <cellStyle name="Normal 2 20 3 2 4 5 2" xfId="19837"/>
    <cellStyle name="Normal 2 20 3 2 4 6" xfId="19838"/>
    <cellStyle name="Normal 2 20 3 2 5" xfId="19839"/>
    <cellStyle name="Normal 2 20 3 2 5 2" xfId="19840"/>
    <cellStyle name="Normal 2 20 3 2 5 2 2" xfId="19841"/>
    <cellStyle name="Normal 2 20 3 2 5 3" xfId="19842"/>
    <cellStyle name="Normal 2 20 3 2 5 3 2" xfId="19843"/>
    <cellStyle name="Normal 2 20 3 2 5 4" xfId="19844"/>
    <cellStyle name="Normal 2 20 3 2 5 4 2" xfId="19845"/>
    <cellStyle name="Normal 2 20 3 2 5 5" xfId="19846"/>
    <cellStyle name="Normal 2 20 3 2 6" xfId="19847"/>
    <cellStyle name="Normal 2 20 3 2 6 2" xfId="19848"/>
    <cellStyle name="Normal 2 20 3 2 7" xfId="19849"/>
    <cellStyle name="Normal 2 20 3 2 7 2" xfId="19850"/>
    <cellStyle name="Normal 2 20 3 2 8" xfId="19851"/>
    <cellStyle name="Normal 2 20 3 2 8 2" xfId="19852"/>
    <cellStyle name="Normal 2 20 3 2 9" xfId="19853"/>
    <cellStyle name="Normal 2 20 3 3" xfId="19854"/>
    <cellStyle name="Normal 2 20 3 3 2" xfId="19855"/>
    <cellStyle name="Normal 2 20 3 3 2 2" xfId="19856"/>
    <cellStyle name="Normal 2 20 3 3 2 2 2" xfId="19857"/>
    <cellStyle name="Normal 2 20 3 3 2 2 2 2" xfId="19858"/>
    <cellStyle name="Normal 2 20 3 3 2 2 2 2 2" xfId="19859"/>
    <cellStyle name="Normal 2 20 3 3 2 2 2 3" xfId="19860"/>
    <cellStyle name="Normal 2 20 3 3 2 2 2 3 2" xfId="19861"/>
    <cellStyle name="Normal 2 20 3 3 2 2 2 4" xfId="19862"/>
    <cellStyle name="Normal 2 20 3 3 2 2 2 4 2" xfId="19863"/>
    <cellStyle name="Normal 2 20 3 3 2 2 2 5" xfId="19864"/>
    <cellStyle name="Normal 2 20 3 3 2 2 3" xfId="19865"/>
    <cellStyle name="Normal 2 20 3 3 2 2 3 2" xfId="19866"/>
    <cellStyle name="Normal 2 20 3 3 2 2 4" xfId="19867"/>
    <cellStyle name="Normal 2 20 3 3 2 2 4 2" xfId="19868"/>
    <cellStyle name="Normal 2 20 3 3 2 2 5" xfId="19869"/>
    <cellStyle name="Normal 2 20 3 3 2 2 5 2" xfId="19870"/>
    <cellStyle name="Normal 2 20 3 3 2 2 6" xfId="19871"/>
    <cellStyle name="Normal 2 20 3 3 2 3" xfId="19872"/>
    <cellStyle name="Normal 2 20 3 3 2 3 2" xfId="19873"/>
    <cellStyle name="Normal 2 20 3 3 2 3 2 2" xfId="19874"/>
    <cellStyle name="Normal 2 20 3 3 2 3 3" xfId="19875"/>
    <cellStyle name="Normal 2 20 3 3 2 3 3 2" xfId="19876"/>
    <cellStyle name="Normal 2 20 3 3 2 3 4" xfId="19877"/>
    <cellStyle name="Normal 2 20 3 3 2 3 4 2" xfId="19878"/>
    <cellStyle name="Normal 2 20 3 3 2 3 5" xfId="19879"/>
    <cellStyle name="Normal 2 20 3 3 2 4" xfId="19880"/>
    <cellStyle name="Normal 2 20 3 3 2 4 2" xfId="19881"/>
    <cellStyle name="Normal 2 20 3 3 2 5" xfId="19882"/>
    <cellStyle name="Normal 2 20 3 3 2 5 2" xfId="19883"/>
    <cellStyle name="Normal 2 20 3 3 2 6" xfId="19884"/>
    <cellStyle name="Normal 2 20 3 3 2 6 2" xfId="19885"/>
    <cellStyle name="Normal 2 20 3 3 2 7" xfId="19886"/>
    <cellStyle name="Normal 2 20 3 3 3" xfId="19887"/>
    <cellStyle name="Normal 2 20 3 3 3 2" xfId="19888"/>
    <cellStyle name="Normal 2 20 3 3 3 2 2" xfId="19889"/>
    <cellStyle name="Normal 2 20 3 3 3 2 2 2" xfId="19890"/>
    <cellStyle name="Normal 2 20 3 3 3 2 3" xfId="19891"/>
    <cellStyle name="Normal 2 20 3 3 3 2 3 2" xfId="19892"/>
    <cellStyle name="Normal 2 20 3 3 3 2 4" xfId="19893"/>
    <cellStyle name="Normal 2 20 3 3 3 2 4 2" xfId="19894"/>
    <cellStyle name="Normal 2 20 3 3 3 2 5" xfId="19895"/>
    <cellStyle name="Normal 2 20 3 3 3 3" xfId="19896"/>
    <cellStyle name="Normal 2 20 3 3 3 3 2" xfId="19897"/>
    <cellStyle name="Normal 2 20 3 3 3 4" xfId="19898"/>
    <cellStyle name="Normal 2 20 3 3 3 4 2" xfId="19899"/>
    <cellStyle name="Normal 2 20 3 3 3 5" xfId="19900"/>
    <cellStyle name="Normal 2 20 3 3 3 5 2" xfId="19901"/>
    <cellStyle name="Normal 2 20 3 3 3 6" xfId="19902"/>
    <cellStyle name="Normal 2 20 3 3 4" xfId="19903"/>
    <cellStyle name="Normal 2 20 3 3 4 2" xfId="19904"/>
    <cellStyle name="Normal 2 20 3 3 4 2 2" xfId="19905"/>
    <cellStyle name="Normal 2 20 3 3 4 3" xfId="19906"/>
    <cellStyle name="Normal 2 20 3 3 4 3 2" xfId="19907"/>
    <cellStyle name="Normal 2 20 3 3 4 4" xfId="19908"/>
    <cellStyle name="Normal 2 20 3 3 4 4 2" xfId="19909"/>
    <cellStyle name="Normal 2 20 3 3 4 5" xfId="19910"/>
    <cellStyle name="Normal 2 20 3 3 5" xfId="19911"/>
    <cellStyle name="Normal 2 20 3 3 5 2" xfId="19912"/>
    <cellStyle name="Normal 2 20 3 3 6" xfId="19913"/>
    <cellStyle name="Normal 2 20 3 3 6 2" xfId="19914"/>
    <cellStyle name="Normal 2 20 3 3 7" xfId="19915"/>
    <cellStyle name="Normal 2 20 3 3 7 2" xfId="19916"/>
    <cellStyle name="Normal 2 20 3 3 8" xfId="19917"/>
    <cellStyle name="Normal 2 20 3 4" xfId="19918"/>
    <cellStyle name="Normal 2 20 3 4 2" xfId="19919"/>
    <cellStyle name="Normal 2 20 3 4 2 2" xfId="19920"/>
    <cellStyle name="Normal 2 20 3 4 2 2 2" xfId="19921"/>
    <cellStyle name="Normal 2 20 3 4 2 2 2 2" xfId="19922"/>
    <cellStyle name="Normal 2 20 3 4 2 2 3" xfId="19923"/>
    <cellStyle name="Normal 2 20 3 4 2 2 3 2" xfId="19924"/>
    <cellStyle name="Normal 2 20 3 4 2 2 4" xfId="19925"/>
    <cellStyle name="Normal 2 20 3 4 2 2 4 2" xfId="19926"/>
    <cellStyle name="Normal 2 20 3 4 2 2 5" xfId="19927"/>
    <cellStyle name="Normal 2 20 3 4 2 3" xfId="19928"/>
    <cellStyle name="Normal 2 20 3 4 2 3 2" xfId="19929"/>
    <cellStyle name="Normal 2 20 3 4 2 4" xfId="19930"/>
    <cellStyle name="Normal 2 20 3 4 2 4 2" xfId="19931"/>
    <cellStyle name="Normal 2 20 3 4 2 5" xfId="19932"/>
    <cellStyle name="Normal 2 20 3 4 2 5 2" xfId="19933"/>
    <cellStyle name="Normal 2 20 3 4 2 6" xfId="19934"/>
    <cellStyle name="Normal 2 20 3 4 3" xfId="19935"/>
    <cellStyle name="Normal 2 20 3 4 3 2" xfId="19936"/>
    <cellStyle name="Normal 2 20 3 4 3 2 2" xfId="19937"/>
    <cellStyle name="Normal 2 20 3 4 3 3" xfId="19938"/>
    <cellStyle name="Normal 2 20 3 4 3 3 2" xfId="19939"/>
    <cellStyle name="Normal 2 20 3 4 3 4" xfId="19940"/>
    <cellStyle name="Normal 2 20 3 4 3 4 2" xfId="19941"/>
    <cellStyle name="Normal 2 20 3 4 3 5" xfId="19942"/>
    <cellStyle name="Normal 2 20 3 4 4" xfId="19943"/>
    <cellStyle name="Normal 2 20 3 4 4 2" xfId="19944"/>
    <cellStyle name="Normal 2 20 3 4 5" xfId="19945"/>
    <cellStyle name="Normal 2 20 3 4 5 2" xfId="19946"/>
    <cellStyle name="Normal 2 20 3 4 6" xfId="19947"/>
    <cellStyle name="Normal 2 20 3 4 6 2" xfId="19948"/>
    <cellStyle name="Normal 2 20 3 4 7" xfId="19949"/>
    <cellStyle name="Normal 2 20 3 5" xfId="19950"/>
    <cellStyle name="Normal 2 20 3 5 2" xfId="19951"/>
    <cellStyle name="Normal 2 20 3 5 2 2" xfId="19952"/>
    <cellStyle name="Normal 2 20 3 5 2 2 2" xfId="19953"/>
    <cellStyle name="Normal 2 20 3 5 2 2 2 2" xfId="19954"/>
    <cellStyle name="Normal 2 20 3 5 2 2 3" xfId="19955"/>
    <cellStyle name="Normal 2 20 3 5 2 2 3 2" xfId="19956"/>
    <cellStyle name="Normal 2 20 3 5 2 2 4" xfId="19957"/>
    <cellStyle name="Normal 2 20 3 5 2 2 4 2" xfId="19958"/>
    <cellStyle name="Normal 2 20 3 5 2 2 5" xfId="19959"/>
    <cellStyle name="Normal 2 20 3 5 2 3" xfId="19960"/>
    <cellStyle name="Normal 2 20 3 5 2 3 2" xfId="19961"/>
    <cellStyle name="Normal 2 20 3 5 2 4" xfId="19962"/>
    <cellStyle name="Normal 2 20 3 5 2 4 2" xfId="19963"/>
    <cellStyle name="Normal 2 20 3 5 2 5" xfId="19964"/>
    <cellStyle name="Normal 2 20 3 5 2 5 2" xfId="19965"/>
    <cellStyle name="Normal 2 20 3 5 2 6" xfId="19966"/>
    <cellStyle name="Normal 2 20 3 5 3" xfId="19967"/>
    <cellStyle name="Normal 2 20 3 5 3 2" xfId="19968"/>
    <cellStyle name="Normal 2 20 3 5 3 2 2" xfId="19969"/>
    <cellStyle name="Normal 2 20 3 5 3 3" xfId="19970"/>
    <cellStyle name="Normal 2 20 3 5 3 3 2" xfId="19971"/>
    <cellStyle name="Normal 2 20 3 5 3 4" xfId="19972"/>
    <cellStyle name="Normal 2 20 3 5 3 4 2" xfId="19973"/>
    <cellStyle name="Normal 2 20 3 5 3 5" xfId="19974"/>
    <cellStyle name="Normal 2 20 3 5 4" xfId="19975"/>
    <cellStyle name="Normal 2 20 3 5 4 2" xfId="19976"/>
    <cellStyle name="Normal 2 20 3 5 5" xfId="19977"/>
    <cellStyle name="Normal 2 20 3 5 5 2" xfId="19978"/>
    <cellStyle name="Normal 2 20 3 5 6" xfId="19979"/>
    <cellStyle name="Normal 2 20 3 5 6 2" xfId="19980"/>
    <cellStyle name="Normal 2 20 3 5 7" xfId="19981"/>
    <cellStyle name="Normal 2 20 3 6" xfId="19982"/>
    <cellStyle name="Normal 2 20 3 6 2" xfId="19983"/>
    <cellStyle name="Normal 2 20 3 6 2 2" xfId="19984"/>
    <cellStyle name="Normal 2 20 3 6 2 2 2" xfId="19985"/>
    <cellStyle name="Normal 2 20 3 6 2 3" xfId="19986"/>
    <cellStyle name="Normal 2 20 3 6 2 3 2" xfId="19987"/>
    <cellStyle name="Normal 2 20 3 6 2 4" xfId="19988"/>
    <cellStyle name="Normal 2 20 3 6 2 4 2" xfId="19989"/>
    <cellStyle name="Normal 2 20 3 6 2 5" xfId="19990"/>
    <cellStyle name="Normal 2 20 3 6 3" xfId="19991"/>
    <cellStyle name="Normal 2 20 3 6 3 2" xfId="19992"/>
    <cellStyle name="Normal 2 20 3 6 4" xfId="19993"/>
    <cellStyle name="Normal 2 20 3 6 4 2" xfId="19994"/>
    <cellStyle name="Normal 2 20 3 6 5" xfId="19995"/>
    <cellStyle name="Normal 2 20 3 6 5 2" xfId="19996"/>
    <cellStyle name="Normal 2 20 3 6 6" xfId="19997"/>
    <cellStyle name="Normal 2 20 3 7" xfId="19998"/>
    <cellStyle name="Normal 2 20 3 7 2" xfId="19999"/>
    <cellStyle name="Normal 2 20 3 7 2 2" xfId="20000"/>
    <cellStyle name="Normal 2 20 3 7 3" xfId="20001"/>
    <cellStyle name="Normal 2 20 3 7 3 2" xfId="20002"/>
    <cellStyle name="Normal 2 20 3 7 4" xfId="20003"/>
    <cellStyle name="Normal 2 20 3 7 4 2" xfId="20004"/>
    <cellStyle name="Normal 2 20 3 7 5" xfId="20005"/>
    <cellStyle name="Normal 2 20 3 8" xfId="20006"/>
    <cellStyle name="Normal 2 20 3 8 2" xfId="20007"/>
    <cellStyle name="Normal 2 20 3 9" xfId="20008"/>
    <cellStyle name="Normal 2 20 3 9 2" xfId="20009"/>
    <cellStyle name="Normal 2 20 4" xfId="20010"/>
    <cellStyle name="Normal 2 20 4 2" xfId="20011"/>
    <cellStyle name="Normal 2 20 4 2 2" xfId="20012"/>
    <cellStyle name="Normal 2 20 4 2 2 2" xfId="20013"/>
    <cellStyle name="Normal 2 20 4 2 2 2 2" xfId="20014"/>
    <cellStyle name="Normal 2 20 4 2 2 2 2 2" xfId="20015"/>
    <cellStyle name="Normal 2 20 4 2 2 2 2 2 2" xfId="20016"/>
    <cellStyle name="Normal 2 20 4 2 2 2 2 3" xfId="20017"/>
    <cellStyle name="Normal 2 20 4 2 2 2 2 3 2" xfId="20018"/>
    <cellStyle name="Normal 2 20 4 2 2 2 2 4" xfId="20019"/>
    <cellStyle name="Normal 2 20 4 2 2 2 2 4 2" xfId="20020"/>
    <cellStyle name="Normal 2 20 4 2 2 2 2 5" xfId="20021"/>
    <cellStyle name="Normal 2 20 4 2 2 2 3" xfId="20022"/>
    <cellStyle name="Normal 2 20 4 2 2 2 3 2" xfId="20023"/>
    <cellStyle name="Normal 2 20 4 2 2 2 4" xfId="20024"/>
    <cellStyle name="Normal 2 20 4 2 2 2 4 2" xfId="20025"/>
    <cellStyle name="Normal 2 20 4 2 2 2 5" xfId="20026"/>
    <cellStyle name="Normal 2 20 4 2 2 2 5 2" xfId="20027"/>
    <cellStyle name="Normal 2 20 4 2 2 2 6" xfId="20028"/>
    <cellStyle name="Normal 2 20 4 2 2 3" xfId="20029"/>
    <cellStyle name="Normal 2 20 4 2 2 3 2" xfId="20030"/>
    <cellStyle name="Normal 2 20 4 2 2 3 2 2" xfId="20031"/>
    <cellStyle name="Normal 2 20 4 2 2 3 3" xfId="20032"/>
    <cellStyle name="Normal 2 20 4 2 2 3 3 2" xfId="20033"/>
    <cellStyle name="Normal 2 20 4 2 2 3 4" xfId="20034"/>
    <cellStyle name="Normal 2 20 4 2 2 3 4 2" xfId="20035"/>
    <cellStyle name="Normal 2 20 4 2 2 3 5" xfId="20036"/>
    <cellStyle name="Normal 2 20 4 2 2 4" xfId="20037"/>
    <cellStyle name="Normal 2 20 4 2 2 4 2" xfId="20038"/>
    <cellStyle name="Normal 2 20 4 2 2 5" xfId="20039"/>
    <cellStyle name="Normal 2 20 4 2 2 5 2" xfId="20040"/>
    <cellStyle name="Normal 2 20 4 2 2 6" xfId="20041"/>
    <cellStyle name="Normal 2 20 4 2 2 6 2" xfId="20042"/>
    <cellStyle name="Normal 2 20 4 2 2 7" xfId="20043"/>
    <cellStyle name="Normal 2 20 4 2 3" xfId="20044"/>
    <cellStyle name="Normal 2 20 4 2 3 2" xfId="20045"/>
    <cellStyle name="Normal 2 20 4 2 3 2 2" xfId="20046"/>
    <cellStyle name="Normal 2 20 4 2 3 2 2 2" xfId="20047"/>
    <cellStyle name="Normal 2 20 4 2 3 2 3" xfId="20048"/>
    <cellStyle name="Normal 2 20 4 2 3 2 3 2" xfId="20049"/>
    <cellStyle name="Normal 2 20 4 2 3 2 4" xfId="20050"/>
    <cellStyle name="Normal 2 20 4 2 3 2 4 2" xfId="20051"/>
    <cellStyle name="Normal 2 20 4 2 3 2 5" xfId="20052"/>
    <cellStyle name="Normal 2 20 4 2 3 3" xfId="20053"/>
    <cellStyle name="Normal 2 20 4 2 3 3 2" xfId="20054"/>
    <cellStyle name="Normal 2 20 4 2 3 4" xfId="20055"/>
    <cellStyle name="Normal 2 20 4 2 3 4 2" xfId="20056"/>
    <cellStyle name="Normal 2 20 4 2 3 5" xfId="20057"/>
    <cellStyle name="Normal 2 20 4 2 3 5 2" xfId="20058"/>
    <cellStyle name="Normal 2 20 4 2 3 6" xfId="20059"/>
    <cellStyle name="Normal 2 20 4 2 4" xfId="20060"/>
    <cellStyle name="Normal 2 20 4 2 4 2" xfId="20061"/>
    <cellStyle name="Normal 2 20 4 2 4 2 2" xfId="20062"/>
    <cellStyle name="Normal 2 20 4 2 4 3" xfId="20063"/>
    <cellStyle name="Normal 2 20 4 2 4 3 2" xfId="20064"/>
    <cellStyle name="Normal 2 20 4 2 4 4" xfId="20065"/>
    <cellStyle name="Normal 2 20 4 2 4 4 2" xfId="20066"/>
    <cellStyle name="Normal 2 20 4 2 4 5" xfId="20067"/>
    <cellStyle name="Normal 2 20 4 2 5" xfId="20068"/>
    <cellStyle name="Normal 2 20 4 2 5 2" xfId="20069"/>
    <cellStyle name="Normal 2 20 4 2 6" xfId="20070"/>
    <cellStyle name="Normal 2 20 4 2 6 2" xfId="20071"/>
    <cellStyle name="Normal 2 20 4 2 7" xfId="20072"/>
    <cellStyle name="Normal 2 20 4 2 7 2" xfId="20073"/>
    <cellStyle name="Normal 2 20 4 2 8" xfId="20074"/>
    <cellStyle name="Normal 2 20 4 3" xfId="20075"/>
    <cellStyle name="Normal 2 20 4 3 2" xfId="20076"/>
    <cellStyle name="Normal 2 20 4 3 2 2" xfId="20077"/>
    <cellStyle name="Normal 2 20 4 3 2 2 2" xfId="20078"/>
    <cellStyle name="Normal 2 20 4 3 2 2 2 2" xfId="20079"/>
    <cellStyle name="Normal 2 20 4 3 2 2 3" xfId="20080"/>
    <cellStyle name="Normal 2 20 4 3 2 2 3 2" xfId="20081"/>
    <cellStyle name="Normal 2 20 4 3 2 2 4" xfId="20082"/>
    <cellStyle name="Normal 2 20 4 3 2 2 4 2" xfId="20083"/>
    <cellStyle name="Normal 2 20 4 3 2 2 5" xfId="20084"/>
    <cellStyle name="Normal 2 20 4 3 2 3" xfId="20085"/>
    <cellStyle name="Normal 2 20 4 3 2 3 2" xfId="20086"/>
    <cellStyle name="Normal 2 20 4 3 2 4" xfId="20087"/>
    <cellStyle name="Normal 2 20 4 3 2 4 2" xfId="20088"/>
    <cellStyle name="Normal 2 20 4 3 2 5" xfId="20089"/>
    <cellStyle name="Normal 2 20 4 3 2 5 2" xfId="20090"/>
    <cellStyle name="Normal 2 20 4 3 2 6" xfId="20091"/>
    <cellStyle name="Normal 2 20 4 3 3" xfId="20092"/>
    <cellStyle name="Normal 2 20 4 3 3 2" xfId="20093"/>
    <cellStyle name="Normal 2 20 4 3 3 2 2" xfId="20094"/>
    <cellStyle name="Normal 2 20 4 3 3 3" xfId="20095"/>
    <cellStyle name="Normal 2 20 4 3 3 3 2" xfId="20096"/>
    <cellStyle name="Normal 2 20 4 3 3 4" xfId="20097"/>
    <cellStyle name="Normal 2 20 4 3 3 4 2" xfId="20098"/>
    <cellStyle name="Normal 2 20 4 3 3 5" xfId="20099"/>
    <cellStyle name="Normal 2 20 4 3 4" xfId="20100"/>
    <cellStyle name="Normal 2 20 4 3 4 2" xfId="20101"/>
    <cellStyle name="Normal 2 20 4 3 5" xfId="20102"/>
    <cellStyle name="Normal 2 20 4 3 5 2" xfId="20103"/>
    <cellStyle name="Normal 2 20 4 3 6" xfId="20104"/>
    <cellStyle name="Normal 2 20 4 3 6 2" xfId="20105"/>
    <cellStyle name="Normal 2 20 4 3 7" xfId="20106"/>
    <cellStyle name="Normal 2 20 4 4" xfId="20107"/>
    <cellStyle name="Normal 2 20 4 4 2" xfId="20108"/>
    <cellStyle name="Normal 2 20 4 4 2 2" xfId="20109"/>
    <cellStyle name="Normal 2 20 4 4 2 2 2" xfId="20110"/>
    <cellStyle name="Normal 2 20 4 4 2 3" xfId="20111"/>
    <cellStyle name="Normal 2 20 4 4 2 3 2" xfId="20112"/>
    <cellStyle name="Normal 2 20 4 4 2 4" xfId="20113"/>
    <cellStyle name="Normal 2 20 4 4 2 4 2" xfId="20114"/>
    <cellStyle name="Normal 2 20 4 4 2 5" xfId="20115"/>
    <cellStyle name="Normal 2 20 4 4 3" xfId="20116"/>
    <cellStyle name="Normal 2 20 4 4 3 2" xfId="20117"/>
    <cellStyle name="Normal 2 20 4 4 4" xfId="20118"/>
    <cellStyle name="Normal 2 20 4 4 4 2" xfId="20119"/>
    <cellStyle name="Normal 2 20 4 4 5" xfId="20120"/>
    <cellStyle name="Normal 2 20 4 4 5 2" xfId="20121"/>
    <cellStyle name="Normal 2 20 4 4 6" xfId="20122"/>
    <cellStyle name="Normal 2 20 4 5" xfId="20123"/>
    <cellStyle name="Normal 2 20 4 5 2" xfId="20124"/>
    <cellStyle name="Normal 2 20 4 5 2 2" xfId="20125"/>
    <cellStyle name="Normal 2 20 4 5 3" xfId="20126"/>
    <cellStyle name="Normal 2 20 4 5 3 2" xfId="20127"/>
    <cellStyle name="Normal 2 20 4 5 4" xfId="20128"/>
    <cellStyle name="Normal 2 20 4 5 4 2" xfId="20129"/>
    <cellStyle name="Normal 2 20 4 5 5" xfId="20130"/>
    <cellStyle name="Normal 2 20 4 6" xfId="20131"/>
    <cellStyle name="Normal 2 20 4 6 2" xfId="20132"/>
    <cellStyle name="Normal 2 20 4 7" xfId="20133"/>
    <cellStyle name="Normal 2 20 4 7 2" xfId="20134"/>
    <cellStyle name="Normal 2 20 4 8" xfId="20135"/>
    <cellStyle name="Normal 2 20 4 8 2" xfId="20136"/>
    <cellStyle name="Normal 2 20 4 9" xfId="20137"/>
    <cellStyle name="Normal 2 20 5" xfId="20138"/>
    <cellStyle name="Normal 2 20 5 2" xfId="20139"/>
    <cellStyle name="Normal 2 20 5 2 2" xfId="20140"/>
    <cellStyle name="Normal 2 20 5 2 2 2" xfId="20141"/>
    <cellStyle name="Normal 2 20 5 2 2 2 2" xfId="20142"/>
    <cellStyle name="Normal 2 20 5 2 2 2 2 2" xfId="20143"/>
    <cellStyle name="Normal 2 20 5 2 2 2 3" xfId="20144"/>
    <cellStyle name="Normal 2 20 5 2 2 2 3 2" xfId="20145"/>
    <cellStyle name="Normal 2 20 5 2 2 2 4" xfId="20146"/>
    <cellStyle name="Normal 2 20 5 2 2 2 4 2" xfId="20147"/>
    <cellStyle name="Normal 2 20 5 2 2 2 5" xfId="20148"/>
    <cellStyle name="Normal 2 20 5 2 2 3" xfId="20149"/>
    <cellStyle name="Normal 2 20 5 2 2 3 2" xfId="20150"/>
    <cellStyle name="Normal 2 20 5 2 2 4" xfId="20151"/>
    <cellStyle name="Normal 2 20 5 2 2 4 2" xfId="20152"/>
    <cellStyle name="Normal 2 20 5 2 2 5" xfId="20153"/>
    <cellStyle name="Normal 2 20 5 2 2 5 2" xfId="20154"/>
    <cellStyle name="Normal 2 20 5 2 2 6" xfId="20155"/>
    <cellStyle name="Normal 2 20 5 2 3" xfId="20156"/>
    <cellStyle name="Normal 2 20 5 2 3 2" xfId="20157"/>
    <cellStyle name="Normal 2 20 5 2 3 2 2" xfId="20158"/>
    <cellStyle name="Normal 2 20 5 2 3 3" xfId="20159"/>
    <cellStyle name="Normal 2 20 5 2 3 3 2" xfId="20160"/>
    <cellStyle name="Normal 2 20 5 2 3 4" xfId="20161"/>
    <cellStyle name="Normal 2 20 5 2 3 4 2" xfId="20162"/>
    <cellStyle name="Normal 2 20 5 2 3 5" xfId="20163"/>
    <cellStyle name="Normal 2 20 5 2 4" xfId="20164"/>
    <cellStyle name="Normal 2 20 5 2 4 2" xfId="20165"/>
    <cellStyle name="Normal 2 20 5 2 5" xfId="20166"/>
    <cellStyle name="Normal 2 20 5 2 5 2" xfId="20167"/>
    <cellStyle name="Normal 2 20 5 2 6" xfId="20168"/>
    <cellStyle name="Normal 2 20 5 2 6 2" xfId="20169"/>
    <cellStyle name="Normal 2 20 5 2 7" xfId="20170"/>
    <cellStyle name="Normal 2 20 5 3" xfId="20171"/>
    <cellStyle name="Normal 2 20 5 3 2" xfId="20172"/>
    <cellStyle name="Normal 2 20 5 3 2 2" xfId="20173"/>
    <cellStyle name="Normal 2 20 5 3 2 2 2" xfId="20174"/>
    <cellStyle name="Normal 2 20 5 3 2 3" xfId="20175"/>
    <cellStyle name="Normal 2 20 5 3 2 3 2" xfId="20176"/>
    <cellStyle name="Normal 2 20 5 3 2 4" xfId="20177"/>
    <cellStyle name="Normal 2 20 5 3 2 4 2" xfId="20178"/>
    <cellStyle name="Normal 2 20 5 3 2 5" xfId="20179"/>
    <cellStyle name="Normal 2 20 5 3 3" xfId="20180"/>
    <cellStyle name="Normal 2 20 5 3 3 2" xfId="20181"/>
    <cellStyle name="Normal 2 20 5 3 4" xfId="20182"/>
    <cellStyle name="Normal 2 20 5 3 4 2" xfId="20183"/>
    <cellStyle name="Normal 2 20 5 3 5" xfId="20184"/>
    <cellStyle name="Normal 2 20 5 3 5 2" xfId="20185"/>
    <cellStyle name="Normal 2 20 5 3 6" xfId="20186"/>
    <cellStyle name="Normal 2 20 5 4" xfId="20187"/>
    <cellStyle name="Normal 2 20 5 4 2" xfId="20188"/>
    <cellStyle name="Normal 2 20 5 4 2 2" xfId="20189"/>
    <cellStyle name="Normal 2 20 5 4 3" xfId="20190"/>
    <cellStyle name="Normal 2 20 5 4 3 2" xfId="20191"/>
    <cellStyle name="Normal 2 20 5 4 4" xfId="20192"/>
    <cellStyle name="Normal 2 20 5 4 4 2" xfId="20193"/>
    <cellStyle name="Normal 2 20 5 4 5" xfId="20194"/>
    <cellStyle name="Normal 2 20 5 5" xfId="20195"/>
    <cellStyle name="Normal 2 20 5 5 2" xfId="20196"/>
    <cellStyle name="Normal 2 20 5 6" xfId="20197"/>
    <cellStyle name="Normal 2 20 5 6 2" xfId="20198"/>
    <cellStyle name="Normal 2 20 5 7" xfId="20199"/>
    <cellStyle name="Normal 2 20 5 7 2" xfId="20200"/>
    <cellStyle name="Normal 2 20 5 8" xfId="20201"/>
    <cellStyle name="Normal 2 20 6" xfId="20202"/>
    <cellStyle name="Normal 2 20 6 2" xfId="20203"/>
    <cellStyle name="Normal 2 20 6 2 2" xfId="20204"/>
    <cellStyle name="Normal 2 20 6 2 2 2" xfId="20205"/>
    <cellStyle name="Normal 2 20 6 2 2 2 2" xfId="20206"/>
    <cellStyle name="Normal 2 20 6 2 2 3" xfId="20207"/>
    <cellStyle name="Normal 2 20 6 2 2 3 2" xfId="20208"/>
    <cellStyle name="Normal 2 20 6 2 2 4" xfId="20209"/>
    <cellStyle name="Normal 2 20 6 2 2 4 2" xfId="20210"/>
    <cellStyle name="Normal 2 20 6 2 2 5" xfId="20211"/>
    <cellStyle name="Normal 2 20 6 2 3" xfId="20212"/>
    <cellStyle name="Normal 2 20 6 2 3 2" xfId="20213"/>
    <cellStyle name="Normal 2 20 6 2 4" xfId="20214"/>
    <cellStyle name="Normal 2 20 6 2 4 2" xfId="20215"/>
    <cellStyle name="Normal 2 20 6 2 5" xfId="20216"/>
    <cellStyle name="Normal 2 20 6 2 5 2" xfId="20217"/>
    <cellStyle name="Normal 2 20 6 2 6" xfId="20218"/>
    <cellStyle name="Normal 2 20 6 3" xfId="20219"/>
    <cellStyle name="Normal 2 20 6 3 2" xfId="20220"/>
    <cellStyle name="Normal 2 20 6 3 2 2" xfId="20221"/>
    <cellStyle name="Normal 2 20 6 3 3" xfId="20222"/>
    <cellStyle name="Normal 2 20 6 3 3 2" xfId="20223"/>
    <cellStyle name="Normal 2 20 6 3 4" xfId="20224"/>
    <cellStyle name="Normal 2 20 6 3 4 2" xfId="20225"/>
    <cellStyle name="Normal 2 20 6 3 5" xfId="20226"/>
    <cellStyle name="Normal 2 20 6 4" xfId="20227"/>
    <cellStyle name="Normal 2 20 6 4 2" xfId="20228"/>
    <cellStyle name="Normal 2 20 6 5" xfId="20229"/>
    <cellStyle name="Normal 2 20 6 5 2" xfId="20230"/>
    <cellStyle name="Normal 2 20 6 6" xfId="20231"/>
    <cellStyle name="Normal 2 20 6 6 2" xfId="20232"/>
    <cellStyle name="Normal 2 20 6 7" xfId="20233"/>
    <cellStyle name="Normal 2 20 7" xfId="20234"/>
    <cellStyle name="Normal 2 20 7 2" xfId="20235"/>
    <cellStyle name="Normal 2 20 7 2 2" xfId="20236"/>
    <cellStyle name="Normal 2 20 7 2 2 2" xfId="20237"/>
    <cellStyle name="Normal 2 20 7 2 2 2 2" xfId="20238"/>
    <cellStyle name="Normal 2 20 7 2 2 3" xfId="20239"/>
    <cellStyle name="Normal 2 20 7 2 2 3 2" xfId="20240"/>
    <cellStyle name="Normal 2 20 7 2 2 4" xfId="20241"/>
    <cellStyle name="Normal 2 20 7 2 2 4 2" xfId="20242"/>
    <cellStyle name="Normal 2 20 7 2 2 5" xfId="20243"/>
    <cellStyle name="Normal 2 20 7 2 3" xfId="20244"/>
    <cellStyle name="Normal 2 20 7 2 3 2" xfId="20245"/>
    <cellStyle name="Normal 2 20 7 2 4" xfId="20246"/>
    <cellStyle name="Normal 2 20 7 2 4 2" xfId="20247"/>
    <cellStyle name="Normal 2 20 7 2 5" xfId="20248"/>
    <cellStyle name="Normal 2 20 7 2 5 2" xfId="20249"/>
    <cellStyle name="Normal 2 20 7 2 6" xfId="20250"/>
    <cellStyle name="Normal 2 20 7 3" xfId="20251"/>
    <cellStyle name="Normal 2 20 7 3 2" xfId="20252"/>
    <cellStyle name="Normal 2 20 7 3 2 2" xfId="20253"/>
    <cellStyle name="Normal 2 20 7 3 3" xfId="20254"/>
    <cellStyle name="Normal 2 20 7 3 3 2" xfId="20255"/>
    <cellStyle name="Normal 2 20 7 3 4" xfId="20256"/>
    <cellStyle name="Normal 2 20 7 3 4 2" xfId="20257"/>
    <cellStyle name="Normal 2 20 7 3 5" xfId="20258"/>
    <cellStyle name="Normal 2 20 7 4" xfId="20259"/>
    <cellStyle name="Normal 2 20 7 4 2" xfId="20260"/>
    <cellStyle name="Normal 2 20 7 5" xfId="20261"/>
    <cellStyle name="Normal 2 20 7 5 2" xfId="20262"/>
    <cellStyle name="Normal 2 20 7 6" xfId="20263"/>
    <cellStyle name="Normal 2 20 7 6 2" xfId="20264"/>
    <cellStyle name="Normal 2 20 7 7" xfId="20265"/>
    <cellStyle name="Normal 2 20 8" xfId="20266"/>
    <cellStyle name="Normal 2 20 8 2" xfId="20267"/>
    <cellStyle name="Normal 2 20 8 2 2" xfId="20268"/>
    <cellStyle name="Normal 2 20 8 2 2 2" xfId="20269"/>
    <cellStyle name="Normal 2 20 8 2 3" xfId="20270"/>
    <cellStyle name="Normal 2 20 8 2 3 2" xfId="20271"/>
    <cellStyle name="Normal 2 20 8 2 4" xfId="20272"/>
    <cellStyle name="Normal 2 20 8 2 4 2" xfId="20273"/>
    <cellStyle name="Normal 2 20 8 2 5" xfId="20274"/>
    <cellStyle name="Normal 2 20 8 3" xfId="20275"/>
    <cellStyle name="Normal 2 20 8 3 2" xfId="20276"/>
    <cellStyle name="Normal 2 20 8 4" xfId="20277"/>
    <cellStyle name="Normal 2 20 8 4 2" xfId="20278"/>
    <cellStyle name="Normal 2 20 8 5" xfId="20279"/>
    <cellStyle name="Normal 2 20 8 5 2" xfId="20280"/>
    <cellStyle name="Normal 2 20 8 6" xfId="20281"/>
    <cellStyle name="Normal 2 20 9" xfId="20282"/>
    <cellStyle name="Normal 2 20 9 2" xfId="20283"/>
    <cellStyle name="Normal 2 20 9 2 2" xfId="20284"/>
    <cellStyle name="Normal 2 20 9 3" xfId="20285"/>
    <cellStyle name="Normal 2 20 9 3 2" xfId="20286"/>
    <cellStyle name="Normal 2 20 9 4" xfId="20287"/>
    <cellStyle name="Normal 2 20 9 4 2" xfId="20288"/>
    <cellStyle name="Normal 2 20 9 5" xfId="20289"/>
    <cellStyle name="Normal 2 21" xfId="20290"/>
    <cellStyle name="Normal 2 21 10" xfId="20291"/>
    <cellStyle name="Normal 2 21 10 2" xfId="20292"/>
    <cellStyle name="Normal 2 21 11" xfId="20293"/>
    <cellStyle name="Normal 2 21 11 2" xfId="20294"/>
    <cellStyle name="Normal 2 21 12" xfId="20295"/>
    <cellStyle name="Normal 2 21 12 2" xfId="20296"/>
    <cellStyle name="Normal 2 21 13" xfId="20297"/>
    <cellStyle name="Normal 2 21 14" xfId="20298"/>
    <cellStyle name="Normal 2 21 15" xfId="20299"/>
    <cellStyle name="Normal 2 21 2" xfId="20300"/>
    <cellStyle name="Normal 2 21 2 10" xfId="20301"/>
    <cellStyle name="Normal 2 21 2 10 2" xfId="20302"/>
    <cellStyle name="Normal 2 21 2 11" xfId="20303"/>
    <cellStyle name="Normal 2 21 2 2" xfId="20304"/>
    <cellStyle name="Normal 2 21 2 2 2" xfId="20305"/>
    <cellStyle name="Normal 2 21 2 2 2 2" xfId="20306"/>
    <cellStyle name="Normal 2 21 2 2 2 2 2" xfId="20307"/>
    <cellStyle name="Normal 2 21 2 2 2 2 2 2" xfId="20308"/>
    <cellStyle name="Normal 2 21 2 2 2 2 2 2 2" xfId="20309"/>
    <cellStyle name="Normal 2 21 2 2 2 2 2 2 2 2" xfId="20310"/>
    <cellStyle name="Normal 2 21 2 2 2 2 2 2 3" xfId="20311"/>
    <cellStyle name="Normal 2 21 2 2 2 2 2 2 3 2" xfId="20312"/>
    <cellStyle name="Normal 2 21 2 2 2 2 2 2 4" xfId="20313"/>
    <cellStyle name="Normal 2 21 2 2 2 2 2 2 4 2" xfId="20314"/>
    <cellStyle name="Normal 2 21 2 2 2 2 2 2 5" xfId="20315"/>
    <cellStyle name="Normal 2 21 2 2 2 2 2 3" xfId="20316"/>
    <cellStyle name="Normal 2 21 2 2 2 2 2 3 2" xfId="20317"/>
    <cellStyle name="Normal 2 21 2 2 2 2 2 4" xfId="20318"/>
    <cellStyle name="Normal 2 21 2 2 2 2 2 4 2" xfId="20319"/>
    <cellStyle name="Normal 2 21 2 2 2 2 2 5" xfId="20320"/>
    <cellStyle name="Normal 2 21 2 2 2 2 2 5 2" xfId="20321"/>
    <cellStyle name="Normal 2 21 2 2 2 2 2 6" xfId="20322"/>
    <cellStyle name="Normal 2 21 2 2 2 2 3" xfId="20323"/>
    <cellStyle name="Normal 2 21 2 2 2 2 3 2" xfId="20324"/>
    <cellStyle name="Normal 2 21 2 2 2 2 3 2 2" xfId="20325"/>
    <cellStyle name="Normal 2 21 2 2 2 2 3 3" xfId="20326"/>
    <cellStyle name="Normal 2 21 2 2 2 2 3 3 2" xfId="20327"/>
    <cellStyle name="Normal 2 21 2 2 2 2 3 4" xfId="20328"/>
    <cellStyle name="Normal 2 21 2 2 2 2 3 4 2" xfId="20329"/>
    <cellStyle name="Normal 2 21 2 2 2 2 3 5" xfId="20330"/>
    <cellStyle name="Normal 2 21 2 2 2 2 4" xfId="20331"/>
    <cellStyle name="Normal 2 21 2 2 2 2 4 2" xfId="20332"/>
    <cellStyle name="Normal 2 21 2 2 2 2 5" xfId="20333"/>
    <cellStyle name="Normal 2 21 2 2 2 2 5 2" xfId="20334"/>
    <cellStyle name="Normal 2 21 2 2 2 2 6" xfId="20335"/>
    <cellStyle name="Normal 2 21 2 2 2 2 6 2" xfId="20336"/>
    <cellStyle name="Normal 2 21 2 2 2 2 7" xfId="20337"/>
    <cellStyle name="Normal 2 21 2 2 2 3" xfId="20338"/>
    <cellStyle name="Normal 2 21 2 2 2 3 2" xfId="20339"/>
    <cellStyle name="Normal 2 21 2 2 2 3 2 2" xfId="20340"/>
    <cellStyle name="Normal 2 21 2 2 2 3 2 2 2" xfId="20341"/>
    <cellStyle name="Normal 2 21 2 2 2 3 2 3" xfId="20342"/>
    <cellStyle name="Normal 2 21 2 2 2 3 2 3 2" xfId="20343"/>
    <cellStyle name="Normal 2 21 2 2 2 3 2 4" xfId="20344"/>
    <cellStyle name="Normal 2 21 2 2 2 3 2 4 2" xfId="20345"/>
    <cellStyle name="Normal 2 21 2 2 2 3 2 5" xfId="20346"/>
    <cellStyle name="Normal 2 21 2 2 2 3 3" xfId="20347"/>
    <cellStyle name="Normal 2 21 2 2 2 3 3 2" xfId="20348"/>
    <cellStyle name="Normal 2 21 2 2 2 3 4" xfId="20349"/>
    <cellStyle name="Normal 2 21 2 2 2 3 4 2" xfId="20350"/>
    <cellStyle name="Normal 2 21 2 2 2 3 5" xfId="20351"/>
    <cellStyle name="Normal 2 21 2 2 2 3 5 2" xfId="20352"/>
    <cellStyle name="Normal 2 21 2 2 2 3 6" xfId="20353"/>
    <cellStyle name="Normal 2 21 2 2 2 4" xfId="20354"/>
    <cellStyle name="Normal 2 21 2 2 2 4 2" xfId="20355"/>
    <cellStyle name="Normal 2 21 2 2 2 4 2 2" xfId="20356"/>
    <cellStyle name="Normal 2 21 2 2 2 4 3" xfId="20357"/>
    <cellStyle name="Normal 2 21 2 2 2 4 3 2" xfId="20358"/>
    <cellStyle name="Normal 2 21 2 2 2 4 4" xfId="20359"/>
    <cellStyle name="Normal 2 21 2 2 2 4 4 2" xfId="20360"/>
    <cellStyle name="Normal 2 21 2 2 2 4 5" xfId="20361"/>
    <cellStyle name="Normal 2 21 2 2 2 5" xfId="20362"/>
    <cellStyle name="Normal 2 21 2 2 2 5 2" xfId="20363"/>
    <cellStyle name="Normal 2 21 2 2 2 6" xfId="20364"/>
    <cellStyle name="Normal 2 21 2 2 2 6 2" xfId="20365"/>
    <cellStyle name="Normal 2 21 2 2 2 7" xfId="20366"/>
    <cellStyle name="Normal 2 21 2 2 2 7 2" xfId="20367"/>
    <cellStyle name="Normal 2 21 2 2 2 8" xfId="20368"/>
    <cellStyle name="Normal 2 21 2 2 3" xfId="20369"/>
    <cellStyle name="Normal 2 21 2 2 3 2" xfId="20370"/>
    <cellStyle name="Normal 2 21 2 2 3 2 2" xfId="20371"/>
    <cellStyle name="Normal 2 21 2 2 3 2 2 2" xfId="20372"/>
    <cellStyle name="Normal 2 21 2 2 3 2 2 2 2" xfId="20373"/>
    <cellStyle name="Normal 2 21 2 2 3 2 2 3" xfId="20374"/>
    <cellStyle name="Normal 2 21 2 2 3 2 2 3 2" xfId="20375"/>
    <cellStyle name="Normal 2 21 2 2 3 2 2 4" xfId="20376"/>
    <cellStyle name="Normal 2 21 2 2 3 2 2 4 2" xfId="20377"/>
    <cellStyle name="Normal 2 21 2 2 3 2 2 5" xfId="20378"/>
    <cellStyle name="Normal 2 21 2 2 3 2 3" xfId="20379"/>
    <cellStyle name="Normal 2 21 2 2 3 2 3 2" xfId="20380"/>
    <cellStyle name="Normal 2 21 2 2 3 2 4" xfId="20381"/>
    <cellStyle name="Normal 2 21 2 2 3 2 4 2" xfId="20382"/>
    <cellStyle name="Normal 2 21 2 2 3 2 5" xfId="20383"/>
    <cellStyle name="Normal 2 21 2 2 3 2 5 2" xfId="20384"/>
    <cellStyle name="Normal 2 21 2 2 3 2 6" xfId="20385"/>
    <cellStyle name="Normal 2 21 2 2 3 3" xfId="20386"/>
    <cellStyle name="Normal 2 21 2 2 3 3 2" xfId="20387"/>
    <cellStyle name="Normal 2 21 2 2 3 3 2 2" xfId="20388"/>
    <cellStyle name="Normal 2 21 2 2 3 3 3" xfId="20389"/>
    <cellStyle name="Normal 2 21 2 2 3 3 3 2" xfId="20390"/>
    <cellStyle name="Normal 2 21 2 2 3 3 4" xfId="20391"/>
    <cellStyle name="Normal 2 21 2 2 3 3 4 2" xfId="20392"/>
    <cellStyle name="Normal 2 21 2 2 3 3 5" xfId="20393"/>
    <cellStyle name="Normal 2 21 2 2 3 4" xfId="20394"/>
    <cellStyle name="Normal 2 21 2 2 3 4 2" xfId="20395"/>
    <cellStyle name="Normal 2 21 2 2 3 5" xfId="20396"/>
    <cellStyle name="Normal 2 21 2 2 3 5 2" xfId="20397"/>
    <cellStyle name="Normal 2 21 2 2 3 6" xfId="20398"/>
    <cellStyle name="Normal 2 21 2 2 3 6 2" xfId="20399"/>
    <cellStyle name="Normal 2 21 2 2 3 7" xfId="20400"/>
    <cellStyle name="Normal 2 21 2 2 4" xfId="20401"/>
    <cellStyle name="Normal 2 21 2 2 4 2" xfId="20402"/>
    <cellStyle name="Normal 2 21 2 2 4 2 2" xfId="20403"/>
    <cellStyle name="Normal 2 21 2 2 4 2 2 2" xfId="20404"/>
    <cellStyle name="Normal 2 21 2 2 4 2 3" xfId="20405"/>
    <cellStyle name="Normal 2 21 2 2 4 2 3 2" xfId="20406"/>
    <cellStyle name="Normal 2 21 2 2 4 2 4" xfId="20407"/>
    <cellStyle name="Normal 2 21 2 2 4 2 4 2" xfId="20408"/>
    <cellStyle name="Normal 2 21 2 2 4 2 5" xfId="20409"/>
    <cellStyle name="Normal 2 21 2 2 4 3" xfId="20410"/>
    <cellStyle name="Normal 2 21 2 2 4 3 2" xfId="20411"/>
    <cellStyle name="Normal 2 21 2 2 4 4" xfId="20412"/>
    <cellStyle name="Normal 2 21 2 2 4 4 2" xfId="20413"/>
    <cellStyle name="Normal 2 21 2 2 4 5" xfId="20414"/>
    <cellStyle name="Normal 2 21 2 2 4 5 2" xfId="20415"/>
    <cellStyle name="Normal 2 21 2 2 4 6" xfId="20416"/>
    <cellStyle name="Normal 2 21 2 2 5" xfId="20417"/>
    <cellStyle name="Normal 2 21 2 2 5 2" xfId="20418"/>
    <cellStyle name="Normal 2 21 2 2 5 2 2" xfId="20419"/>
    <cellStyle name="Normal 2 21 2 2 5 3" xfId="20420"/>
    <cellStyle name="Normal 2 21 2 2 5 3 2" xfId="20421"/>
    <cellStyle name="Normal 2 21 2 2 5 4" xfId="20422"/>
    <cellStyle name="Normal 2 21 2 2 5 4 2" xfId="20423"/>
    <cellStyle name="Normal 2 21 2 2 5 5" xfId="20424"/>
    <cellStyle name="Normal 2 21 2 2 6" xfId="20425"/>
    <cellStyle name="Normal 2 21 2 2 6 2" xfId="20426"/>
    <cellStyle name="Normal 2 21 2 2 7" xfId="20427"/>
    <cellStyle name="Normal 2 21 2 2 7 2" xfId="20428"/>
    <cellStyle name="Normal 2 21 2 2 8" xfId="20429"/>
    <cellStyle name="Normal 2 21 2 2 8 2" xfId="20430"/>
    <cellStyle name="Normal 2 21 2 2 9" xfId="20431"/>
    <cellStyle name="Normal 2 21 2 3" xfId="20432"/>
    <cellStyle name="Normal 2 21 2 3 2" xfId="20433"/>
    <cellStyle name="Normal 2 21 2 3 2 2" xfId="20434"/>
    <cellStyle name="Normal 2 21 2 3 2 2 2" xfId="20435"/>
    <cellStyle name="Normal 2 21 2 3 2 2 2 2" xfId="20436"/>
    <cellStyle name="Normal 2 21 2 3 2 2 2 2 2" xfId="20437"/>
    <cellStyle name="Normal 2 21 2 3 2 2 2 3" xfId="20438"/>
    <cellStyle name="Normal 2 21 2 3 2 2 2 3 2" xfId="20439"/>
    <cellStyle name="Normal 2 21 2 3 2 2 2 4" xfId="20440"/>
    <cellStyle name="Normal 2 21 2 3 2 2 2 4 2" xfId="20441"/>
    <cellStyle name="Normal 2 21 2 3 2 2 2 5" xfId="20442"/>
    <cellStyle name="Normal 2 21 2 3 2 2 3" xfId="20443"/>
    <cellStyle name="Normal 2 21 2 3 2 2 3 2" xfId="20444"/>
    <cellStyle name="Normal 2 21 2 3 2 2 4" xfId="20445"/>
    <cellStyle name="Normal 2 21 2 3 2 2 4 2" xfId="20446"/>
    <cellStyle name="Normal 2 21 2 3 2 2 5" xfId="20447"/>
    <cellStyle name="Normal 2 21 2 3 2 2 5 2" xfId="20448"/>
    <cellStyle name="Normal 2 21 2 3 2 2 6" xfId="20449"/>
    <cellStyle name="Normal 2 21 2 3 2 3" xfId="20450"/>
    <cellStyle name="Normal 2 21 2 3 2 3 2" xfId="20451"/>
    <cellStyle name="Normal 2 21 2 3 2 3 2 2" xfId="20452"/>
    <cellStyle name="Normal 2 21 2 3 2 3 3" xfId="20453"/>
    <cellStyle name="Normal 2 21 2 3 2 3 3 2" xfId="20454"/>
    <cellStyle name="Normal 2 21 2 3 2 3 4" xfId="20455"/>
    <cellStyle name="Normal 2 21 2 3 2 3 4 2" xfId="20456"/>
    <cellStyle name="Normal 2 21 2 3 2 3 5" xfId="20457"/>
    <cellStyle name="Normal 2 21 2 3 2 4" xfId="20458"/>
    <cellStyle name="Normal 2 21 2 3 2 4 2" xfId="20459"/>
    <cellStyle name="Normal 2 21 2 3 2 5" xfId="20460"/>
    <cellStyle name="Normal 2 21 2 3 2 5 2" xfId="20461"/>
    <cellStyle name="Normal 2 21 2 3 2 6" xfId="20462"/>
    <cellStyle name="Normal 2 21 2 3 2 6 2" xfId="20463"/>
    <cellStyle name="Normal 2 21 2 3 2 7" xfId="20464"/>
    <cellStyle name="Normal 2 21 2 3 3" xfId="20465"/>
    <cellStyle name="Normal 2 21 2 3 3 2" xfId="20466"/>
    <cellStyle name="Normal 2 21 2 3 3 2 2" xfId="20467"/>
    <cellStyle name="Normal 2 21 2 3 3 2 2 2" xfId="20468"/>
    <cellStyle name="Normal 2 21 2 3 3 2 3" xfId="20469"/>
    <cellStyle name="Normal 2 21 2 3 3 2 3 2" xfId="20470"/>
    <cellStyle name="Normal 2 21 2 3 3 2 4" xfId="20471"/>
    <cellStyle name="Normal 2 21 2 3 3 2 4 2" xfId="20472"/>
    <cellStyle name="Normal 2 21 2 3 3 2 5" xfId="20473"/>
    <cellStyle name="Normal 2 21 2 3 3 3" xfId="20474"/>
    <cellStyle name="Normal 2 21 2 3 3 3 2" xfId="20475"/>
    <cellStyle name="Normal 2 21 2 3 3 4" xfId="20476"/>
    <cellStyle name="Normal 2 21 2 3 3 4 2" xfId="20477"/>
    <cellStyle name="Normal 2 21 2 3 3 5" xfId="20478"/>
    <cellStyle name="Normal 2 21 2 3 3 5 2" xfId="20479"/>
    <cellStyle name="Normal 2 21 2 3 3 6" xfId="20480"/>
    <cellStyle name="Normal 2 21 2 3 4" xfId="20481"/>
    <cellStyle name="Normal 2 21 2 3 4 2" xfId="20482"/>
    <cellStyle name="Normal 2 21 2 3 4 2 2" xfId="20483"/>
    <cellStyle name="Normal 2 21 2 3 4 3" xfId="20484"/>
    <cellStyle name="Normal 2 21 2 3 4 3 2" xfId="20485"/>
    <cellStyle name="Normal 2 21 2 3 4 4" xfId="20486"/>
    <cellStyle name="Normal 2 21 2 3 4 4 2" xfId="20487"/>
    <cellStyle name="Normal 2 21 2 3 4 5" xfId="20488"/>
    <cellStyle name="Normal 2 21 2 3 5" xfId="20489"/>
    <cellStyle name="Normal 2 21 2 3 5 2" xfId="20490"/>
    <cellStyle name="Normal 2 21 2 3 6" xfId="20491"/>
    <cellStyle name="Normal 2 21 2 3 6 2" xfId="20492"/>
    <cellStyle name="Normal 2 21 2 3 7" xfId="20493"/>
    <cellStyle name="Normal 2 21 2 3 7 2" xfId="20494"/>
    <cellStyle name="Normal 2 21 2 3 8" xfId="20495"/>
    <cellStyle name="Normal 2 21 2 4" xfId="20496"/>
    <cellStyle name="Normal 2 21 2 4 2" xfId="20497"/>
    <cellStyle name="Normal 2 21 2 4 2 2" xfId="20498"/>
    <cellStyle name="Normal 2 21 2 4 2 2 2" xfId="20499"/>
    <cellStyle name="Normal 2 21 2 4 2 2 2 2" xfId="20500"/>
    <cellStyle name="Normal 2 21 2 4 2 2 3" xfId="20501"/>
    <cellStyle name="Normal 2 21 2 4 2 2 3 2" xfId="20502"/>
    <cellStyle name="Normal 2 21 2 4 2 2 4" xfId="20503"/>
    <cellStyle name="Normal 2 21 2 4 2 2 4 2" xfId="20504"/>
    <cellStyle name="Normal 2 21 2 4 2 2 5" xfId="20505"/>
    <cellStyle name="Normal 2 21 2 4 2 3" xfId="20506"/>
    <cellStyle name="Normal 2 21 2 4 2 3 2" xfId="20507"/>
    <cellStyle name="Normal 2 21 2 4 2 4" xfId="20508"/>
    <cellStyle name="Normal 2 21 2 4 2 4 2" xfId="20509"/>
    <cellStyle name="Normal 2 21 2 4 2 5" xfId="20510"/>
    <cellStyle name="Normal 2 21 2 4 2 5 2" xfId="20511"/>
    <cellStyle name="Normal 2 21 2 4 2 6" xfId="20512"/>
    <cellStyle name="Normal 2 21 2 4 3" xfId="20513"/>
    <cellStyle name="Normal 2 21 2 4 3 2" xfId="20514"/>
    <cellStyle name="Normal 2 21 2 4 3 2 2" xfId="20515"/>
    <cellStyle name="Normal 2 21 2 4 3 3" xfId="20516"/>
    <cellStyle name="Normal 2 21 2 4 3 3 2" xfId="20517"/>
    <cellStyle name="Normal 2 21 2 4 3 4" xfId="20518"/>
    <cellStyle name="Normal 2 21 2 4 3 4 2" xfId="20519"/>
    <cellStyle name="Normal 2 21 2 4 3 5" xfId="20520"/>
    <cellStyle name="Normal 2 21 2 4 4" xfId="20521"/>
    <cellStyle name="Normal 2 21 2 4 4 2" xfId="20522"/>
    <cellStyle name="Normal 2 21 2 4 5" xfId="20523"/>
    <cellStyle name="Normal 2 21 2 4 5 2" xfId="20524"/>
    <cellStyle name="Normal 2 21 2 4 6" xfId="20525"/>
    <cellStyle name="Normal 2 21 2 4 6 2" xfId="20526"/>
    <cellStyle name="Normal 2 21 2 4 7" xfId="20527"/>
    <cellStyle name="Normal 2 21 2 5" xfId="20528"/>
    <cellStyle name="Normal 2 21 2 5 2" xfId="20529"/>
    <cellStyle name="Normal 2 21 2 5 2 2" xfId="20530"/>
    <cellStyle name="Normal 2 21 2 5 2 2 2" xfId="20531"/>
    <cellStyle name="Normal 2 21 2 5 2 2 2 2" xfId="20532"/>
    <cellStyle name="Normal 2 21 2 5 2 2 3" xfId="20533"/>
    <cellStyle name="Normal 2 21 2 5 2 2 3 2" xfId="20534"/>
    <cellStyle name="Normal 2 21 2 5 2 2 4" xfId="20535"/>
    <cellStyle name="Normal 2 21 2 5 2 2 4 2" xfId="20536"/>
    <cellStyle name="Normal 2 21 2 5 2 2 5" xfId="20537"/>
    <cellStyle name="Normal 2 21 2 5 2 3" xfId="20538"/>
    <cellStyle name="Normal 2 21 2 5 2 3 2" xfId="20539"/>
    <cellStyle name="Normal 2 21 2 5 2 4" xfId="20540"/>
    <cellStyle name="Normal 2 21 2 5 2 4 2" xfId="20541"/>
    <cellStyle name="Normal 2 21 2 5 2 5" xfId="20542"/>
    <cellStyle name="Normal 2 21 2 5 2 5 2" xfId="20543"/>
    <cellStyle name="Normal 2 21 2 5 2 6" xfId="20544"/>
    <cellStyle name="Normal 2 21 2 5 3" xfId="20545"/>
    <cellStyle name="Normal 2 21 2 5 3 2" xfId="20546"/>
    <cellStyle name="Normal 2 21 2 5 3 2 2" xfId="20547"/>
    <cellStyle name="Normal 2 21 2 5 3 3" xfId="20548"/>
    <cellStyle name="Normal 2 21 2 5 3 3 2" xfId="20549"/>
    <cellStyle name="Normal 2 21 2 5 3 4" xfId="20550"/>
    <cellStyle name="Normal 2 21 2 5 3 4 2" xfId="20551"/>
    <cellStyle name="Normal 2 21 2 5 3 5" xfId="20552"/>
    <cellStyle name="Normal 2 21 2 5 4" xfId="20553"/>
    <cellStyle name="Normal 2 21 2 5 4 2" xfId="20554"/>
    <cellStyle name="Normal 2 21 2 5 5" xfId="20555"/>
    <cellStyle name="Normal 2 21 2 5 5 2" xfId="20556"/>
    <cellStyle name="Normal 2 21 2 5 6" xfId="20557"/>
    <cellStyle name="Normal 2 21 2 5 6 2" xfId="20558"/>
    <cellStyle name="Normal 2 21 2 5 7" xfId="20559"/>
    <cellStyle name="Normal 2 21 2 6" xfId="20560"/>
    <cellStyle name="Normal 2 21 2 6 2" xfId="20561"/>
    <cellStyle name="Normal 2 21 2 6 2 2" xfId="20562"/>
    <cellStyle name="Normal 2 21 2 6 2 2 2" xfId="20563"/>
    <cellStyle name="Normal 2 21 2 6 2 3" xfId="20564"/>
    <cellStyle name="Normal 2 21 2 6 2 3 2" xfId="20565"/>
    <cellStyle name="Normal 2 21 2 6 2 4" xfId="20566"/>
    <cellStyle name="Normal 2 21 2 6 2 4 2" xfId="20567"/>
    <cellStyle name="Normal 2 21 2 6 2 5" xfId="20568"/>
    <cellStyle name="Normal 2 21 2 6 3" xfId="20569"/>
    <cellStyle name="Normal 2 21 2 6 3 2" xfId="20570"/>
    <cellStyle name="Normal 2 21 2 6 4" xfId="20571"/>
    <cellStyle name="Normal 2 21 2 6 4 2" xfId="20572"/>
    <cellStyle name="Normal 2 21 2 6 5" xfId="20573"/>
    <cellStyle name="Normal 2 21 2 6 5 2" xfId="20574"/>
    <cellStyle name="Normal 2 21 2 6 6" xfId="20575"/>
    <cellStyle name="Normal 2 21 2 7" xfId="20576"/>
    <cellStyle name="Normal 2 21 2 7 2" xfId="20577"/>
    <cellStyle name="Normal 2 21 2 7 2 2" xfId="20578"/>
    <cellStyle name="Normal 2 21 2 7 3" xfId="20579"/>
    <cellStyle name="Normal 2 21 2 7 3 2" xfId="20580"/>
    <cellStyle name="Normal 2 21 2 7 4" xfId="20581"/>
    <cellStyle name="Normal 2 21 2 7 4 2" xfId="20582"/>
    <cellStyle name="Normal 2 21 2 7 5" xfId="20583"/>
    <cellStyle name="Normal 2 21 2 8" xfId="20584"/>
    <cellStyle name="Normal 2 21 2 8 2" xfId="20585"/>
    <cellStyle name="Normal 2 21 2 9" xfId="20586"/>
    <cellStyle name="Normal 2 21 2 9 2" xfId="20587"/>
    <cellStyle name="Normal 2 21 3" xfId="20588"/>
    <cellStyle name="Normal 2 21 3 10" xfId="20589"/>
    <cellStyle name="Normal 2 21 3 10 2" xfId="20590"/>
    <cellStyle name="Normal 2 21 3 11" xfId="20591"/>
    <cellStyle name="Normal 2 21 3 2" xfId="20592"/>
    <cellStyle name="Normal 2 21 3 2 2" xfId="20593"/>
    <cellStyle name="Normal 2 21 3 2 2 2" xfId="20594"/>
    <cellStyle name="Normal 2 21 3 2 2 2 2" xfId="20595"/>
    <cellStyle name="Normal 2 21 3 2 2 2 2 2" xfId="20596"/>
    <cellStyle name="Normal 2 21 3 2 2 2 2 2 2" xfId="20597"/>
    <cellStyle name="Normal 2 21 3 2 2 2 2 2 2 2" xfId="20598"/>
    <cellStyle name="Normal 2 21 3 2 2 2 2 2 3" xfId="20599"/>
    <cellStyle name="Normal 2 21 3 2 2 2 2 2 3 2" xfId="20600"/>
    <cellStyle name="Normal 2 21 3 2 2 2 2 2 4" xfId="20601"/>
    <cellStyle name="Normal 2 21 3 2 2 2 2 2 4 2" xfId="20602"/>
    <cellStyle name="Normal 2 21 3 2 2 2 2 2 5" xfId="20603"/>
    <cellStyle name="Normal 2 21 3 2 2 2 2 3" xfId="20604"/>
    <cellStyle name="Normal 2 21 3 2 2 2 2 3 2" xfId="20605"/>
    <cellStyle name="Normal 2 21 3 2 2 2 2 4" xfId="20606"/>
    <cellStyle name="Normal 2 21 3 2 2 2 2 4 2" xfId="20607"/>
    <cellStyle name="Normal 2 21 3 2 2 2 2 5" xfId="20608"/>
    <cellStyle name="Normal 2 21 3 2 2 2 2 5 2" xfId="20609"/>
    <cellStyle name="Normal 2 21 3 2 2 2 2 6" xfId="20610"/>
    <cellStyle name="Normal 2 21 3 2 2 2 3" xfId="20611"/>
    <cellStyle name="Normal 2 21 3 2 2 2 3 2" xfId="20612"/>
    <cellStyle name="Normal 2 21 3 2 2 2 3 2 2" xfId="20613"/>
    <cellStyle name="Normal 2 21 3 2 2 2 3 3" xfId="20614"/>
    <cellStyle name="Normal 2 21 3 2 2 2 3 3 2" xfId="20615"/>
    <cellStyle name="Normal 2 21 3 2 2 2 3 4" xfId="20616"/>
    <cellStyle name="Normal 2 21 3 2 2 2 3 4 2" xfId="20617"/>
    <cellStyle name="Normal 2 21 3 2 2 2 3 5" xfId="20618"/>
    <cellStyle name="Normal 2 21 3 2 2 2 4" xfId="20619"/>
    <cellStyle name="Normal 2 21 3 2 2 2 4 2" xfId="20620"/>
    <cellStyle name="Normal 2 21 3 2 2 2 5" xfId="20621"/>
    <cellStyle name="Normal 2 21 3 2 2 2 5 2" xfId="20622"/>
    <cellStyle name="Normal 2 21 3 2 2 2 6" xfId="20623"/>
    <cellStyle name="Normal 2 21 3 2 2 2 6 2" xfId="20624"/>
    <cellStyle name="Normal 2 21 3 2 2 2 7" xfId="20625"/>
    <cellStyle name="Normal 2 21 3 2 2 3" xfId="20626"/>
    <cellStyle name="Normal 2 21 3 2 2 3 2" xfId="20627"/>
    <cellStyle name="Normal 2 21 3 2 2 3 2 2" xfId="20628"/>
    <cellStyle name="Normal 2 21 3 2 2 3 2 2 2" xfId="20629"/>
    <cellStyle name="Normal 2 21 3 2 2 3 2 3" xfId="20630"/>
    <cellStyle name="Normal 2 21 3 2 2 3 2 3 2" xfId="20631"/>
    <cellStyle name="Normal 2 21 3 2 2 3 2 4" xfId="20632"/>
    <cellStyle name="Normal 2 21 3 2 2 3 2 4 2" xfId="20633"/>
    <cellStyle name="Normal 2 21 3 2 2 3 2 5" xfId="20634"/>
    <cellStyle name="Normal 2 21 3 2 2 3 3" xfId="20635"/>
    <cellStyle name="Normal 2 21 3 2 2 3 3 2" xfId="20636"/>
    <cellStyle name="Normal 2 21 3 2 2 3 4" xfId="20637"/>
    <cellStyle name="Normal 2 21 3 2 2 3 4 2" xfId="20638"/>
    <cellStyle name="Normal 2 21 3 2 2 3 5" xfId="20639"/>
    <cellStyle name="Normal 2 21 3 2 2 3 5 2" xfId="20640"/>
    <cellStyle name="Normal 2 21 3 2 2 3 6" xfId="20641"/>
    <cellStyle name="Normal 2 21 3 2 2 4" xfId="20642"/>
    <cellStyle name="Normal 2 21 3 2 2 4 2" xfId="20643"/>
    <cellStyle name="Normal 2 21 3 2 2 4 2 2" xfId="20644"/>
    <cellStyle name="Normal 2 21 3 2 2 4 3" xfId="20645"/>
    <cellStyle name="Normal 2 21 3 2 2 4 3 2" xfId="20646"/>
    <cellStyle name="Normal 2 21 3 2 2 4 4" xfId="20647"/>
    <cellStyle name="Normal 2 21 3 2 2 4 4 2" xfId="20648"/>
    <cellStyle name="Normal 2 21 3 2 2 4 5" xfId="20649"/>
    <cellStyle name="Normal 2 21 3 2 2 5" xfId="20650"/>
    <cellStyle name="Normal 2 21 3 2 2 5 2" xfId="20651"/>
    <cellStyle name="Normal 2 21 3 2 2 6" xfId="20652"/>
    <cellStyle name="Normal 2 21 3 2 2 6 2" xfId="20653"/>
    <cellStyle name="Normal 2 21 3 2 2 7" xfId="20654"/>
    <cellStyle name="Normal 2 21 3 2 2 7 2" xfId="20655"/>
    <cellStyle name="Normal 2 21 3 2 2 8" xfId="20656"/>
    <cellStyle name="Normal 2 21 3 2 3" xfId="20657"/>
    <cellStyle name="Normal 2 21 3 2 3 2" xfId="20658"/>
    <cellStyle name="Normal 2 21 3 2 3 2 2" xfId="20659"/>
    <cellStyle name="Normal 2 21 3 2 3 2 2 2" xfId="20660"/>
    <cellStyle name="Normal 2 21 3 2 3 2 2 2 2" xfId="20661"/>
    <cellStyle name="Normal 2 21 3 2 3 2 2 3" xfId="20662"/>
    <cellStyle name="Normal 2 21 3 2 3 2 2 3 2" xfId="20663"/>
    <cellStyle name="Normal 2 21 3 2 3 2 2 4" xfId="20664"/>
    <cellStyle name="Normal 2 21 3 2 3 2 2 4 2" xfId="20665"/>
    <cellStyle name="Normal 2 21 3 2 3 2 2 5" xfId="20666"/>
    <cellStyle name="Normal 2 21 3 2 3 2 3" xfId="20667"/>
    <cellStyle name="Normal 2 21 3 2 3 2 3 2" xfId="20668"/>
    <cellStyle name="Normal 2 21 3 2 3 2 4" xfId="20669"/>
    <cellStyle name="Normal 2 21 3 2 3 2 4 2" xfId="20670"/>
    <cellStyle name="Normal 2 21 3 2 3 2 5" xfId="20671"/>
    <cellStyle name="Normal 2 21 3 2 3 2 5 2" xfId="20672"/>
    <cellStyle name="Normal 2 21 3 2 3 2 6" xfId="20673"/>
    <cellStyle name="Normal 2 21 3 2 3 3" xfId="20674"/>
    <cellStyle name="Normal 2 21 3 2 3 3 2" xfId="20675"/>
    <cellStyle name="Normal 2 21 3 2 3 3 2 2" xfId="20676"/>
    <cellStyle name="Normal 2 21 3 2 3 3 3" xfId="20677"/>
    <cellStyle name="Normal 2 21 3 2 3 3 3 2" xfId="20678"/>
    <cellStyle name="Normal 2 21 3 2 3 3 4" xfId="20679"/>
    <cellStyle name="Normal 2 21 3 2 3 3 4 2" xfId="20680"/>
    <cellStyle name="Normal 2 21 3 2 3 3 5" xfId="20681"/>
    <cellStyle name="Normal 2 21 3 2 3 4" xfId="20682"/>
    <cellStyle name="Normal 2 21 3 2 3 4 2" xfId="20683"/>
    <cellStyle name="Normal 2 21 3 2 3 5" xfId="20684"/>
    <cellStyle name="Normal 2 21 3 2 3 5 2" xfId="20685"/>
    <cellStyle name="Normal 2 21 3 2 3 6" xfId="20686"/>
    <cellStyle name="Normal 2 21 3 2 3 6 2" xfId="20687"/>
    <cellStyle name="Normal 2 21 3 2 3 7" xfId="20688"/>
    <cellStyle name="Normal 2 21 3 2 4" xfId="20689"/>
    <cellStyle name="Normal 2 21 3 2 4 2" xfId="20690"/>
    <cellStyle name="Normal 2 21 3 2 4 2 2" xfId="20691"/>
    <cellStyle name="Normal 2 21 3 2 4 2 2 2" xfId="20692"/>
    <cellStyle name="Normal 2 21 3 2 4 2 3" xfId="20693"/>
    <cellStyle name="Normal 2 21 3 2 4 2 3 2" xfId="20694"/>
    <cellStyle name="Normal 2 21 3 2 4 2 4" xfId="20695"/>
    <cellStyle name="Normal 2 21 3 2 4 2 4 2" xfId="20696"/>
    <cellStyle name="Normal 2 21 3 2 4 2 5" xfId="20697"/>
    <cellStyle name="Normal 2 21 3 2 4 3" xfId="20698"/>
    <cellStyle name="Normal 2 21 3 2 4 3 2" xfId="20699"/>
    <cellStyle name="Normal 2 21 3 2 4 4" xfId="20700"/>
    <cellStyle name="Normal 2 21 3 2 4 4 2" xfId="20701"/>
    <cellStyle name="Normal 2 21 3 2 4 5" xfId="20702"/>
    <cellStyle name="Normal 2 21 3 2 4 5 2" xfId="20703"/>
    <cellStyle name="Normal 2 21 3 2 4 6" xfId="20704"/>
    <cellStyle name="Normal 2 21 3 2 5" xfId="20705"/>
    <cellStyle name="Normal 2 21 3 2 5 2" xfId="20706"/>
    <cellStyle name="Normal 2 21 3 2 5 2 2" xfId="20707"/>
    <cellStyle name="Normal 2 21 3 2 5 3" xfId="20708"/>
    <cellStyle name="Normal 2 21 3 2 5 3 2" xfId="20709"/>
    <cellStyle name="Normal 2 21 3 2 5 4" xfId="20710"/>
    <cellStyle name="Normal 2 21 3 2 5 4 2" xfId="20711"/>
    <cellStyle name="Normal 2 21 3 2 5 5" xfId="20712"/>
    <cellStyle name="Normal 2 21 3 2 6" xfId="20713"/>
    <cellStyle name="Normal 2 21 3 2 6 2" xfId="20714"/>
    <cellStyle name="Normal 2 21 3 2 7" xfId="20715"/>
    <cellStyle name="Normal 2 21 3 2 7 2" xfId="20716"/>
    <cellStyle name="Normal 2 21 3 2 8" xfId="20717"/>
    <cellStyle name="Normal 2 21 3 2 8 2" xfId="20718"/>
    <cellStyle name="Normal 2 21 3 2 9" xfId="20719"/>
    <cellStyle name="Normal 2 21 3 3" xfId="20720"/>
    <cellStyle name="Normal 2 21 3 3 2" xfId="20721"/>
    <cellStyle name="Normal 2 21 3 3 2 2" xfId="20722"/>
    <cellStyle name="Normal 2 21 3 3 2 2 2" xfId="20723"/>
    <cellStyle name="Normal 2 21 3 3 2 2 2 2" xfId="20724"/>
    <cellStyle name="Normal 2 21 3 3 2 2 2 2 2" xfId="20725"/>
    <cellStyle name="Normal 2 21 3 3 2 2 2 3" xfId="20726"/>
    <cellStyle name="Normal 2 21 3 3 2 2 2 3 2" xfId="20727"/>
    <cellStyle name="Normal 2 21 3 3 2 2 2 4" xfId="20728"/>
    <cellStyle name="Normal 2 21 3 3 2 2 2 4 2" xfId="20729"/>
    <cellStyle name="Normal 2 21 3 3 2 2 2 5" xfId="20730"/>
    <cellStyle name="Normal 2 21 3 3 2 2 3" xfId="20731"/>
    <cellStyle name="Normal 2 21 3 3 2 2 3 2" xfId="20732"/>
    <cellStyle name="Normal 2 21 3 3 2 2 4" xfId="20733"/>
    <cellStyle name="Normal 2 21 3 3 2 2 4 2" xfId="20734"/>
    <cellStyle name="Normal 2 21 3 3 2 2 5" xfId="20735"/>
    <cellStyle name="Normal 2 21 3 3 2 2 5 2" xfId="20736"/>
    <cellStyle name="Normal 2 21 3 3 2 2 6" xfId="20737"/>
    <cellStyle name="Normal 2 21 3 3 2 3" xfId="20738"/>
    <cellStyle name="Normal 2 21 3 3 2 3 2" xfId="20739"/>
    <cellStyle name="Normal 2 21 3 3 2 3 2 2" xfId="20740"/>
    <cellStyle name="Normal 2 21 3 3 2 3 3" xfId="20741"/>
    <cellStyle name="Normal 2 21 3 3 2 3 3 2" xfId="20742"/>
    <cellStyle name="Normal 2 21 3 3 2 3 4" xfId="20743"/>
    <cellStyle name="Normal 2 21 3 3 2 3 4 2" xfId="20744"/>
    <cellStyle name="Normal 2 21 3 3 2 3 5" xfId="20745"/>
    <cellStyle name="Normal 2 21 3 3 2 4" xfId="20746"/>
    <cellStyle name="Normal 2 21 3 3 2 4 2" xfId="20747"/>
    <cellStyle name="Normal 2 21 3 3 2 5" xfId="20748"/>
    <cellStyle name="Normal 2 21 3 3 2 5 2" xfId="20749"/>
    <cellStyle name="Normal 2 21 3 3 2 6" xfId="20750"/>
    <cellStyle name="Normal 2 21 3 3 2 6 2" xfId="20751"/>
    <cellStyle name="Normal 2 21 3 3 2 7" xfId="20752"/>
    <cellStyle name="Normal 2 21 3 3 3" xfId="20753"/>
    <cellStyle name="Normal 2 21 3 3 3 2" xfId="20754"/>
    <cellStyle name="Normal 2 21 3 3 3 2 2" xfId="20755"/>
    <cellStyle name="Normal 2 21 3 3 3 2 2 2" xfId="20756"/>
    <cellStyle name="Normal 2 21 3 3 3 2 3" xfId="20757"/>
    <cellStyle name="Normal 2 21 3 3 3 2 3 2" xfId="20758"/>
    <cellStyle name="Normal 2 21 3 3 3 2 4" xfId="20759"/>
    <cellStyle name="Normal 2 21 3 3 3 2 4 2" xfId="20760"/>
    <cellStyle name="Normal 2 21 3 3 3 2 5" xfId="20761"/>
    <cellStyle name="Normal 2 21 3 3 3 3" xfId="20762"/>
    <cellStyle name="Normal 2 21 3 3 3 3 2" xfId="20763"/>
    <cellStyle name="Normal 2 21 3 3 3 4" xfId="20764"/>
    <cellStyle name="Normal 2 21 3 3 3 4 2" xfId="20765"/>
    <cellStyle name="Normal 2 21 3 3 3 5" xfId="20766"/>
    <cellStyle name="Normal 2 21 3 3 3 5 2" xfId="20767"/>
    <cellStyle name="Normal 2 21 3 3 3 6" xfId="20768"/>
    <cellStyle name="Normal 2 21 3 3 4" xfId="20769"/>
    <cellStyle name="Normal 2 21 3 3 4 2" xfId="20770"/>
    <cellStyle name="Normal 2 21 3 3 4 2 2" xfId="20771"/>
    <cellStyle name="Normal 2 21 3 3 4 3" xfId="20772"/>
    <cellStyle name="Normal 2 21 3 3 4 3 2" xfId="20773"/>
    <cellStyle name="Normal 2 21 3 3 4 4" xfId="20774"/>
    <cellStyle name="Normal 2 21 3 3 4 4 2" xfId="20775"/>
    <cellStyle name="Normal 2 21 3 3 4 5" xfId="20776"/>
    <cellStyle name="Normal 2 21 3 3 5" xfId="20777"/>
    <cellStyle name="Normal 2 21 3 3 5 2" xfId="20778"/>
    <cellStyle name="Normal 2 21 3 3 6" xfId="20779"/>
    <cellStyle name="Normal 2 21 3 3 6 2" xfId="20780"/>
    <cellStyle name="Normal 2 21 3 3 7" xfId="20781"/>
    <cellStyle name="Normal 2 21 3 3 7 2" xfId="20782"/>
    <cellStyle name="Normal 2 21 3 3 8" xfId="20783"/>
    <cellStyle name="Normal 2 21 3 4" xfId="20784"/>
    <cellStyle name="Normal 2 21 3 4 2" xfId="20785"/>
    <cellStyle name="Normal 2 21 3 4 2 2" xfId="20786"/>
    <cellStyle name="Normal 2 21 3 4 2 2 2" xfId="20787"/>
    <cellStyle name="Normal 2 21 3 4 2 2 2 2" xfId="20788"/>
    <cellStyle name="Normal 2 21 3 4 2 2 3" xfId="20789"/>
    <cellStyle name="Normal 2 21 3 4 2 2 3 2" xfId="20790"/>
    <cellStyle name="Normal 2 21 3 4 2 2 4" xfId="20791"/>
    <cellStyle name="Normal 2 21 3 4 2 2 4 2" xfId="20792"/>
    <cellStyle name="Normal 2 21 3 4 2 2 5" xfId="20793"/>
    <cellStyle name="Normal 2 21 3 4 2 3" xfId="20794"/>
    <cellStyle name="Normal 2 21 3 4 2 3 2" xfId="20795"/>
    <cellStyle name="Normal 2 21 3 4 2 4" xfId="20796"/>
    <cellStyle name="Normal 2 21 3 4 2 4 2" xfId="20797"/>
    <cellStyle name="Normal 2 21 3 4 2 5" xfId="20798"/>
    <cellStyle name="Normal 2 21 3 4 2 5 2" xfId="20799"/>
    <cellStyle name="Normal 2 21 3 4 2 6" xfId="20800"/>
    <cellStyle name="Normal 2 21 3 4 3" xfId="20801"/>
    <cellStyle name="Normal 2 21 3 4 3 2" xfId="20802"/>
    <cellStyle name="Normal 2 21 3 4 3 2 2" xfId="20803"/>
    <cellStyle name="Normal 2 21 3 4 3 3" xfId="20804"/>
    <cellStyle name="Normal 2 21 3 4 3 3 2" xfId="20805"/>
    <cellStyle name="Normal 2 21 3 4 3 4" xfId="20806"/>
    <cellStyle name="Normal 2 21 3 4 3 4 2" xfId="20807"/>
    <cellStyle name="Normal 2 21 3 4 3 5" xfId="20808"/>
    <cellStyle name="Normal 2 21 3 4 4" xfId="20809"/>
    <cellStyle name="Normal 2 21 3 4 4 2" xfId="20810"/>
    <cellStyle name="Normal 2 21 3 4 5" xfId="20811"/>
    <cellStyle name="Normal 2 21 3 4 5 2" xfId="20812"/>
    <cellStyle name="Normal 2 21 3 4 6" xfId="20813"/>
    <cellStyle name="Normal 2 21 3 4 6 2" xfId="20814"/>
    <cellStyle name="Normal 2 21 3 4 7" xfId="20815"/>
    <cellStyle name="Normal 2 21 3 5" xfId="20816"/>
    <cellStyle name="Normal 2 21 3 5 2" xfId="20817"/>
    <cellStyle name="Normal 2 21 3 5 2 2" xfId="20818"/>
    <cellStyle name="Normal 2 21 3 5 2 2 2" xfId="20819"/>
    <cellStyle name="Normal 2 21 3 5 2 2 2 2" xfId="20820"/>
    <cellStyle name="Normal 2 21 3 5 2 2 3" xfId="20821"/>
    <cellStyle name="Normal 2 21 3 5 2 2 3 2" xfId="20822"/>
    <cellStyle name="Normal 2 21 3 5 2 2 4" xfId="20823"/>
    <cellStyle name="Normal 2 21 3 5 2 2 4 2" xfId="20824"/>
    <cellStyle name="Normal 2 21 3 5 2 2 5" xfId="20825"/>
    <cellStyle name="Normal 2 21 3 5 2 3" xfId="20826"/>
    <cellStyle name="Normal 2 21 3 5 2 3 2" xfId="20827"/>
    <cellStyle name="Normal 2 21 3 5 2 4" xfId="20828"/>
    <cellStyle name="Normal 2 21 3 5 2 4 2" xfId="20829"/>
    <cellStyle name="Normal 2 21 3 5 2 5" xfId="20830"/>
    <cellStyle name="Normal 2 21 3 5 2 5 2" xfId="20831"/>
    <cellStyle name="Normal 2 21 3 5 2 6" xfId="20832"/>
    <cellStyle name="Normal 2 21 3 5 3" xfId="20833"/>
    <cellStyle name="Normal 2 21 3 5 3 2" xfId="20834"/>
    <cellStyle name="Normal 2 21 3 5 3 2 2" xfId="20835"/>
    <cellStyle name="Normal 2 21 3 5 3 3" xfId="20836"/>
    <cellStyle name="Normal 2 21 3 5 3 3 2" xfId="20837"/>
    <cellStyle name="Normal 2 21 3 5 3 4" xfId="20838"/>
    <cellStyle name="Normal 2 21 3 5 3 4 2" xfId="20839"/>
    <cellStyle name="Normal 2 21 3 5 3 5" xfId="20840"/>
    <cellStyle name="Normal 2 21 3 5 4" xfId="20841"/>
    <cellStyle name="Normal 2 21 3 5 4 2" xfId="20842"/>
    <cellStyle name="Normal 2 21 3 5 5" xfId="20843"/>
    <cellStyle name="Normal 2 21 3 5 5 2" xfId="20844"/>
    <cellStyle name="Normal 2 21 3 5 6" xfId="20845"/>
    <cellStyle name="Normal 2 21 3 5 6 2" xfId="20846"/>
    <cellStyle name="Normal 2 21 3 5 7" xfId="20847"/>
    <cellStyle name="Normal 2 21 3 6" xfId="20848"/>
    <cellStyle name="Normal 2 21 3 6 2" xfId="20849"/>
    <cellStyle name="Normal 2 21 3 6 2 2" xfId="20850"/>
    <cellStyle name="Normal 2 21 3 6 2 2 2" xfId="20851"/>
    <cellStyle name="Normal 2 21 3 6 2 3" xfId="20852"/>
    <cellStyle name="Normal 2 21 3 6 2 3 2" xfId="20853"/>
    <cellStyle name="Normal 2 21 3 6 2 4" xfId="20854"/>
    <cellStyle name="Normal 2 21 3 6 2 4 2" xfId="20855"/>
    <cellStyle name="Normal 2 21 3 6 2 5" xfId="20856"/>
    <cellStyle name="Normal 2 21 3 6 3" xfId="20857"/>
    <cellStyle name="Normal 2 21 3 6 3 2" xfId="20858"/>
    <cellStyle name="Normal 2 21 3 6 4" xfId="20859"/>
    <cellStyle name="Normal 2 21 3 6 4 2" xfId="20860"/>
    <cellStyle name="Normal 2 21 3 6 5" xfId="20861"/>
    <cellStyle name="Normal 2 21 3 6 5 2" xfId="20862"/>
    <cellStyle name="Normal 2 21 3 6 6" xfId="20863"/>
    <cellStyle name="Normal 2 21 3 7" xfId="20864"/>
    <cellStyle name="Normal 2 21 3 7 2" xfId="20865"/>
    <cellStyle name="Normal 2 21 3 7 2 2" xfId="20866"/>
    <cellStyle name="Normal 2 21 3 7 3" xfId="20867"/>
    <cellStyle name="Normal 2 21 3 7 3 2" xfId="20868"/>
    <cellStyle name="Normal 2 21 3 7 4" xfId="20869"/>
    <cellStyle name="Normal 2 21 3 7 4 2" xfId="20870"/>
    <cellStyle name="Normal 2 21 3 7 5" xfId="20871"/>
    <cellStyle name="Normal 2 21 3 8" xfId="20872"/>
    <cellStyle name="Normal 2 21 3 8 2" xfId="20873"/>
    <cellStyle name="Normal 2 21 3 9" xfId="20874"/>
    <cellStyle name="Normal 2 21 3 9 2" xfId="20875"/>
    <cellStyle name="Normal 2 21 4" xfId="20876"/>
    <cellStyle name="Normal 2 21 4 2" xfId="20877"/>
    <cellStyle name="Normal 2 21 4 2 2" xfId="20878"/>
    <cellStyle name="Normal 2 21 4 2 2 2" xfId="20879"/>
    <cellStyle name="Normal 2 21 4 2 2 2 2" xfId="20880"/>
    <cellStyle name="Normal 2 21 4 2 2 2 2 2" xfId="20881"/>
    <cellStyle name="Normal 2 21 4 2 2 2 2 2 2" xfId="20882"/>
    <cellStyle name="Normal 2 21 4 2 2 2 2 3" xfId="20883"/>
    <cellStyle name="Normal 2 21 4 2 2 2 2 3 2" xfId="20884"/>
    <cellStyle name="Normal 2 21 4 2 2 2 2 4" xfId="20885"/>
    <cellStyle name="Normal 2 21 4 2 2 2 2 4 2" xfId="20886"/>
    <cellStyle name="Normal 2 21 4 2 2 2 2 5" xfId="20887"/>
    <cellStyle name="Normal 2 21 4 2 2 2 3" xfId="20888"/>
    <cellStyle name="Normal 2 21 4 2 2 2 3 2" xfId="20889"/>
    <cellStyle name="Normal 2 21 4 2 2 2 4" xfId="20890"/>
    <cellStyle name="Normal 2 21 4 2 2 2 4 2" xfId="20891"/>
    <cellStyle name="Normal 2 21 4 2 2 2 5" xfId="20892"/>
    <cellStyle name="Normal 2 21 4 2 2 2 5 2" xfId="20893"/>
    <cellStyle name="Normal 2 21 4 2 2 2 6" xfId="20894"/>
    <cellStyle name="Normal 2 21 4 2 2 3" xfId="20895"/>
    <cellStyle name="Normal 2 21 4 2 2 3 2" xfId="20896"/>
    <cellStyle name="Normal 2 21 4 2 2 3 2 2" xfId="20897"/>
    <cellStyle name="Normal 2 21 4 2 2 3 3" xfId="20898"/>
    <cellStyle name="Normal 2 21 4 2 2 3 3 2" xfId="20899"/>
    <cellStyle name="Normal 2 21 4 2 2 3 4" xfId="20900"/>
    <cellStyle name="Normal 2 21 4 2 2 3 4 2" xfId="20901"/>
    <cellStyle name="Normal 2 21 4 2 2 3 5" xfId="20902"/>
    <cellStyle name="Normal 2 21 4 2 2 4" xfId="20903"/>
    <cellStyle name="Normal 2 21 4 2 2 4 2" xfId="20904"/>
    <cellStyle name="Normal 2 21 4 2 2 5" xfId="20905"/>
    <cellStyle name="Normal 2 21 4 2 2 5 2" xfId="20906"/>
    <cellStyle name="Normal 2 21 4 2 2 6" xfId="20907"/>
    <cellStyle name="Normal 2 21 4 2 2 6 2" xfId="20908"/>
    <cellStyle name="Normal 2 21 4 2 2 7" xfId="20909"/>
    <cellStyle name="Normal 2 21 4 2 3" xfId="20910"/>
    <cellStyle name="Normal 2 21 4 2 3 2" xfId="20911"/>
    <cellStyle name="Normal 2 21 4 2 3 2 2" xfId="20912"/>
    <cellStyle name="Normal 2 21 4 2 3 2 2 2" xfId="20913"/>
    <cellStyle name="Normal 2 21 4 2 3 2 3" xfId="20914"/>
    <cellStyle name="Normal 2 21 4 2 3 2 3 2" xfId="20915"/>
    <cellStyle name="Normal 2 21 4 2 3 2 4" xfId="20916"/>
    <cellStyle name="Normal 2 21 4 2 3 2 4 2" xfId="20917"/>
    <cellStyle name="Normal 2 21 4 2 3 2 5" xfId="20918"/>
    <cellStyle name="Normal 2 21 4 2 3 3" xfId="20919"/>
    <cellStyle name="Normal 2 21 4 2 3 3 2" xfId="20920"/>
    <cellStyle name="Normal 2 21 4 2 3 4" xfId="20921"/>
    <cellStyle name="Normal 2 21 4 2 3 4 2" xfId="20922"/>
    <cellStyle name="Normal 2 21 4 2 3 5" xfId="20923"/>
    <cellStyle name="Normal 2 21 4 2 3 5 2" xfId="20924"/>
    <cellStyle name="Normal 2 21 4 2 3 6" xfId="20925"/>
    <cellStyle name="Normal 2 21 4 2 4" xfId="20926"/>
    <cellStyle name="Normal 2 21 4 2 4 2" xfId="20927"/>
    <cellStyle name="Normal 2 21 4 2 4 2 2" xfId="20928"/>
    <cellStyle name="Normal 2 21 4 2 4 3" xfId="20929"/>
    <cellStyle name="Normal 2 21 4 2 4 3 2" xfId="20930"/>
    <cellStyle name="Normal 2 21 4 2 4 4" xfId="20931"/>
    <cellStyle name="Normal 2 21 4 2 4 4 2" xfId="20932"/>
    <cellStyle name="Normal 2 21 4 2 4 5" xfId="20933"/>
    <cellStyle name="Normal 2 21 4 2 5" xfId="20934"/>
    <cellStyle name="Normal 2 21 4 2 5 2" xfId="20935"/>
    <cellStyle name="Normal 2 21 4 2 6" xfId="20936"/>
    <cellStyle name="Normal 2 21 4 2 6 2" xfId="20937"/>
    <cellStyle name="Normal 2 21 4 2 7" xfId="20938"/>
    <cellStyle name="Normal 2 21 4 2 7 2" xfId="20939"/>
    <cellStyle name="Normal 2 21 4 2 8" xfId="20940"/>
    <cellStyle name="Normal 2 21 4 3" xfId="20941"/>
    <cellStyle name="Normal 2 21 4 3 2" xfId="20942"/>
    <cellStyle name="Normal 2 21 4 3 2 2" xfId="20943"/>
    <cellStyle name="Normal 2 21 4 3 2 2 2" xfId="20944"/>
    <cellStyle name="Normal 2 21 4 3 2 2 2 2" xfId="20945"/>
    <cellStyle name="Normal 2 21 4 3 2 2 3" xfId="20946"/>
    <cellStyle name="Normal 2 21 4 3 2 2 3 2" xfId="20947"/>
    <cellStyle name="Normal 2 21 4 3 2 2 4" xfId="20948"/>
    <cellStyle name="Normal 2 21 4 3 2 2 4 2" xfId="20949"/>
    <cellStyle name="Normal 2 21 4 3 2 2 5" xfId="20950"/>
    <cellStyle name="Normal 2 21 4 3 2 3" xfId="20951"/>
    <cellStyle name="Normal 2 21 4 3 2 3 2" xfId="20952"/>
    <cellStyle name="Normal 2 21 4 3 2 4" xfId="20953"/>
    <cellStyle name="Normal 2 21 4 3 2 4 2" xfId="20954"/>
    <cellStyle name="Normal 2 21 4 3 2 5" xfId="20955"/>
    <cellStyle name="Normal 2 21 4 3 2 5 2" xfId="20956"/>
    <cellStyle name="Normal 2 21 4 3 2 6" xfId="20957"/>
    <cellStyle name="Normal 2 21 4 3 3" xfId="20958"/>
    <cellStyle name="Normal 2 21 4 3 3 2" xfId="20959"/>
    <cellStyle name="Normal 2 21 4 3 3 2 2" xfId="20960"/>
    <cellStyle name="Normal 2 21 4 3 3 3" xfId="20961"/>
    <cellStyle name="Normal 2 21 4 3 3 3 2" xfId="20962"/>
    <cellStyle name="Normal 2 21 4 3 3 4" xfId="20963"/>
    <cellStyle name="Normal 2 21 4 3 3 4 2" xfId="20964"/>
    <cellStyle name="Normal 2 21 4 3 3 5" xfId="20965"/>
    <cellStyle name="Normal 2 21 4 3 4" xfId="20966"/>
    <cellStyle name="Normal 2 21 4 3 4 2" xfId="20967"/>
    <cellStyle name="Normal 2 21 4 3 5" xfId="20968"/>
    <cellStyle name="Normal 2 21 4 3 5 2" xfId="20969"/>
    <cellStyle name="Normal 2 21 4 3 6" xfId="20970"/>
    <cellStyle name="Normal 2 21 4 3 6 2" xfId="20971"/>
    <cellStyle name="Normal 2 21 4 3 7" xfId="20972"/>
    <cellStyle name="Normal 2 21 4 4" xfId="20973"/>
    <cellStyle name="Normal 2 21 4 4 2" xfId="20974"/>
    <cellStyle name="Normal 2 21 4 4 2 2" xfId="20975"/>
    <cellStyle name="Normal 2 21 4 4 2 2 2" xfId="20976"/>
    <cellStyle name="Normal 2 21 4 4 2 3" xfId="20977"/>
    <cellStyle name="Normal 2 21 4 4 2 3 2" xfId="20978"/>
    <cellStyle name="Normal 2 21 4 4 2 4" xfId="20979"/>
    <cellStyle name="Normal 2 21 4 4 2 4 2" xfId="20980"/>
    <cellStyle name="Normal 2 21 4 4 2 5" xfId="20981"/>
    <cellStyle name="Normal 2 21 4 4 3" xfId="20982"/>
    <cellStyle name="Normal 2 21 4 4 3 2" xfId="20983"/>
    <cellStyle name="Normal 2 21 4 4 4" xfId="20984"/>
    <cellStyle name="Normal 2 21 4 4 4 2" xfId="20985"/>
    <cellStyle name="Normal 2 21 4 4 5" xfId="20986"/>
    <cellStyle name="Normal 2 21 4 4 5 2" xfId="20987"/>
    <cellStyle name="Normal 2 21 4 4 6" xfId="20988"/>
    <cellStyle name="Normal 2 21 4 5" xfId="20989"/>
    <cellStyle name="Normal 2 21 4 5 2" xfId="20990"/>
    <cellStyle name="Normal 2 21 4 5 2 2" xfId="20991"/>
    <cellStyle name="Normal 2 21 4 5 3" xfId="20992"/>
    <cellStyle name="Normal 2 21 4 5 3 2" xfId="20993"/>
    <cellStyle name="Normal 2 21 4 5 4" xfId="20994"/>
    <cellStyle name="Normal 2 21 4 5 4 2" xfId="20995"/>
    <cellStyle name="Normal 2 21 4 5 5" xfId="20996"/>
    <cellStyle name="Normal 2 21 4 6" xfId="20997"/>
    <cellStyle name="Normal 2 21 4 6 2" xfId="20998"/>
    <cellStyle name="Normal 2 21 4 7" xfId="20999"/>
    <cellStyle name="Normal 2 21 4 7 2" xfId="21000"/>
    <cellStyle name="Normal 2 21 4 8" xfId="21001"/>
    <cellStyle name="Normal 2 21 4 8 2" xfId="21002"/>
    <cellStyle name="Normal 2 21 4 9" xfId="21003"/>
    <cellStyle name="Normal 2 21 5" xfId="21004"/>
    <cellStyle name="Normal 2 21 5 2" xfId="21005"/>
    <cellStyle name="Normal 2 21 5 2 2" xfId="21006"/>
    <cellStyle name="Normal 2 21 5 2 2 2" xfId="21007"/>
    <cellStyle name="Normal 2 21 5 2 2 2 2" xfId="21008"/>
    <cellStyle name="Normal 2 21 5 2 2 2 2 2" xfId="21009"/>
    <cellStyle name="Normal 2 21 5 2 2 2 3" xfId="21010"/>
    <cellStyle name="Normal 2 21 5 2 2 2 3 2" xfId="21011"/>
    <cellStyle name="Normal 2 21 5 2 2 2 4" xfId="21012"/>
    <cellStyle name="Normal 2 21 5 2 2 2 4 2" xfId="21013"/>
    <cellStyle name="Normal 2 21 5 2 2 2 5" xfId="21014"/>
    <cellStyle name="Normal 2 21 5 2 2 3" xfId="21015"/>
    <cellStyle name="Normal 2 21 5 2 2 3 2" xfId="21016"/>
    <cellStyle name="Normal 2 21 5 2 2 4" xfId="21017"/>
    <cellStyle name="Normal 2 21 5 2 2 4 2" xfId="21018"/>
    <cellStyle name="Normal 2 21 5 2 2 5" xfId="21019"/>
    <cellStyle name="Normal 2 21 5 2 2 5 2" xfId="21020"/>
    <cellStyle name="Normal 2 21 5 2 2 6" xfId="21021"/>
    <cellStyle name="Normal 2 21 5 2 3" xfId="21022"/>
    <cellStyle name="Normal 2 21 5 2 3 2" xfId="21023"/>
    <cellStyle name="Normal 2 21 5 2 3 2 2" xfId="21024"/>
    <cellStyle name="Normal 2 21 5 2 3 3" xfId="21025"/>
    <cellStyle name="Normal 2 21 5 2 3 3 2" xfId="21026"/>
    <cellStyle name="Normal 2 21 5 2 3 4" xfId="21027"/>
    <cellStyle name="Normal 2 21 5 2 3 4 2" xfId="21028"/>
    <cellStyle name="Normal 2 21 5 2 3 5" xfId="21029"/>
    <cellStyle name="Normal 2 21 5 2 4" xfId="21030"/>
    <cellStyle name="Normal 2 21 5 2 4 2" xfId="21031"/>
    <cellStyle name="Normal 2 21 5 2 5" xfId="21032"/>
    <cellStyle name="Normal 2 21 5 2 5 2" xfId="21033"/>
    <cellStyle name="Normal 2 21 5 2 6" xfId="21034"/>
    <cellStyle name="Normal 2 21 5 2 6 2" xfId="21035"/>
    <cellStyle name="Normal 2 21 5 2 7" xfId="21036"/>
    <cellStyle name="Normal 2 21 5 3" xfId="21037"/>
    <cellStyle name="Normal 2 21 5 3 2" xfId="21038"/>
    <cellStyle name="Normal 2 21 5 3 2 2" xfId="21039"/>
    <cellStyle name="Normal 2 21 5 3 2 2 2" xfId="21040"/>
    <cellStyle name="Normal 2 21 5 3 2 3" xfId="21041"/>
    <cellStyle name="Normal 2 21 5 3 2 3 2" xfId="21042"/>
    <cellStyle name="Normal 2 21 5 3 2 4" xfId="21043"/>
    <cellStyle name="Normal 2 21 5 3 2 4 2" xfId="21044"/>
    <cellStyle name="Normal 2 21 5 3 2 5" xfId="21045"/>
    <cellStyle name="Normal 2 21 5 3 3" xfId="21046"/>
    <cellStyle name="Normal 2 21 5 3 3 2" xfId="21047"/>
    <cellStyle name="Normal 2 21 5 3 4" xfId="21048"/>
    <cellStyle name="Normal 2 21 5 3 4 2" xfId="21049"/>
    <cellStyle name="Normal 2 21 5 3 5" xfId="21050"/>
    <cellStyle name="Normal 2 21 5 3 5 2" xfId="21051"/>
    <cellStyle name="Normal 2 21 5 3 6" xfId="21052"/>
    <cellStyle name="Normal 2 21 5 4" xfId="21053"/>
    <cellStyle name="Normal 2 21 5 4 2" xfId="21054"/>
    <cellStyle name="Normal 2 21 5 4 2 2" xfId="21055"/>
    <cellStyle name="Normal 2 21 5 4 3" xfId="21056"/>
    <cellStyle name="Normal 2 21 5 4 3 2" xfId="21057"/>
    <cellStyle name="Normal 2 21 5 4 4" xfId="21058"/>
    <cellStyle name="Normal 2 21 5 4 4 2" xfId="21059"/>
    <cellStyle name="Normal 2 21 5 4 5" xfId="21060"/>
    <cellStyle name="Normal 2 21 5 5" xfId="21061"/>
    <cellStyle name="Normal 2 21 5 5 2" xfId="21062"/>
    <cellStyle name="Normal 2 21 5 6" xfId="21063"/>
    <cellStyle name="Normal 2 21 5 6 2" xfId="21064"/>
    <cellStyle name="Normal 2 21 5 7" xfId="21065"/>
    <cellStyle name="Normal 2 21 5 7 2" xfId="21066"/>
    <cellStyle name="Normal 2 21 5 8" xfId="21067"/>
    <cellStyle name="Normal 2 21 6" xfId="21068"/>
    <cellStyle name="Normal 2 21 6 2" xfId="21069"/>
    <cellStyle name="Normal 2 21 6 2 2" xfId="21070"/>
    <cellStyle name="Normal 2 21 6 2 2 2" xfId="21071"/>
    <cellStyle name="Normal 2 21 6 2 2 2 2" xfId="21072"/>
    <cellStyle name="Normal 2 21 6 2 2 3" xfId="21073"/>
    <cellStyle name="Normal 2 21 6 2 2 3 2" xfId="21074"/>
    <cellStyle name="Normal 2 21 6 2 2 4" xfId="21075"/>
    <cellStyle name="Normal 2 21 6 2 2 4 2" xfId="21076"/>
    <cellStyle name="Normal 2 21 6 2 2 5" xfId="21077"/>
    <cellStyle name="Normal 2 21 6 2 3" xfId="21078"/>
    <cellStyle name="Normal 2 21 6 2 3 2" xfId="21079"/>
    <cellStyle name="Normal 2 21 6 2 4" xfId="21080"/>
    <cellStyle name="Normal 2 21 6 2 4 2" xfId="21081"/>
    <cellStyle name="Normal 2 21 6 2 5" xfId="21082"/>
    <cellStyle name="Normal 2 21 6 2 5 2" xfId="21083"/>
    <cellStyle name="Normal 2 21 6 2 6" xfId="21084"/>
    <cellStyle name="Normal 2 21 6 3" xfId="21085"/>
    <cellStyle name="Normal 2 21 6 3 2" xfId="21086"/>
    <cellStyle name="Normal 2 21 6 3 2 2" xfId="21087"/>
    <cellStyle name="Normal 2 21 6 3 3" xfId="21088"/>
    <cellStyle name="Normal 2 21 6 3 3 2" xfId="21089"/>
    <cellStyle name="Normal 2 21 6 3 4" xfId="21090"/>
    <cellStyle name="Normal 2 21 6 3 4 2" xfId="21091"/>
    <cellStyle name="Normal 2 21 6 3 5" xfId="21092"/>
    <cellStyle name="Normal 2 21 6 4" xfId="21093"/>
    <cellStyle name="Normal 2 21 6 4 2" xfId="21094"/>
    <cellStyle name="Normal 2 21 6 5" xfId="21095"/>
    <cellStyle name="Normal 2 21 6 5 2" xfId="21096"/>
    <cellStyle name="Normal 2 21 6 6" xfId="21097"/>
    <cellStyle name="Normal 2 21 6 6 2" xfId="21098"/>
    <cellStyle name="Normal 2 21 6 7" xfId="21099"/>
    <cellStyle name="Normal 2 21 7" xfId="21100"/>
    <cellStyle name="Normal 2 21 7 2" xfId="21101"/>
    <cellStyle name="Normal 2 21 7 2 2" xfId="21102"/>
    <cellStyle name="Normal 2 21 7 2 2 2" xfId="21103"/>
    <cellStyle name="Normal 2 21 7 2 2 2 2" xfId="21104"/>
    <cellStyle name="Normal 2 21 7 2 2 3" xfId="21105"/>
    <cellStyle name="Normal 2 21 7 2 2 3 2" xfId="21106"/>
    <cellStyle name="Normal 2 21 7 2 2 4" xfId="21107"/>
    <cellStyle name="Normal 2 21 7 2 2 4 2" xfId="21108"/>
    <cellStyle name="Normal 2 21 7 2 2 5" xfId="21109"/>
    <cellStyle name="Normal 2 21 7 2 3" xfId="21110"/>
    <cellStyle name="Normal 2 21 7 2 3 2" xfId="21111"/>
    <cellStyle name="Normal 2 21 7 2 4" xfId="21112"/>
    <cellStyle name="Normal 2 21 7 2 4 2" xfId="21113"/>
    <cellStyle name="Normal 2 21 7 2 5" xfId="21114"/>
    <cellStyle name="Normal 2 21 7 2 5 2" xfId="21115"/>
    <cellStyle name="Normal 2 21 7 2 6" xfId="21116"/>
    <cellStyle name="Normal 2 21 7 3" xfId="21117"/>
    <cellStyle name="Normal 2 21 7 3 2" xfId="21118"/>
    <cellStyle name="Normal 2 21 7 3 2 2" xfId="21119"/>
    <cellStyle name="Normal 2 21 7 3 3" xfId="21120"/>
    <cellStyle name="Normal 2 21 7 3 3 2" xfId="21121"/>
    <cellStyle name="Normal 2 21 7 3 4" xfId="21122"/>
    <cellStyle name="Normal 2 21 7 3 4 2" xfId="21123"/>
    <cellStyle name="Normal 2 21 7 3 5" xfId="21124"/>
    <cellStyle name="Normal 2 21 7 4" xfId="21125"/>
    <cellStyle name="Normal 2 21 7 4 2" xfId="21126"/>
    <cellStyle name="Normal 2 21 7 5" xfId="21127"/>
    <cellStyle name="Normal 2 21 7 5 2" xfId="21128"/>
    <cellStyle name="Normal 2 21 7 6" xfId="21129"/>
    <cellStyle name="Normal 2 21 7 6 2" xfId="21130"/>
    <cellStyle name="Normal 2 21 7 7" xfId="21131"/>
    <cellStyle name="Normal 2 21 8" xfId="21132"/>
    <cellStyle name="Normal 2 21 8 2" xfId="21133"/>
    <cellStyle name="Normal 2 21 8 2 2" xfId="21134"/>
    <cellStyle name="Normal 2 21 8 2 2 2" xfId="21135"/>
    <cellStyle name="Normal 2 21 8 2 3" xfId="21136"/>
    <cellStyle name="Normal 2 21 8 2 3 2" xfId="21137"/>
    <cellStyle name="Normal 2 21 8 2 4" xfId="21138"/>
    <cellStyle name="Normal 2 21 8 2 4 2" xfId="21139"/>
    <cellStyle name="Normal 2 21 8 2 5" xfId="21140"/>
    <cellStyle name="Normal 2 21 8 3" xfId="21141"/>
    <cellStyle name="Normal 2 21 8 3 2" xfId="21142"/>
    <cellStyle name="Normal 2 21 8 4" xfId="21143"/>
    <cellStyle name="Normal 2 21 8 4 2" xfId="21144"/>
    <cellStyle name="Normal 2 21 8 5" xfId="21145"/>
    <cellStyle name="Normal 2 21 8 5 2" xfId="21146"/>
    <cellStyle name="Normal 2 21 8 6" xfId="21147"/>
    <cellStyle name="Normal 2 21 9" xfId="21148"/>
    <cellStyle name="Normal 2 21 9 2" xfId="21149"/>
    <cellStyle name="Normal 2 21 9 2 2" xfId="21150"/>
    <cellStyle name="Normal 2 21 9 3" xfId="21151"/>
    <cellStyle name="Normal 2 21 9 3 2" xfId="21152"/>
    <cellStyle name="Normal 2 21 9 4" xfId="21153"/>
    <cellStyle name="Normal 2 21 9 4 2" xfId="21154"/>
    <cellStyle name="Normal 2 21 9 5" xfId="21155"/>
    <cellStyle name="Normal 2 22" xfId="21156"/>
    <cellStyle name="Normal 2 22 10" xfId="21157"/>
    <cellStyle name="Normal 2 22 10 2" xfId="21158"/>
    <cellStyle name="Normal 2 22 11" xfId="21159"/>
    <cellStyle name="Normal 2 22 11 2" xfId="21160"/>
    <cellStyle name="Normal 2 22 12" xfId="21161"/>
    <cellStyle name="Normal 2 22 12 2" xfId="21162"/>
    <cellStyle name="Normal 2 22 13" xfId="21163"/>
    <cellStyle name="Normal 2 22 14" xfId="21164"/>
    <cellStyle name="Normal 2 22 15" xfId="21165"/>
    <cellStyle name="Normal 2 22 2" xfId="21166"/>
    <cellStyle name="Normal 2 22 2 10" xfId="21167"/>
    <cellStyle name="Normal 2 22 2 10 2" xfId="21168"/>
    <cellStyle name="Normal 2 22 2 11" xfId="21169"/>
    <cellStyle name="Normal 2 22 2 2" xfId="21170"/>
    <cellStyle name="Normal 2 22 2 2 2" xfId="21171"/>
    <cellStyle name="Normal 2 22 2 2 2 2" xfId="21172"/>
    <cellStyle name="Normal 2 22 2 2 2 2 2" xfId="21173"/>
    <cellStyle name="Normal 2 22 2 2 2 2 2 2" xfId="21174"/>
    <cellStyle name="Normal 2 22 2 2 2 2 2 2 2" xfId="21175"/>
    <cellStyle name="Normal 2 22 2 2 2 2 2 2 2 2" xfId="21176"/>
    <cellStyle name="Normal 2 22 2 2 2 2 2 2 3" xfId="21177"/>
    <cellStyle name="Normal 2 22 2 2 2 2 2 2 3 2" xfId="21178"/>
    <cellStyle name="Normal 2 22 2 2 2 2 2 2 4" xfId="21179"/>
    <cellStyle name="Normal 2 22 2 2 2 2 2 2 4 2" xfId="21180"/>
    <cellStyle name="Normal 2 22 2 2 2 2 2 2 5" xfId="21181"/>
    <cellStyle name="Normal 2 22 2 2 2 2 2 3" xfId="21182"/>
    <cellStyle name="Normal 2 22 2 2 2 2 2 3 2" xfId="21183"/>
    <cellStyle name="Normal 2 22 2 2 2 2 2 4" xfId="21184"/>
    <cellStyle name="Normal 2 22 2 2 2 2 2 4 2" xfId="21185"/>
    <cellStyle name="Normal 2 22 2 2 2 2 2 5" xfId="21186"/>
    <cellStyle name="Normal 2 22 2 2 2 2 2 5 2" xfId="21187"/>
    <cellStyle name="Normal 2 22 2 2 2 2 2 6" xfId="21188"/>
    <cellStyle name="Normal 2 22 2 2 2 2 3" xfId="21189"/>
    <cellStyle name="Normal 2 22 2 2 2 2 3 2" xfId="21190"/>
    <cellStyle name="Normal 2 22 2 2 2 2 3 2 2" xfId="21191"/>
    <cellStyle name="Normal 2 22 2 2 2 2 3 3" xfId="21192"/>
    <cellStyle name="Normal 2 22 2 2 2 2 3 3 2" xfId="21193"/>
    <cellStyle name="Normal 2 22 2 2 2 2 3 4" xfId="21194"/>
    <cellStyle name="Normal 2 22 2 2 2 2 3 4 2" xfId="21195"/>
    <cellStyle name="Normal 2 22 2 2 2 2 3 5" xfId="21196"/>
    <cellStyle name="Normal 2 22 2 2 2 2 4" xfId="21197"/>
    <cellStyle name="Normal 2 22 2 2 2 2 4 2" xfId="21198"/>
    <cellStyle name="Normal 2 22 2 2 2 2 5" xfId="21199"/>
    <cellStyle name="Normal 2 22 2 2 2 2 5 2" xfId="21200"/>
    <cellStyle name="Normal 2 22 2 2 2 2 6" xfId="21201"/>
    <cellStyle name="Normal 2 22 2 2 2 2 6 2" xfId="21202"/>
    <cellStyle name="Normal 2 22 2 2 2 2 7" xfId="21203"/>
    <cellStyle name="Normal 2 22 2 2 2 3" xfId="21204"/>
    <cellStyle name="Normal 2 22 2 2 2 3 2" xfId="21205"/>
    <cellStyle name="Normal 2 22 2 2 2 3 2 2" xfId="21206"/>
    <cellStyle name="Normal 2 22 2 2 2 3 2 2 2" xfId="21207"/>
    <cellStyle name="Normal 2 22 2 2 2 3 2 3" xfId="21208"/>
    <cellStyle name="Normal 2 22 2 2 2 3 2 3 2" xfId="21209"/>
    <cellStyle name="Normal 2 22 2 2 2 3 2 4" xfId="21210"/>
    <cellStyle name="Normal 2 22 2 2 2 3 2 4 2" xfId="21211"/>
    <cellStyle name="Normal 2 22 2 2 2 3 2 5" xfId="21212"/>
    <cellStyle name="Normal 2 22 2 2 2 3 3" xfId="21213"/>
    <cellStyle name="Normal 2 22 2 2 2 3 3 2" xfId="21214"/>
    <cellStyle name="Normal 2 22 2 2 2 3 4" xfId="21215"/>
    <cellStyle name="Normal 2 22 2 2 2 3 4 2" xfId="21216"/>
    <cellStyle name="Normal 2 22 2 2 2 3 5" xfId="21217"/>
    <cellStyle name="Normal 2 22 2 2 2 3 5 2" xfId="21218"/>
    <cellStyle name="Normal 2 22 2 2 2 3 6" xfId="21219"/>
    <cellStyle name="Normal 2 22 2 2 2 4" xfId="21220"/>
    <cellStyle name="Normal 2 22 2 2 2 4 2" xfId="21221"/>
    <cellStyle name="Normal 2 22 2 2 2 4 2 2" xfId="21222"/>
    <cellStyle name="Normal 2 22 2 2 2 4 3" xfId="21223"/>
    <cellStyle name="Normal 2 22 2 2 2 4 3 2" xfId="21224"/>
    <cellStyle name="Normal 2 22 2 2 2 4 4" xfId="21225"/>
    <cellStyle name="Normal 2 22 2 2 2 4 4 2" xfId="21226"/>
    <cellStyle name="Normal 2 22 2 2 2 4 5" xfId="21227"/>
    <cellStyle name="Normal 2 22 2 2 2 5" xfId="21228"/>
    <cellStyle name="Normal 2 22 2 2 2 5 2" xfId="21229"/>
    <cellStyle name="Normal 2 22 2 2 2 6" xfId="21230"/>
    <cellStyle name="Normal 2 22 2 2 2 6 2" xfId="21231"/>
    <cellStyle name="Normal 2 22 2 2 2 7" xfId="21232"/>
    <cellStyle name="Normal 2 22 2 2 2 7 2" xfId="21233"/>
    <cellStyle name="Normal 2 22 2 2 2 8" xfId="21234"/>
    <cellStyle name="Normal 2 22 2 2 3" xfId="21235"/>
    <cellStyle name="Normal 2 22 2 2 3 2" xfId="21236"/>
    <cellStyle name="Normal 2 22 2 2 3 2 2" xfId="21237"/>
    <cellStyle name="Normal 2 22 2 2 3 2 2 2" xfId="21238"/>
    <cellStyle name="Normal 2 22 2 2 3 2 2 2 2" xfId="21239"/>
    <cellStyle name="Normal 2 22 2 2 3 2 2 3" xfId="21240"/>
    <cellStyle name="Normal 2 22 2 2 3 2 2 3 2" xfId="21241"/>
    <cellStyle name="Normal 2 22 2 2 3 2 2 4" xfId="21242"/>
    <cellStyle name="Normal 2 22 2 2 3 2 2 4 2" xfId="21243"/>
    <cellStyle name="Normal 2 22 2 2 3 2 2 5" xfId="21244"/>
    <cellStyle name="Normal 2 22 2 2 3 2 3" xfId="21245"/>
    <cellStyle name="Normal 2 22 2 2 3 2 3 2" xfId="21246"/>
    <cellStyle name="Normal 2 22 2 2 3 2 4" xfId="21247"/>
    <cellStyle name="Normal 2 22 2 2 3 2 4 2" xfId="21248"/>
    <cellStyle name="Normal 2 22 2 2 3 2 5" xfId="21249"/>
    <cellStyle name="Normal 2 22 2 2 3 2 5 2" xfId="21250"/>
    <cellStyle name="Normal 2 22 2 2 3 2 6" xfId="21251"/>
    <cellStyle name="Normal 2 22 2 2 3 3" xfId="21252"/>
    <cellStyle name="Normal 2 22 2 2 3 3 2" xfId="21253"/>
    <cellStyle name="Normal 2 22 2 2 3 3 2 2" xfId="21254"/>
    <cellStyle name="Normal 2 22 2 2 3 3 3" xfId="21255"/>
    <cellStyle name="Normal 2 22 2 2 3 3 3 2" xfId="21256"/>
    <cellStyle name="Normal 2 22 2 2 3 3 4" xfId="21257"/>
    <cellStyle name="Normal 2 22 2 2 3 3 4 2" xfId="21258"/>
    <cellStyle name="Normal 2 22 2 2 3 3 5" xfId="21259"/>
    <cellStyle name="Normal 2 22 2 2 3 4" xfId="21260"/>
    <cellStyle name="Normal 2 22 2 2 3 4 2" xfId="21261"/>
    <cellStyle name="Normal 2 22 2 2 3 5" xfId="21262"/>
    <cellStyle name="Normal 2 22 2 2 3 5 2" xfId="21263"/>
    <cellStyle name="Normal 2 22 2 2 3 6" xfId="21264"/>
    <cellStyle name="Normal 2 22 2 2 3 6 2" xfId="21265"/>
    <cellStyle name="Normal 2 22 2 2 3 7" xfId="21266"/>
    <cellStyle name="Normal 2 22 2 2 4" xfId="21267"/>
    <cellStyle name="Normal 2 22 2 2 4 2" xfId="21268"/>
    <cellStyle name="Normal 2 22 2 2 4 2 2" xfId="21269"/>
    <cellStyle name="Normal 2 22 2 2 4 2 2 2" xfId="21270"/>
    <cellStyle name="Normal 2 22 2 2 4 2 3" xfId="21271"/>
    <cellStyle name="Normal 2 22 2 2 4 2 3 2" xfId="21272"/>
    <cellStyle name="Normal 2 22 2 2 4 2 4" xfId="21273"/>
    <cellStyle name="Normal 2 22 2 2 4 2 4 2" xfId="21274"/>
    <cellStyle name="Normal 2 22 2 2 4 2 5" xfId="21275"/>
    <cellStyle name="Normal 2 22 2 2 4 3" xfId="21276"/>
    <cellStyle name="Normal 2 22 2 2 4 3 2" xfId="21277"/>
    <cellStyle name="Normal 2 22 2 2 4 4" xfId="21278"/>
    <cellStyle name="Normal 2 22 2 2 4 4 2" xfId="21279"/>
    <cellStyle name="Normal 2 22 2 2 4 5" xfId="21280"/>
    <cellStyle name="Normal 2 22 2 2 4 5 2" xfId="21281"/>
    <cellStyle name="Normal 2 22 2 2 4 6" xfId="21282"/>
    <cellStyle name="Normal 2 22 2 2 5" xfId="21283"/>
    <cellStyle name="Normal 2 22 2 2 5 2" xfId="21284"/>
    <cellStyle name="Normal 2 22 2 2 5 2 2" xfId="21285"/>
    <cellStyle name="Normal 2 22 2 2 5 3" xfId="21286"/>
    <cellStyle name="Normal 2 22 2 2 5 3 2" xfId="21287"/>
    <cellStyle name="Normal 2 22 2 2 5 4" xfId="21288"/>
    <cellStyle name="Normal 2 22 2 2 5 4 2" xfId="21289"/>
    <cellStyle name="Normal 2 22 2 2 5 5" xfId="21290"/>
    <cellStyle name="Normal 2 22 2 2 6" xfId="21291"/>
    <cellStyle name="Normal 2 22 2 2 6 2" xfId="21292"/>
    <cellStyle name="Normal 2 22 2 2 7" xfId="21293"/>
    <cellStyle name="Normal 2 22 2 2 7 2" xfId="21294"/>
    <cellStyle name="Normal 2 22 2 2 8" xfId="21295"/>
    <cellStyle name="Normal 2 22 2 2 8 2" xfId="21296"/>
    <cellStyle name="Normal 2 22 2 2 9" xfId="21297"/>
    <cellStyle name="Normal 2 22 2 3" xfId="21298"/>
    <cellStyle name="Normal 2 22 2 3 2" xfId="21299"/>
    <cellStyle name="Normal 2 22 2 3 2 2" xfId="21300"/>
    <cellStyle name="Normal 2 22 2 3 2 2 2" xfId="21301"/>
    <cellStyle name="Normal 2 22 2 3 2 2 2 2" xfId="21302"/>
    <cellStyle name="Normal 2 22 2 3 2 2 2 2 2" xfId="21303"/>
    <cellStyle name="Normal 2 22 2 3 2 2 2 3" xfId="21304"/>
    <cellStyle name="Normal 2 22 2 3 2 2 2 3 2" xfId="21305"/>
    <cellStyle name="Normal 2 22 2 3 2 2 2 4" xfId="21306"/>
    <cellStyle name="Normal 2 22 2 3 2 2 2 4 2" xfId="21307"/>
    <cellStyle name="Normal 2 22 2 3 2 2 2 5" xfId="21308"/>
    <cellStyle name="Normal 2 22 2 3 2 2 3" xfId="21309"/>
    <cellStyle name="Normal 2 22 2 3 2 2 3 2" xfId="21310"/>
    <cellStyle name="Normal 2 22 2 3 2 2 4" xfId="21311"/>
    <cellStyle name="Normal 2 22 2 3 2 2 4 2" xfId="21312"/>
    <cellStyle name="Normal 2 22 2 3 2 2 5" xfId="21313"/>
    <cellStyle name="Normal 2 22 2 3 2 2 5 2" xfId="21314"/>
    <cellStyle name="Normal 2 22 2 3 2 2 6" xfId="21315"/>
    <cellStyle name="Normal 2 22 2 3 2 3" xfId="21316"/>
    <cellStyle name="Normal 2 22 2 3 2 3 2" xfId="21317"/>
    <cellStyle name="Normal 2 22 2 3 2 3 2 2" xfId="21318"/>
    <cellStyle name="Normal 2 22 2 3 2 3 3" xfId="21319"/>
    <cellStyle name="Normal 2 22 2 3 2 3 3 2" xfId="21320"/>
    <cellStyle name="Normal 2 22 2 3 2 3 4" xfId="21321"/>
    <cellStyle name="Normal 2 22 2 3 2 3 4 2" xfId="21322"/>
    <cellStyle name="Normal 2 22 2 3 2 3 5" xfId="21323"/>
    <cellStyle name="Normal 2 22 2 3 2 4" xfId="21324"/>
    <cellStyle name="Normal 2 22 2 3 2 4 2" xfId="21325"/>
    <cellStyle name="Normal 2 22 2 3 2 5" xfId="21326"/>
    <cellStyle name="Normal 2 22 2 3 2 5 2" xfId="21327"/>
    <cellStyle name="Normal 2 22 2 3 2 6" xfId="21328"/>
    <cellStyle name="Normal 2 22 2 3 2 6 2" xfId="21329"/>
    <cellStyle name="Normal 2 22 2 3 2 7" xfId="21330"/>
    <cellStyle name="Normal 2 22 2 3 3" xfId="21331"/>
    <cellStyle name="Normal 2 22 2 3 3 2" xfId="21332"/>
    <cellStyle name="Normal 2 22 2 3 3 2 2" xfId="21333"/>
    <cellStyle name="Normal 2 22 2 3 3 2 2 2" xfId="21334"/>
    <cellStyle name="Normal 2 22 2 3 3 2 3" xfId="21335"/>
    <cellStyle name="Normal 2 22 2 3 3 2 3 2" xfId="21336"/>
    <cellStyle name="Normal 2 22 2 3 3 2 4" xfId="21337"/>
    <cellStyle name="Normal 2 22 2 3 3 2 4 2" xfId="21338"/>
    <cellStyle name="Normal 2 22 2 3 3 2 5" xfId="21339"/>
    <cellStyle name="Normal 2 22 2 3 3 3" xfId="21340"/>
    <cellStyle name="Normal 2 22 2 3 3 3 2" xfId="21341"/>
    <cellStyle name="Normal 2 22 2 3 3 4" xfId="21342"/>
    <cellStyle name="Normal 2 22 2 3 3 4 2" xfId="21343"/>
    <cellStyle name="Normal 2 22 2 3 3 5" xfId="21344"/>
    <cellStyle name="Normal 2 22 2 3 3 5 2" xfId="21345"/>
    <cellStyle name="Normal 2 22 2 3 3 6" xfId="21346"/>
    <cellStyle name="Normal 2 22 2 3 4" xfId="21347"/>
    <cellStyle name="Normal 2 22 2 3 4 2" xfId="21348"/>
    <cellStyle name="Normal 2 22 2 3 4 2 2" xfId="21349"/>
    <cellStyle name="Normal 2 22 2 3 4 3" xfId="21350"/>
    <cellStyle name="Normal 2 22 2 3 4 3 2" xfId="21351"/>
    <cellStyle name="Normal 2 22 2 3 4 4" xfId="21352"/>
    <cellStyle name="Normal 2 22 2 3 4 4 2" xfId="21353"/>
    <cellStyle name="Normal 2 22 2 3 4 5" xfId="21354"/>
    <cellStyle name="Normal 2 22 2 3 5" xfId="21355"/>
    <cellStyle name="Normal 2 22 2 3 5 2" xfId="21356"/>
    <cellStyle name="Normal 2 22 2 3 6" xfId="21357"/>
    <cellStyle name="Normal 2 22 2 3 6 2" xfId="21358"/>
    <cellStyle name="Normal 2 22 2 3 7" xfId="21359"/>
    <cellStyle name="Normal 2 22 2 3 7 2" xfId="21360"/>
    <cellStyle name="Normal 2 22 2 3 8" xfId="21361"/>
    <cellStyle name="Normal 2 22 2 4" xfId="21362"/>
    <cellStyle name="Normal 2 22 2 4 2" xfId="21363"/>
    <cellStyle name="Normal 2 22 2 4 2 2" xfId="21364"/>
    <cellStyle name="Normal 2 22 2 4 2 2 2" xfId="21365"/>
    <cellStyle name="Normal 2 22 2 4 2 2 2 2" xfId="21366"/>
    <cellStyle name="Normal 2 22 2 4 2 2 3" xfId="21367"/>
    <cellStyle name="Normal 2 22 2 4 2 2 3 2" xfId="21368"/>
    <cellStyle name="Normal 2 22 2 4 2 2 4" xfId="21369"/>
    <cellStyle name="Normal 2 22 2 4 2 2 4 2" xfId="21370"/>
    <cellStyle name="Normal 2 22 2 4 2 2 5" xfId="21371"/>
    <cellStyle name="Normal 2 22 2 4 2 3" xfId="21372"/>
    <cellStyle name="Normal 2 22 2 4 2 3 2" xfId="21373"/>
    <cellStyle name="Normal 2 22 2 4 2 4" xfId="21374"/>
    <cellStyle name="Normal 2 22 2 4 2 4 2" xfId="21375"/>
    <cellStyle name="Normal 2 22 2 4 2 5" xfId="21376"/>
    <cellStyle name="Normal 2 22 2 4 2 5 2" xfId="21377"/>
    <cellStyle name="Normal 2 22 2 4 2 6" xfId="21378"/>
    <cellStyle name="Normal 2 22 2 4 3" xfId="21379"/>
    <cellStyle name="Normal 2 22 2 4 3 2" xfId="21380"/>
    <cellStyle name="Normal 2 22 2 4 3 2 2" xfId="21381"/>
    <cellStyle name="Normal 2 22 2 4 3 3" xfId="21382"/>
    <cellStyle name="Normal 2 22 2 4 3 3 2" xfId="21383"/>
    <cellStyle name="Normal 2 22 2 4 3 4" xfId="21384"/>
    <cellStyle name="Normal 2 22 2 4 3 4 2" xfId="21385"/>
    <cellStyle name="Normal 2 22 2 4 3 5" xfId="21386"/>
    <cellStyle name="Normal 2 22 2 4 4" xfId="21387"/>
    <cellStyle name="Normal 2 22 2 4 4 2" xfId="21388"/>
    <cellStyle name="Normal 2 22 2 4 5" xfId="21389"/>
    <cellStyle name="Normal 2 22 2 4 5 2" xfId="21390"/>
    <cellStyle name="Normal 2 22 2 4 6" xfId="21391"/>
    <cellStyle name="Normal 2 22 2 4 6 2" xfId="21392"/>
    <cellStyle name="Normal 2 22 2 4 7" xfId="21393"/>
    <cellStyle name="Normal 2 22 2 5" xfId="21394"/>
    <cellStyle name="Normal 2 22 2 5 2" xfId="21395"/>
    <cellStyle name="Normal 2 22 2 5 2 2" xfId="21396"/>
    <cellStyle name="Normal 2 22 2 5 2 2 2" xfId="21397"/>
    <cellStyle name="Normal 2 22 2 5 2 2 2 2" xfId="21398"/>
    <cellStyle name="Normal 2 22 2 5 2 2 3" xfId="21399"/>
    <cellStyle name="Normal 2 22 2 5 2 2 3 2" xfId="21400"/>
    <cellStyle name="Normal 2 22 2 5 2 2 4" xfId="21401"/>
    <cellStyle name="Normal 2 22 2 5 2 2 4 2" xfId="21402"/>
    <cellStyle name="Normal 2 22 2 5 2 2 5" xfId="21403"/>
    <cellStyle name="Normal 2 22 2 5 2 3" xfId="21404"/>
    <cellStyle name="Normal 2 22 2 5 2 3 2" xfId="21405"/>
    <cellStyle name="Normal 2 22 2 5 2 4" xfId="21406"/>
    <cellStyle name="Normal 2 22 2 5 2 4 2" xfId="21407"/>
    <cellStyle name="Normal 2 22 2 5 2 5" xfId="21408"/>
    <cellStyle name="Normal 2 22 2 5 2 5 2" xfId="21409"/>
    <cellStyle name="Normal 2 22 2 5 2 6" xfId="21410"/>
    <cellStyle name="Normal 2 22 2 5 3" xfId="21411"/>
    <cellStyle name="Normal 2 22 2 5 3 2" xfId="21412"/>
    <cellStyle name="Normal 2 22 2 5 3 2 2" xfId="21413"/>
    <cellStyle name="Normal 2 22 2 5 3 3" xfId="21414"/>
    <cellStyle name="Normal 2 22 2 5 3 3 2" xfId="21415"/>
    <cellStyle name="Normal 2 22 2 5 3 4" xfId="21416"/>
    <cellStyle name="Normal 2 22 2 5 3 4 2" xfId="21417"/>
    <cellStyle name="Normal 2 22 2 5 3 5" xfId="21418"/>
    <cellStyle name="Normal 2 22 2 5 4" xfId="21419"/>
    <cellStyle name="Normal 2 22 2 5 4 2" xfId="21420"/>
    <cellStyle name="Normal 2 22 2 5 5" xfId="21421"/>
    <cellStyle name="Normal 2 22 2 5 5 2" xfId="21422"/>
    <cellStyle name="Normal 2 22 2 5 6" xfId="21423"/>
    <cellStyle name="Normal 2 22 2 5 6 2" xfId="21424"/>
    <cellStyle name="Normal 2 22 2 5 7" xfId="21425"/>
    <cellStyle name="Normal 2 22 2 6" xfId="21426"/>
    <cellStyle name="Normal 2 22 2 6 2" xfId="21427"/>
    <cellStyle name="Normal 2 22 2 6 2 2" xfId="21428"/>
    <cellStyle name="Normal 2 22 2 6 2 2 2" xfId="21429"/>
    <cellStyle name="Normal 2 22 2 6 2 3" xfId="21430"/>
    <cellStyle name="Normal 2 22 2 6 2 3 2" xfId="21431"/>
    <cellStyle name="Normal 2 22 2 6 2 4" xfId="21432"/>
    <cellStyle name="Normal 2 22 2 6 2 4 2" xfId="21433"/>
    <cellStyle name="Normal 2 22 2 6 2 5" xfId="21434"/>
    <cellStyle name="Normal 2 22 2 6 3" xfId="21435"/>
    <cellStyle name="Normal 2 22 2 6 3 2" xfId="21436"/>
    <cellStyle name="Normal 2 22 2 6 4" xfId="21437"/>
    <cellStyle name="Normal 2 22 2 6 4 2" xfId="21438"/>
    <cellStyle name="Normal 2 22 2 6 5" xfId="21439"/>
    <cellStyle name="Normal 2 22 2 6 5 2" xfId="21440"/>
    <cellStyle name="Normal 2 22 2 6 6" xfId="21441"/>
    <cellStyle name="Normal 2 22 2 7" xfId="21442"/>
    <cellStyle name="Normal 2 22 2 7 2" xfId="21443"/>
    <cellStyle name="Normal 2 22 2 7 2 2" xfId="21444"/>
    <cellStyle name="Normal 2 22 2 7 3" xfId="21445"/>
    <cellStyle name="Normal 2 22 2 7 3 2" xfId="21446"/>
    <cellStyle name="Normal 2 22 2 7 4" xfId="21447"/>
    <cellStyle name="Normal 2 22 2 7 4 2" xfId="21448"/>
    <cellStyle name="Normal 2 22 2 7 5" xfId="21449"/>
    <cellStyle name="Normal 2 22 2 8" xfId="21450"/>
    <cellStyle name="Normal 2 22 2 8 2" xfId="21451"/>
    <cellStyle name="Normal 2 22 2 9" xfId="21452"/>
    <cellStyle name="Normal 2 22 2 9 2" xfId="21453"/>
    <cellStyle name="Normal 2 22 3" xfId="21454"/>
    <cellStyle name="Normal 2 22 3 10" xfId="21455"/>
    <cellStyle name="Normal 2 22 3 10 2" xfId="21456"/>
    <cellStyle name="Normal 2 22 3 11" xfId="21457"/>
    <cellStyle name="Normal 2 22 3 2" xfId="21458"/>
    <cellStyle name="Normal 2 22 3 2 2" xfId="21459"/>
    <cellStyle name="Normal 2 22 3 2 2 2" xfId="21460"/>
    <cellStyle name="Normal 2 22 3 2 2 2 2" xfId="21461"/>
    <cellStyle name="Normal 2 22 3 2 2 2 2 2" xfId="21462"/>
    <cellStyle name="Normal 2 22 3 2 2 2 2 2 2" xfId="21463"/>
    <cellStyle name="Normal 2 22 3 2 2 2 2 2 2 2" xfId="21464"/>
    <cellStyle name="Normal 2 22 3 2 2 2 2 2 3" xfId="21465"/>
    <cellStyle name="Normal 2 22 3 2 2 2 2 2 3 2" xfId="21466"/>
    <cellStyle name="Normal 2 22 3 2 2 2 2 2 4" xfId="21467"/>
    <cellStyle name="Normal 2 22 3 2 2 2 2 2 4 2" xfId="21468"/>
    <cellStyle name="Normal 2 22 3 2 2 2 2 2 5" xfId="21469"/>
    <cellStyle name="Normal 2 22 3 2 2 2 2 3" xfId="21470"/>
    <cellStyle name="Normal 2 22 3 2 2 2 2 3 2" xfId="21471"/>
    <cellStyle name="Normal 2 22 3 2 2 2 2 4" xfId="21472"/>
    <cellStyle name="Normal 2 22 3 2 2 2 2 4 2" xfId="21473"/>
    <cellStyle name="Normal 2 22 3 2 2 2 2 5" xfId="21474"/>
    <cellStyle name="Normal 2 22 3 2 2 2 2 5 2" xfId="21475"/>
    <cellStyle name="Normal 2 22 3 2 2 2 2 6" xfId="21476"/>
    <cellStyle name="Normal 2 22 3 2 2 2 3" xfId="21477"/>
    <cellStyle name="Normal 2 22 3 2 2 2 3 2" xfId="21478"/>
    <cellStyle name="Normal 2 22 3 2 2 2 3 2 2" xfId="21479"/>
    <cellStyle name="Normal 2 22 3 2 2 2 3 3" xfId="21480"/>
    <cellStyle name="Normal 2 22 3 2 2 2 3 3 2" xfId="21481"/>
    <cellStyle name="Normal 2 22 3 2 2 2 3 4" xfId="21482"/>
    <cellStyle name="Normal 2 22 3 2 2 2 3 4 2" xfId="21483"/>
    <cellStyle name="Normal 2 22 3 2 2 2 3 5" xfId="21484"/>
    <cellStyle name="Normal 2 22 3 2 2 2 4" xfId="21485"/>
    <cellStyle name="Normal 2 22 3 2 2 2 4 2" xfId="21486"/>
    <cellStyle name="Normal 2 22 3 2 2 2 5" xfId="21487"/>
    <cellStyle name="Normal 2 22 3 2 2 2 5 2" xfId="21488"/>
    <cellStyle name="Normal 2 22 3 2 2 2 6" xfId="21489"/>
    <cellStyle name="Normal 2 22 3 2 2 2 6 2" xfId="21490"/>
    <cellStyle name="Normal 2 22 3 2 2 2 7" xfId="21491"/>
    <cellStyle name="Normal 2 22 3 2 2 3" xfId="21492"/>
    <cellStyle name="Normal 2 22 3 2 2 3 2" xfId="21493"/>
    <cellStyle name="Normal 2 22 3 2 2 3 2 2" xfId="21494"/>
    <cellStyle name="Normal 2 22 3 2 2 3 2 2 2" xfId="21495"/>
    <cellStyle name="Normal 2 22 3 2 2 3 2 3" xfId="21496"/>
    <cellStyle name="Normal 2 22 3 2 2 3 2 3 2" xfId="21497"/>
    <cellStyle name="Normal 2 22 3 2 2 3 2 4" xfId="21498"/>
    <cellStyle name="Normal 2 22 3 2 2 3 2 4 2" xfId="21499"/>
    <cellStyle name="Normal 2 22 3 2 2 3 2 5" xfId="21500"/>
    <cellStyle name="Normal 2 22 3 2 2 3 3" xfId="21501"/>
    <cellStyle name="Normal 2 22 3 2 2 3 3 2" xfId="21502"/>
    <cellStyle name="Normal 2 22 3 2 2 3 4" xfId="21503"/>
    <cellStyle name="Normal 2 22 3 2 2 3 4 2" xfId="21504"/>
    <cellStyle name="Normal 2 22 3 2 2 3 5" xfId="21505"/>
    <cellStyle name="Normal 2 22 3 2 2 3 5 2" xfId="21506"/>
    <cellStyle name="Normal 2 22 3 2 2 3 6" xfId="21507"/>
    <cellStyle name="Normal 2 22 3 2 2 4" xfId="21508"/>
    <cellStyle name="Normal 2 22 3 2 2 4 2" xfId="21509"/>
    <cellStyle name="Normal 2 22 3 2 2 4 2 2" xfId="21510"/>
    <cellStyle name="Normal 2 22 3 2 2 4 3" xfId="21511"/>
    <cellStyle name="Normal 2 22 3 2 2 4 3 2" xfId="21512"/>
    <cellStyle name="Normal 2 22 3 2 2 4 4" xfId="21513"/>
    <cellStyle name="Normal 2 22 3 2 2 4 4 2" xfId="21514"/>
    <cellStyle name="Normal 2 22 3 2 2 4 5" xfId="21515"/>
    <cellStyle name="Normal 2 22 3 2 2 5" xfId="21516"/>
    <cellStyle name="Normal 2 22 3 2 2 5 2" xfId="21517"/>
    <cellStyle name="Normal 2 22 3 2 2 6" xfId="21518"/>
    <cellStyle name="Normal 2 22 3 2 2 6 2" xfId="21519"/>
    <cellStyle name="Normal 2 22 3 2 2 7" xfId="21520"/>
    <cellStyle name="Normal 2 22 3 2 2 7 2" xfId="21521"/>
    <cellStyle name="Normal 2 22 3 2 2 8" xfId="21522"/>
    <cellStyle name="Normal 2 22 3 2 3" xfId="21523"/>
    <cellStyle name="Normal 2 22 3 2 3 2" xfId="21524"/>
    <cellStyle name="Normal 2 22 3 2 3 2 2" xfId="21525"/>
    <cellStyle name="Normal 2 22 3 2 3 2 2 2" xfId="21526"/>
    <cellStyle name="Normal 2 22 3 2 3 2 2 2 2" xfId="21527"/>
    <cellStyle name="Normal 2 22 3 2 3 2 2 3" xfId="21528"/>
    <cellStyle name="Normal 2 22 3 2 3 2 2 3 2" xfId="21529"/>
    <cellStyle name="Normal 2 22 3 2 3 2 2 4" xfId="21530"/>
    <cellStyle name="Normal 2 22 3 2 3 2 2 4 2" xfId="21531"/>
    <cellStyle name="Normal 2 22 3 2 3 2 2 5" xfId="21532"/>
    <cellStyle name="Normal 2 22 3 2 3 2 3" xfId="21533"/>
    <cellStyle name="Normal 2 22 3 2 3 2 3 2" xfId="21534"/>
    <cellStyle name="Normal 2 22 3 2 3 2 4" xfId="21535"/>
    <cellStyle name="Normal 2 22 3 2 3 2 4 2" xfId="21536"/>
    <cellStyle name="Normal 2 22 3 2 3 2 5" xfId="21537"/>
    <cellStyle name="Normal 2 22 3 2 3 2 5 2" xfId="21538"/>
    <cellStyle name="Normal 2 22 3 2 3 2 6" xfId="21539"/>
    <cellStyle name="Normal 2 22 3 2 3 3" xfId="21540"/>
    <cellStyle name="Normal 2 22 3 2 3 3 2" xfId="21541"/>
    <cellStyle name="Normal 2 22 3 2 3 3 2 2" xfId="21542"/>
    <cellStyle name="Normal 2 22 3 2 3 3 3" xfId="21543"/>
    <cellStyle name="Normal 2 22 3 2 3 3 3 2" xfId="21544"/>
    <cellStyle name="Normal 2 22 3 2 3 3 4" xfId="21545"/>
    <cellStyle name="Normal 2 22 3 2 3 3 4 2" xfId="21546"/>
    <cellStyle name="Normal 2 22 3 2 3 3 5" xfId="21547"/>
    <cellStyle name="Normal 2 22 3 2 3 4" xfId="21548"/>
    <cellStyle name="Normal 2 22 3 2 3 4 2" xfId="21549"/>
    <cellStyle name="Normal 2 22 3 2 3 5" xfId="21550"/>
    <cellStyle name="Normal 2 22 3 2 3 5 2" xfId="21551"/>
    <cellStyle name="Normal 2 22 3 2 3 6" xfId="21552"/>
    <cellStyle name="Normal 2 22 3 2 3 6 2" xfId="21553"/>
    <cellStyle name="Normal 2 22 3 2 3 7" xfId="21554"/>
    <cellStyle name="Normal 2 22 3 2 4" xfId="21555"/>
    <cellStyle name="Normal 2 22 3 2 4 2" xfId="21556"/>
    <cellStyle name="Normal 2 22 3 2 4 2 2" xfId="21557"/>
    <cellStyle name="Normal 2 22 3 2 4 2 2 2" xfId="21558"/>
    <cellStyle name="Normal 2 22 3 2 4 2 3" xfId="21559"/>
    <cellStyle name="Normal 2 22 3 2 4 2 3 2" xfId="21560"/>
    <cellStyle name="Normal 2 22 3 2 4 2 4" xfId="21561"/>
    <cellStyle name="Normal 2 22 3 2 4 2 4 2" xfId="21562"/>
    <cellStyle name="Normal 2 22 3 2 4 2 5" xfId="21563"/>
    <cellStyle name="Normal 2 22 3 2 4 3" xfId="21564"/>
    <cellStyle name="Normal 2 22 3 2 4 3 2" xfId="21565"/>
    <cellStyle name="Normal 2 22 3 2 4 4" xfId="21566"/>
    <cellStyle name="Normal 2 22 3 2 4 4 2" xfId="21567"/>
    <cellStyle name="Normal 2 22 3 2 4 5" xfId="21568"/>
    <cellStyle name="Normal 2 22 3 2 4 5 2" xfId="21569"/>
    <cellStyle name="Normal 2 22 3 2 4 6" xfId="21570"/>
    <cellStyle name="Normal 2 22 3 2 5" xfId="21571"/>
    <cellStyle name="Normal 2 22 3 2 5 2" xfId="21572"/>
    <cellStyle name="Normal 2 22 3 2 5 2 2" xfId="21573"/>
    <cellStyle name="Normal 2 22 3 2 5 3" xfId="21574"/>
    <cellStyle name="Normal 2 22 3 2 5 3 2" xfId="21575"/>
    <cellStyle name="Normal 2 22 3 2 5 4" xfId="21576"/>
    <cellStyle name="Normal 2 22 3 2 5 4 2" xfId="21577"/>
    <cellStyle name="Normal 2 22 3 2 5 5" xfId="21578"/>
    <cellStyle name="Normal 2 22 3 2 6" xfId="21579"/>
    <cellStyle name="Normal 2 22 3 2 6 2" xfId="21580"/>
    <cellStyle name="Normal 2 22 3 2 7" xfId="21581"/>
    <cellStyle name="Normal 2 22 3 2 7 2" xfId="21582"/>
    <cellStyle name="Normal 2 22 3 2 8" xfId="21583"/>
    <cellStyle name="Normal 2 22 3 2 8 2" xfId="21584"/>
    <cellStyle name="Normal 2 22 3 2 9" xfId="21585"/>
    <cellStyle name="Normal 2 22 3 3" xfId="21586"/>
    <cellStyle name="Normal 2 22 3 3 2" xfId="21587"/>
    <cellStyle name="Normal 2 22 3 3 2 2" xfId="21588"/>
    <cellStyle name="Normal 2 22 3 3 2 2 2" xfId="21589"/>
    <cellStyle name="Normal 2 22 3 3 2 2 2 2" xfId="21590"/>
    <cellStyle name="Normal 2 22 3 3 2 2 2 2 2" xfId="21591"/>
    <cellStyle name="Normal 2 22 3 3 2 2 2 3" xfId="21592"/>
    <cellStyle name="Normal 2 22 3 3 2 2 2 3 2" xfId="21593"/>
    <cellStyle name="Normal 2 22 3 3 2 2 2 4" xfId="21594"/>
    <cellStyle name="Normal 2 22 3 3 2 2 2 4 2" xfId="21595"/>
    <cellStyle name="Normal 2 22 3 3 2 2 2 5" xfId="21596"/>
    <cellStyle name="Normal 2 22 3 3 2 2 3" xfId="21597"/>
    <cellStyle name="Normal 2 22 3 3 2 2 3 2" xfId="21598"/>
    <cellStyle name="Normal 2 22 3 3 2 2 4" xfId="21599"/>
    <cellStyle name="Normal 2 22 3 3 2 2 4 2" xfId="21600"/>
    <cellStyle name="Normal 2 22 3 3 2 2 5" xfId="21601"/>
    <cellStyle name="Normal 2 22 3 3 2 2 5 2" xfId="21602"/>
    <cellStyle name="Normal 2 22 3 3 2 2 6" xfId="21603"/>
    <cellStyle name="Normal 2 22 3 3 2 3" xfId="21604"/>
    <cellStyle name="Normal 2 22 3 3 2 3 2" xfId="21605"/>
    <cellStyle name="Normal 2 22 3 3 2 3 2 2" xfId="21606"/>
    <cellStyle name="Normal 2 22 3 3 2 3 3" xfId="21607"/>
    <cellStyle name="Normal 2 22 3 3 2 3 3 2" xfId="21608"/>
    <cellStyle name="Normal 2 22 3 3 2 3 4" xfId="21609"/>
    <cellStyle name="Normal 2 22 3 3 2 3 4 2" xfId="21610"/>
    <cellStyle name="Normal 2 22 3 3 2 3 5" xfId="21611"/>
    <cellStyle name="Normal 2 22 3 3 2 4" xfId="21612"/>
    <cellStyle name="Normal 2 22 3 3 2 4 2" xfId="21613"/>
    <cellStyle name="Normal 2 22 3 3 2 5" xfId="21614"/>
    <cellStyle name="Normal 2 22 3 3 2 5 2" xfId="21615"/>
    <cellStyle name="Normal 2 22 3 3 2 6" xfId="21616"/>
    <cellStyle name="Normal 2 22 3 3 2 6 2" xfId="21617"/>
    <cellStyle name="Normal 2 22 3 3 2 7" xfId="21618"/>
    <cellStyle name="Normal 2 22 3 3 3" xfId="21619"/>
    <cellStyle name="Normal 2 22 3 3 3 2" xfId="21620"/>
    <cellStyle name="Normal 2 22 3 3 3 2 2" xfId="21621"/>
    <cellStyle name="Normal 2 22 3 3 3 2 2 2" xfId="21622"/>
    <cellStyle name="Normal 2 22 3 3 3 2 3" xfId="21623"/>
    <cellStyle name="Normal 2 22 3 3 3 2 3 2" xfId="21624"/>
    <cellStyle name="Normal 2 22 3 3 3 2 4" xfId="21625"/>
    <cellStyle name="Normal 2 22 3 3 3 2 4 2" xfId="21626"/>
    <cellStyle name="Normal 2 22 3 3 3 2 5" xfId="21627"/>
    <cellStyle name="Normal 2 22 3 3 3 3" xfId="21628"/>
    <cellStyle name="Normal 2 22 3 3 3 3 2" xfId="21629"/>
    <cellStyle name="Normal 2 22 3 3 3 4" xfId="21630"/>
    <cellStyle name="Normal 2 22 3 3 3 4 2" xfId="21631"/>
    <cellStyle name="Normal 2 22 3 3 3 5" xfId="21632"/>
    <cellStyle name="Normal 2 22 3 3 3 5 2" xfId="21633"/>
    <cellStyle name="Normal 2 22 3 3 3 6" xfId="21634"/>
    <cellStyle name="Normal 2 22 3 3 4" xfId="21635"/>
    <cellStyle name="Normal 2 22 3 3 4 2" xfId="21636"/>
    <cellStyle name="Normal 2 22 3 3 4 2 2" xfId="21637"/>
    <cellStyle name="Normal 2 22 3 3 4 3" xfId="21638"/>
    <cellStyle name="Normal 2 22 3 3 4 3 2" xfId="21639"/>
    <cellStyle name="Normal 2 22 3 3 4 4" xfId="21640"/>
    <cellStyle name="Normal 2 22 3 3 4 4 2" xfId="21641"/>
    <cellStyle name="Normal 2 22 3 3 4 5" xfId="21642"/>
    <cellStyle name="Normal 2 22 3 3 5" xfId="21643"/>
    <cellStyle name="Normal 2 22 3 3 5 2" xfId="21644"/>
    <cellStyle name="Normal 2 22 3 3 6" xfId="21645"/>
    <cellStyle name="Normal 2 22 3 3 6 2" xfId="21646"/>
    <cellStyle name="Normal 2 22 3 3 7" xfId="21647"/>
    <cellStyle name="Normal 2 22 3 3 7 2" xfId="21648"/>
    <cellStyle name="Normal 2 22 3 3 8" xfId="21649"/>
    <cellStyle name="Normal 2 22 3 4" xfId="21650"/>
    <cellStyle name="Normal 2 22 3 4 2" xfId="21651"/>
    <cellStyle name="Normal 2 22 3 4 2 2" xfId="21652"/>
    <cellStyle name="Normal 2 22 3 4 2 2 2" xfId="21653"/>
    <cellStyle name="Normal 2 22 3 4 2 2 2 2" xfId="21654"/>
    <cellStyle name="Normal 2 22 3 4 2 2 3" xfId="21655"/>
    <cellStyle name="Normal 2 22 3 4 2 2 3 2" xfId="21656"/>
    <cellStyle name="Normal 2 22 3 4 2 2 4" xfId="21657"/>
    <cellStyle name="Normal 2 22 3 4 2 2 4 2" xfId="21658"/>
    <cellStyle name="Normal 2 22 3 4 2 2 5" xfId="21659"/>
    <cellStyle name="Normal 2 22 3 4 2 3" xfId="21660"/>
    <cellStyle name="Normal 2 22 3 4 2 3 2" xfId="21661"/>
    <cellStyle name="Normal 2 22 3 4 2 4" xfId="21662"/>
    <cellStyle name="Normal 2 22 3 4 2 4 2" xfId="21663"/>
    <cellStyle name="Normal 2 22 3 4 2 5" xfId="21664"/>
    <cellStyle name="Normal 2 22 3 4 2 5 2" xfId="21665"/>
    <cellStyle name="Normal 2 22 3 4 2 6" xfId="21666"/>
    <cellStyle name="Normal 2 22 3 4 3" xfId="21667"/>
    <cellStyle name="Normal 2 22 3 4 3 2" xfId="21668"/>
    <cellStyle name="Normal 2 22 3 4 3 2 2" xfId="21669"/>
    <cellStyle name="Normal 2 22 3 4 3 3" xfId="21670"/>
    <cellStyle name="Normal 2 22 3 4 3 3 2" xfId="21671"/>
    <cellStyle name="Normal 2 22 3 4 3 4" xfId="21672"/>
    <cellStyle name="Normal 2 22 3 4 3 4 2" xfId="21673"/>
    <cellStyle name="Normal 2 22 3 4 3 5" xfId="21674"/>
    <cellStyle name="Normal 2 22 3 4 4" xfId="21675"/>
    <cellStyle name="Normal 2 22 3 4 4 2" xfId="21676"/>
    <cellStyle name="Normal 2 22 3 4 5" xfId="21677"/>
    <cellStyle name="Normal 2 22 3 4 5 2" xfId="21678"/>
    <cellStyle name="Normal 2 22 3 4 6" xfId="21679"/>
    <cellStyle name="Normal 2 22 3 4 6 2" xfId="21680"/>
    <cellStyle name="Normal 2 22 3 4 7" xfId="21681"/>
    <cellStyle name="Normal 2 22 3 5" xfId="21682"/>
    <cellStyle name="Normal 2 22 3 5 2" xfId="21683"/>
    <cellStyle name="Normal 2 22 3 5 2 2" xfId="21684"/>
    <cellStyle name="Normal 2 22 3 5 2 2 2" xfId="21685"/>
    <cellStyle name="Normal 2 22 3 5 2 2 2 2" xfId="21686"/>
    <cellStyle name="Normal 2 22 3 5 2 2 3" xfId="21687"/>
    <cellStyle name="Normal 2 22 3 5 2 2 3 2" xfId="21688"/>
    <cellStyle name="Normal 2 22 3 5 2 2 4" xfId="21689"/>
    <cellStyle name="Normal 2 22 3 5 2 2 4 2" xfId="21690"/>
    <cellStyle name="Normal 2 22 3 5 2 2 5" xfId="21691"/>
    <cellStyle name="Normal 2 22 3 5 2 3" xfId="21692"/>
    <cellStyle name="Normal 2 22 3 5 2 3 2" xfId="21693"/>
    <cellStyle name="Normal 2 22 3 5 2 4" xfId="21694"/>
    <cellStyle name="Normal 2 22 3 5 2 4 2" xfId="21695"/>
    <cellStyle name="Normal 2 22 3 5 2 5" xfId="21696"/>
    <cellStyle name="Normal 2 22 3 5 2 5 2" xfId="21697"/>
    <cellStyle name="Normal 2 22 3 5 2 6" xfId="21698"/>
    <cellStyle name="Normal 2 22 3 5 3" xfId="21699"/>
    <cellStyle name="Normal 2 22 3 5 3 2" xfId="21700"/>
    <cellStyle name="Normal 2 22 3 5 3 2 2" xfId="21701"/>
    <cellStyle name="Normal 2 22 3 5 3 3" xfId="21702"/>
    <cellStyle name="Normal 2 22 3 5 3 3 2" xfId="21703"/>
    <cellStyle name="Normal 2 22 3 5 3 4" xfId="21704"/>
    <cellStyle name="Normal 2 22 3 5 3 4 2" xfId="21705"/>
    <cellStyle name="Normal 2 22 3 5 3 5" xfId="21706"/>
    <cellStyle name="Normal 2 22 3 5 4" xfId="21707"/>
    <cellStyle name="Normal 2 22 3 5 4 2" xfId="21708"/>
    <cellStyle name="Normal 2 22 3 5 5" xfId="21709"/>
    <cellStyle name="Normal 2 22 3 5 5 2" xfId="21710"/>
    <cellStyle name="Normal 2 22 3 5 6" xfId="21711"/>
    <cellStyle name="Normal 2 22 3 5 6 2" xfId="21712"/>
    <cellStyle name="Normal 2 22 3 5 7" xfId="21713"/>
    <cellStyle name="Normal 2 22 3 6" xfId="21714"/>
    <cellStyle name="Normal 2 22 3 6 2" xfId="21715"/>
    <cellStyle name="Normal 2 22 3 6 2 2" xfId="21716"/>
    <cellStyle name="Normal 2 22 3 6 2 2 2" xfId="21717"/>
    <cellStyle name="Normal 2 22 3 6 2 3" xfId="21718"/>
    <cellStyle name="Normal 2 22 3 6 2 3 2" xfId="21719"/>
    <cellStyle name="Normal 2 22 3 6 2 4" xfId="21720"/>
    <cellStyle name="Normal 2 22 3 6 2 4 2" xfId="21721"/>
    <cellStyle name="Normal 2 22 3 6 2 5" xfId="21722"/>
    <cellStyle name="Normal 2 22 3 6 3" xfId="21723"/>
    <cellStyle name="Normal 2 22 3 6 3 2" xfId="21724"/>
    <cellStyle name="Normal 2 22 3 6 4" xfId="21725"/>
    <cellStyle name="Normal 2 22 3 6 4 2" xfId="21726"/>
    <cellStyle name="Normal 2 22 3 6 5" xfId="21727"/>
    <cellStyle name="Normal 2 22 3 6 5 2" xfId="21728"/>
    <cellStyle name="Normal 2 22 3 6 6" xfId="21729"/>
    <cellStyle name="Normal 2 22 3 7" xfId="21730"/>
    <cellStyle name="Normal 2 22 3 7 2" xfId="21731"/>
    <cellStyle name="Normal 2 22 3 7 2 2" xfId="21732"/>
    <cellStyle name="Normal 2 22 3 7 3" xfId="21733"/>
    <cellStyle name="Normal 2 22 3 7 3 2" xfId="21734"/>
    <cellStyle name="Normal 2 22 3 7 4" xfId="21735"/>
    <cellStyle name="Normal 2 22 3 7 4 2" xfId="21736"/>
    <cellStyle name="Normal 2 22 3 7 5" xfId="21737"/>
    <cellStyle name="Normal 2 22 3 8" xfId="21738"/>
    <cellStyle name="Normal 2 22 3 8 2" xfId="21739"/>
    <cellStyle name="Normal 2 22 3 9" xfId="21740"/>
    <cellStyle name="Normal 2 22 3 9 2" xfId="21741"/>
    <cellStyle name="Normal 2 22 4" xfId="21742"/>
    <cellStyle name="Normal 2 22 4 2" xfId="21743"/>
    <cellStyle name="Normal 2 22 4 2 2" xfId="21744"/>
    <cellStyle name="Normal 2 22 4 2 2 2" xfId="21745"/>
    <cellStyle name="Normal 2 22 4 2 2 2 2" xfId="21746"/>
    <cellStyle name="Normal 2 22 4 2 2 2 2 2" xfId="21747"/>
    <cellStyle name="Normal 2 22 4 2 2 2 2 2 2" xfId="21748"/>
    <cellStyle name="Normal 2 22 4 2 2 2 2 3" xfId="21749"/>
    <cellStyle name="Normal 2 22 4 2 2 2 2 3 2" xfId="21750"/>
    <cellStyle name="Normal 2 22 4 2 2 2 2 4" xfId="21751"/>
    <cellStyle name="Normal 2 22 4 2 2 2 2 4 2" xfId="21752"/>
    <cellStyle name="Normal 2 22 4 2 2 2 2 5" xfId="21753"/>
    <cellStyle name="Normal 2 22 4 2 2 2 3" xfId="21754"/>
    <cellStyle name="Normal 2 22 4 2 2 2 3 2" xfId="21755"/>
    <cellStyle name="Normal 2 22 4 2 2 2 4" xfId="21756"/>
    <cellStyle name="Normal 2 22 4 2 2 2 4 2" xfId="21757"/>
    <cellStyle name="Normal 2 22 4 2 2 2 5" xfId="21758"/>
    <cellStyle name="Normal 2 22 4 2 2 2 5 2" xfId="21759"/>
    <cellStyle name="Normal 2 22 4 2 2 2 6" xfId="21760"/>
    <cellStyle name="Normal 2 22 4 2 2 3" xfId="21761"/>
    <cellStyle name="Normal 2 22 4 2 2 3 2" xfId="21762"/>
    <cellStyle name="Normal 2 22 4 2 2 3 2 2" xfId="21763"/>
    <cellStyle name="Normal 2 22 4 2 2 3 3" xfId="21764"/>
    <cellStyle name="Normal 2 22 4 2 2 3 3 2" xfId="21765"/>
    <cellStyle name="Normal 2 22 4 2 2 3 4" xfId="21766"/>
    <cellStyle name="Normal 2 22 4 2 2 3 4 2" xfId="21767"/>
    <cellStyle name="Normal 2 22 4 2 2 3 5" xfId="21768"/>
    <cellStyle name="Normal 2 22 4 2 2 4" xfId="21769"/>
    <cellStyle name="Normal 2 22 4 2 2 4 2" xfId="21770"/>
    <cellStyle name="Normal 2 22 4 2 2 5" xfId="21771"/>
    <cellStyle name="Normal 2 22 4 2 2 5 2" xfId="21772"/>
    <cellStyle name="Normal 2 22 4 2 2 6" xfId="21773"/>
    <cellStyle name="Normal 2 22 4 2 2 6 2" xfId="21774"/>
    <cellStyle name="Normal 2 22 4 2 2 7" xfId="21775"/>
    <cellStyle name="Normal 2 22 4 2 3" xfId="21776"/>
    <cellStyle name="Normal 2 22 4 2 3 2" xfId="21777"/>
    <cellStyle name="Normal 2 22 4 2 3 2 2" xfId="21778"/>
    <cellStyle name="Normal 2 22 4 2 3 2 2 2" xfId="21779"/>
    <cellStyle name="Normal 2 22 4 2 3 2 3" xfId="21780"/>
    <cellStyle name="Normal 2 22 4 2 3 2 3 2" xfId="21781"/>
    <cellStyle name="Normal 2 22 4 2 3 2 4" xfId="21782"/>
    <cellStyle name="Normal 2 22 4 2 3 2 4 2" xfId="21783"/>
    <cellStyle name="Normal 2 22 4 2 3 2 5" xfId="21784"/>
    <cellStyle name="Normal 2 22 4 2 3 3" xfId="21785"/>
    <cellStyle name="Normal 2 22 4 2 3 3 2" xfId="21786"/>
    <cellStyle name="Normal 2 22 4 2 3 4" xfId="21787"/>
    <cellStyle name="Normal 2 22 4 2 3 4 2" xfId="21788"/>
    <cellStyle name="Normal 2 22 4 2 3 5" xfId="21789"/>
    <cellStyle name="Normal 2 22 4 2 3 5 2" xfId="21790"/>
    <cellStyle name="Normal 2 22 4 2 3 6" xfId="21791"/>
    <cellStyle name="Normal 2 22 4 2 4" xfId="21792"/>
    <cellStyle name="Normal 2 22 4 2 4 2" xfId="21793"/>
    <cellStyle name="Normal 2 22 4 2 4 2 2" xfId="21794"/>
    <cellStyle name="Normal 2 22 4 2 4 3" xfId="21795"/>
    <cellStyle name="Normal 2 22 4 2 4 3 2" xfId="21796"/>
    <cellStyle name="Normal 2 22 4 2 4 4" xfId="21797"/>
    <cellStyle name="Normal 2 22 4 2 4 4 2" xfId="21798"/>
    <cellStyle name="Normal 2 22 4 2 4 5" xfId="21799"/>
    <cellStyle name="Normal 2 22 4 2 5" xfId="21800"/>
    <cellStyle name="Normal 2 22 4 2 5 2" xfId="21801"/>
    <cellStyle name="Normal 2 22 4 2 6" xfId="21802"/>
    <cellStyle name="Normal 2 22 4 2 6 2" xfId="21803"/>
    <cellStyle name="Normal 2 22 4 2 7" xfId="21804"/>
    <cellStyle name="Normal 2 22 4 2 7 2" xfId="21805"/>
    <cellStyle name="Normal 2 22 4 2 8" xfId="21806"/>
    <cellStyle name="Normal 2 22 4 3" xfId="21807"/>
    <cellStyle name="Normal 2 22 4 3 2" xfId="21808"/>
    <cellStyle name="Normal 2 22 4 3 2 2" xfId="21809"/>
    <cellStyle name="Normal 2 22 4 3 2 2 2" xfId="21810"/>
    <cellStyle name="Normal 2 22 4 3 2 2 2 2" xfId="21811"/>
    <cellStyle name="Normal 2 22 4 3 2 2 3" xfId="21812"/>
    <cellStyle name="Normal 2 22 4 3 2 2 3 2" xfId="21813"/>
    <cellStyle name="Normal 2 22 4 3 2 2 4" xfId="21814"/>
    <cellStyle name="Normal 2 22 4 3 2 2 4 2" xfId="21815"/>
    <cellStyle name="Normal 2 22 4 3 2 2 5" xfId="21816"/>
    <cellStyle name="Normal 2 22 4 3 2 3" xfId="21817"/>
    <cellStyle name="Normal 2 22 4 3 2 3 2" xfId="21818"/>
    <cellStyle name="Normal 2 22 4 3 2 4" xfId="21819"/>
    <cellStyle name="Normal 2 22 4 3 2 4 2" xfId="21820"/>
    <cellStyle name="Normal 2 22 4 3 2 5" xfId="21821"/>
    <cellStyle name="Normal 2 22 4 3 2 5 2" xfId="21822"/>
    <cellStyle name="Normal 2 22 4 3 2 6" xfId="21823"/>
    <cellStyle name="Normal 2 22 4 3 3" xfId="21824"/>
    <cellStyle name="Normal 2 22 4 3 3 2" xfId="21825"/>
    <cellStyle name="Normal 2 22 4 3 3 2 2" xfId="21826"/>
    <cellStyle name="Normal 2 22 4 3 3 3" xfId="21827"/>
    <cellStyle name="Normal 2 22 4 3 3 3 2" xfId="21828"/>
    <cellStyle name="Normal 2 22 4 3 3 4" xfId="21829"/>
    <cellStyle name="Normal 2 22 4 3 3 4 2" xfId="21830"/>
    <cellStyle name="Normal 2 22 4 3 3 5" xfId="21831"/>
    <cellStyle name="Normal 2 22 4 3 4" xfId="21832"/>
    <cellStyle name="Normal 2 22 4 3 4 2" xfId="21833"/>
    <cellStyle name="Normal 2 22 4 3 5" xfId="21834"/>
    <cellStyle name="Normal 2 22 4 3 5 2" xfId="21835"/>
    <cellStyle name="Normal 2 22 4 3 6" xfId="21836"/>
    <cellStyle name="Normal 2 22 4 3 6 2" xfId="21837"/>
    <cellStyle name="Normal 2 22 4 3 7" xfId="21838"/>
    <cellStyle name="Normal 2 22 4 4" xfId="21839"/>
    <cellStyle name="Normal 2 22 4 4 2" xfId="21840"/>
    <cellStyle name="Normal 2 22 4 4 2 2" xfId="21841"/>
    <cellStyle name="Normal 2 22 4 4 2 2 2" xfId="21842"/>
    <cellStyle name="Normal 2 22 4 4 2 3" xfId="21843"/>
    <cellStyle name="Normal 2 22 4 4 2 3 2" xfId="21844"/>
    <cellStyle name="Normal 2 22 4 4 2 4" xfId="21845"/>
    <cellStyle name="Normal 2 22 4 4 2 4 2" xfId="21846"/>
    <cellStyle name="Normal 2 22 4 4 2 5" xfId="21847"/>
    <cellStyle name="Normal 2 22 4 4 3" xfId="21848"/>
    <cellStyle name="Normal 2 22 4 4 3 2" xfId="21849"/>
    <cellStyle name="Normal 2 22 4 4 4" xfId="21850"/>
    <cellStyle name="Normal 2 22 4 4 4 2" xfId="21851"/>
    <cellStyle name="Normal 2 22 4 4 5" xfId="21852"/>
    <cellStyle name="Normal 2 22 4 4 5 2" xfId="21853"/>
    <cellStyle name="Normal 2 22 4 4 6" xfId="21854"/>
    <cellStyle name="Normal 2 22 4 5" xfId="21855"/>
    <cellStyle name="Normal 2 22 4 5 2" xfId="21856"/>
    <cellStyle name="Normal 2 22 4 5 2 2" xfId="21857"/>
    <cellStyle name="Normal 2 22 4 5 3" xfId="21858"/>
    <cellStyle name="Normal 2 22 4 5 3 2" xfId="21859"/>
    <cellStyle name="Normal 2 22 4 5 4" xfId="21860"/>
    <cellStyle name="Normal 2 22 4 5 4 2" xfId="21861"/>
    <cellStyle name="Normal 2 22 4 5 5" xfId="21862"/>
    <cellStyle name="Normal 2 22 4 6" xfId="21863"/>
    <cellStyle name="Normal 2 22 4 6 2" xfId="21864"/>
    <cellStyle name="Normal 2 22 4 7" xfId="21865"/>
    <cellStyle name="Normal 2 22 4 7 2" xfId="21866"/>
    <cellStyle name="Normal 2 22 4 8" xfId="21867"/>
    <cellStyle name="Normal 2 22 4 8 2" xfId="21868"/>
    <cellStyle name="Normal 2 22 4 9" xfId="21869"/>
    <cellStyle name="Normal 2 22 5" xfId="21870"/>
    <cellStyle name="Normal 2 22 5 2" xfId="21871"/>
    <cellStyle name="Normal 2 22 5 2 2" xfId="21872"/>
    <cellStyle name="Normal 2 22 5 2 2 2" xfId="21873"/>
    <cellStyle name="Normal 2 22 5 2 2 2 2" xfId="21874"/>
    <cellStyle name="Normal 2 22 5 2 2 2 2 2" xfId="21875"/>
    <cellStyle name="Normal 2 22 5 2 2 2 3" xfId="21876"/>
    <cellStyle name="Normal 2 22 5 2 2 2 3 2" xfId="21877"/>
    <cellStyle name="Normal 2 22 5 2 2 2 4" xfId="21878"/>
    <cellStyle name="Normal 2 22 5 2 2 2 4 2" xfId="21879"/>
    <cellStyle name="Normal 2 22 5 2 2 2 5" xfId="21880"/>
    <cellStyle name="Normal 2 22 5 2 2 3" xfId="21881"/>
    <cellStyle name="Normal 2 22 5 2 2 3 2" xfId="21882"/>
    <cellStyle name="Normal 2 22 5 2 2 4" xfId="21883"/>
    <cellStyle name="Normal 2 22 5 2 2 4 2" xfId="21884"/>
    <cellStyle name="Normal 2 22 5 2 2 5" xfId="21885"/>
    <cellStyle name="Normal 2 22 5 2 2 5 2" xfId="21886"/>
    <cellStyle name="Normal 2 22 5 2 2 6" xfId="21887"/>
    <cellStyle name="Normal 2 22 5 2 3" xfId="21888"/>
    <cellStyle name="Normal 2 22 5 2 3 2" xfId="21889"/>
    <cellStyle name="Normal 2 22 5 2 3 2 2" xfId="21890"/>
    <cellStyle name="Normal 2 22 5 2 3 3" xfId="21891"/>
    <cellStyle name="Normal 2 22 5 2 3 3 2" xfId="21892"/>
    <cellStyle name="Normal 2 22 5 2 3 4" xfId="21893"/>
    <cellStyle name="Normal 2 22 5 2 3 4 2" xfId="21894"/>
    <cellStyle name="Normal 2 22 5 2 3 5" xfId="21895"/>
    <cellStyle name="Normal 2 22 5 2 4" xfId="21896"/>
    <cellStyle name="Normal 2 22 5 2 4 2" xfId="21897"/>
    <cellStyle name="Normal 2 22 5 2 5" xfId="21898"/>
    <cellStyle name="Normal 2 22 5 2 5 2" xfId="21899"/>
    <cellStyle name="Normal 2 22 5 2 6" xfId="21900"/>
    <cellStyle name="Normal 2 22 5 2 6 2" xfId="21901"/>
    <cellStyle name="Normal 2 22 5 2 7" xfId="21902"/>
    <cellStyle name="Normal 2 22 5 3" xfId="21903"/>
    <cellStyle name="Normal 2 22 5 3 2" xfId="21904"/>
    <cellStyle name="Normal 2 22 5 3 2 2" xfId="21905"/>
    <cellStyle name="Normal 2 22 5 3 2 2 2" xfId="21906"/>
    <cellStyle name="Normal 2 22 5 3 2 3" xfId="21907"/>
    <cellStyle name="Normal 2 22 5 3 2 3 2" xfId="21908"/>
    <cellStyle name="Normal 2 22 5 3 2 4" xfId="21909"/>
    <cellStyle name="Normal 2 22 5 3 2 4 2" xfId="21910"/>
    <cellStyle name="Normal 2 22 5 3 2 5" xfId="21911"/>
    <cellStyle name="Normal 2 22 5 3 3" xfId="21912"/>
    <cellStyle name="Normal 2 22 5 3 3 2" xfId="21913"/>
    <cellStyle name="Normal 2 22 5 3 4" xfId="21914"/>
    <cellStyle name="Normal 2 22 5 3 4 2" xfId="21915"/>
    <cellStyle name="Normal 2 22 5 3 5" xfId="21916"/>
    <cellStyle name="Normal 2 22 5 3 5 2" xfId="21917"/>
    <cellStyle name="Normal 2 22 5 3 6" xfId="21918"/>
    <cellStyle name="Normal 2 22 5 4" xfId="21919"/>
    <cellStyle name="Normal 2 22 5 4 2" xfId="21920"/>
    <cellStyle name="Normal 2 22 5 4 2 2" xfId="21921"/>
    <cellStyle name="Normal 2 22 5 4 3" xfId="21922"/>
    <cellStyle name="Normal 2 22 5 4 3 2" xfId="21923"/>
    <cellStyle name="Normal 2 22 5 4 4" xfId="21924"/>
    <cellStyle name="Normal 2 22 5 4 4 2" xfId="21925"/>
    <cellStyle name="Normal 2 22 5 4 5" xfId="21926"/>
    <cellStyle name="Normal 2 22 5 5" xfId="21927"/>
    <cellStyle name="Normal 2 22 5 5 2" xfId="21928"/>
    <cellStyle name="Normal 2 22 5 6" xfId="21929"/>
    <cellStyle name="Normal 2 22 5 6 2" xfId="21930"/>
    <cellStyle name="Normal 2 22 5 7" xfId="21931"/>
    <cellStyle name="Normal 2 22 5 7 2" xfId="21932"/>
    <cellStyle name="Normal 2 22 5 8" xfId="21933"/>
    <cellStyle name="Normal 2 22 6" xfId="21934"/>
    <cellStyle name="Normal 2 22 6 2" xfId="21935"/>
    <cellStyle name="Normal 2 22 6 2 2" xfId="21936"/>
    <cellStyle name="Normal 2 22 6 2 2 2" xfId="21937"/>
    <cellStyle name="Normal 2 22 6 2 2 2 2" xfId="21938"/>
    <cellStyle name="Normal 2 22 6 2 2 3" xfId="21939"/>
    <cellStyle name="Normal 2 22 6 2 2 3 2" xfId="21940"/>
    <cellStyle name="Normal 2 22 6 2 2 4" xfId="21941"/>
    <cellStyle name="Normal 2 22 6 2 2 4 2" xfId="21942"/>
    <cellStyle name="Normal 2 22 6 2 2 5" xfId="21943"/>
    <cellStyle name="Normal 2 22 6 2 3" xfId="21944"/>
    <cellStyle name="Normal 2 22 6 2 3 2" xfId="21945"/>
    <cellStyle name="Normal 2 22 6 2 4" xfId="21946"/>
    <cellStyle name="Normal 2 22 6 2 4 2" xfId="21947"/>
    <cellStyle name="Normal 2 22 6 2 5" xfId="21948"/>
    <cellStyle name="Normal 2 22 6 2 5 2" xfId="21949"/>
    <cellStyle name="Normal 2 22 6 2 6" xfId="21950"/>
    <cellStyle name="Normal 2 22 6 3" xfId="21951"/>
    <cellStyle name="Normal 2 22 6 3 2" xfId="21952"/>
    <cellStyle name="Normal 2 22 6 3 2 2" xfId="21953"/>
    <cellStyle name="Normal 2 22 6 3 3" xfId="21954"/>
    <cellStyle name="Normal 2 22 6 3 3 2" xfId="21955"/>
    <cellStyle name="Normal 2 22 6 3 4" xfId="21956"/>
    <cellStyle name="Normal 2 22 6 3 4 2" xfId="21957"/>
    <cellStyle name="Normal 2 22 6 3 5" xfId="21958"/>
    <cellStyle name="Normal 2 22 6 4" xfId="21959"/>
    <cellStyle name="Normal 2 22 6 4 2" xfId="21960"/>
    <cellStyle name="Normal 2 22 6 5" xfId="21961"/>
    <cellStyle name="Normal 2 22 6 5 2" xfId="21962"/>
    <cellStyle name="Normal 2 22 6 6" xfId="21963"/>
    <cellStyle name="Normal 2 22 6 6 2" xfId="21964"/>
    <cellStyle name="Normal 2 22 6 7" xfId="21965"/>
    <cellStyle name="Normal 2 22 7" xfId="21966"/>
    <cellStyle name="Normal 2 22 7 2" xfId="21967"/>
    <cellStyle name="Normal 2 22 7 2 2" xfId="21968"/>
    <cellStyle name="Normal 2 22 7 2 2 2" xfId="21969"/>
    <cellStyle name="Normal 2 22 7 2 2 2 2" xfId="21970"/>
    <cellStyle name="Normal 2 22 7 2 2 3" xfId="21971"/>
    <cellStyle name="Normal 2 22 7 2 2 3 2" xfId="21972"/>
    <cellStyle name="Normal 2 22 7 2 2 4" xfId="21973"/>
    <cellStyle name="Normal 2 22 7 2 2 4 2" xfId="21974"/>
    <cellStyle name="Normal 2 22 7 2 2 5" xfId="21975"/>
    <cellStyle name="Normal 2 22 7 2 3" xfId="21976"/>
    <cellStyle name="Normal 2 22 7 2 3 2" xfId="21977"/>
    <cellStyle name="Normal 2 22 7 2 4" xfId="21978"/>
    <cellStyle name="Normal 2 22 7 2 4 2" xfId="21979"/>
    <cellStyle name="Normal 2 22 7 2 5" xfId="21980"/>
    <cellStyle name="Normal 2 22 7 2 5 2" xfId="21981"/>
    <cellStyle name="Normal 2 22 7 2 6" xfId="21982"/>
    <cellStyle name="Normal 2 22 7 3" xfId="21983"/>
    <cellStyle name="Normal 2 22 7 3 2" xfId="21984"/>
    <cellStyle name="Normal 2 22 7 3 2 2" xfId="21985"/>
    <cellStyle name="Normal 2 22 7 3 3" xfId="21986"/>
    <cellStyle name="Normal 2 22 7 3 3 2" xfId="21987"/>
    <cellStyle name="Normal 2 22 7 3 4" xfId="21988"/>
    <cellStyle name="Normal 2 22 7 3 4 2" xfId="21989"/>
    <cellStyle name="Normal 2 22 7 3 5" xfId="21990"/>
    <cellStyle name="Normal 2 22 7 4" xfId="21991"/>
    <cellStyle name="Normal 2 22 7 4 2" xfId="21992"/>
    <cellStyle name="Normal 2 22 7 5" xfId="21993"/>
    <cellStyle name="Normal 2 22 7 5 2" xfId="21994"/>
    <cellStyle name="Normal 2 22 7 6" xfId="21995"/>
    <cellStyle name="Normal 2 22 7 6 2" xfId="21996"/>
    <cellStyle name="Normal 2 22 7 7" xfId="21997"/>
    <cellStyle name="Normal 2 22 8" xfId="21998"/>
    <cellStyle name="Normal 2 22 8 2" xfId="21999"/>
    <cellStyle name="Normal 2 22 8 2 2" xfId="22000"/>
    <cellStyle name="Normal 2 22 8 2 2 2" xfId="22001"/>
    <cellStyle name="Normal 2 22 8 2 3" xfId="22002"/>
    <cellStyle name="Normal 2 22 8 2 3 2" xfId="22003"/>
    <cellStyle name="Normal 2 22 8 2 4" xfId="22004"/>
    <cellStyle name="Normal 2 22 8 2 4 2" xfId="22005"/>
    <cellStyle name="Normal 2 22 8 2 5" xfId="22006"/>
    <cellStyle name="Normal 2 22 8 3" xfId="22007"/>
    <cellStyle name="Normal 2 22 8 3 2" xfId="22008"/>
    <cellStyle name="Normal 2 22 8 4" xfId="22009"/>
    <cellStyle name="Normal 2 22 8 4 2" xfId="22010"/>
    <cellStyle name="Normal 2 22 8 5" xfId="22011"/>
    <cellStyle name="Normal 2 22 8 5 2" xfId="22012"/>
    <cellStyle name="Normal 2 22 8 6" xfId="22013"/>
    <cellStyle name="Normal 2 22 9" xfId="22014"/>
    <cellStyle name="Normal 2 22 9 2" xfId="22015"/>
    <cellStyle name="Normal 2 22 9 2 2" xfId="22016"/>
    <cellStyle name="Normal 2 22 9 3" xfId="22017"/>
    <cellStyle name="Normal 2 22 9 3 2" xfId="22018"/>
    <cellStyle name="Normal 2 22 9 4" xfId="22019"/>
    <cellStyle name="Normal 2 22 9 4 2" xfId="22020"/>
    <cellStyle name="Normal 2 22 9 5" xfId="22021"/>
    <cellStyle name="Normal 2 23" xfId="22022"/>
    <cellStyle name="Normal 2 23 10" xfId="22023"/>
    <cellStyle name="Normal 2 23 10 2" xfId="22024"/>
    <cellStyle name="Normal 2 23 11" xfId="22025"/>
    <cellStyle name="Normal 2 23 11 2" xfId="22026"/>
    <cellStyle name="Normal 2 23 12" xfId="22027"/>
    <cellStyle name="Normal 2 23 12 2" xfId="22028"/>
    <cellStyle name="Normal 2 23 13" xfId="22029"/>
    <cellStyle name="Normal 2 23 14" xfId="22030"/>
    <cellStyle name="Normal 2 23 15" xfId="22031"/>
    <cellStyle name="Normal 2 23 2" xfId="22032"/>
    <cellStyle name="Normal 2 23 2 10" xfId="22033"/>
    <cellStyle name="Normal 2 23 2 10 2" xfId="22034"/>
    <cellStyle name="Normal 2 23 2 11" xfId="22035"/>
    <cellStyle name="Normal 2 23 2 2" xfId="22036"/>
    <cellStyle name="Normal 2 23 2 2 2" xfId="22037"/>
    <cellStyle name="Normal 2 23 2 2 2 2" xfId="22038"/>
    <cellStyle name="Normal 2 23 2 2 2 2 2" xfId="22039"/>
    <cellStyle name="Normal 2 23 2 2 2 2 2 2" xfId="22040"/>
    <cellStyle name="Normal 2 23 2 2 2 2 2 2 2" xfId="22041"/>
    <cellStyle name="Normal 2 23 2 2 2 2 2 2 2 2" xfId="22042"/>
    <cellStyle name="Normal 2 23 2 2 2 2 2 2 3" xfId="22043"/>
    <cellStyle name="Normal 2 23 2 2 2 2 2 2 3 2" xfId="22044"/>
    <cellStyle name="Normal 2 23 2 2 2 2 2 2 4" xfId="22045"/>
    <cellStyle name="Normal 2 23 2 2 2 2 2 2 4 2" xfId="22046"/>
    <cellStyle name="Normal 2 23 2 2 2 2 2 2 5" xfId="22047"/>
    <cellStyle name="Normal 2 23 2 2 2 2 2 3" xfId="22048"/>
    <cellStyle name="Normal 2 23 2 2 2 2 2 3 2" xfId="22049"/>
    <cellStyle name="Normal 2 23 2 2 2 2 2 4" xfId="22050"/>
    <cellStyle name="Normal 2 23 2 2 2 2 2 4 2" xfId="22051"/>
    <cellStyle name="Normal 2 23 2 2 2 2 2 5" xfId="22052"/>
    <cellStyle name="Normal 2 23 2 2 2 2 2 5 2" xfId="22053"/>
    <cellStyle name="Normal 2 23 2 2 2 2 2 6" xfId="22054"/>
    <cellStyle name="Normal 2 23 2 2 2 2 3" xfId="22055"/>
    <cellStyle name="Normal 2 23 2 2 2 2 3 2" xfId="22056"/>
    <cellStyle name="Normal 2 23 2 2 2 2 3 2 2" xfId="22057"/>
    <cellStyle name="Normal 2 23 2 2 2 2 3 3" xfId="22058"/>
    <cellStyle name="Normal 2 23 2 2 2 2 3 3 2" xfId="22059"/>
    <cellStyle name="Normal 2 23 2 2 2 2 3 4" xfId="22060"/>
    <cellStyle name="Normal 2 23 2 2 2 2 3 4 2" xfId="22061"/>
    <cellStyle name="Normal 2 23 2 2 2 2 3 5" xfId="22062"/>
    <cellStyle name="Normal 2 23 2 2 2 2 4" xfId="22063"/>
    <cellStyle name="Normal 2 23 2 2 2 2 4 2" xfId="22064"/>
    <cellStyle name="Normal 2 23 2 2 2 2 5" xfId="22065"/>
    <cellStyle name="Normal 2 23 2 2 2 2 5 2" xfId="22066"/>
    <cellStyle name="Normal 2 23 2 2 2 2 6" xfId="22067"/>
    <cellStyle name="Normal 2 23 2 2 2 2 6 2" xfId="22068"/>
    <cellStyle name="Normal 2 23 2 2 2 2 7" xfId="22069"/>
    <cellStyle name="Normal 2 23 2 2 2 3" xfId="22070"/>
    <cellStyle name="Normal 2 23 2 2 2 3 2" xfId="22071"/>
    <cellStyle name="Normal 2 23 2 2 2 3 2 2" xfId="22072"/>
    <cellStyle name="Normal 2 23 2 2 2 3 2 2 2" xfId="22073"/>
    <cellStyle name="Normal 2 23 2 2 2 3 2 3" xfId="22074"/>
    <cellStyle name="Normal 2 23 2 2 2 3 2 3 2" xfId="22075"/>
    <cellStyle name="Normal 2 23 2 2 2 3 2 4" xfId="22076"/>
    <cellStyle name="Normal 2 23 2 2 2 3 2 4 2" xfId="22077"/>
    <cellStyle name="Normal 2 23 2 2 2 3 2 5" xfId="22078"/>
    <cellStyle name="Normal 2 23 2 2 2 3 3" xfId="22079"/>
    <cellStyle name="Normal 2 23 2 2 2 3 3 2" xfId="22080"/>
    <cellStyle name="Normal 2 23 2 2 2 3 4" xfId="22081"/>
    <cellStyle name="Normal 2 23 2 2 2 3 4 2" xfId="22082"/>
    <cellStyle name="Normal 2 23 2 2 2 3 5" xfId="22083"/>
    <cellStyle name="Normal 2 23 2 2 2 3 5 2" xfId="22084"/>
    <cellStyle name="Normal 2 23 2 2 2 3 6" xfId="22085"/>
    <cellStyle name="Normal 2 23 2 2 2 4" xfId="22086"/>
    <cellStyle name="Normal 2 23 2 2 2 4 2" xfId="22087"/>
    <cellStyle name="Normal 2 23 2 2 2 4 2 2" xfId="22088"/>
    <cellStyle name="Normal 2 23 2 2 2 4 3" xfId="22089"/>
    <cellStyle name="Normal 2 23 2 2 2 4 3 2" xfId="22090"/>
    <cellStyle name="Normal 2 23 2 2 2 4 4" xfId="22091"/>
    <cellStyle name="Normal 2 23 2 2 2 4 4 2" xfId="22092"/>
    <cellStyle name="Normal 2 23 2 2 2 4 5" xfId="22093"/>
    <cellStyle name="Normal 2 23 2 2 2 5" xfId="22094"/>
    <cellStyle name="Normal 2 23 2 2 2 5 2" xfId="22095"/>
    <cellStyle name="Normal 2 23 2 2 2 6" xfId="22096"/>
    <cellStyle name="Normal 2 23 2 2 2 6 2" xfId="22097"/>
    <cellStyle name="Normal 2 23 2 2 2 7" xfId="22098"/>
    <cellStyle name="Normal 2 23 2 2 2 7 2" xfId="22099"/>
    <cellStyle name="Normal 2 23 2 2 2 8" xfId="22100"/>
    <cellStyle name="Normal 2 23 2 2 3" xfId="22101"/>
    <cellStyle name="Normal 2 23 2 2 3 2" xfId="22102"/>
    <cellStyle name="Normal 2 23 2 2 3 2 2" xfId="22103"/>
    <cellStyle name="Normal 2 23 2 2 3 2 2 2" xfId="22104"/>
    <cellStyle name="Normal 2 23 2 2 3 2 2 2 2" xfId="22105"/>
    <cellStyle name="Normal 2 23 2 2 3 2 2 3" xfId="22106"/>
    <cellStyle name="Normal 2 23 2 2 3 2 2 3 2" xfId="22107"/>
    <cellStyle name="Normal 2 23 2 2 3 2 2 4" xfId="22108"/>
    <cellStyle name="Normal 2 23 2 2 3 2 2 4 2" xfId="22109"/>
    <cellStyle name="Normal 2 23 2 2 3 2 2 5" xfId="22110"/>
    <cellStyle name="Normal 2 23 2 2 3 2 3" xfId="22111"/>
    <cellStyle name="Normal 2 23 2 2 3 2 3 2" xfId="22112"/>
    <cellStyle name="Normal 2 23 2 2 3 2 4" xfId="22113"/>
    <cellStyle name="Normal 2 23 2 2 3 2 4 2" xfId="22114"/>
    <cellStyle name="Normal 2 23 2 2 3 2 5" xfId="22115"/>
    <cellStyle name="Normal 2 23 2 2 3 2 5 2" xfId="22116"/>
    <cellStyle name="Normal 2 23 2 2 3 2 6" xfId="22117"/>
    <cellStyle name="Normal 2 23 2 2 3 3" xfId="22118"/>
    <cellStyle name="Normal 2 23 2 2 3 3 2" xfId="22119"/>
    <cellStyle name="Normal 2 23 2 2 3 3 2 2" xfId="22120"/>
    <cellStyle name="Normal 2 23 2 2 3 3 3" xfId="22121"/>
    <cellStyle name="Normal 2 23 2 2 3 3 3 2" xfId="22122"/>
    <cellStyle name="Normal 2 23 2 2 3 3 4" xfId="22123"/>
    <cellStyle name="Normal 2 23 2 2 3 3 4 2" xfId="22124"/>
    <cellStyle name="Normal 2 23 2 2 3 3 5" xfId="22125"/>
    <cellStyle name="Normal 2 23 2 2 3 4" xfId="22126"/>
    <cellStyle name="Normal 2 23 2 2 3 4 2" xfId="22127"/>
    <cellStyle name="Normal 2 23 2 2 3 5" xfId="22128"/>
    <cellStyle name="Normal 2 23 2 2 3 5 2" xfId="22129"/>
    <cellStyle name="Normal 2 23 2 2 3 6" xfId="22130"/>
    <cellStyle name="Normal 2 23 2 2 3 6 2" xfId="22131"/>
    <cellStyle name="Normal 2 23 2 2 3 7" xfId="22132"/>
    <cellStyle name="Normal 2 23 2 2 4" xfId="22133"/>
    <cellStyle name="Normal 2 23 2 2 4 2" xfId="22134"/>
    <cellStyle name="Normal 2 23 2 2 4 2 2" xfId="22135"/>
    <cellStyle name="Normal 2 23 2 2 4 2 2 2" xfId="22136"/>
    <cellStyle name="Normal 2 23 2 2 4 2 3" xfId="22137"/>
    <cellStyle name="Normal 2 23 2 2 4 2 3 2" xfId="22138"/>
    <cellStyle name="Normal 2 23 2 2 4 2 4" xfId="22139"/>
    <cellStyle name="Normal 2 23 2 2 4 2 4 2" xfId="22140"/>
    <cellStyle name="Normal 2 23 2 2 4 2 5" xfId="22141"/>
    <cellStyle name="Normal 2 23 2 2 4 3" xfId="22142"/>
    <cellStyle name="Normal 2 23 2 2 4 3 2" xfId="22143"/>
    <cellStyle name="Normal 2 23 2 2 4 4" xfId="22144"/>
    <cellStyle name="Normal 2 23 2 2 4 4 2" xfId="22145"/>
    <cellStyle name="Normal 2 23 2 2 4 5" xfId="22146"/>
    <cellStyle name="Normal 2 23 2 2 4 5 2" xfId="22147"/>
    <cellStyle name="Normal 2 23 2 2 4 6" xfId="22148"/>
    <cellStyle name="Normal 2 23 2 2 5" xfId="22149"/>
    <cellStyle name="Normal 2 23 2 2 5 2" xfId="22150"/>
    <cellStyle name="Normal 2 23 2 2 5 2 2" xfId="22151"/>
    <cellStyle name="Normal 2 23 2 2 5 3" xfId="22152"/>
    <cellStyle name="Normal 2 23 2 2 5 3 2" xfId="22153"/>
    <cellStyle name="Normal 2 23 2 2 5 4" xfId="22154"/>
    <cellStyle name="Normal 2 23 2 2 5 4 2" xfId="22155"/>
    <cellStyle name="Normal 2 23 2 2 5 5" xfId="22156"/>
    <cellStyle name="Normal 2 23 2 2 6" xfId="22157"/>
    <cellStyle name="Normal 2 23 2 2 6 2" xfId="22158"/>
    <cellStyle name="Normal 2 23 2 2 7" xfId="22159"/>
    <cellStyle name="Normal 2 23 2 2 7 2" xfId="22160"/>
    <cellStyle name="Normal 2 23 2 2 8" xfId="22161"/>
    <cellStyle name="Normal 2 23 2 2 8 2" xfId="22162"/>
    <cellStyle name="Normal 2 23 2 2 9" xfId="22163"/>
    <cellStyle name="Normal 2 23 2 3" xfId="22164"/>
    <cellStyle name="Normal 2 23 2 3 2" xfId="22165"/>
    <cellStyle name="Normal 2 23 2 3 2 2" xfId="22166"/>
    <cellStyle name="Normal 2 23 2 3 2 2 2" xfId="22167"/>
    <cellStyle name="Normal 2 23 2 3 2 2 2 2" xfId="22168"/>
    <cellStyle name="Normal 2 23 2 3 2 2 2 2 2" xfId="22169"/>
    <cellStyle name="Normal 2 23 2 3 2 2 2 3" xfId="22170"/>
    <cellStyle name="Normal 2 23 2 3 2 2 2 3 2" xfId="22171"/>
    <cellStyle name="Normal 2 23 2 3 2 2 2 4" xfId="22172"/>
    <cellStyle name="Normal 2 23 2 3 2 2 2 4 2" xfId="22173"/>
    <cellStyle name="Normal 2 23 2 3 2 2 2 5" xfId="22174"/>
    <cellStyle name="Normal 2 23 2 3 2 2 3" xfId="22175"/>
    <cellStyle name="Normal 2 23 2 3 2 2 3 2" xfId="22176"/>
    <cellStyle name="Normal 2 23 2 3 2 2 4" xfId="22177"/>
    <cellStyle name="Normal 2 23 2 3 2 2 4 2" xfId="22178"/>
    <cellStyle name="Normal 2 23 2 3 2 2 5" xfId="22179"/>
    <cellStyle name="Normal 2 23 2 3 2 2 5 2" xfId="22180"/>
    <cellStyle name="Normal 2 23 2 3 2 2 6" xfId="22181"/>
    <cellStyle name="Normal 2 23 2 3 2 3" xfId="22182"/>
    <cellStyle name="Normal 2 23 2 3 2 3 2" xfId="22183"/>
    <cellStyle name="Normal 2 23 2 3 2 3 2 2" xfId="22184"/>
    <cellStyle name="Normal 2 23 2 3 2 3 3" xfId="22185"/>
    <cellStyle name="Normal 2 23 2 3 2 3 3 2" xfId="22186"/>
    <cellStyle name="Normal 2 23 2 3 2 3 4" xfId="22187"/>
    <cellStyle name="Normal 2 23 2 3 2 3 4 2" xfId="22188"/>
    <cellStyle name="Normal 2 23 2 3 2 3 5" xfId="22189"/>
    <cellStyle name="Normal 2 23 2 3 2 4" xfId="22190"/>
    <cellStyle name="Normal 2 23 2 3 2 4 2" xfId="22191"/>
    <cellStyle name="Normal 2 23 2 3 2 5" xfId="22192"/>
    <cellStyle name="Normal 2 23 2 3 2 5 2" xfId="22193"/>
    <cellStyle name="Normal 2 23 2 3 2 6" xfId="22194"/>
    <cellStyle name="Normal 2 23 2 3 2 6 2" xfId="22195"/>
    <cellStyle name="Normal 2 23 2 3 2 7" xfId="22196"/>
    <cellStyle name="Normal 2 23 2 3 3" xfId="22197"/>
    <cellStyle name="Normal 2 23 2 3 3 2" xfId="22198"/>
    <cellStyle name="Normal 2 23 2 3 3 2 2" xfId="22199"/>
    <cellStyle name="Normal 2 23 2 3 3 2 2 2" xfId="22200"/>
    <cellStyle name="Normal 2 23 2 3 3 2 3" xfId="22201"/>
    <cellStyle name="Normal 2 23 2 3 3 2 3 2" xfId="22202"/>
    <cellStyle name="Normal 2 23 2 3 3 2 4" xfId="22203"/>
    <cellStyle name="Normal 2 23 2 3 3 2 4 2" xfId="22204"/>
    <cellStyle name="Normal 2 23 2 3 3 2 5" xfId="22205"/>
    <cellStyle name="Normal 2 23 2 3 3 3" xfId="22206"/>
    <cellStyle name="Normal 2 23 2 3 3 3 2" xfId="22207"/>
    <cellStyle name="Normal 2 23 2 3 3 4" xfId="22208"/>
    <cellStyle name="Normal 2 23 2 3 3 4 2" xfId="22209"/>
    <cellStyle name="Normal 2 23 2 3 3 5" xfId="22210"/>
    <cellStyle name="Normal 2 23 2 3 3 5 2" xfId="22211"/>
    <cellStyle name="Normal 2 23 2 3 3 6" xfId="22212"/>
    <cellStyle name="Normal 2 23 2 3 4" xfId="22213"/>
    <cellStyle name="Normal 2 23 2 3 4 2" xfId="22214"/>
    <cellStyle name="Normal 2 23 2 3 4 2 2" xfId="22215"/>
    <cellStyle name="Normal 2 23 2 3 4 3" xfId="22216"/>
    <cellStyle name="Normal 2 23 2 3 4 3 2" xfId="22217"/>
    <cellStyle name="Normal 2 23 2 3 4 4" xfId="22218"/>
    <cellStyle name="Normal 2 23 2 3 4 4 2" xfId="22219"/>
    <cellStyle name="Normal 2 23 2 3 4 5" xfId="22220"/>
    <cellStyle name="Normal 2 23 2 3 5" xfId="22221"/>
    <cellStyle name="Normal 2 23 2 3 5 2" xfId="22222"/>
    <cellStyle name="Normal 2 23 2 3 6" xfId="22223"/>
    <cellStyle name="Normal 2 23 2 3 6 2" xfId="22224"/>
    <cellStyle name="Normal 2 23 2 3 7" xfId="22225"/>
    <cellStyle name="Normal 2 23 2 3 7 2" xfId="22226"/>
    <cellStyle name="Normal 2 23 2 3 8" xfId="22227"/>
    <cellStyle name="Normal 2 23 2 4" xfId="22228"/>
    <cellStyle name="Normal 2 23 2 4 2" xfId="22229"/>
    <cellStyle name="Normal 2 23 2 4 2 2" xfId="22230"/>
    <cellStyle name="Normal 2 23 2 4 2 2 2" xfId="22231"/>
    <cellStyle name="Normal 2 23 2 4 2 2 2 2" xfId="22232"/>
    <cellStyle name="Normal 2 23 2 4 2 2 3" xfId="22233"/>
    <cellStyle name="Normal 2 23 2 4 2 2 3 2" xfId="22234"/>
    <cellStyle name="Normal 2 23 2 4 2 2 4" xfId="22235"/>
    <cellStyle name="Normal 2 23 2 4 2 2 4 2" xfId="22236"/>
    <cellStyle name="Normal 2 23 2 4 2 2 5" xfId="22237"/>
    <cellStyle name="Normal 2 23 2 4 2 3" xfId="22238"/>
    <cellStyle name="Normal 2 23 2 4 2 3 2" xfId="22239"/>
    <cellStyle name="Normal 2 23 2 4 2 4" xfId="22240"/>
    <cellStyle name="Normal 2 23 2 4 2 4 2" xfId="22241"/>
    <cellStyle name="Normal 2 23 2 4 2 5" xfId="22242"/>
    <cellStyle name="Normal 2 23 2 4 2 5 2" xfId="22243"/>
    <cellStyle name="Normal 2 23 2 4 2 6" xfId="22244"/>
    <cellStyle name="Normal 2 23 2 4 3" xfId="22245"/>
    <cellStyle name="Normal 2 23 2 4 3 2" xfId="22246"/>
    <cellStyle name="Normal 2 23 2 4 3 2 2" xfId="22247"/>
    <cellStyle name="Normal 2 23 2 4 3 3" xfId="22248"/>
    <cellStyle name="Normal 2 23 2 4 3 3 2" xfId="22249"/>
    <cellStyle name="Normal 2 23 2 4 3 4" xfId="22250"/>
    <cellStyle name="Normal 2 23 2 4 3 4 2" xfId="22251"/>
    <cellStyle name="Normal 2 23 2 4 3 5" xfId="22252"/>
    <cellStyle name="Normal 2 23 2 4 4" xfId="22253"/>
    <cellStyle name="Normal 2 23 2 4 4 2" xfId="22254"/>
    <cellStyle name="Normal 2 23 2 4 5" xfId="22255"/>
    <cellStyle name="Normal 2 23 2 4 5 2" xfId="22256"/>
    <cellStyle name="Normal 2 23 2 4 6" xfId="22257"/>
    <cellStyle name="Normal 2 23 2 4 6 2" xfId="22258"/>
    <cellStyle name="Normal 2 23 2 4 7" xfId="22259"/>
    <cellStyle name="Normal 2 23 2 5" xfId="22260"/>
    <cellStyle name="Normal 2 23 2 5 2" xfId="22261"/>
    <cellStyle name="Normal 2 23 2 5 2 2" xfId="22262"/>
    <cellStyle name="Normal 2 23 2 5 2 2 2" xfId="22263"/>
    <cellStyle name="Normal 2 23 2 5 2 2 2 2" xfId="22264"/>
    <cellStyle name="Normal 2 23 2 5 2 2 3" xfId="22265"/>
    <cellStyle name="Normal 2 23 2 5 2 2 3 2" xfId="22266"/>
    <cellStyle name="Normal 2 23 2 5 2 2 4" xfId="22267"/>
    <cellStyle name="Normal 2 23 2 5 2 2 4 2" xfId="22268"/>
    <cellStyle name="Normal 2 23 2 5 2 2 5" xfId="22269"/>
    <cellStyle name="Normal 2 23 2 5 2 3" xfId="22270"/>
    <cellStyle name="Normal 2 23 2 5 2 3 2" xfId="22271"/>
    <cellStyle name="Normal 2 23 2 5 2 4" xfId="22272"/>
    <cellStyle name="Normal 2 23 2 5 2 4 2" xfId="22273"/>
    <cellStyle name="Normal 2 23 2 5 2 5" xfId="22274"/>
    <cellStyle name="Normal 2 23 2 5 2 5 2" xfId="22275"/>
    <cellStyle name="Normal 2 23 2 5 2 6" xfId="22276"/>
    <cellStyle name="Normal 2 23 2 5 3" xfId="22277"/>
    <cellStyle name="Normal 2 23 2 5 3 2" xfId="22278"/>
    <cellStyle name="Normal 2 23 2 5 3 2 2" xfId="22279"/>
    <cellStyle name="Normal 2 23 2 5 3 3" xfId="22280"/>
    <cellStyle name="Normal 2 23 2 5 3 3 2" xfId="22281"/>
    <cellStyle name="Normal 2 23 2 5 3 4" xfId="22282"/>
    <cellStyle name="Normal 2 23 2 5 3 4 2" xfId="22283"/>
    <cellStyle name="Normal 2 23 2 5 3 5" xfId="22284"/>
    <cellStyle name="Normal 2 23 2 5 4" xfId="22285"/>
    <cellStyle name="Normal 2 23 2 5 4 2" xfId="22286"/>
    <cellStyle name="Normal 2 23 2 5 5" xfId="22287"/>
    <cellStyle name="Normal 2 23 2 5 5 2" xfId="22288"/>
    <cellStyle name="Normal 2 23 2 5 6" xfId="22289"/>
    <cellStyle name="Normal 2 23 2 5 6 2" xfId="22290"/>
    <cellStyle name="Normal 2 23 2 5 7" xfId="22291"/>
    <cellStyle name="Normal 2 23 2 6" xfId="22292"/>
    <cellStyle name="Normal 2 23 2 6 2" xfId="22293"/>
    <cellStyle name="Normal 2 23 2 6 2 2" xfId="22294"/>
    <cellStyle name="Normal 2 23 2 6 2 2 2" xfId="22295"/>
    <cellStyle name="Normal 2 23 2 6 2 3" xfId="22296"/>
    <cellStyle name="Normal 2 23 2 6 2 3 2" xfId="22297"/>
    <cellStyle name="Normal 2 23 2 6 2 4" xfId="22298"/>
    <cellStyle name="Normal 2 23 2 6 2 4 2" xfId="22299"/>
    <cellStyle name="Normal 2 23 2 6 2 5" xfId="22300"/>
    <cellStyle name="Normal 2 23 2 6 3" xfId="22301"/>
    <cellStyle name="Normal 2 23 2 6 3 2" xfId="22302"/>
    <cellStyle name="Normal 2 23 2 6 4" xfId="22303"/>
    <cellStyle name="Normal 2 23 2 6 4 2" xfId="22304"/>
    <cellStyle name="Normal 2 23 2 6 5" xfId="22305"/>
    <cellStyle name="Normal 2 23 2 6 5 2" xfId="22306"/>
    <cellStyle name="Normal 2 23 2 6 6" xfId="22307"/>
    <cellStyle name="Normal 2 23 2 7" xfId="22308"/>
    <cellStyle name="Normal 2 23 2 7 2" xfId="22309"/>
    <cellStyle name="Normal 2 23 2 7 2 2" xfId="22310"/>
    <cellStyle name="Normal 2 23 2 7 3" xfId="22311"/>
    <cellStyle name="Normal 2 23 2 7 3 2" xfId="22312"/>
    <cellStyle name="Normal 2 23 2 7 4" xfId="22313"/>
    <cellStyle name="Normal 2 23 2 7 4 2" xfId="22314"/>
    <cellStyle name="Normal 2 23 2 7 5" xfId="22315"/>
    <cellStyle name="Normal 2 23 2 8" xfId="22316"/>
    <cellStyle name="Normal 2 23 2 8 2" xfId="22317"/>
    <cellStyle name="Normal 2 23 2 9" xfId="22318"/>
    <cellStyle name="Normal 2 23 2 9 2" xfId="22319"/>
    <cellStyle name="Normal 2 23 3" xfId="22320"/>
    <cellStyle name="Normal 2 23 3 10" xfId="22321"/>
    <cellStyle name="Normal 2 23 3 10 2" xfId="22322"/>
    <cellStyle name="Normal 2 23 3 11" xfId="22323"/>
    <cellStyle name="Normal 2 23 3 2" xfId="22324"/>
    <cellStyle name="Normal 2 23 3 2 2" xfId="22325"/>
    <cellStyle name="Normal 2 23 3 2 2 2" xfId="22326"/>
    <cellStyle name="Normal 2 23 3 2 2 2 2" xfId="22327"/>
    <cellStyle name="Normal 2 23 3 2 2 2 2 2" xfId="22328"/>
    <cellStyle name="Normal 2 23 3 2 2 2 2 2 2" xfId="22329"/>
    <cellStyle name="Normal 2 23 3 2 2 2 2 2 2 2" xfId="22330"/>
    <cellStyle name="Normal 2 23 3 2 2 2 2 2 3" xfId="22331"/>
    <cellStyle name="Normal 2 23 3 2 2 2 2 2 3 2" xfId="22332"/>
    <cellStyle name="Normal 2 23 3 2 2 2 2 2 4" xfId="22333"/>
    <cellStyle name="Normal 2 23 3 2 2 2 2 2 4 2" xfId="22334"/>
    <cellStyle name="Normal 2 23 3 2 2 2 2 2 5" xfId="22335"/>
    <cellStyle name="Normal 2 23 3 2 2 2 2 3" xfId="22336"/>
    <cellStyle name="Normal 2 23 3 2 2 2 2 3 2" xfId="22337"/>
    <cellStyle name="Normal 2 23 3 2 2 2 2 4" xfId="22338"/>
    <cellStyle name="Normal 2 23 3 2 2 2 2 4 2" xfId="22339"/>
    <cellStyle name="Normal 2 23 3 2 2 2 2 5" xfId="22340"/>
    <cellStyle name="Normal 2 23 3 2 2 2 2 5 2" xfId="22341"/>
    <cellStyle name="Normal 2 23 3 2 2 2 2 6" xfId="22342"/>
    <cellStyle name="Normal 2 23 3 2 2 2 3" xfId="22343"/>
    <cellStyle name="Normal 2 23 3 2 2 2 3 2" xfId="22344"/>
    <cellStyle name="Normal 2 23 3 2 2 2 3 2 2" xfId="22345"/>
    <cellStyle name="Normal 2 23 3 2 2 2 3 3" xfId="22346"/>
    <cellStyle name="Normal 2 23 3 2 2 2 3 3 2" xfId="22347"/>
    <cellStyle name="Normal 2 23 3 2 2 2 3 4" xfId="22348"/>
    <cellStyle name="Normal 2 23 3 2 2 2 3 4 2" xfId="22349"/>
    <cellStyle name="Normal 2 23 3 2 2 2 3 5" xfId="22350"/>
    <cellStyle name="Normal 2 23 3 2 2 2 4" xfId="22351"/>
    <cellStyle name="Normal 2 23 3 2 2 2 4 2" xfId="22352"/>
    <cellStyle name="Normal 2 23 3 2 2 2 5" xfId="22353"/>
    <cellStyle name="Normal 2 23 3 2 2 2 5 2" xfId="22354"/>
    <cellStyle name="Normal 2 23 3 2 2 2 6" xfId="22355"/>
    <cellStyle name="Normal 2 23 3 2 2 2 6 2" xfId="22356"/>
    <cellStyle name="Normal 2 23 3 2 2 2 7" xfId="22357"/>
    <cellStyle name="Normal 2 23 3 2 2 3" xfId="22358"/>
    <cellStyle name="Normal 2 23 3 2 2 3 2" xfId="22359"/>
    <cellStyle name="Normal 2 23 3 2 2 3 2 2" xfId="22360"/>
    <cellStyle name="Normal 2 23 3 2 2 3 2 2 2" xfId="22361"/>
    <cellStyle name="Normal 2 23 3 2 2 3 2 3" xfId="22362"/>
    <cellStyle name="Normal 2 23 3 2 2 3 2 3 2" xfId="22363"/>
    <cellStyle name="Normal 2 23 3 2 2 3 2 4" xfId="22364"/>
    <cellStyle name="Normal 2 23 3 2 2 3 2 4 2" xfId="22365"/>
    <cellStyle name="Normal 2 23 3 2 2 3 2 5" xfId="22366"/>
    <cellStyle name="Normal 2 23 3 2 2 3 3" xfId="22367"/>
    <cellStyle name="Normal 2 23 3 2 2 3 3 2" xfId="22368"/>
    <cellStyle name="Normal 2 23 3 2 2 3 4" xfId="22369"/>
    <cellStyle name="Normal 2 23 3 2 2 3 4 2" xfId="22370"/>
    <cellStyle name="Normal 2 23 3 2 2 3 5" xfId="22371"/>
    <cellStyle name="Normal 2 23 3 2 2 3 5 2" xfId="22372"/>
    <cellStyle name="Normal 2 23 3 2 2 3 6" xfId="22373"/>
    <cellStyle name="Normal 2 23 3 2 2 4" xfId="22374"/>
    <cellStyle name="Normal 2 23 3 2 2 4 2" xfId="22375"/>
    <cellStyle name="Normal 2 23 3 2 2 4 2 2" xfId="22376"/>
    <cellStyle name="Normal 2 23 3 2 2 4 3" xfId="22377"/>
    <cellStyle name="Normal 2 23 3 2 2 4 3 2" xfId="22378"/>
    <cellStyle name="Normal 2 23 3 2 2 4 4" xfId="22379"/>
    <cellStyle name="Normal 2 23 3 2 2 4 4 2" xfId="22380"/>
    <cellStyle name="Normal 2 23 3 2 2 4 5" xfId="22381"/>
    <cellStyle name="Normal 2 23 3 2 2 5" xfId="22382"/>
    <cellStyle name="Normal 2 23 3 2 2 5 2" xfId="22383"/>
    <cellStyle name="Normal 2 23 3 2 2 6" xfId="22384"/>
    <cellStyle name="Normal 2 23 3 2 2 6 2" xfId="22385"/>
    <cellStyle name="Normal 2 23 3 2 2 7" xfId="22386"/>
    <cellStyle name="Normal 2 23 3 2 2 7 2" xfId="22387"/>
    <cellStyle name="Normal 2 23 3 2 2 8" xfId="22388"/>
    <cellStyle name="Normal 2 23 3 2 3" xfId="22389"/>
    <cellStyle name="Normal 2 23 3 2 3 2" xfId="22390"/>
    <cellStyle name="Normal 2 23 3 2 3 2 2" xfId="22391"/>
    <cellStyle name="Normal 2 23 3 2 3 2 2 2" xfId="22392"/>
    <cellStyle name="Normal 2 23 3 2 3 2 2 2 2" xfId="22393"/>
    <cellStyle name="Normal 2 23 3 2 3 2 2 3" xfId="22394"/>
    <cellStyle name="Normal 2 23 3 2 3 2 2 3 2" xfId="22395"/>
    <cellStyle name="Normal 2 23 3 2 3 2 2 4" xfId="22396"/>
    <cellStyle name="Normal 2 23 3 2 3 2 2 4 2" xfId="22397"/>
    <cellStyle name="Normal 2 23 3 2 3 2 2 5" xfId="22398"/>
    <cellStyle name="Normal 2 23 3 2 3 2 3" xfId="22399"/>
    <cellStyle name="Normal 2 23 3 2 3 2 3 2" xfId="22400"/>
    <cellStyle name="Normal 2 23 3 2 3 2 4" xfId="22401"/>
    <cellStyle name="Normal 2 23 3 2 3 2 4 2" xfId="22402"/>
    <cellStyle name="Normal 2 23 3 2 3 2 5" xfId="22403"/>
    <cellStyle name="Normal 2 23 3 2 3 2 5 2" xfId="22404"/>
    <cellStyle name="Normal 2 23 3 2 3 2 6" xfId="22405"/>
    <cellStyle name="Normal 2 23 3 2 3 3" xfId="22406"/>
    <cellStyle name="Normal 2 23 3 2 3 3 2" xfId="22407"/>
    <cellStyle name="Normal 2 23 3 2 3 3 2 2" xfId="22408"/>
    <cellStyle name="Normal 2 23 3 2 3 3 3" xfId="22409"/>
    <cellStyle name="Normal 2 23 3 2 3 3 3 2" xfId="22410"/>
    <cellStyle name="Normal 2 23 3 2 3 3 4" xfId="22411"/>
    <cellStyle name="Normal 2 23 3 2 3 3 4 2" xfId="22412"/>
    <cellStyle name="Normal 2 23 3 2 3 3 5" xfId="22413"/>
    <cellStyle name="Normal 2 23 3 2 3 4" xfId="22414"/>
    <cellStyle name="Normal 2 23 3 2 3 4 2" xfId="22415"/>
    <cellStyle name="Normal 2 23 3 2 3 5" xfId="22416"/>
    <cellStyle name="Normal 2 23 3 2 3 5 2" xfId="22417"/>
    <cellStyle name="Normal 2 23 3 2 3 6" xfId="22418"/>
    <cellStyle name="Normal 2 23 3 2 3 6 2" xfId="22419"/>
    <cellStyle name="Normal 2 23 3 2 3 7" xfId="22420"/>
    <cellStyle name="Normal 2 23 3 2 4" xfId="22421"/>
    <cellStyle name="Normal 2 23 3 2 4 2" xfId="22422"/>
    <cellStyle name="Normal 2 23 3 2 4 2 2" xfId="22423"/>
    <cellStyle name="Normal 2 23 3 2 4 2 2 2" xfId="22424"/>
    <cellStyle name="Normal 2 23 3 2 4 2 3" xfId="22425"/>
    <cellStyle name="Normal 2 23 3 2 4 2 3 2" xfId="22426"/>
    <cellStyle name="Normal 2 23 3 2 4 2 4" xfId="22427"/>
    <cellStyle name="Normal 2 23 3 2 4 2 4 2" xfId="22428"/>
    <cellStyle name="Normal 2 23 3 2 4 2 5" xfId="22429"/>
    <cellStyle name="Normal 2 23 3 2 4 3" xfId="22430"/>
    <cellStyle name="Normal 2 23 3 2 4 3 2" xfId="22431"/>
    <cellStyle name="Normal 2 23 3 2 4 4" xfId="22432"/>
    <cellStyle name="Normal 2 23 3 2 4 4 2" xfId="22433"/>
    <cellStyle name="Normal 2 23 3 2 4 5" xfId="22434"/>
    <cellStyle name="Normal 2 23 3 2 4 5 2" xfId="22435"/>
    <cellStyle name="Normal 2 23 3 2 4 6" xfId="22436"/>
    <cellStyle name="Normal 2 23 3 2 5" xfId="22437"/>
    <cellStyle name="Normal 2 23 3 2 5 2" xfId="22438"/>
    <cellStyle name="Normal 2 23 3 2 5 2 2" xfId="22439"/>
    <cellStyle name="Normal 2 23 3 2 5 3" xfId="22440"/>
    <cellStyle name="Normal 2 23 3 2 5 3 2" xfId="22441"/>
    <cellStyle name="Normal 2 23 3 2 5 4" xfId="22442"/>
    <cellStyle name="Normal 2 23 3 2 5 4 2" xfId="22443"/>
    <cellStyle name="Normal 2 23 3 2 5 5" xfId="22444"/>
    <cellStyle name="Normal 2 23 3 2 6" xfId="22445"/>
    <cellStyle name="Normal 2 23 3 2 6 2" xfId="22446"/>
    <cellStyle name="Normal 2 23 3 2 7" xfId="22447"/>
    <cellStyle name="Normal 2 23 3 2 7 2" xfId="22448"/>
    <cellStyle name="Normal 2 23 3 2 8" xfId="22449"/>
    <cellStyle name="Normal 2 23 3 2 8 2" xfId="22450"/>
    <cellStyle name="Normal 2 23 3 2 9" xfId="22451"/>
    <cellStyle name="Normal 2 23 3 3" xfId="22452"/>
    <cellStyle name="Normal 2 23 3 3 2" xfId="22453"/>
    <cellStyle name="Normal 2 23 3 3 2 2" xfId="22454"/>
    <cellStyle name="Normal 2 23 3 3 2 2 2" xfId="22455"/>
    <cellStyle name="Normal 2 23 3 3 2 2 2 2" xfId="22456"/>
    <cellStyle name="Normal 2 23 3 3 2 2 2 2 2" xfId="22457"/>
    <cellStyle name="Normal 2 23 3 3 2 2 2 3" xfId="22458"/>
    <cellStyle name="Normal 2 23 3 3 2 2 2 3 2" xfId="22459"/>
    <cellStyle name="Normal 2 23 3 3 2 2 2 4" xfId="22460"/>
    <cellStyle name="Normal 2 23 3 3 2 2 2 4 2" xfId="22461"/>
    <cellStyle name="Normal 2 23 3 3 2 2 2 5" xfId="22462"/>
    <cellStyle name="Normal 2 23 3 3 2 2 3" xfId="22463"/>
    <cellStyle name="Normal 2 23 3 3 2 2 3 2" xfId="22464"/>
    <cellStyle name="Normal 2 23 3 3 2 2 4" xfId="22465"/>
    <cellStyle name="Normal 2 23 3 3 2 2 4 2" xfId="22466"/>
    <cellStyle name="Normal 2 23 3 3 2 2 5" xfId="22467"/>
    <cellStyle name="Normal 2 23 3 3 2 2 5 2" xfId="22468"/>
    <cellStyle name="Normal 2 23 3 3 2 2 6" xfId="22469"/>
    <cellStyle name="Normal 2 23 3 3 2 3" xfId="22470"/>
    <cellStyle name="Normal 2 23 3 3 2 3 2" xfId="22471"/>
    <cellStyle name="Normal 2 23 3 3 2 3 2 2" xfId="22472"/>
    <cellStyle name="Normal 2 23 3 3 2 3 3" xfId="22473"/>
    <cellStyle name="Normal 2 23 3 3 2 3 3 2" xfId="22474"/>
    <cellStyle name="Normal 2 23 3 3 2 3 4" xfId="22475"/>
    <cellStyle name="Normal 2 23 3 3 2 3 4 2" xfId="22476"/>
    <cellStyle name="Normal 2 23 3 3 2 3 5" xfId="22477"/>
    <cellStyle name="Normal 2 23 3 3 2 4" xfId="22478"/>
    <cellStyle name="Normal 2 23 3 3 2 4 2" xfId="22479"/>
    <cellStyle name="Normal 2 23 3 3 2 5" xfId="22480"/>
    <cellStyle name="Normal 2 23 3 3 2 5 2" xfId="22481"/>
    <cellStyle name="Normal 2 23 3 3 2 6" xfId="22482"/>
    <cellStyle name="Normal 2 23 3 3 2 6 2" xfId="22483"/>
    <cellStyle name="Normal 2 23 3 3 2 7" xfId="22484"/>
    <cellStyle name="Normal 2 23 3 3 3" xfId="22485"/>
    <cellStyle name="Normal 2 23 3 3 3 2" xfId="22486"/>
    <cellStyle name="Normal 2 23 3 3 3 2 2" xfId="22487"/>
    <cellStyle name="Normal 2 23 3 3 3 2 2 2" xfId="22488"/>
    <cellStyle name="Normal 2 23 3 3 3 2 3" xfId="22489"/>
    <cellStyle name="Normal 2 23 3 3 3 2 3 2" xfId="22490"/>
    <cellStyle name="Normal 2 23 3 3 3 2 4" xfId="22491"/>
    <cellStyle name="Normal 2 23 3 3 3 2 4 2" xfId="22492"/>
    <cellStyle name="Normal 2 23 3 3 3 2 5" xfId="22493"/>
    <cellStyle name="Normal 2 23 3 3 3 3" xfId="22494"/>
    <cellStyle name="Normal 2 23 3 3 3 3 2" xfId="22495"/>
    <cellStyle name="Normal 2 23 3 3 3 4" xfId="22496"/>
    <cellStyle name="Normal 2 23 3 3 3 4 2" xfId="22497"/>
    <cellStyle name="Normal 2 23 3 3 3 5" xfId="22498"/>
    <cellStyle name="Normal 2 23 3 3 3 5 2" xfId="22499"/>
    <cellStyle name="Normal 2 23 3 3 3 6" xfId="22500"/>
    <cellStyle name="Normal 2 23 3 3 4" xfId="22501"/>
    <cellStyle name="Normal 2 23 3 3 4 2" xfId="22502"/>
    <cellStyle name="Normal 2 23 3 3 4 2 2" xfId="22503"/>
    <cellStyle name="Normal 2 23 3 3 4 3" xfId="22504"/>
    <cellStyle name="Normal 2 23 3 3 4 3 2" xfId="22505"/>
    <cellStyle name="Normal 2 23 3 3 4 4" xfId="22506"/>
    <cellStyle name="Normal 2 23 3 3 4 4 2" xfId="22507"/>
    <cellStyle name="Normal 2 23 3 3 4 5" xfId="22508"/>
    <cellStyle name="Normal 2 23 3 3 5" xfId="22509"/>
    <cellStyle name="Normal 2 23 3 3 5 2" xfId="22510"/>
    <cellStyle name="Normal 2 23 3 3 6" xfId="22511"/>
    <cellStyle name="Normal 2 23 3 3 6 2" xfId="22512"/>
    <cellStyle name="Normal 2 23 3 3 7" xfId="22513"/>
    <cellStyle name="Normal 2 23 3 3 7 2" xfId="22514"/>
    <cellStyle name="Normal 2 23 3 3 8" xfId="22515"/>
    <cellStyle name="Normal 2 23 3 4" xfId="22516"/>
    <cellStyle name="Normal 2 23 3 4 2" xfId="22517"/>
    <cellStyle name="Normal 2 23 3 4 2 2" xfId="22518"/>
    <cellStyle name="Normal 2 23 3 4 2 2 2" xfId="22519"/>
    <cellStyle name="Normal 2 23 3 4 2 2 2 2" xfId="22520"/>
    <cellStyle name="Normal 2 23 3 4 2 2 3" xfId="22521"/>
    <cellStyle name="Normal 2 23 3 4 2 2 3 2" xfId="22522"/>
    <cellStyle name="Normal 2 23 3 4 2 2 4" xfId="22523"/>
    <cellStyle name="Normal 2 23 3 4 2 2 4 2" xfId="22524"/>
    <cellStyle name="Normal 2 23 3 4 2 2 5" xfId="22525"/>
    <cellStyle name="Normal 2 23 3 4 2 3" xfId="22526"/>
    <cellStyle name="Normal 2 23 3 4 2 3 2" xfId="22527"/>
    <cellStyle name="Normal 2 23 3 4 2 4" xfId="22528"/>
    <cellStyle name="Normal 2 23 3 4 2 4 2" xfId="22529"/>
    <cellStyle name="Normal 2 23 3 4 2 5" xfId="22530"/>
    <cellStyle name="Normal 2 23 3 4 2 5 2" xfId="22531"/>
    <cellStyle name="Normal 2 23 3 4 2 6" xfId="22532"/>
    <cellStyle name="Normal 2 23 3 4 3" xfId="22533"/>
    <cellStyle name="Normal 2 23 3 4 3 2" xfId="22534"/>
    <cellStyle name="Normal 2 23 3 4 3 2 2" xfId="22535"/>
    <cellStyle name="Normal 2 23 3 4 3 3" xfId="22536"/>
    <cellStyle name="Normal 2 23 3 4 3 3 2" xfId="22537"/>
    <cellStyle name="Normal 2 23 3 4 3 4" xfId="22538"/>
    <cellStyle name="Normal 2 23 3 4 3 4 2" xfId="22539"/>
    <cellStyle name="Normal 2 23 3 4 3 5" xfId="22540"/>
    <cellStyle name="Normal 2 23 3 4 4" xfId="22541"/>
    <cellStyle name="Normal 2 23 3 4 4 2" xfId="22542"/>
    <cellStyle name="Normal 2 23 3 4 5" xfId="22543"/>
    <cellStyle name="Normal 2 23 3 4 5 2" xfId="22544"/>
    <cellStyle name="Normal 2 23 3 4 6" xfId="22545"/>
    <cellStyle name="Normal 2 23 3 4 6 2" xfId="22546"/>
    <cellStyle name="Normal 2 23 3 4 7" xfId="22547"/>
    <cellStyle name="Normal 2 23 3 5" xfId="22548"/>
    <cellStyle name="Normal 2 23 3 5 2" xfId="22549"/>
    <cellStyle name="Normal 2 23 3 5 2 2" xfId="22550"/>
    <cellStyle name="Normal 2 23 3 5 2 2 2" xfId="22551"/>
    <cellStyle name="Normal 2 23 3 5 2 2 2 2" xfId="22552"/>
    <cellStyle name="Normal 2 23 3 5 2 2 3" xfId="22553"/>
    <cellStyle name="Normal 2 23 3 5 2 2 3 2" xfId="22554"/>
    <cellStyle name="Normal 2 23 3 5 2 2 4" xfId="22555"/>
    <cellStyle name="Normal 2 23 3 5 2 2 4 2" xfId="22556"/>
    <cellStyle name="Normal 2 23 3 5 2 2 5" xfId="22557"/>
    <cellStyle name="Normal 2 23 3 5 2 3" xfId="22558"/>
    <cellStyle name="Normal 2 23 3 5 2 3 2" xfId="22559"/>
    <cellStyle name="Normal 2 23 3 5 2 4" xfId="22560"/>
    <cellStyle name="Normal 2 23 3 5 2 4 2" xfId="22561"/>
    <cellStyle name="Normal 2 23 3 5 2 5" xfId="22562"/>
    <cellStyle name="Normal 2 23 3 5 2 5 2" xfId="22563"/>
    <cellStyle name="Normal 2 23 3 5 2 6" xfId="22564"/>
    <cellStyle name="Normal 2 23 3 5 3" xfId="22565"/>
    <cellStyle name="Normal 2 23 3 5 3 2" xfId="22566"/>
    <cellStyle name="Normal 2 23 3 5 3 2 2" xfId="22567"/>
    <cellStyle name="Normal 2 23 3 5 3 3" xfId="22568"/>
    <cellStyle name="Normal 2 23 3 5 3 3 2" xfId="22569"/>
    <cellStyle name="Normal 2 23 3 5 3 4" xfId="22570"/>
    <cellStyle name="Normal 2 23 3 5 3 4 2" xfId="22571"/>
    <cellStyle name="Normal 2 23 3 5 3 5" xfId="22572"/>
    <cellStyle name="Normal 2 23 3 5 4" xfId="22573"/>
    <cellStyle name="Normal 2 23 3 5 4 2" xfId="22574"/>
    <cellStyle name="Normal 2 23 3 5 5" xfId="22575"/>
    <cellStyle name="Normal 2 23 3 5 5 2" xfId="22576"/>
    <cellStyle name="Normal 2 23 3 5 6" xfId="22577"/>
    <cellStyle name="Normal 2 23 3 5 6 2" xfId="22578"/>
    <cellStyle name="Normal 2 23 3 5 7" xfId="22579"/>
    <cellStyle name="Normal 2 23 3 6" xfId="22580"/>
    <cellStyle name="Normal 2 23 3 6 2" xfId="22581"/>
    <cellStyle name="Normal 2 23 3 6 2 2" xfId="22582"/>
    <cellStyle name="Normal 2 23 3 6 2 2 2" xfId="22583"/>
    <cellStyle name="Normal 2 23 3 6 2 3" xfId="22584"/>
    <cellStyle name="Normal 2 23 3 6 2 3 2" xfId="22585"/>
    <cellStyle name="Normal 2 23 3 6 2 4" xfId="22586"/>
    <cellStyle name="Normal 2 23 3 6 2 4 2" xfId="22587"/>
    <cellStyle name="Normal 2 23 3 6 2 5" xfId="22588"/>
    <cellStyle name="Normal 2 23 3 6 3" xfId="22589"/>
    <cellStyle name="Normal 2 23 3 6 3 2" xfId="22590"/>
    <cellStyle name="Normal 2 23 3 6 4" xfId="22591"/>
    <cellStyle name="Normal 2 23 3 6 4 2" xfId="22592"/>
    <cellStyle name="Normal 2 23 3 6 5" xfId="22593"/>
    <cellStyle name="Normal 2 23 3 6 5 2" xfId="22594"/>
    <cellStyle name="Normal 2 23 3 6 6" xfId="22595"/>
    <cellStyle name="Normal 2 23 3 7" xfId="22596"/>
    <cellStyle name="Normal 2 23 3 7 2" xfId="22597"/>
    <cellStyle name="Normal 2 23 3 7 2 2" xfId="22598"/>
    <cellStyle name="Normal 2 23 3 7 3" xfId="22599"/>
    <cellStyle name="Normal 2 23 3 7 3 2" xfId="22600"/>
    <cellStyle name="Normal 2 23 3 7 4" xfId="22601"/>
    <cellStyle name="Normal 2 23 3 7 4 2" xfId="22602"/>
    <cellStyle name="Normal 2 23 3 7 5" xfId="22603"/>
    <cellStyle name="Normal 2 23 3 8" xfId="22604"/>
    <cellStyle name="Normal 2 23 3 8 2" xfId="22605"/>
    <cellStyle name="Normal 2 23 3 9" xfId="22606"/>
    <cellStyle name="Normal 2 23 3 9 2" xfId="22607"/>
    <cellStyle name="Normal 2 23 4" xfId="22608"/>
    <cellStyle name="Normal 2 23 4 2" xfId="22609"/>
    <cellStyle name="Normal 2 23 4 2 2" xfId="22610"/>
    <cellStyle name="Normal 2 23 4 2 2 2" xfId="22611"/>
    <cellStyle name="Normal 2 23 4 2 2 2 2" xfId="22612"/>
    <cellStyle name="Normal 2 23 4 2 2 2 2 2" xfId="22613"/>
    <cellStyle name="Normal 2 23 4 2 2 2 2 2 2" xfId="22614"/>
    <cellStyle name="Normal 2 23 4 2 2 2 2 3" xfId="22615"/>
    <cellStyle name="Normal 2 23 4 2 2 2 2 3 2" xfId="22616"/>
    <cellStyle name="Normal 2 23 4 2 2 2 2 4" xfId="22617"/>
    <cellStyle name="Normal 2 23 4 2 2 2 2 4 2" xfId="22618"/>
    <cellStyle name="Normal 2 23 4 2 2 2 2 5" xfId="22619"/>
    <cellStyle name="Normal 2 23 4 2 2 2 3" xfId="22620"/>
    <cellStyle name="Normal 2 23 4 2 2 2 3 2" xfId="22621"/>
    <cellStyle name="Normal 2 23 4 2 2 2 4" xfId="22622"/>
    <cellStyle name="Normal 2 23 4 2 2 2 4 2" xfId="22623"/>
    <cellStyle name="Normal 2 23 4 2 2 2 5" xfId="22624"/>
    <cellStyle name="Normal 2 23 4 2 2 2 5 2" xfId="22625"/>
    <cellStyle name="Normal 2 23 4 2 2 2 6" xfId="22626"/>
    <cellStyle name="Normal 2 23 4 2 2 3" xfId="22627"/>
    <cellStyle name="Normal 2 23 4 2 2 3 2" xfId="22628"/>
    <cellStyle name="Normal 2 23 4 2 2 3 2 2" xfId="22629"/>
    <cellStyle name="Normal 2 23 4 2 2 3 3" xfId="22630"/>
    <cellStyle name="Normal 2 23 4 2 2 3 3 2" xfId="22631"/>
    <cellStyle name="Normal 2 23 4 2 2 3 4" xfId="22632"/>
    <cellStyle name="Normal 2 23 4 2 2 3 4 2" xfId="22633"/>
    <cellStyle name="Normal 2 23 4 2 2 3 5" xfId="22634"/>
    <cellStyle name="Normal 2 23 4 2 2 4" xfId="22635"/>
    <cellStyle name="Normal 2 23 4 2 2 4 2" xfId="22636"/>
    <cellStyle name="Normal 2 23 4 2 2 5" xfId="22637"/>
    <cellStyle name="Normal 2 23 4 2 2 5 2" xfId="22638"/>
    <cellStyle name="Normal 2 23 4 2 2 6" xfId="22639"/>
    <cellStyle name="Normal 2 23 4 2 2 6 2" xfId="22640"/>
    <cellStyle name="Normal 2 23 4 2 2 7" xfId="22641"/>
    <cellStyle name="Normal 2 23 4 2 3" xfId="22642"/>
    <cellStyle name="Normal 2 23 4 2 3 2" xfId="22643"/>
    <cellStyle name="Normal 2 23 4 2 3 2 2" xfId="22644"/>
    <cellStyle name="Normal 2 23 4 2 3 2 2 2" xfId="22645"/>
    <cellStyle name="Normal 2 23 4 2 3 2 3" xfId="22646"/>
    <cellStyle name="Normal 2 23 4 2 3 2 3 2" xfId="22647"/>
    <cellStyle name="Normal 2 23 4 2 3 2 4" xfId="22648"/>
    <cellStyle name="Normal 2 23 4 2 3 2 4 2" xfId="22649"/>
    <cellStyle name="Normal 2 23 4 2 3 2 5" xfId="22650"/>
    <cellStyle name="Normal 2 23 4 2 3 3" xfId="22651"/>
    <cellStyle name="Normal 2 23 4 2 3 3 2" xfId="22652"/>
    <cellStyle name="Normal 2 23 4 2 3 4" xfId="22653"/>
    <cellStyle name="Normal 2 23 4 2 3 4 2" xfId="22654"/>
    <cellStyle name="Normal 2 23 4 2 3 5" xfId="22655"/>
    <cellStyle name="Normal 2 23 4 2 3 5 2" xfId="22656"/>
    <cellStyle name="Normal 2 23 4 2 3 6" xfId="22657"/>
    <cellStyle name="Normal 2 23 4 2 4" xfId="22658"/>
    <cellStyle name="Normal 2 23 4 2 4 2" xfId="22659"/>
    <cellStyle name="Normal 2 23 4 2 4 2 2" xfId="22660"/>
    <cellStyle name="Normal 2 23 4 2 4 3" xfId="22661"/>
    <cellStyle name="Normal 2 23 4 2 4 3 2" xfId="22662"/>
    <cellStyle name="Normal 2 23 4 2 4 4" xfId="22663"/>
    <cellStyle name="Normal 2 23 4 2 4 4 2" xfId="22664"/>
    <cellStyle name="Normal 2 23 4 2 4 5" xfId="22665"/>
    <cellStyle name="Normal 2 23 4 2 5" xfId="22666"/>
    <cellStyle name="Normal 2 23 4 2 5 2" xfId="22667"/>
    <cellStyle name="Normal 2 23 4 2 6" xfId="22668"/>
    <cellStyle name="Normal 2 23 4 2 6 2" xfId="22669"/>
    <cellStyle name="Normal 2 23 4 2 7" xfId="22670"/>
    <cellStyle name="Normal 2 23 4 2 7 2" xfId="22671"/>
    <cellStyle name="Normal 2 23 4 2 8" xfId="22672"/>
    <cellStyle name="Normal 2 23 4 3" xfId="22673"/>
    <cellStyle name="Normal 2 23 4 3 2" xfId="22674"/>
    <cellStyle name="Normal 2 23 4 3 2 2" xfId="22675"/>
    <cellStyle name="Normal 2 23 4 3 2 2 2" xfId="22676"/>
    <cellStyle name="Normal 2 23 4 3 2 2 2 2" xfId="22677"/>
    <cellStyle name="Normal 2 23 4 3 2 2 3" xfId="22678"/>
    <cellStyle name="Normal 2 23 4 3 2 2 3 2" xfId="22679"/>
    <cellStyle name="Normal 2 23 4 3 2 2 4" xfId="22680"/>
    <cellStyle name="Normal 2 23 4 3 2 2 4 2" xfId="22681"/>
    <cellStyle name="Normal 2 23 4 3 2 2 5" xfId="22682"/>
    <cellStyle name="Normal 2 23 4 3 2 3" xfId="22683"/>
    <cellStyle name="Normal 2 23 4 3 2 3 2" xfId="22684"/>
    <cellStyle name="Normal 2 23 4 3 2 4" xfId="22685"/>
    <cellStyle name="Normal 2 23 4 3 2 4 2" xfId="22686"/>
    <cellStyle name="Normal 2 23 4 3 2 5" xfId="22687"/>
    <cellStyle name="Normal 2 23 4 3 2 5 2" xfId="22688"/>
    <cellStyle name="Normal 2 23 4 3 2 6" xfId="22689"/>
    <cellStyle name="Normal 2 23 4 3 3" xfId="22690"/>
    <cellStyle name="Normal 2 23 4 3 3 2" xfId="22691"/>
    <cellStyle name="Normal 2 23 4 3 3 2 2" xfId="22692"/>
    <cellStyle name="Normal 2 23 4 3 3 3" xfId="22693"/>
    <cellStyle name="Normal 2 23 4 3 3 3 2" xfId="22694"/>
    <cellStyle name="Normal 2 23 4 3 3 4" xfId="22695"/>
    <cellStyle name="Normal 2 23 4 3 3 4 2" xfId="22696"/>
    <cellStyle name="Normal 2 23 4 3 3 5" xfId="22697"/>
    <cellStyle name="Normal 2 23 4 3 4" xfId="22698"/>
    <cellStyle name="Normal 2 23 4 3 4 2" xfId="22699"/>
    <cellStyle name="Normal 2 23 4 3 5" xfId="22700"/>
    <cellStyle name="Normal 2 23 4 3 5 2" xfId="22701"/>
    <cellStyle name="Normal 2 23 4 3 6" xfId="22702"/>
    <cellStyle name="Normal 2 23 4 3 6 2" xfId="22703"/>
    <cellStyle name="Normal 2 23 4 3 7" xfId="22704"/>
    <cellStyle name="Normal 2 23 4 4" xfId="22705"/>
    <cellStyle name="Normal 2 23 4 4 2" xfId="22706"/>
    <cellStyle name="Normal 2 23 4 4 2 2" xfId="22707"/>
    <cellStyle name="Normal 2 23 4 4 2 2 2" xfId="22708"/>
    <cellStyle name="Normal 2 23 4 4 2 3" xfId="22709"/>
    <cellStyle name="Normal 2 23 4 4 2 3 2" xfId="22710"/>
    <cellStyle name="Normal 2 23 4 4 2 4" xfId="22711"/>
    <cellStyle name="Normal 2 23 4 4 2 4 2" xfId="22712"/>
    <cellStyle name="Normal 2 23 4 4 2 5" xfId="22713"/>
    <cellStyle name="Normal 2 23 4 4 3" xfId="22714"/>
    <cellStyle name="Normal 2 23 4 4 3 2" xfId="22715"/>
    <cellStyle name="Normal 2 23 4 4 4" xfId="22716"/>
    <cellStyle name="Normal 2 23 4 4 4 2" xfId="22717"/>
    <cellStyle name="Normal 2 23 4 4 5" xfId="22718"/>
    <cellStyle name="Normal 2 23 4 4 5 2" xfId="22719"/>
    <cellStyle name="Normal 2 23 4 4 6" xfId="22720"/>
    <cellStyle name="Normal 2 23 4 5" xfId="22721"/>
    <cellStyle name="Normal 2 23 4 5 2" xfId="22722"/>
    <cellStyle name="Normal 2 23 4 5 2 2" xfId="22723"/>
    <cellStyle name="Normal 2 23 4 5 3" xfId="22724"/>
    <cellStyle name="Normal 2 23 4 5 3 2" xfId="22725"/>
    <cellStyle name="Normal 2 23 4 5 4" xfId="22726"/>
    <cellStyle name="Normal 2 23 4 5 4 2" xfId="22727"/>
    <cellStyle name="Normal 2 23 4 5 5" xfId="22728"/>
    <cellStyle name="Normal 2 23 4 6" xfId="22729"/>
    <cellStyle name="Normal 2 23 4 6 2" xfId="22730"/>
    <cellStyle name="Normal 2 23 4 7" xfId="22731"/>
    <cellStyle name="Normal 2 23 4 7 2" xfId="22732"/>
    <cellStyle name="Normal 2 23 4 8" xfId="22733"/>
    <cellStyle name="Normal 2 23 4 8 2" xfId="22734"/>
    <cellStyle name="Normal 2 23 4 9" xfId="22735"/>
    <cellStyle name="Normal 2 23 5" xfId="22736"/>
    <cellStyle name="Normal 2 23 5 2" xfId="22737"/>
    <cellStyle name="Normal 2 23 5 2 2" xfId="22738"/>
    <cellStyle name="Normal 2 23 5 2 2 2" xfId="22739"/>
    <cellStyle name="Normal 2 23 5 2 2 2 2" xfId="22740"/>
    <cellStyle name="Normal 2 23 5 2 2 2 2 2" xfId="22741"/>
    <cellStyle name="Normal 2 23 5 2 2 2 3" xfId="22742"/>
    <cellStyle name="Normal 2 23 5 2 2 2 3 2" xfId="22743"/>
    <cellStyle name="Normal 2 23 5 2 2 2 4" xfId="22744"/>
    <cellStyle name="Normal 2 23 5 2 2 2 4 2" xfId="22745"/>
    <cellStyle name="Normal 2 23 5 2 2 2 5" xfId="22746"/>
    <cellStyle name="Normal 2 23 5 2 2 3" xfId="22747"/>
    <cellStyle name="Normal 2 23 5 2 2 3 2" xfId="22748"/>
    <cellStyle name="Normal 2 23 5 2 2 4" xfId="22749"/>
    <cellStyle name="Normal 2 23 5 2 2 4 2" xfId="22750"/>
    <cellStyle name="Normal 2 23 5 2 2 5" xfId="22751"/>
    <cellStyle name="Normal 2 23 5 2 2 5 2" xfId="22752"/>
    <cellStyle name="Normal 2 23 5 2 2 6" xfId="22753"/>
    <cellStyle name="Normal 2 23 5 2 3" xfId="22754"/>
    <cellStyle name="Normal 2 23 5 2 3 2" xfId="22755"/>
    <cellStyle name="Normal 2 23 5 2 3 2 2" xfId="22756"/>
    <cellStyle name="Normal 2 23 5 2 3 3" xfId="22757"/>
    <cellStyle name="Normal 2 23 5 2 3 3 2" xfId="22758"/>
    <cellStyle name="Normal 2 23 5 2 3 4" xfId="22759"/>
    <cellStyle name="Normal 2 23 5 2 3 4 2" xfId="22760"/>
    <cellStyle name="Normal 2 23 5 2 3 5" xfId="22761"/>
    <cellStyle name="Normal 2 23 5 2 4" xfId="22762"/>
    <cellStyle name="Normal 2 23 5 2 4 2" xfId="22763"/>
    <cellStyle name="Normal 2 23 5 2 5" xfId="22764"/>
    <cellStyle name="Normal 2 23 5 2 5 2" xfId="22765"/>
    <cellStyle name="Normal 2 23 5 2 6" xfId="22766"/>
    <cellStyle name="Normal 2 23 5 2 6 2" xfId="22767"/>
    <cellStyle name="Normal 2 23 5 2 7" xfId="22768"/>
    <cellStyle name="Normal 2 23 5 3" xfId="22769"/>
    <cellStyle name="Normal 2 23 5 3 2" xfId="22770"/>
    <cellStyle name="Normal 2 23 5 3 2 2" xfId="22771"/>
    <cellStyle name="Normal 2 23 5 3 2 2 2" xfId="22772"/>
    <cellStyle name="Normal 2 23 5 3 2 3" xfId="22773"/>
    <cellStyle name="Normal 2 23 5 3 2 3 2" xfId="22774"/>
    <cellStyle name="Normal 2 23 5 3 2 4" xfId="22775"/>
    <cellStyle name="Normal 2 23 5 3 2 4 2" xfId="22776"/>
    <cellStyle name="Normal 2 23 5 3 2 5" xfId="22777"/>
    <cellStyle name="Normal 2 23 5 3 3" xfId="22778"/>
    <cellStyle name="Normal 2 23 5 3 3 2" xfId="22779"/>
    <cellStyle name="Normal 2 23 5 3 4" xfId="22780"/>
    <cellStyle name="Normal 2 23 5 3 4 2" xfId="22781"/>
    <cellStyle name="Normal 2 23 5 3 5" xfId="22782"/>
    <cellStyle name="Normal 2 23 5 3 5 2" xfId="22783"/>
    <cellStyle name="Normal 2 23 5 3 6" xfId="22784"/>
    <cellStyle name="Normal 2 23 5 4" xfId="22785"/>
    <cellStyle name="Normal 2 23 5 4 2" xfId="22786"/>
    <cellStyle name="Normal 2 23 5 4 2 2" xfId="22787"/>
    <cellStyle name="Normal 2 23 5 4 3" xfId="22788"/>
    <cellStyle name="Normal 2 23 5 4 3 2" xfId="22789"/>
    <cellStyle name="Normal 2 23 5 4 4" xfId="22790"/>
    <cellStyle name="Normal 2 23 5 4 4 2" xfId="22791"/>
    <cellStyle name="Normal 2 23 5 4 5" xfId="22792"/>
    <cellStyle name="Normal 2 23 5 5" xfId="22793"/>
    <cellStyle name="Normal 2 23 5 5 2" xfId="22794"/>
    <cellStyle name="Normal 2 23 5 6" xfId="22795"/>
    <cellStyle name="Normal 2 23 5 6 2" xfId="22796"/>
    <cellStyle name="Normal 2 23 5 7" xfId="22797"/>
    <cellStyle name="Normal 2 23 5 7 2" xfId="22798"/>
    <cellStyle name="Normal 2 23 5 8" xfId="22799"/>
    <cellStyle name="Normal 2 23 6" xfId="22800"/>
    <cellStyle name="Normal 2 23 6 2" xfId="22801"/>
    <cellStyle name="Normal 2 23 6 2 2" xfId="22802"/>
    <cellStyle name="Normal 2 23 6 2 2 2" xfId="22803"/>
    <cellStyle name="Normal 2 23 6 2 2 2 2" xfId="22804"/>
    <cellStyle name="Normal 2 23 6 2 2 3" xfId="22805"/>
    <cellStyle name="Normal 2 23 6 2 2 3 2" xfId="22806"/>
    <cellStyle name="Normal 2 23 6 2 2 4" xfId="22807"/>
    <cellStyle name="Normal 2 23 6 2 2 4 2" xfId="22808"/>
    <cellStyle name="Normal 2 23 6 2 2 5" xfId="22809"/>
    <cellStyle name="Normal 2 23 6 2 3" xfId="22810"/>
    <cellStyle name="Normal 2 23 6 2 3 2" xfId="22811"/>
    <cellStyle name="Normal 2 23 6 2 4" xfId="22812"/>
    <cellStyle name="Normal 2 23 6 2 4 2" xfId="22813"/>
    <cellStyle name="Normal 2 23 6 2 5" xfId="22814"/>
    <cellStyle name="Normal 2 23 6 2 5 2" xfId="22815"/>
    <cellStyle name="Normal 2 23 6 2 6" xfId="22816"/>
    <cellStyle name="Normal 2 23 6 3" xfId="22817"/>
    <cellStyle name="Normal 2 23 6 3 2" xfId="22818"/>
    <cellStyle name="Normal 2 23 6 3 2 2" xfId="22819"/>
    <cellStyle name="Normal 2 23 6 3 3" xfId="22820"/>
    <cellStyle name="Normal 2 23 6 3 3 2" xfId="22821"/>
    <cellStyle name="Normal 2 23 6 3 4" xfId="22822"/>
    <cellStyle name="Normal 2 23 6 3 4 2" xfId="22823"/>
    <cellStyle name="Normal 2 23 6 3 5" xfId="22824"/>
    <cellStyle name="Normal 2 23 6 4" xfId="22825"/>
    <cellStyle name="Normal 2 23 6 4 2" xfId="22826"/>
    <cellStyle name="Normal 2 23 6 5" xfId="22827"/>
    <cellStyle name="Normal 2 23 6 5 2" xfId="22828"/>
    <cellStyle name="Normal 2 23 6 6" xfId="22829"/>
    <cellStyle name="Normal 2 23 6 6 2" xfId="22830"/>
    <cellStyle name="Normal 2 23 6 7" xfId="22831"/>
    <cellStyle name="Normal 2 23 7" xfId="22832"/>
    <cellStyle name="Normal 2 23 7 2" xfId="22833"/>
    <cellStyle name="Normal 2 23 7 2 2" xfId="22834"/>
    <cellStyle name="Normal 2 23 7 2 2 2" xfId="22835"/>
    <cellStyle name="Normal 2 23 7 2 2 2 2" xfId="22836"/>
    <cellStyle name="Normal 2 23 7 2 2 3" xfId="22837"/>
    <cellStyle name="Normal 2 23 7 2 2 3 2" xfId="22838"/>
    <cellStyle name="Normal 2 23 7 2 2 4" xfId="22839"/>
    <cellStyle name="Normal 2 23 7 2 2 4 2" xfId="22840"/>
    <cellStyle name="Normal 2 23 7 2 2 5" xfId="22841"/>
    <cellStyle name="Normal 2 23 7 2 3" xfId="22842"/>
    <cellStyle name="Normal 2 23 7 2 3 2" xfId="22843"/>
    <cellStyle name="Normal 2 23 7 2 4" xfId="22844"/>
    <cellStyle name="Normal 2 23 7 2 4 2" xfId="22845"/>
    <cellStyle name="Normal 2 23 7 2 5" xfId="22846"/>
    <cellStyle name="Normal 2 23 7 2 5 2" xfId="22847"/>
    <cellStyle name="Normal 2 23 7 2 6" xfId="22848"/>
    <cellStyle name="Normal 2 23 7 3" xfId="22849"/>
    <cellStyle name="Normal 2 23 7 3 2" xfId="22850"/>
    <cellStyle name="Normal 2 23 7 3 2 2" xfId="22851"/>
    <cellStyle name="Normal 2 23 7 3 3" xfId="22852"/>
    <cellStyle name="Normal 2 23 7 3 3 2" xfId="22853"/>
    <cellStyle name="Normal 2 23 7 3 4" xfId="22854"/>
    <cellStyle name="Normal 2 23 7 3 4 2" xfId="22855"/>
    <cellStyle name="Normal 2 23 7 3 5" xfId="22856"/>
    <cellStyle name="Normal 2 23 7 4" xfId="22857"/>
    <cellStyle name="Normal 2 23 7 4 2" xfId="22858"/>
    <cellStyle name="Normal 2 23 7 5" xfId="22859"/>
    <cellStyle name="Normal 2 23 7 5 2" xfId="22860"/>
    <cellStyle name="Normal 2 23 7 6" xfId="22861"/>
    <cellStyle name="Normal 2 23 7 6 2" xfId="22862"/>
    <cellStyle name="Normal 2 23 7 7" xfId="22863"/>
    <cellStyle name="Normal 2 23 8" xfId="22864"/>
    <cellStyle name="Normal 2 23 8 2" xfId="22865"/>
    <cellStyle name="Normal 2 23 8 2 2" xfId="22866"/>
    <cellStyle name="Normal 2 23 8 2 2 2" xfId="22867"/>
    <cellStyle name="Normal 2 23 8 2 3" xfId="22868"/>
    <cellStyle name="Normal 2 23 8 2 3 2" xfId="22869"/>
    <cellStyle name="Normal 2 23 8 2 4" xfId="22870"/>
    <cellStyle name="Normal 2 23 8 2 4 2" xfId="22871"/>
    <cellStyle name="Normal 2 23 8 2 5" xfId="22872"/>
    <cellStyle name="Normal 2 23 8 3" xfId="22873"/>
    <cellStyle name="Normal 2 23 8 3 2" xfId="22874"/>
    <cellStyle name="Normal 2 23 8 4" xfId="22875"/>
    <cellStyle name="Normal 2 23 8 4 2" xfId="22876"/>
    <cellStyle name="Normal 2 23 8 5" xfId="22877"/>
    <cellStyle name="Normal 2 23 8 5 2" xfId="22878"/>
    <cellStyle name="Normal 2 23 8 6" xfId="22879"/>
    <cellStyle name="Normal 2 23 9" xfId="22880"/>
    <cellStyle name="Normal 2 23 9 2" xfId="22881"/>
    <cellStyle name="Normal 2 23 9 2 2" xfId="22882"/>
    <cellStyle name="Normal 2 23 9 3" xfId="22883"/>
    <cellStyle name="Normal 2 23 9 3 2" xfId="22884"/>
    <cellStyle name="Normal 2 23 9 4" xfId="22885"/>
    <cellStyle name="Normal 2 23 9 4 2" xfId="22886"/>
    <cellStyle name="Normal 2 23 9 5" xfId="22887"/>
    <cellStyle name="Normal 2 24" xfId="22888"/>
    <cellStyle name="Normal 2 24 10" xfId="22889"/>
    <cellStyle name="Normal 2 24 10 2" xfId="22890"/>
    <cellStyle name="Normal 2 24 11" xfId="22891"/>
    <cellStyle name="Normal 2 24 11 2" xfId="22892"/>
    <cellStyle name="Normal 2 24 12" xfId="22893"/>
    <cellStyle name="Normal 2 24 12 2" xfId="22894"/>
    <cellStyle name="Normal 2 24 13" xfId="22895"/>
    <cellStyle name="Normal 2 24 14" xfId="22896"/>
    <cellStyle name="Normal 2 24 15" xfId="22897"/>
    <cellStyle name="Normal 2 24 2" xfId="22898"/>
    <cellStyle name="Normal 2 24 2 10" xfId="22899"/>
    <cellStyle name="Normal 2 24 2 10 2" xfId="22900"/>
    <cellStyle name="Normal 2 24 2 11" xfId="22901"/>
    <cellStyle name="Normal 2 24 2 2" xfId="22902"/>
    <cellStyle name="Normal 2 24 2 2 2" xfId="22903"/>
    <cellStyle name="Normal 2 24 2 2 2 2" xfId="22904"/>
    <cellStyle name="Normal 2 24 2 2 2 2 2" xfId="22905"/>
    <cellStyle name="Normal 2 24 2 2 2 2 2 2" xfId="22906"/>
    <cellStyle name="Normal 2 24 2 2 2 2 2 2 2" xfId="22907"/>
    <cellStyle name="Normal 2 24 2 2 2 2 2 2 2 2" xfId="22908"/>
    <cellStyle name="Normal 2 24 2 2 2 2 2 2 3" xfId="22909"/>
    <cellStyle name="Normal 2 24 2 2 2 2 2 2 3 2" xfId="22910"/>
    <cellStyle name="Normal 2 24 2 2 2 2 2 2 4" xfId="22911"/>
    <cellStyle name="Normal 2 24 2 2 2 2 2 2 4 2" xfId="22912"/>
    <cellStyle name="Normal 2 24 2 2 2 2 2 2 5" xfId="22913"/>
    <cellStyle name="Normal 2 24 2 2 2 2 2 3" xfId="22914"/>
    <cellStyle name="Normal 2 24 2 2 2 2 2 3 2" xfId="22915"/>
    <cellStyle name="Normal 2 24 2 2 2 2 2 4" xfId="22916"/>
    <cellStyle name="Normal 2 24 2 2 2 2 2 4 2" xfId="22917"/>
    <cellStyle name="Normal 2 24 2 2 2 2 2 5" xfId="22918"/>
    <cellStyle name="Normal 2 24 2 2 2 2 2 5 2" xfId="22919"/>
    <cellStyle name="Normal 2 24 2 2 2 2 2 6" xfId="22920"/>
    <cellStyle name="Normal 2 24 2 2 2 2 3" xfId="22921"/>
    <cellStyle name="Normal 2 24 2 2 2 2 3 2" xfId="22922"/>
    <cellStyle name="Normal 2 24 2 2 2 2 3 2 2" xfId="22923"/>
    <cellStyle name="Normal 2 24 2 2 2 2 3 3" xfId="22924"/>
    <cellStyle name="Normal 2 24 2 2 2 2 3 3 2" xfId="22925"/>
    <cellStyle name="Normal 2 24 2 2 2 2 3 4" xfId="22926"/>
    <cellStyle name="Normal 2 24 2 2 2 2 3 4 2" xfId="22927"/>
    <cellStyle name="Normal 2 24 2 2 2 2 3 5" xfId="22928"/>
    <cellStyle name="Normal 2 24 2 2 2 2 4" xfId="22929"/>
    <cellStyle name="Normal 2 24 2 2 2 2 4 2" xfId="22930"/>
    <cellStyle name="Normal 2 24 2 2 2 2 5" xfId="22931"/>
    <cellStyle name="Normal 2 24 2 2 2 2 5 2" xfId="22932"/>
    <cellStyle name="Normal 2 24 2 2 2 2 6" xfId="22933"/>
    <cellStyle name="Normal 2 24 2 2 2 2 6 2" xfId="22934"/>
    <cellStyle name="Normal 2 24 2 2 2 2 7" xfId="22935"/>
    <cellStyle name="Normal 2 24 2 2 2 3" xfId="22936"/>
    <cellStyle name="Normal 2 24 2 2 2 3 2" xfId="22937"/>
    <cellStyle name="Normal 2 24 2 2 2 3 2 2" xfId="22938"/>
    <cellStyle name="Normal 2 24 2 2 2 3 2 2 2" xfId="22939"/>
    <cellStyle name="Normal 2 24 2 2 2 3 2 3" xfId="22940"/>
    <cellStyle name="Normal 2 24 2 2 2 3 2 3 2" xfId="22941"/>
    <cellStyle name="Normal 2 24 2 2 2 3 2 4" xfId="22942"/>
    <cellStyle name="Normal 2 24 2 2 2 3 2 4 2" xfId="22943"/>
    <cellStyle name="Normal 2 24 2 2 2 3 2 5" xfId="22944"/>
    <cellStyle name="Normal 2 24 2 2 2 3 3" xfId="22945"/>
    <cellStyle name="Normal 2 24 2 2 2 3 3 2" xfId="22946"/>
    <cellStyle name="Normal 2 24 2 2 2 3 4" xfId="22947"/>
    <cellStyle name="Normal 2 24 2 2 2 3 4 2" xfId="22948"/>
    <cellStyle name="Normal 2 24 2 2 2 3 5" xfId="22949"/>
    <cellStyle name="Normal 2 24 2 2 2 3 5 2" xfId="22950"/>
    <cellStyle name="Normal 2 24 2 2 2 3 6" xfId="22951"/>
    <cellStyle name="Normal 2 24 2 2 2 4" xfId="22952"/>
    <cellStyle name="Normal 2 24 2 2 2 4 2" xfId="22953"/>
    <cellStyle name="Normal 2 24 2 2 2 4 2 2" xfId="22954"/>
    <cellStyle name="Normal 2 24 2 2 2 4 3" xfId="22955"/>
    <cellStyle name="Normal 2 24 2 2 2 4 3 2" xfId="22956"/>
    <cellStyle name="Normal 2 24 2 2 2 4 4" xfId="22957"/>
    <cellStyle name="Normal 2 24 2 2 2 4 4 2" xfId="22958"/>
    <cellStyle name="Normal 2 24 2 2 2 4 5" xfId="22959"/>
    <cellStyle name="Normal 2 24 2 2 2 5" xfId="22960"/>
    <cellStyle name="Normal 2 24 2 2 2 5 2" xfId="22961"/>
    <cellStyle name="Normal 2 24 2 2 2 6" xfId="22962"/>
    <cellStyle name="Normal 2 24 2 2 2 6 2" xfId="22963"/>
    <cellStyle name="Normal 2 24 2 2 2 7" xfId="22964"/>
    <cellStyle name="Normal 2 24 2 2 2 7 2" xfId="22965"/>
    <cellStyle name="Normal 2 24 2 2 2 8" xfId="22966"/>
    <cellStyle name="Normal 2 24 2 2 3" xfId="22967"/>
    <cellStyle name="Normal 2 24 2 2 3 2" xfId="22968"/>
    <cellStyle name="Normal 2 24 2 2 3 2 2" xfId="22969"/>
    <cellStyle name="Normal 2 24 2 2 3 2 2 2" xfId="22970"/>
    <cellStyle name="Normal 2 24 2 2 3 2 2 2 2" xfId="22971"/>
    <cellStyle name="Normal 2 24 2 2 3 2 2 3" xfId="22972"/>
    <cellStyle name="Normal 2 24 2 2 3 2 2 3 2" xfId="22973"/>
    <cellStyle name="Normal 2 24 2 2 3 2 2 4" xfId="22974"/>
    <cellStyle name="Normal 2 24 2 2 3 2 2 4 2" xfId="22975"/>
    <cellStyle name="Normal 2 24 2 2 3 2 2 5" xfId="22976"/>
    <cellStyle name="Normal 2 24 2 2 3 2 3" xfId="22977"/>
    <cellStyle name="Normal 2 24 2 2 3 2 3 2" xfId="22978"/>
    <cellStyle name="Normal 2 24 2 2 3 2 4" xfId="22979"/>
    <cellStyle name="Normal 2 24 2 2 3 2 4 2" xfId="22980"/>
    <cellStyle name="Normal 2 24 2 2 3 2 5" xfId="22981"/>
    <cellStyle name="Normal 2 24 2 2 3 2 5 2" xfId="22982"/>
    <cellStyle name="Normal 2 24 2 2 3 2 6" xfId="22983"/>
    <cellStyle name="Normal 2 24 2 2 3 3" xfId="22984"/>
    <cellStyle name="Normal 2 24 2 2 3 3 2" xfId="22985"/>
    <cellStyle name="Normal 2 24 2 2 3 3 2 2" xfId="22986"/>
    <cellStyle name="Normal 2 24 2 2 3 3 3" xfId="22987"/>
    <cellStyle name="Normal 2 24 2 2 3 3 3 2" xfId="22988"/>
    <cellStyle name="Normal 2 24 2 2 3 3 4" xfId="22989"/>
    <cellStyle name="Normal 2 24 2 2 3 3 4 2" xfId="22990"/>
    <cellStyle name="Normal 2 24 2 2 3 3 5" xfId="22991"/>
    <cellStyle name="Normal 2 24 2 2 3 4" xfId="22992"/>
    <cellStyle name="Normal 2 24 2 2 3 4 2" xfId="22993"/>
    <cellStyle name="Normal 2 24 2 2 3 5" xfId="22994"/>
    <cellStyle name="Normal 2 24 2 2 3 5 2" xfId="22995"/>
    <cellStyle name="Normal 2 24 2 2 3 6" xfId="22996"/>
    <cellStyle name="Normal 2 24 2 2 3 6 2" xfId="22997"/>
    <cellStyle name="Normal 2 24 2 2 3 7" xfId="22998"/>
    <cellStyle name="Normal 2 24 2 2 4" xfId="22999"/>
    <cellStyle name="Normal 2 24 2 2 4 2" xfId="23000"/>
    <cellStyle name="Normal 2 24 2 2 4 2 2" xfId="23001"/>
    <cellStyle name="Normal 2 24 2 2 4 2 2 2" xfId="23002"/>
    <cellStyle name="Normal 2 24 2 2 4 2 3" xfId="23003"/>
    <cellStyle name="Normal 2 24 2 2 4 2 3 2" xfId="23004"/>
    <cellStyle name="Normal 2 24 2 2 4 2 4" xfId="23005"/>
    <cellStyle name="Normal 2 24 2 2 4 2 4 2" xfId="23006"/>
    <cellStyle name="Normal 2 24 2 2 4 2 5" xfId="23007"/>
    <cellStyle name="Normal 2 24 2 2 4 3" xfId="23008"/>
    <cellStyle name="Normal 2 24 2 2 4 3 2" xfId="23009"/>
    <cellStyle name="Normal 2 24 2 2 4 4" xfId="23010"/>
    <cellStyle name="Normal 2 24 2 2 4 4 2" xfId="23011"/>
    <cellStyle name="Normal 2 24 2 2 4 5" xfId="23012"/>
    <cellStyle name="Normal 2 24 2 2 4 5 2" xfId="23013"/>
    <cellStyle name="Normal 2 24 2 2 4 6" xfId="23014"/>
    <cellStyle name="Normal 2 24 2 2 5" xfId="23015"/>
    <cellStyle name="Normal 2 24 2 2 5 2" xfId="23016"/>
    <cellStyle name="Normal 2 24 2 2 5 2 2" xfId="23017"/>
    <cellStyle name="Normal 2 24 2 2 5 3" xfId="23018"/>
    <cellStyle name="Normal 2 24 2 2 5 3 2" xfId="23019"/>
    <cellStyle name="Normal 2 24 2 2 5 4" xfId="23020"/>
    <cellStyle name="Normal 2 24 2 2 5 4 2" xfId="23021"/>
    <cellStyle name="Normal 2 24 2 2 5 5" xfId="23022"/>
    <cellStyle name="Normal 2 24 2 2 6" xfId="23023"/>
    <cellStyle name="Normal 2 24 2 2 6 2" xfId="23024"/>
    <cellStyle name="Normal 2 24 2 2 7" xfId="23025"/>
    <cellStyle name="Normal 2 24 2 2 7 2" xfId="23026"/>
    <cellStyle name="Normal 2 24 2 2 8" xfId="23027"/>
    <cellStyle name="Normal 2 24 2 2 8 2" xfId="23028"/>
    <cellStyle name="Normal 2 24 2 2 9" xfId="23029"/>
    <cellStyle name="Normal 2 24 2 3" xfId="23030"/>
    <cellStyle name="Normal 2 24 2 3 2" xfId="23031"/>
    <cellStyle name="Normal 2 24 2 3 2 2" xfId="23032"/>
    <cellStyle name="Normal 2 24 2 3 2 2 2" xfId="23033"/>
    <cellStyle name="Normal 2 24 2 3 2 2 2 2" xfId="23034"/>
    <cellStyle name="Normal 2 24 2 3 2 2 2 2 2" xfId="23035"/>
    <cellStyle name="Normal 2 24 2 3 2 2 2 3" xfId="23036"/>
    <cellStyle name="Normal 2 24 2 3 2 2 2 3 2" xfId="23037"/>
    <cellStyle name="Normal 2 24 2 3 2 2 2 4" xfId="23038"/>
    <cellStyle name="Normal 2 24 2 3 2 2 2 4 2" xfId="23039"/>
    <cellStyle name="Normal 2 24 2 3 2 2 2 5" xfId="23040"/>
    <cellStyle name="Normal 2 24 2 3 2 2 3" xfId="23041"/>
    <cellStyle name="Normal 2 24 2 3 2 2 3 2" xfId="23042"/>
    <cellStyle name="Normal 2 24 2 3 2 2 4" xfId="23043"/>
    <cellStyle name="Normal 2 24 2 3 2 2 4 2" xfId="23044"/>
    <cellStyle name="Normal 2 24 2 3 2 2 5" xfId="23045"/>
    <cellStyle name="Normal 2 24 2 3 2 2 5 2" xfId="23046"/>
    <cellStyle name="Normal 2 24 2 3 2 2 6" xfId="23047"/>
    <cellStyle name="Normal 2 24 2 3 2 3" xfId="23048"/>
    <cellStyle name="Normal 2 24 2 3 2 3 2" xfId="23049"/>
    <cellStyle name="Normal 2 24 2 3 2 3 2 2" xfId="23050"/>
    <cellStyle name="Normal 2 24 2 3 2 3 3" xfId="23051"/>
    <cellStyle name="Normal 2 24 2 3 2 3 3 2" xfId="23052"/>
    <cellStyle name="Normal 2 24 2 3 2 3 4" xfId="23053"/>
    <cellStyle name="Normal 2 24 2 3 2 3 4 2" xfId="23054"/>
    <cellStyle name="Normal 2 24 2 3 2 3 5" xfId="23055"/>
    <cellStyle name="Normal 2 24 2 3 2 4" xfId="23056"/>
    <cellStyle name="Normal 2 24 2 3 2 4 2" xfId="23057"/>
    <cellStyle name="Normal 2 24 2 3 2 5" xfId="23058"/>
    <cellStyle name="Normal 2 24 2 3 2 5 2" xfId="23059"/>
    <cellStyle name="Normal 2 24 2 3 2 6" xfId="23060"/>
    <cellStyle name="Normal 2 24 2 3 2 6 2" xfId="23061"/>
    <cellStyle name="Normal 2 24 2 3 2 7" xfId="23062"/>
    <cellStyle name="Normal 2 24 2 3 3" xfId="23063"/>
    <cellStyle name="Normal 2 24 2 3 3 2" xfId="23064"/>
    <cellStyle name="Normal 2 24 2 3 3 2 2" xfId="23065"/>
    <cellStyle name="Normal 2 24 2 3 3 2 2 2" xfId="23066"/>
    <cellStyle name="Normal 2 24 2 3 3 2 3" xfId="23067"/>
    <cellStyle name="Normal 2 24 2 3 3 2 3 2" xfId="23068"/>
    <cellStyle name="Normal 2 24 2 3 3 2 4" xfId="23069"/>
    <cellStyle name="Normal 2 24 2 3 3 2 4 2" xfId="23070"/>
    <cellStyle name="Normal 2 24 2 3 3 2 5" xfId="23071"/>
    <cellStyle name="Normal 2 24 2 3 3 3" xfId="23072"/>
    <cellStyle name="Normal 2 24 2 3 3 3 2" xfId="23073"/>
    <cellStyle name="Normal 2 24 2 3 3 4" xfId="23074"/>
    <cellStyle name="Normal 2 24 2 3 3 4 2" xfId="23075"/>
    <cellStyle name="Normal 2 24 2 3 3 5" xfId="23076"/>
    <cellStyle name="Normal 2 24 2 3 3 5 2" xfId="23077"/>
    <cellStyle name="Normal 2 24 2 3 3 6" xfId="23078"/>
    <cellStyle name="Normal 2 24 2 3 4" xfId="23079"/>
    <cellStyle name="Normal 2 24 2 3 4 2" xfId="23080"/>
    <cellStyle name="Normal 2 24 2 3 4 2 2" xfId="23081"/>
    <cellStyle name="Normal 2 24 2 3 4 3" xfId="23082"/>
    <cellStyle name="Normal 2 24 2 3 4 3 2" xfId="23083"/>
    <cellStyle name="Normal 2 24 2 3 4 4" xfId="23084"/>
    <cellStyle name="Normal 2 24 2 3 4 4 2" xfId="23085"/>
    <cellStyle name="Normal 2 24 2 3 4 5" xfId="23086"/>
    <cellStyle name="Normal 2 24 2 3 5" xfId="23087"/>
    <cellStyle name="Normal 2 24 2 3 5 2" xfId="23088"/>
    <cellStyle name="Normal 2 24 2 3 6" xfId="23089"/>
    <cellStyle name="Normal 2 24 2 3 6 2" xfId="23090"/>
    <cellStyle name="Normal 2 24 2 3 7" xfId="23091"/>
    <cellStyle name="Normal 2 24 2 3 7 2" xfId="23092"/>
    <cellStyle name="Normal 2 24 2 3 8" xfId="23093"/>
    <cellStyle name="Normal 2 24 2 4" xfId="23094"/>
    <cellStyle name="Normal 2 24 2 4 2" xfId="23095"/>
    <cellStyle name="Normal 2 24 2 4 2 2" xfId="23096"/>
    <cellStyle name="Normal 2 24 2 4 2 2 2" xfId="23097"/>
    <cellStyle name="Normal 2 24 2 4 2 2 2 2" xfId="23098"/>
    <cellStyle name="Normal 2 24 2 4 2 2 3" xfId="23099"/>
    <cellStyle name="Normal 2 24 2 4 2 2 3 2" xfId="23100"/>
    <cellStyle name="Normal 2 24 2 4 2 2 4" xfId="23101"/>
    <cellStyle name="Normal 2 24 2 4 2 2 4 2" xfId="23102"/>
    <cellStyle name="Normal 2 24 2 4 2 2 5" xfId="23103"/>
    <cellStyle name="Normal 2 24 2 4 2 3" xfId="23104"/>
    <cellStyle name="Normal 2 24 2 4 2 3 2" xfId="23105"/>
    <cellStyle name="Normal 2 24 2 4 2 4" xfId="23106"/>
    <cellStyle name="Normal 2 24 2 4 2 4 2" xfId="23107"/>
    <cellStyle name="Normal 2 24 2 4 2 5" xfId="23108"/>
    <cellStyle name="Normal 2 24 2 4 2 5 2" xfId="23109"/>
    <cellStyle name="Normal 2 24 2 4 2 6" xfId="23110"/>
    <cellStyle name="Normal 2 24 2 4 3" xfId="23111"/>
    <cellStyle name="Normal 2 24 2 4 3 2" xfId="23112"/>
    <cellStyle name="Normal 2 24 2 4 3 2 2" xfId="23113"/>
    <cellStyle name="Normal 2 24 2 4 3 3" xfId="23114"/>
    <cellStyle name="Normal 2 24 2 4 3 3 2" xfId="23115"/>
    <cellStyle name="Normal 2 24 2 4 3 4" xfId="23116"/>
    <cellStyle name="Normal 2 24 2 4 3 4 2" xfId="23117"/>
    <cellStyle name="Normal 2 24 2 4 3 5" xfId="23118"/>
    <cellStyle name="Normal 2 24 2 4 4" xfId="23119"/>
    <cellStyle name="Normal 2 24 2 4 4 2" xfId="23120"/>
    <cellStyle name="Normal 2 24 2 4 5" xfId="23121"/>
    <cellStyle name="Normal 2 24 2 4 5 2" xfId="23122"/>
    <cellStyle name="Normal 2 24 2 4 6" xfId="23123"/>
    <cellStyle name="Normal 2 24 2 4 6 2" xfId="23124"/>
    <cellStyle name="Normal 2 24 2 4 7" xfId="23125"/>
    <cellStyle name="Normal 2 24 2 5" xfId="23126"/>
    <cellStyle name="Normal 2 24 2 5 2" xfId="23127"/>
    <cellStyle name="Normal 2 24 2 5 2 2" xfId="23128"/>
    <cellStyle name="Normal 2 24 2 5 2 2 2" xfId="23129"/>
    <cellStyle name="Normal 2 24 2 5 2 2 2 2" xfId="23130"/>
    <cellStyle name="Normal 2 24 2 5 2 2 3" xfId="23131"/>
    <cellStyle name="Normal 2 24 2 5 2 2 3 2" xfId="23132"/>
    <cellStyle name="Normal 2 24 2 5 2 2 4" xfId="23133"/>
    <cellStyle name="Normal 2 24 2 5 2 2 4 2" xfId="23134"/>
    <cellStyle name="Normal 2 24 2 5 2 2 5" xfId="23135"/>
    <cellStyle name="Normal 2 24 2 5 2 3" xfId="23136"/>
    <cellStyle name="Normal 2 24 2 5 2 3 2" xfId="23137"/>
    <cellStyle name="Normal 2 24 2 5 2 4" xfId="23138"/>
    <cellStyle name="Normal 2 24 2 5 2 4 2" xfId="23139"/>
    <cellStyle name="Normal 2 24 2 5 2 5" xfId="23140"/>
    <cellStyle name="Normal 2 24 2 5 2 5 2" xfId="23141"/>
    <cellStyle name="Normal 2 24 2 5 2 6" xfId="23142"/>
    <cellStyle name="Normal 2 24 2 5 3" xfId="23143"/>
    <cellStyle name="Normal 2 24 2 5 3 2" xfId="23144"/>
    <cellStyle name="Normal 2 24 2 5 3 2 2" xfId="23145"/>
    <cellStyle name="Normal 2 24 2 5 3 3" xfId="23146"/>
    <cellStyle name="Normal 2 24 2 5 3 3 2" xfId="23147"/>
    <cellStyle name="Normal 2 24 2 5 3 4" xfId="23148"/>
    <cellStyle name="Normal 2 24 2 5 3 4 2" xfId="23149"/>
    <cellStyle name="Normal 2 24 2 5 3 5" xfId="23150"/>
    <cellStyle name="Normal 2 24 2 5 4" xfId="23151"/>
    <cellStyle name="Normal 2 24 2 5 4 2" xfId="23152"/>
    <cellStyle name="Normal 2 24 2 5 5" xfId="23153"/>
    <cellStyle name="Normal 2 24 2 5 5 2" xfId="23154"/>
    <cellStyle name="Normal 2 24 2 5 6" xfId="23155"/>
    <cellStyle name="Normal 2 24 2 5 6 2" xfId="23156"/>
    <cellStyle name="Normal 2 24 2 5 7" xfId="23157"/>
    <cellStyle name="Normal 2 24 2 6" xfId="23158"/>
    <cellStyle name="Normal 2 24 2 6 2" xfId="23159"/>
    <cellStyle name="Normal 2 24 2 6 2 2" xfId="23160"/>
    <cellStyle name="Normal 2 24 2 6 2 2 2" xfId="23161"/>
    <cellStyle name="Normal 2 24 2 6 2 3" xfId="23162"/>
    <cellStyle name="Normal 2 24 2 6 2 3 2" xfId="23163"/>
    <cellStyle name="Normal 2 24 2 6 2 4" xfId="23164"/>
    <cellStyle name="Normal 2 24 2 6 2 4 2" xfId="23165"/>
    <cellStyle name="Normal 2 24 2 6 2 5" xfId="23166"/>
    <cellStyle name="Normal 2 24 2 6 3" xfId="23167"/>
    <cellStyle name="Normal 2 24 2 6 3 2" xfId="23168"/>
    <cellStyle name="Normal 2 24 2 6 4" xfId="23169"/>
    <cellStyle name="Normal 2 24 2 6 4 2" xfId="23170"/>
    <cellStyle name="Normal 2 24 2 6 5" xfId="23171"/>
    <cellStyle name="Normal 2 24 2 6 5 2" xfId="23172"/>
    <cellStyle name="Normal 2 24 2 6 6" xfId="23173"/>
    <cellStyle name="Normal 2 24 2 7" xfId="23174"/>
    <cellStyle name="Normal 2 24 2 7 2" xfId="23175"/>
    <cellStyle name="Normal 2 24 2 7 2 2" xfId="23176"/>
    <cellStyle name="Normal 2 24 2 7 3" xfId="23177"/>
    <cellStyle name="Normal 2 24 2 7 3 2" xfId="23178"/>
    <cellStyle name="Normal 2 24 2 7 4" xfId="23179"/>
    <cellStyle name="Normal 2 24 2 7 4 2" xfId="23180"/>
    <cellStyle name="Normal 2 24 2 7 5" xfId="23181"/>
    <cellStyle name="Normal 2 24 2 8" xfId="23182"/>
    <cellStyle name="Normal 2 24 2 8 2" xfId="23183"/>
    <cellStyle name="Normal 2 24 2 9" xfId="23184"/>
    <cellStyle name="Normal 2 24 2 9 2" xfId="23185"/>
    <cellStyle name="Normal 2 24 3" xfId="23186"/>
    <cellStyle name="Normal 2 24 3 10" xfId="23187"/>
    <cellStyle name="Normal 2 24 3 10 2" xfId="23188"/>
    <cellStyle name="Normal 2 24 3 11" xfId="23189"/>
    <cellStyle name="Normal 2 24 3 2" xfId="23190"/>
    <cellStyle name="Normal 2 24 3 2 2" xfId="23191"/>
    <cellStyle name="Normal 2 24 3 2 2 2" xfId="23192"/>
    <cellStyle name="Normal 2 24 3 2 2 2 2" xfId="23193"/>
    <cellStyle name="Normal 2 24 3 2 2 2 2 2" xfId="23194"/>
    <cellStyle name="Normal 2 24 3 2 2 2 2 2 2" xfId="23195"/>
    <cellStyle name="Normal 2 24 3 2 2 2 2 2 2 2" xfId="23196"/>
    <cellStyle name="Normal 2 24 3 2 2 2 2 2 3" xfId="23197"/>
    <cellStyle name="Normal 2 24 3 2 2 2 2 2 3 2" xfId="23198"/>
    <cellStyle name="Normal 2 24 3 2 2 2 2 2 4" xfId="23199"/>
    <cellStyle name="Normal 2 24 3 2 2 2 2 2 4 2" xfId="23200"/>
    <cellStyle name="Normal 2 24 3 2 2 2 2 2 5" xfId="23201"/>
    <cellStyle name="Normal 2 24 3 2 2 2 2 3" xfId="23202"/>
    <cellStyle name="Normal 2 24 3 2 2 2 2 3 2" xfId="23203"/>
    <cellStyle name="Normal 2 24 3 2 2 2 2 4" xfId="23204"/>
    <cellStyle name="Normal 2 24 3 2 2 2 2 4 2" xfId="23205"/>
    <cellStyle name="Normal 2 24 3 2 2 2 2 5" xfId="23206"/>
    <cellStyle name="Normal 2 24 3 2 2 2 2 5 2" xfId="23207"/>
    <cellStyle name="Normal 2 24 3 2 2 2 2 6" xfId="23208"/>
    <cellStyle name="Normal 2 24 3 2 2 2 3" xfId="23209"/>
    <cellStyle name="Normal 2 24 3 2 2 2 3 2" xfId="23210"/>
    <cellStyle name="Normal 2 24 3 2 2 2 3 2 2" xfId="23211"/>
    <cellStyle name="Normal 2 24 3 2 2 2 3 3" xfId="23212"/>
    <cellStyle name="Normal 2 24 3 2 2 2 3 3 2" xfId="23213"/>
    <cellStyle name="Normal 2 24 3 2 2 2 3 4" xfId="23214"/>
    <cellStyle name="Normal 2 24 3 2 2 2 3 4 2" xfId="23215"/>
    <cellStyle name="Normal 2 24 3 2 2 2 3 5" xfId="23216"/>
    <cellStyle name="Normal 2 24 3 2 2 2 4" xfId="23217"/>
    <cellStyle name="Normal 2 24 3 2 2 2 4 2" xfId="23218"/>
    <cellStyle name="Normal 2 24 3 2 2 2 5" xfId="23219"/>
    <cellStyle name="Normal 2 24 3 2 2 2 5 2" xfId="23220"/>
    <cellStyle name="Normal 2 24 3 2 2 2 6" xfId="23221"/>
    <cellStyle name="Normal 2 24 3 2 2 2 6 2" xfId="23222"/>
    <cellStyle name="Normal 2 24 3 2 2 2 7" xfId="23223"/>
    <cellStyle name="Normal 2 24 3 2 2 3" xfId="23224"/>
    <cellStyle name="Normal 2 24 3 2 2 3 2" xfId="23225"/>
    <cellStyle name="Normal 2 24 3 2 2 3 2 2" xfId="23226"/>
    <cellStyle name="Normal 2 24 3 2 2 3 2 2 2" xfId="23227"/>
    <cellStyle name="Normal 2 24 3 2 2 3 2 3" xfId="23228"/>
    <cellStyle name="Normal 2 24 3 2 2 3 2 3 2" xfId="23229"/>
    <cellStyle name="Normal 2 24 3 2 2 3 2 4" xfId="23230"/>
    <cellStyle name="Normal 2 24 3 2 2 3 2 4 2" xfId="23231"/>
    <cellStyle name="Normal 2 24 3 2 2 3 2 5" xfId="23232"/>
    <cellStyle name="Normal 2 24 3 2 2 3 3" xfId="23233"/>
    <cellStyle name="Normal 2 24 3 2 2 3 3 2" xfId="23234"/>
    <cellStyle name="Normal 2 24 3 2 2 3 4" xfId="23235"/>
    <cellStyle name="Normal 2 24 3 2 2 3 4 2" xfId="23236"/>
    <cellStyle name="Normal 2 24 3 2 2 3 5" xfId="23237"/>
    <cellStyle name="Normal 2 24 3 2 2 3 5 2" xfId="23238"/>
    <cellStyle name="Normal 2 24 3 2 2 3 6" xfId="23239"/>
    <cellStyle name="Normal 2 24 3 2 2 4" xfId="23240"/>
    <cellStyle name="Normal 2 24 3 2 2 4 2" xfId="23241"/>
    <cellStyle name="Normal 2 24 3 2 2 4 2 2" xfId="23242"/>
    <cellStyle name="Normal 2 24 3 2 2 4 3" xfId="23243"/>
    <cellStyle name="Normal 2 24 3 2 2 4 3 2" xfId="23244"/>
    <cellStyle name="Normal 2 24 3 2 2 4 4" xfId="23245"/>
    <cellStyle name="Normal 2 24 3 2 2 4 4 2" xfId="23246"/>
    <cellStyle name="Normal 2 24 3 2 2 4 5" xfId="23247"/>
    <cellStyle name="Normal 2 24 3 2 2 5" xfId="23248"/>
    <cellStyle name="Normal 2 24 3 2 2 5 2" xfId="23249"/>
    <cellStyle name="Normal 2 24 3 2 2 6" xfId="23250"/>
    <cellStyle name="Normal 2 24 3 2 2 6 2" xfId="23251"/>
    <cellStyle name="Normal 2 24 3 2 2 7" xfId="23252"/>
    <cellStyle name="Normal 2 24 3 2 2 7 2" xfId="23253"/>
    <cellStyle name="Normal 2 24 3 2 2 8" xfId="23254"/>
    <cellStyle name="Normal 2 24 3 2 3" xfId="23255"/>
    <cellStyle name="Normal 2 24 3 2 3 2" xfId="23256"/>
    <cellStyle name="Normal 2 24 3 2 3 2 2" xfId="23257"/>
    <cellStyle name="Normal 2 24 3 2 3 2 2 2" xfId="23258"/>
    <cellStyle name="Normal 2 24 3 2 3 2 2 2 2" xfId="23259"/>
    <cellStyle name="Normal 2 24 3 2 3 2 2 3" xfId="23260"/>
    <cellStyle name="Normal 2 24 3 2 3 2 2 3 2" xfId="23261"/>
    <cellStyle name="Normal 2 24 3 2 3 2 2 4" xfId="23262"/>
    <cellStyle name="Normal 2 24 3 2 3 2 2 4 2" xfId="23263"/>
    <cellStyle name="Normal 2 24 3 2 3 2 2 5" xfId="23264"/>
    <cellStyle name="Normal 2 24 3 2 3 2 3" xfId="23265"/>
    <cellStyle name="Normal 2 24 3 2 3 2 3 2" xfId="23266"/>
    <cellStyle name="Normal 2 24 3 2 3 2 4" xfId="23267"/>
    <cellStyle name="Normal 2 24 3 2 3 2 4 2" xfId="23268"/>
    <cellStyle name="Normal 2 24 3 2 3 2 5" xfId="23269"/>
    <cellStyle name="Normal 2 24 3 2 3 2 5 2" xfId="23270"/>
    <cellStyle name="Normal 2 24 3 2 3 2 6" xfId="23271"/>
    <cellStyle name="Normal 2 24 3 2 3 3" xfId="23272"/>
    <cellStyle name="Normal 2 24 3 2 3 3 2" xfId="23273"/>
    <cellStyle name="Normal 2 24 3 2 3 3 2 2" xfId="23274"/>
    <cellStyle name="Normal 2 24 3 2 3 3 3" xfId="23275"/>
    <cellStyle name="Normal 2 24 3 2 3 3 3 2" xfId="23276"/>
    <cellStyle name="Normal 2 24 3 2 3 3 4" xfId="23277"/>
    <cellStyle name="Normal 2 24 3 2 3 3 4 2" xfId="23278"/>
    <cellStyle name="Normal 2 24 3 2 3 3 5" xfId="23279"/>
    <cellStyle name="Normal 2 24 3 2 3 4" xfId="23280"/>
    <cellStyle name="Normal 2 24 3 2 3 4 2" xfId="23281"/>
    <cellStyle name="Normal 2 24 3 2 3 5" xfId="23282"/>
    <cellStyle name="Normal 2 24 3 2 3 5 2" xfId="23283"/>
    <cellStyle name="Normal 2 24 3 2 3 6" xfId="23284"/>
    <cellStyle name="Normal 2 24 3 2 3 6 2" xfId="23285"/>
    <cellStyle name="Normal 2 24 3 2 3 7" xfId="23286"/>
    <cellStyle name="Normal 2 24 3 2 4" xfId="23287"/>
    <cellStyle name="Normal 2 24 3 2 4 2" xfId="23288"/>
    <cellStyle name="Normal 2 24 3 2 4 2 2" xfId="23289"/>
    <cellStyle name="Normal 2 24 3 2 4 2 2 2" xfId="23290"/>
    <cellStyle name="Normal 2 24 3 2 4 2 3" xfId="23291"/>
    <cellStyle name="Normal 2 24 3 2 4 2 3 2" xfId="23292"/>
    <cellStyle name="Normal 2 24 3 2 4 2 4" xfId="23293"/>
    <cellStyle name="Normal 2 24 3 2 4 2 4 2" xfId="23294"/>
    <cellStyle name="Normal 2 24 3 2 4 2 5" xfId="23295"/>
    <cellStyle name="Normal 2 24 3 2 4 3" xfId="23296"/>
    <cellStyle name="Normal 2 24 3 2 4 3 2" xfId="23297"/>
    <cellStyle name="Normal 2 24 3 2 4 4" xfId="23298"/>
    <cellStyle name="Normal 2 24 3 2 4 4 2" xfId="23299"/>
    <cellStyle name="Normal 2 24 3 2 4 5" xfId="23300"/>
    <cellStyle name="Normal 2 24 3 2 4 5 2" xfId="23301"/>
    <cellStyle name="Normal 2 24 3 2 4 6" xfId="23302"/>
    <cellStyle name="Normal 2 24 3 2 5" xfId="23303"/>
    <cellStyle name="Normal 2 24 3 2 5 2" xfId="23304"/>
    <cellStyle name="Normal 2 24 3 2 5 2 2" xfId="23305"/>
    <cellStyle name="Normal 2 24 3 2 5 3" xfId="23306"/>
    <cellStyle name="Normal 2 24 3 2 5 3 2" xfId="23307"/>
    <cellStyle name="Normal 2 24 3 2 5 4" xfId="23308"/>
    <cellStyle name="Normal 2 24 3 2 5 4 2" xfId="23309"/>
    <cellStyle name="Normal 2 24 3 2 5 5" xfId="23310"/>
    <cellStyle name="Normal 2 24 3 2 6" xfId="23311"/>
    <cellStyle name="Normal 2 24 3 2 6 2" xfId="23312"/>
    <cellStyle name="Normal 2 24 3 2 7" xfId="23313"/>
    <cellStyle name="Normal 2 24 3 2 7 2" xfId="23314"/>
    <cellStyle name="Normal 2 24 3 2 8" xfId="23315"/>
    <cellStyle name="Normal 2 24 3 2 8 2" xfId="23316"/>
    <cellStyle name="Normal 2 24 3 2 9" xfId="23317"/>
    <cellStyle name="Normal 2 24 3 3" xfId="23318"/>
    <cellStyle name="Normal 2 24 3 3 2" xfId="23319"/>
    <cellStyle name="Normal 2 24 3 3 2 2" xfId="23320"/>
    <cellStyle name="Normal 2 24 3 3 2 2 2" xfId="23321"/>
    <cellStyle name="Normal 2 24 3 3 2 2 2 2" xfId="23322"/>
    <cellStyle name="Normal 2 24 3 3 2 2 2 2 2" xfId="23323"/>
    <cellStyle name="Normal 2 24 3 3 2 2 2 3" xfId="23324"/>
    <cellStyle name="Normal 2 24 3 3 2 2 2 3 2" xfId="23325"/>
    <cellStyle name="Normal 2 24 3 3 2 2 2 4" xfId="23326"/>
    <cellStyle name="Normal 2 24 3 3 2 2 2 4 2" xfId="23327"/>
    <cellStyle name="Normal 2 24 3 3 2 2 2 5" xfId="23328"/>
    <cellStyle name="Normal 2 24 3 3 2 2 3" xfId="23329"/>
    <cellStyle name="Normal 2 24 3 3 2 2 3 2" xfId="23330"/>
    <cellStyle name="Normal 2 24 3 3 2 2 4" xfId="23331"/>
    <cellStyle name="Normal 2 24 3 3 2 2 4 2" xfId="23332"/>
    <cellStyle name="Normal 2 24 3 3 2 2 5" xfId="23333"/>
    <cellStyle name="Normal 2 24 3 3 2 2 5 2" xfId="23334"/>
    <cellStyle name="Normal 2 24 3 3 2 2 6" xfId="23335"/>
    <cellStyle name="Normal 2 24 3 3 2 3" xfId="23336"/>
    <cellStyle name="Normal 2 24 3 3 2 3 2" xfId="23337"/>
    <cellStyle name="Normal 2 24 3 3 2 3 2 2" xfId="23338"/>
    <cellStyle name="Normal 2 24 3 3 2 3 3" xfId="23339"/>
    <cellStyle name="Normal 2 24 3 3 2 3 3 2" xfId="23340"/>
    <cellStyle name="Normal 2 24 3 3 2 3 4" xfId="23341"/>
    <cellStyle name="Normal 2 24 3 3 2 3 4 2" xfId="23342"/>
    <cellStyle name="Normal 2 24 3 3 2 3 5" xfId="23343"/>
    <cellStyle name="Normal 2 24 3 3 2 4" xfId="23344"/>
    <cellStyle name="Normal 2 24 3 3 2 4 2" xfId="23345"/>
    <cellStyle name="Normal 2 24 3 3 2 5" xfId="23346"/>
    <cellStyle name="Normal 2 24 3 3 2 5 2" xfId="23347"/>
    <cellStyle name="Normal 2 24 3 3 2 6" xfId="23348"/>
    <cellStyle name="Normal 2 24 3 3 2 6 2" xfId="23349"/>
    <cellStyle name="Normal 2 24 3 3 2 7" xfId="23350"/>
    <cellStyle name="Normal 2 24 3 3 3" xfId="23351"/>
    <cellStyle name="Normal 2 24 3 3 3 2" xfId="23352"/>
    <cellStyle name="Normal 2 24 3 3 3 2 2" xfId="23353"/>
    <cellStyle name="Normal 2 24 3 3 3 2 2 2" xfId="23354"/>
    <cellStyle name="Normal 2 24 3 3 3 2 3" xfId="23355"/>
    <cellStyle name="Normal 2 24 3 3 3 2 3 2" xfId="23356"/>
    <cellStyle name="Normal 2 24 3 3 3 2 4" xfId="23357"/>
    <cellStyle name="Normal 2 24 3 3 3 2 4 2" xfId="23358"/>
    <cellStyle name="Normal 2 24 3 3 3 2 5" xfId="23359"/>
    <cellStyle name="Normal 2 24 3 3 3 3" xfId="23360"/>
    <cellStyle name="Normal 2 24 3 3 3 3 2" xfId="23361"/>
    <cellStyle name="Normal 2 24 3 3 3 4" xfId="23362"/>
    <cellStyle name="Normal 2 24 3 3 3 4 2" xfId="23363"/>
    <cellStyle name="Normal 2 24 3 3 3 5" xfId="23364"/>
    <cellStyle name="Normal 2 24 3 3 3 5 2" xfId="23365"/>
    <cellStyle name="Normal 2 24 3 3 3 6" xfId="23366"/>
    <cellStyle name="Normal 2 24 3 3 4" xfId="23367"/>
    <cellStyle name="Normal 2 24 3 3 4 2" xfId="23368"/>
    <cellStyle name="Normal 2 24 3 3 4 2 2" xfId="23369"/>
    <cellStyle name="Normal 2 24 3 3 4 3" xfId="23370"/>
    <cellStyle name="Normal 2 24 3 3 4 3 2" xfId="23371"/>
    <cellStyle name="Normal 2 24 3 3 4 4" xfId="23372"/>
    <cellStyle name="Normal 2 24 3 3 4 4 2" xfId="23373"/>
    <cellStyle name="Normal 2 24 3 3 4 5" xfId="23374"/>
    <cellStyle name="Normal 2 24 3 3 5" xfId="23375"/>
    <cellStyle name="Normal 2 24 3 3 5 2" xfId="23376"/>
    <cellStyle name="Normal 2 24 3 3 6" xfId="23377"/>
    <cellStyle name="Normal 2 24 3 3 6 2" xfId="23378"/>
    <cellStyle name="Normal 2 24 3 3 7" xfId="23379"/>
    <cellStyle name="Normal 2 24 3 3 7 2" xfId="23380"/>
    <cellStyle name="Normal 2 24 3 3 8" xfId="23381"/>
    <cellStyle name="Normal 2 24 3 4" xfId="23382"/>
    <cellStyle name="Normal 2 24 3 4 2" xfId="23383"/>
    <cellStyle name="Normal 2 24 3 4 2 2" xfId="23384"/>
    <cellStyle name="Normal 2 24 3 4 2 2 2" xfId="23385"/>
    <cellStyle name="Normal 2 24 3 4 2 2 2 2" xfId="23386"/>
    <cellStyle name="Normal 2 24 3 4 2 2 3" xfId="23387"/>
    <cellStyle name="Normal 2 24 3 4 2 2 3 2" xfId="23388"/>
    <cellStyle name="Normal 2 24 3 4 2 2 4" xfId="23389"/>
    <cellStyle name="Normal 2 24 3 4 2 2 4 2" xfId="23390"/>
    <cellStyle name="Normal 2 24 3 4 2 2 5" xfId="23391"/>
    <cellStyle name="Normal 2 24 3 4 2 3" xfId="23392"/>
    <cellStyle name="Normal 2 24 3 4 2 3 2" xfId="23393"/>
    <cellStyle name="Normal 2 24 3 4 2 4" xfId="23394"/>
    <cellStyle name="Normal 2 24 3 4 2 4 2" xfId="23395"/>
    <cellStyle name="Normal 2 24 3 4 2 5" xfId="23396"/>
    <cellStyle name="Normal 2 24 3 4 2 5 2" xfId="23397"/>
    <cellStyle name="Normal 2 24 3 4 2 6" xfId="23398"/>
    <cellStyle name="Normal 2 24 3 4 3" xfId="23399"/>
    <cellStyle name="Normal 2 24 3 4 3 2" xfId="23400"/>
    <cellStyle name="Normal 2 24 3 4 3 2 2" xfId="23401"/>
    <cellStyle name="Normal 2 24 3 4 3 3" xfId="23402"/>
    <cellStyle name="Normal 2 24 3 4 3 3 2" xfId="23403"/>
    <cellStyle name="Normal 2 24 3 4 3 4" xfId="23404"/>
    <cellStyle name="Normal 2 24 3 4 3 4 2" xfId="23405"/>
    <cellStyle name="Normal 2 24 3 4 3 5" xfId="23406"/>
    <cellStyle name="Normal 2 24 3 4 4" xfId="23407"/>
    <cellStyle name="Normal 2 24 3 4 4 2" xfId="23408"/>
    <cellStyle name="Normal 2 24 3 4 5" xfId="23409"/>
    <cellStyle name="Normal 2 24 3 4 5 2" xfId="23410"/>
    <cellStyle name="Normal 2 24 3 4 6" xfId="23411"/>
    <cellStyle name="Normal 2 24 3 4 6 2" xfId="23412"/>
    <cellStyle name="Normal 2 24 3 4 7" xfId="23413"/>
    <cellStyle name="Normal 2 24 3 5" xfId="23414"/>
    <cellStyle name="Normal 2 24 3 5 2" xfId="23415"/>
    <cellStyle name="Normal 2 24 3 5 2 2" xfId="23416"/>
    <cellStyle name="Normal 2 24 3 5 2 2 2" xfId="23417"/>
    <cellStyle name="Normal 2 24 3 5 2 2 2 2" xfId="23418"/>
    <cellStyle name="Normal 2 24 3 5 2 2 3" xfId="23419"/>
    <cellStyle name="Normal 2 24 3 5 2 2 3 2" xfId="23420"/>
    <cellStyle name="Normal 2 24 3 5 2 2 4" xfId="23421"/>
    <cellStyle name="Normal 2 24 3 5 2 2 4 2" xfId="23422"/>
    <cellStyle name="Normal 2 24 3 5 2 2 5" xfId="23423"/>
    <cellStyle name="Normal 2 24 3 5 2 3" xfId="23424"/>
    <cellStyle name="Normal 2 24 3 5 2 3 2" xfId="23425"/>
    <cellStyle name="Normal 2 24 3 5 2 4" xfId="23426"/>
    <cellStyle name="Normal 2 24 3 5 2 4 2" xfId="23427"/>
    <cellStyle name="Normal 2 24 3 5 2 5" xfId="23428"/>
    <cellStyle name="Normal 2 24 3 5 2 5 2" xfId="23429"/>
    <cellStyle name="Normal 2 24 3 5 2 6" xfId="23430"/>
    <cellStyle name="Normal 2 24 3 5 3" xfId="23431"/>
    <cellStyle name="Normal 2 24 3 5 3 2" xfId="23432"/>
    <cellStyle name="Normal 2 24 3 5 3 2 2" xfId="23433"/>
    <cellStyle name="Normal 2 24 3 5 3 3" xfId="23434"/>
    <cellStyle name="Normal 2 24 3 5 3 3 2" xfId="23435"/>
    <cellStyle name="Normal 2 24 3 5 3 4" xfId="23436"/>
    <cellStyle name="Normal 2 24 3 5 3 4 2" xfId="23437"/>
    <cellStyle name="Normal 2 24 3 5 3 5" xfId="23438"/>
    <cellStyle name="Normal 2 24 3 5 4" xfId="23439"/>
    <cellStyle name="Normal 2 24 3 5 4 2" xfId="23440"/>
    <cellStyle name="Normal 2 24 3 5 5" xfId="23441"/>
    <cellStyle name="Normal 2 24 3 5 5 2" xfId="23442"/>
    <cellStyle name="Normal 2 24 3 5 6" xfId="23443"/>
    <cellStyle name="Normal 2 24 3 5 6 2" xfId="23444"/>
    <cellStyle name="Normal 2 24 3 5 7" xfId="23445"/>
    <cellStyle name="Normal 2 24 3 6" xfId="23446"/>
    <cellStyle name="Normal 2 24 3 6 2" xfId="23447"/>
    <cellStyle name="Normal 2 24 3 6 2 2" xfId="23448"/>
    <cellStyle name="Normal 2 24 3 6 2 2 2" xfId="23449"/>
    <cellStyle name="Normal 2 24 3 6 2 3" xfId="23450"/>
    <cellStyle name="Normal 2 24 3 6 2 3 2" xfId="23451"/>
    <cellStyle name="Normal 2 24 3 6 2 4" xfId="23452"/>
    <cellStyle name="Normal 2 24 3 6 2 4 2" xfId="23453"/>
    <cellStyle name="Normal 2 24 3 6 2 5" xfId="23454"/>
    <cellStyle name="Normal 2 24 3 6 3" xfId="23455"/>
    <cellStyle name="Normal 2 24 3 6 3 2" xfId="23456"/>
    <cellStyle name="Normal 2 24 3 6 4" xfId="23457"/>
    <cellStyle name="Normal 2 24 3 6 4 2" xfId="23458"/>
    <cellStyle name="Normal 2 24 3 6 5" xfId="23459"/>
    <cellStyle name="Normal 2 24 3 6 5 2" xfId="23460"/>
    <cellStyle name="Normal 2 24 3 6 6" xfId="23461"/>
    <cellStyle name="Normal 2 24 3 7" xfId="23462"/>
    <cellStyle name="Normal 2 24 3 7 2" xfId="23463"/>
    <cellStyle name="Normal 2 24 3 7 2 2" xfId="23464"/>
    <cellStyle name="Normal 2 24 3 7 3" xfId="23465"/>
    <cellStyle name="Normal 2 24 3 7 3 2" xfId="23466"/>
    <cellStyle name="Normal 2 24 3 7 4" xfId="23467"/>
    <cellStyle name="Normal 2 24 3 7 4 2" xfId="23468"/>
    <cellStyle name="Normal 2 24 3 7 5" xfId="23469"/>
    <cellStyle name="Normal 2 24 3 8" xfId="23470"/>
    <cellStyle name="Normal 2 24 3 8 2" xfId="23471"/>
    <cellStyle name="Normal 2 24 3 9" xfId="23472"/>
    <cellStyle name="Normal 2 24 3 9 2" xfId="23473"/>
    <cellStyle name="Normal 2 24 4" xfId="23474"/>
    <cellStyle name="Normal 2 24 4 2" xfId="23475"/>
    <cellStyle name="Normal 2 24 4 2 2" xfId="23476"/>
    <cellStyle name="Normal 2 24 4 2 2 2" xfId="23477"/>
    <cellStyle name="Normal 2 24 4 2 2 2 2" xfId="23478"/>
    <cellStyle name="Normal 2 24 4 2 2 2 2 2" xfId="23479"/>
    <cellStyle name="Normal 2 24 4 2 2 2 2 2 2" xfId="23480"/>
    <cellStyle name="Normal 2 24 4 2 2 2 2 3" xfId="23481"/>
    <cellStyle name="Normal 2 24 4 2 2 2 2 3 2" xfId="23482"/>
    <cellStyle name="Normal 2 24 4 2 2 2 2 4" xfId="23483"/>
    <cellStyle name="Normal 2 24 4 2 2 2 2 4 2" xfId="23484"/>
    <cellStyle name="Normal 2 24 4 2 2 2 2 5" xfId="23485"/>
    <cellStyle name="Normal 2 24 4 2 2 2 3" xfId="23486"/>
    <cellStyle name="Normal 2 24 4 2 2 2 3 2" xfId="23487"/>
    <cellStyle name="Normal 2 24 4 2 2 2 4" xfId="23488"/>
    <cellStyle name="Normal 2 24 4 2 2 2 4 2" xfId="23489"/>
    <cellStyle name="Normal 2 24 4 2 2 2 5" xfId="23490"/>
    <cellStyle name="Normal 2 24 4 2 2 2 5 2" xfId="23491"/>
    <cellStyle name="Normal 2 24 4 2 2 2 6" xfId="23492"/>
    <cellStyle name="Normal 2 24 4 2 2 3" xfId="23493"/>
    <cellStyle name="Normal 2 24 4 2 2 3 2" xfId="23494"/>
    <cellStyle name="Normal 2 24 4 2 2 3 2 2" xfId="23495"/>
    <cellStyle name="Normal 2 24 4 2 2 3 3" xfId="23496"/>
    <cellStyle name="Normal 2 24 4 2 2 3 3 2" xfId="23497"/>
    <cellStyle name="Normal 2 24 4 2 2 3 4" xfId="23498"/>
    <cellStyle name="Normal 2 24 4 2 2 3 4 2" xfId="23499"/>
    <cellStyle name="Normal 2 24 4 2 2 3 5" xfId="23500"/>
    <cellStyle name="Normal 2 24 4 2 2 4" xfId="23501"/>
    <cellStyle name="Normal 2 24 4 2 2 4 2" xfId="23502"/>
    <cellStyle name="Normal 2 24 4 2 2 5" xfId="23503"/>
    <cellStyle name="Normal 2 24 4 2 2 5 2" xfId="23504"/>
    <cellStyle name="Normal 2 24 4 2 2 6" xfId="23505"/>
    <cellStyle name="Normal 2 24 4 2 2 6 2" xfId="23506"/>
    <cellStyle name="Normal 2 24 4 2 2 7" xfId="23507"/>
    <cellStyle name="Normal 2 24 4 2 3" xfId="23508"/>
    <cellStyle name="Normal 2 24 4 2 3 2" xfId="23509"/>
    <cellStyle name="Normal 2 24 4 2 3 2 2" xfId="23510"/>
    <cellStyle name="Normal 2 24 4 2 3 2 2 2" xfId="23511"/>
    <cellStyle name="Normal 2 24 4 2 3 2 3" xfId="23512"/>
    <cellStyle name="Normal 2 24 4 2 3 2 3 2" xfId="23513"/>
    <cellStyle name="Normal 2 24 4 2 3 2 4" xfId="23514"/>
    <cellStyle name="Normal 2 24 4 2 3 2 4 2" xfId="23515"/>
    <cellStyle name="Normal 2 24 4 2 3 2 5" xfId="23516"/>
    <cellStyle name="Normal 2 24 4 2 3 3" xfId="23517"/>
    <cellStyle name="Normal 2 24 4 2 3 3 2" xfId="23518"/>
    <cellStyle name="Normal 2 24 4 2 3 4" xfId="23519"/>
    <cellStyle name="Normal 2 24 4 2 3 4 2" xfId="23520"/>
    <cellStyle name="Normal 2 24 4 2 3 5" xfId="23521"/>
    <cellStyle name="Normal 2 24 4 2 3 5 2" xfId="23522"/>
    <cellStyle name="Normal 2 24 4 2 3 6" xfId="23523"/>
    <cellStyle name="Normal 2 24 4 2 4" xfId="23524"/>
    <cellStyle name="Normal 2 24 4 2 4 2" xfId="23525"/>
    <cellStyle name="Normal 2 24 4 2 4 2 2" xfId="23526"/>
    <cellStyle name="Normal 2 24 4 2 4 3" xfId="23527"/>
    <cellStyle name="Normal 2 24 4 2 4 3 2" xfId="23528"/>
    <cellStyle name="Normal 2 24 4 2 4 4" xfId="23529"/>
    <cellStyle name="Normal 2 24 4 2 4 4 2" xfId="23530"/>
    <cellStyle name="Normal 2 24 4 2 4 5" xfId="23531"/>
    <cellStyle name="Normal 2 24 4 2 5" xfId="23532"/>
    <cellStyle name="Normal 2 24 4 2 5 2" xfId="23533"/>
    <cellStyle name="Normal 2 24 4 2 6" xfId="23534"/>
    <cellStyle name="Normal 2 24 4 2 6 2" xfId="23535"/>
    <cellStyle name="Normal 2 24 4 2 7" xfId="23536"/>
    <cellStyle name="Normal 2 24 4 2 7 2" xfId="23537"/>
    <cellStyle name="Normal 2 24 4 2 8" xfId="23538"/>
    <cellStyle name="Normal 2 24 4 3" xfId="23539"/>
    <cellStyle name="Normal 2 24 4 3 2" xfId="23540"/>
    <cellStyle name="Normal 2 24 4 3 2 2" xfId="23541"/>
    <cellStyle name="Normal 2 24 4 3 2 2 2" xfId="23542"/>
    <cellStyle name="Normal 2 24 4 3 2 2 2 2" xfId="23543"/>
    <cellStyle name="Normal 2 24 4 3 2 2 3" xfId="23544"/>
    <cellStyle name="Normal 2 24 4 3 2 2 3 2" xfId="23545"/>
    <cellStyle name="Normal 2 24 4 3 2 2 4" xfId="23546"/>
    <cellStyle name="Normal 2 24 4 3 2 2 4 2" xfId="23547"/>
    <cellStyle name="Normal 2 24 4 3 2 2 5" xfId="23548"/>
    <cellStyle name="Normal 2 24 4 3 2 3" xfId="23549"/>
    <cellStyle name="Normal 2 24 4 3 2 3 2" xfId="23550"/>
    <cellStyle name="Normal 2 24 4 3 2 4" xfId="23551"/>
    <cellStyle name="Normal 2 24 4 3 2 4 2" xfId="23552"/>
    <cellStyle name="Normal 2 24 4 3 2 5" xfId="23553"/>
    <cellStyle name="Normal 2 24 4 3 2 5 2" xfId="23554"/>
    <cellStyle name="Normal 2 24 4 3 2 6" xfId="23555"/>
    <cellStyle name="Normal 2 24 4 3 3" xfId="23556"/>
    <cellStyle name="Normal 2 24 4 3 3 2" xfId="23557"/>
    <cellStyle name="Normal 2 24 4 3 3 2 2" xfId="23558"/>
    <cellStyle name="Normal 2 24 4 3 3 3" xfId="23559"/>
    <cellStyle name="Normal 2 24 4 3 3 3 2" xfId="23560"/>
    <cellStyle name="Normal 2 24 4 3 3 4" xfId="23561"/>
    <cellStyle name="Normal 2 24 4 3 3 4 2" xfId="23562"/>
    <cellStyle name="Normal 2 24 4 3 3 5" xfId="23563"/>
    <cellStyle name="Normal 2 24 4 3 4" xfId="23564"/>
    <cellStyle name="Normal 2 24 4 3 4 2" xfId="23565"/>
    <cellStyle name="Normal 2 24 4 3 5" xfId="23566"/>
    <cellStyle name="Normal 2 24 4 3 5 2" xfId="23567"/>
    <cellStyle name="Normal 2 24 4 3 6" xfId="23568"/>
    <cellStyle name="Normal 2 24 4 3 6 2" xfId="23569"/>
    <cellStyle name="Normal 2 24 4 3 7" xfId="23570"/>
    <cellStyle name="Normal 2 24 4 4" xfId="23571"/>
    <cellStyle name="Normal 2 24 4 4 2" xfId="23572"/>
    <cellStyle name="Normal 2 24 4 4 2 2" xfId="23573"/>
    <cellStyle name="Normal 2 24 4 4 2 2 2" xfId="23574"/>
    <cellStyle name="Normal 2 24 4 4 2 3" xfId="23575"/>
    <cellStyle name="Normal 2 24 4 4 2 3 2" xfId="23576"/>
    <cellStyle name="Normal 2 24 4 4 2 4" xfId="23577"/>
    <cellStyle name="Normal 2 24 4 4 2 4 2" xfId="23578"/>
    <cellStyle name="Normal 2 24 4 4 2 5" xfId="23579"/>
    <cellStyle name="Normal 2 24 4 4 3" xfId="23580"/>
    <cellStyle name="Normal 2 24 4 4 3 2" xfId="23581"/>
    <cellStyle name="Normal 2 24 4 4 4" xfId="23582"/>
    <cellStyle name="Normal 2 24 4 4 4 2" xfId="23583"/>
    <cellStyle name="Normal 2 24 4 4 5" xfId="23584"/>
    <cellStyle name="Normal 2 24 4 4 5 2" xfId="23585"/>
    <cellStyle name="Normal 2 24 4 4 6" xfId="23586"/>
    <cellStyle name="Normal 2 24 4 5" xfId="23587"/>
    <cellStyle name="Normal 2 24 4 5 2" xfId="23588"/>
    <cellStyle name="Normal 2 24 4 5 2 2" xfId="23589"/>
    <cellStyle name="Normal 2 24 4 5 3" xfId="23590"/>
    <cellStyle name="Normal 2 24 4 5 3 2" xfId="23591"/>
    <cellStyle name="Normal 2 24 4 5 4" xfId="23592"/>
    <cellStyle name="Normal 2 24 4 5 4 2" xfId="23593"/>
    <cellStyle name="Normal 2 24 4 5 5" xfId="23594"/>
    <cellStyle name="Normal 2 24 4 6" xfId="23595"/>
    <cellStyle name="Normal 2 24 4 6 2" xfId="23596"/>
    <cellStyle name="Normal 2 24 4 7" xfId="23597"/>
    <cellStyle name="Normal 2 24 4 7 2" xfId="23598"/>
    <cellStyle name="Normal 2 24 4 8" xfId="23599"/>
    <cellStyle name="Normal 2 24 4 8 2" xfId="23600"/>
    <cellStyle name="Normal 2 24 4 9" xfId="23601"/>
    <cellStyle name="Normal 2 24 5" xfId="23602"/>
    <cellStyle name="Normal 2 24 5 2" xfId="23603"/>
    <cellStyle name="Normal 2 24 5 2 2" xfId="23604"/>
    <cellStyle name="Normal 2 24 5 2 2 2" xfId="23605"/>
    <cellStyle name="Normal 2 24 5 2 2 2 2" xfId="23606"/>
    <cellStyle name="Normal 2 24 5 2 2 2 2 2" xfId="23607"/>
    <cellStyle name="Normal 2 24 5 2 2 2 3" xfId="23608"/>
    <cellStyle name="Normal 2 24 5 2 2 2 3 2" xfId="23609"/>
    <cellStyle name="Normal 2 24 5 2 2 2 4" xfId="23610"/>
    <cellStyle name="Normal 2 24 5 2 2 2 4 2" xfId="23611"/>
    <cellStyle name="Normal 2 24 5 2 2 2 5" xfId="23612"/>
    <cellStyle name="Normal 2 24 5 2 2 3" xfId="23613"/>
    <cellStyle name="Normal 2 24 5 2 2 3 2" xfId="23614"/>
    <cellStyle name="Normal 2 24 5 2 2 4" xfId="23615"/>
    <cellStyle name="Normal 2 24 5 2 2 4 2" xfId="23616"/>
    <cellStyle name="Normal 2 24 5 2 2 5" xfId="23617"/>
    <cellStyle name="Normal 2 24 5 2 2 5 2" xfId="23618"/>
    <cellStyle name="Normal 2 24 5 2 2 6" xfId="23619"/>
    <cellStyle name="Normal 2 24 5 2 3" xfId="23620"/>
    <cellStyle name="Normal 2 24 5 2 3 2" xfId="23621"/>
    <cellStyle name="Normal 2 24 5 2 3 2 2" xfId="23622"/>
    <cellStyle name="Normal 2 24 5 2 3 3" xfId="23623"/>
    <cellStyle name="Normal 2 24 5 2 3 3 2" xfId="23624"/>
    <cellStyle name="Normal 2 24 5 2 3 4" xfId="23625"/>
    <cellStyle name="Normal 2 24 5 2 3 4 2" xfId="23626"/>
    <cellStyle name="Normal 2 24 5 2 3 5" xfId="23627"/>
    <cellStyle name="Normal 2 24 5 2 4" xfId="23628"/>
    <cellStyle name="Normal 2 24 5 2 4 2" xfId="23629"/>
    <cellStyle name="Normal 2 24 5 2 5" xfId="23630"/>
    <cellStyle name="Normal 2 24 5 2 5 2" xfId="23631"/>
    <cellStyle name="Normal 2 24 5 2 6" xfId="23632"/>
    <cellStyle name="Normal 2 24 5 2 6 2" xfId="23633"/>
    <cellStyle name="Normal 2 24 5 2 7" xfId="23634"/>
    <cellStyle name="Normal 2 24 5 3" xfId="23635"/>
    <cellStyle name="Normal 2 24 5 3 2" xfId="23636"/>
    <cellStyle name="Normal 2 24 5 3 2 2" xfId="23637"/>
    <cellStyle name="Normal 2 24 5 3 2 2 2" xfId="23638"/>
    <cellStyle name="Normal 2 24 5 3 2 3" xfId="23639"/>
    <cellStyle name="Normal 2 24 5 3 2 3 2" xfId="23640"/>
    <cellStyle name="Normal 2 24 5 3 2 4" xfId="23641"/>
    <cellStyle name="Normal 2 24 5 3 2 4 2" xfId="23642"/>
    <cellStyle name="Normal 2 24 5 3 2 5" xfId="23643"/>
    <cellStyle name="Normal 2 24 5 3 3" xfId="23644"/>
    <cellStyle name="Normal 2 24 5 3 3 2" xfId="23645"/>
    <cellStyle name="Normal 2 24 5 3 4" xfId="23646"/>
    <cellStyle name="Normal 2 24 5 3 4 2" xfId="23647"/>
    <cellStyle name="Normal 2 24 5 3 5" xfId="23648"/>
    <cellStyle name="Normal 2 24 5 3 5 2" xfId="23649"/>
    <cellStyle name="Normal 2 24 5 3 6" xfId="23650"/>
    <cellStyle name="Normal 2 24 5 4" xfId="23651"/>
    <cellStyle name="Normal 2 24 5 4 2" xfId="23652"/>
    <cellStyle name="Normal 2 24 5 4 2 2" xfId="23653"/>
    <cellStyle name="Normal 2 24 5 4 3" xfId="23654"/>
    <cellStyle name="Normal 2 24 5 4 3 2" xfId="23655"/>
    <cellStyle name="Normal 2 24 5 4 4" xfId="23656"/>
    <cellStyle name="Normal 2 24 5 4 4 2" xfId="23657"/>
    <cellStyle name="Normal 2 24 5 4 5" xfId="23658"/>
    <cellStyle name="Normal 2 24 5 5" xfId="23659"/>
    <cellStyle name="Normal 2 24 5 5 2" xfId="23660"/>
    <cellStyle name="Normal 2 24 5 6" xfId="23661"/>
    <cellStyle name="Normal 2 24 5 6 2" xfId="23662"/>
    <cellStyle name="Normal 2 24 5 7" xfId="23663"/>
    <cellStyle name="Normal 2 24 5 7 2" xfId="23664"/>
    <cellStyle name="Normal 2 24 5 8" xfId="23665"/>
    <cellStyle name="Normal 2 24 6" xfId="23666"/>
    <cellStyle name="Normal 2 24 6 2" xfId="23667"/>
    <cellStyle name="Normal 2 24 6 2 2" xfId="23668"/>
    <cellStyle name="Normal 2 24 6 2 2 2" xfId="23669"/>
    <cellStyle name="Normal 2 24 6 2 2 2 2" xfId="23670"/>
    <cellStyle name="Normal 2 24 6 2 2 3" xfId="23671"/>
    <cellStyle name="Normal 2 24 6 2 2 3 2" xfId="23672"/>
    <cellStyle name="Normal 2 24 6 2 2 4" xfId="23673"/>
    <cellStyle name="Normal 2 24 6 2 2 4 2" xfId="23674"/>
    <cellStyle name="Normal 2 24 6 2 2 5" xfId="23675"/>
    <cellStyle name="Normal 2 24 6 2 3" xfId="23676"/>
    <cellStyle name="Normal 2 24 6 2 3 2" xfId="23677"/>
    <cellStyle name="Normal 2 24 6 2 4" xfId="23678"/>
    <cellStyle name="Normal 2 24 6 2 4 2" xfId="23679"/>
    <cellStyle name="Normal 2 24 6 2 5" xfId="23680"/>
    <cellStyle name="Normal 2 24 6 2 5 2" xfId="23681"/>
    <cellStyle name="Normal 2 24 6 2 6" xfId="23682"/>
    <cellStyle name="Normal 2 24 6 3" xfId="23683"/>
    <cellStyle name="Normal 2 24 6 3 2" xfId="23684"/>
    <cellStyle name="Normal 2 24 6 3 2 2" xfId="23685"/>
    <cellStyle name="Normal 2 24 6 3 3" xfId="23686"/>
    <cellStyle name="Normal 2 24 6 3 3 2" xfId="23687"/>
    <cellStyle name="Normal 2 24 6 3 4" xfId="23688"/>
    <cellStyle name="Normal 2 24 6 3 4 2" xfId="23689"/>
    <cellStyle name="Normal 2 24 6 3 5" xfId="23690"/>
    <cellStyle name="Normal 2 24 6 4" xfId="23691"/>
    <cellStyle name="Normal 2 24 6 4 2" xfId="23692"/>
    <cellStyle name="Normal 2 24 6 5" xfId="23693"/>
    <cellStyle name="Normal 2 24 6 5 2" xfId="23694"/>
    <cellStyle name="Normal 2 24 6 6" xfId="23695"/>
    <cellStyle name="Normal 2 24 6 6 2" xfId="23696"/>
    <cellStyle name="Normal 2 24 6 7" xfId="23697"/>
    <cellStyle name="Normal 2 24 7" xfId="23698"/>
    <cellStyle name="Normal 2 24 7 2" xfId="23699"/>
    <cellStyle name="Normal 2 24 7 2 2" xfId="23700"/>
    <cellStyle name="Normal 2 24 7 2 2 2" xfId="23701"/>
    <cellStyle name="Normal 2 24 7 2 2 2 2" xfId="23702"/>
    <cellStyle name="Normal 2 24 7 2 2 3" xfId="23703"/>
    <cellStyle name="Normal 2 24 7 2 2 3 2" xfId="23704"/>
    <cellStyle name="Normal 2 24 7 2 2 4" xfId="23705"/>
    <cellStyle name="Normal 2 24 7 2 2 4 2" xfId="23706"/>
    <cellStyle name="Normal 2 24 7 2 2 5" xfId="23707"/>
    <cellStyle name="Normal 2 24 7 2 3" xfId="23708"/>
    <cellStyle name="Normal 2 24 7 2 3 2" xfId="23709"/>
    <cellStyle name="Normal 2 24 7 2 4" xfId="23710"/>
    <cellStyle name="Normal 2 24 7 2 4 2" xfId="23711"/>
    <cellStyle name="Normal 2 24 7 2 5" xfId="23712"/>
    <cellStyle name="Normal 2 24 7 2 5 2" xfId="23713"/>
    <cellStyle name="Normal 2 24 7 2 6" xfId="23714"/>
    <cellStyle name="Normal 2 24 7 3" xfId="23715"/>
    <cellStyle name="Normal 2 24 7 3 2" xfId="23716"/>
    <cellStyle name="Normal 2 24 7 3 2 2" xfId="23717"/>
    <cellStyle name="Normal 2 24 7 3 3" xfId="23718"/>
    <cellStyle name="Normal 2 24 7 3 3 2" xfId="23719"/>
    <cellStyle name="Normal 2 24 7 3 4" xfId="23720"/>
    <cellStyle name="Normal 2 24 7 3 4 2" xfId="23721"/>
    <cellStyle name="Normal 2 24 7 3 5" xfId="23722"/>
    <cellStyle name="Normal 2 24 7 4" xfId="23723"/>
    <cellStyle name="Normal 2 24 7 4 2" xfId="23724"/>
    <cellStyle name="Normal 2 24 7 5" xfId="23725"/>
    <cellStyle name="Normal 2 24 7 5 2" xfId="23726"/>
    <cellStyle name="Normal 2 24 7 6" xfId="23727"/>
    <cellStyle name="Normal 2 24 7 6 2" xfId="23728"/>
    <cellStyle name="Normal 2 24 7 7" xfId="23729"/>
    <cellStyle name="Normal 2 24 8" xfId="23730"/>
    <cellStyle name="Normal 2 24 8 2" xfId="23731"/>
    <cellStyle name="Normal 2 24 8 2 2" xfId="23732"/>
    <cellStyle name="Normal 2 24 8 2 2 2" xfId="23733"/>
    <cellStyle name="Normal 2 24 8 2 3" xfId="23734"/>
    <cellStyle name="Normal 2 24 8 2 3 2" xfId="23735"/>
    <cellStyle name="Normal 2 24 8 2 4" xfId="23736"/>
    <cellStyle name="Normal 2 24 8 2 4 2" xfId="23737"/>
    <cellStyle name="Normal 2 24 8 2 5" xfId="23738"/>
    <cellStyle name="Normal 2 24 8 3" xfId="23739"/>
    <cellStyle name="Normal 2 24 8 3 2" xfId="23740"/>
    <cellStyle name="Normal 2 24 8 4" xfId="23741"/>
    <cellStyle name="Normal 2 24 8 4 2" xfId="23742"/>
    <cellStyle name="Normal 2 24 8 5" xfId="23743"/>
    <cellStyle name="Normal 2 24 8 5 2" xfId="23744"/>
    <cellStyle name="Normal 2 24 8 6" xfId="23745"/>
    <cellStyle name="Normal 2 24 9" xfId="23746"/>
    <cellStyle name="Normal 2 24 9 2" xfId="23747"/>
    <cellStyle name="Normal 2 24 9 2 2" xfId="23748"/>
    <cellStyle name="Normal 2 24 9 3" xfId="23749"/>
    <cellStyle name="Normal 2 24 9 3 2" xfId="23750"/>
    <cellStyle name="Normal 2 24 9 4" xfId="23751"/>
    <cellStyle name="Normal 2 24 9 4 2" xfId="23752"/>
    <cellStyle name="Normal 2 24 9 5" xfId="23753"/>
    <cellStyle name="Normal 2 25" xfId="23754"/>
    <cellStyle name="Normal 2 25 10" xfId="23755"/>
    <cellStyle name="Normal 2 25 10 2" xfId="23756"/>
    <cellStyle name="Normal 2 25 11" xfId="23757"/>
    <cellStyle name="Normal 2 25 11 2" xfId="23758"/>
    <cellStyle name="Normal 2 25 12" xfId="23759"/>
    <cellStyle name="Normal 2 25 12 2" xfId="23760"/>
    <cellStyle name="Normal 2 25 13" xfId="23761"/>
    <cellStyle name="Normal 2 25 14" xfId="23762"/>
    <cellStyle name="Normal 2 25 15" xfId="23763"/>
    <cellStyle name="Normal 2 25 2" xfId="23764"/>
    <cellStyle name="Normal 2 25 2 10" xfId="23765"/>
    <cellStyle name="Normal 2 25 2 10 2" xfId="23766"/>
    <cellStyle name="Normal 2 25 2 11" xfId="23767"/>
    <cellStyle name="Normal 2 25 2 2" xfId="23768"/>
    <cellStyle name="Normal 2 25 2 2 2" xfId="23769"/>
    <cellStyle name="Normal 2 25 2 2 2 2" xfId="23770"/>
    <cellStyle name="Normal 2 25 2 2 2 2 2" xfId="23771"/>
    <cellStyle name="Normal 2 25 2 2 2 2 2 2" xfId="23772"/>
    <cellStyle name="Normal 2 25 2 2 2 2 2 2 2" xfId="23773"/>
    <cellStyle name="Normal 2 25 2 2 2 2 2 2 2 2" xfId="23774"/>
    <cellStyle name="Normal 2 25 2 2 2 2 2 2 3" xfId="23775"/>
    <cellStyle name="Normal 2 25 2 2 2 2 2 2 3 2" xfId="23776"/>
    <cellStyle name="Normal 2 25 2 2 2 2 2 2 4" xfId="23777"/>
    <cellStyle name="Normal 2 25 2 2 2 2 2 2 4 2" xfId="23778"/>
    <cellStyle name="Normal 2 25 2 2 2 2 2 2 5" xfId="23779"/>
    <cellStyle name="Normal 2 25 2 2 2 2 2 3" xfId="23780"/>
    <cellStyle name="Normal 2 25 2 2 2 2 2 3 2" xfId="23781"/>
    <cellStyle name="Normal 2 25 2 2 2 2 2 4" xfId="23782"/>
    <cellStyle name="Normal 2 25 2 2 2 2 2 4 2" xfId="23783"/>
    <cellStyle name="Normal 2 25 2 2 2 2 2 5" xfId="23784"/>
    <cellStyle name="Normal 2 25 2 2 2 2 2 5 2" xfId="23785"/>
    <cellStyle name="Normal 2 25 2 2 2 2 2 6" xfId="23786"/>
    <cellStyle name="Normal 2 25 2 2 2 2 3" xfId="23787"/>
    <cellStyle name="Normal 2 25 2 2 2 2 3 2" xfId="23788"/>
    <cellStyle name="Normal 2 25 2 2 2 2 3 2 2" xfId="23789"/>
    <cellStyle name="Normal 2 25 2 2 2 2 3 3" xfId="23790"/>
    <cellStyle name="Normal 2 25 2 2 2 2 3 3 2" xfId="23791"/>
    <cellStyle name="Normal 2 25 2 2 2 2 3 4" xfId="23792"/>
    <cellStyle name="Normal 2 25 2 2 2 2 3 4 2" xfId="23793"/>
    <cellStyle name="Normal 2 25 2 2 2 2 3 5" xfId="23794"/>
    <cellStyle name="Normal 2 25 2 2 2 2 4" xfId="23795"/>
    <cellStyle name="Normal 2 25 2 2 2 2 4 2" xfId="23796"/>
    <cellStyle name="Normal 2 25 2 2 2 2 5" xfId="23797"/>
    <cellStyle name="Normal 2 25 2 2 2 2 5 2" xfId="23798"/>
    <cellStyle name="Normal 2 25 2 2 2 2 6" xfId="23799"/>
    <cellStyle name="Normal 2 25 2 2 2 2 6 2" xfId="23800"/>
    <cellStyle name="Normal 2 25 2 2 2 2 7" xfId="23801"/>
    <cellStyle name="Normal 2 25 2 2 2 3" xfId="23802"/>
    <cellStyle name="Normal 2 25 2 2 2 3 2" xfId="23803"/>
    <cellStyle name="Normal 2 25 2 2 2 3 2 2" xfId="23804"/>
    <cellStyle name="Normal 2 25 2 2 2 3 2 2 2" xfId="23805"/>
    <cellStyle name="Normal 2 25 2 2 2 3 2 3" xfId="23806"/>
    <cellStyle name="Normal 2 25 2 2 2 3 2 3 2" xfId="23807"/>
    <cellStyle name="Normal 2 25 2 2 2 3 2 4" xfId="23808"/>
    <cellStyle name="Normal 2 25 2 2 2 3 2 4 2" xfId="23809"/>
    <cellStyle name="Normal 2 25 2 2 2 3 2 5" xfId="23810"/>
    <cellStyle name="Normal 2 25 2 2 2 3 3" xfId="23811"/>
    <cellStyle name="Normal 2 25 2 2 2 3 3 2" xfId="23812"/>
    <cellStyle name="Normal 2 25 2 2 2 3 4" xfId="23813"/>
    <cellStyle name="Normal 2 25 2 2 2 3 4 2" xfId="23814"/>
    <cellStyle name="Normal 2 25 2 2 2 3 5" xfId="23815"/>
    <cellStyle name="Normal 2 25 2 2 2 3 5 2" xfId="23816"/>
    <cellStyle name="Normal 2 25 2 2 2 3 6" xfId="23817"/>
    <cellStyle name="Normal 2 25 2 2 2 4" xfId="23818"/>
    <cellStyle name="Normal 2 25 2 2 2 4 2" xfId="23819"/>
    <cellStyle name="Normal 2 25 2 2 2 4 2 2" xfId="23820"/>
    <cellStyle name="Normal 2 25 2 2 2 4 3" xfId="23821"/>
    <cellStyle name="Normal 2 25 2 2 2 4 3 2" xfId="23822"/>
    <cellStyle name="Normal 2 25 2 2 2 4 4" xfId="23823"/>
    <cellStyle name="Normal 2 25 2 2 2 4 4 2" xfId="23824"/>
    <cellStyle name="Normal 2 25 2 2 2 4 5" xfId="23825"/>
    <cellStyle name="Normal 2 25 2 2 2 5" xfId="23826"/>
    <cellStyle name="Normal 2 25 2 2 2 5 2" xfId="23827"/>
    <cellStyle name="Normal 2 25 2 2 2 6" xfId="23828"/>
    <cellStyle name="Normal 2 25 2 2 2 6 2" xfId="23829"/>
    <cellStyle name="Normal 2 25 2 2 2 7" xfId="23830"/>
    <cellStyle name="Normal 2 25 2 2 2 7 2" xfId="23831"/>
    <cellStyle name="Normal 2 25 2 2 2 8" xfId="23832"/>
    <cellStyle name="Normal 2 25 2 2 3" xfId="23833"/>
    <cellStyle name="Normal 2 25 2 2 3 2" xfId="23834"/>
    <cellStyle name="Normal 2 25 2 2 3 2 2" xfId="23835"/>
    <cellStyle name="Normal 2 25 2 2 3 2 2 2" xfId="23836"/>
    <cellStyle name="Normal 2 25 2 2 3 2 2 2 2" xfId="23837"/>
    <cellStyle name="Normal 2 25 2 2 3 2 2 3" xfId="23838"/>
    <cellStyle name="Normal 2 25 2 2 3 2 2 3 2" xfId="23839"/>
    <cellStyle name="Normal 2 25 2 2 3 2 2 4" xfId="23840"/>
    <cellStyle name="Normal 2 25 2 2 3 2 2 4 2" xfId="23841"/>
    <cellStyle name="Normal 2 25 2 2 3 2 2 5" xfId="23842"/>
    <cellStyle name="Normal 2 25 2 2 3 2 3" xfId="23843"/>
    <cellStyle name="Normal 2 25 2 2 3 2 3 2" xfId="23844"/>
    <cellStyle name="Normal 2 25 2 2 3 2 4" xfId="23845"/>
    <cellStyle name="Normal 2 25 2 2 3 2 4 2" xfId="23846"/>
    <cellStyle name="Normal 2 25 2 2 3 2 5" xfId="23847"/>
    <cellStyle name="Normal 2 25 2 2 3 2 5 2" xfId="23848"/>
    <cellStyle name="Normal 2 25 2 2 3 2 6" xfId="23849"/>
    <cellStyle name="Normal 2 25 2 2 3 3" xfId="23850"/>
    <cellStyle name="Normal 2 25 2 2 3 3 2" xfId="23851"/>
    <cellStyle name="Normal 2 25 2 2 3 3 2 2" xfId="23852"/>
    <cellStyle name="Normal 2 25 2 2 3 3 3" xfId="23853"/>
    <cellStyle name="Normal 2 25 2 2 3 3 3 2" xfId="23854"/>
    <cellStyle name="Normal 2 25 2 2 3 3 4" xfId="23855"/>
    <cellStyle name="Normal 2 25 2 2 3 3 4 2" xfId="23856"/>
    <cellStyle name="Normal 2 25 2 2 3 3 5" xfId="23857"/>
    <cellStyle name="Normal 2 25 2 2 3 4" xfId="23858"/>
    <cellStyle name="Normal 2 25 2 2 3 4 2" xfId="23859"/>
    <cellStyle name="Normal 2 25 2 2 3 5" xfId="23860"/>
    <cellStyle name="Normal 2 25 2 2 3 5 2" xfId="23861"/>
    <cellStyle name="Normal 2 25 2 2 3 6" xfId="23862"/>
    <cellStyle name="Normal 2 25 2 2 3 6 2" xfId="23863"/>
    <cellStyle name="Normal 2 25 2 2 3 7" xfId="23864"/>
    <cellStyle name="Normal 2 25 2 2 4" xfId="23865"/>
    <cellStyle name="Normal 2 25 2 2 4 2" xfId="23866"/>
    <cellStyle name="Normal 2 25 2 2 4 2 2" xfId="23867"/>
    <cellStyle name="Normal 2 25 2 2 4 2 2 2" xfId="23868"/>
    <cellStyle name="Normal 2 25 2 2 4 2 3" xfId="23869"/>
    <cellStyle name="Normal 2 25 2 2 4 2 3 2" xfId="23870"/>
    <cellStyle name="Normal 2 25 2 2 4 2 4" xfId="23871"/>
    <cellStyle name="Normal 2 25 2 2 4 2 4 2" xfId="23872"/>
    <cellStyle name="Normal 2 25 2 2 4 2 5" xfId="23873"/>
    <cellStyle name="Normal 2 25 2 2 4 3" xfId="23874"/>
    <cellStyle name="Normal 2 25 2 2 4 3 2" xfId="23875"/>
    <cellStyle name="Normal 2 25 2 2 4 4" xfId="23876"/>
    <cellStyle name="Normal 2 25 2 2 4 4 2" xfId="23877"/>
    <cellStyle name="Normal 2 25 2 2 4 5" xfId="23878"/>
    <cellStyle name="Normal 2 25 2 2 4 5 2" xfId="23879"/>
    <cellStyle name="Normal 2 25 2 2 4 6" xfId="23880"/>
    <cellStyle name="Normal 2 25 2 2 5" xfId="23881"/>
    <cellStyle name="Normal 2 25 2 2 5 2" xfId="23882"/>
    <cellStyle name="Normal 2 25 2 2 5 2 2" xfId="23883"/>
    <cellStyle name="Normal 2 25 2 2 5 3" xfId="23884"/>
    <cellStyle name="Normal 2 25 2 2 5 3 2" xfId="23885"/>
    <cellStyle name="Normal 2 25 2 2 5 4" xfId="23886"/>
    <cellStyle name="Normal 2 25 2 2 5 4 2" xfId="23887"/>
    <cellStyle name="Normal 2 25 2 2 5 5" xfId="23888"/>
    <cellStyle name="Normal 2 25 2 2 6" xfId="23889"/>
    <cellStyle name="Normal 2 25 2 2 6 2" xfId="23890"/>
    <cellStyle name="Normal 2 25 2 2 7" xfId="23891"/>
    <cellStyle name="Normal 2 25 2 2 7 2" xfId="23892"/>
    <cellStyle name="Normal 2 25 2 2 8" xfId="23893"/>
    <cellStyle name="Normal 2 25 2 2 8 2" xfId="23894"/>
    <cellStyle name="Normal 2 25 2 2 9" xfId="23895"/>
    <cellStyle name="Normal 2 25 2 3" xfId="23896"/>
    <cellStyle name="Normal 2 25 2 3 2" xfId="23897"/>
    <cellStyle name="Normal 2 25 2 3 2 2" xfId="23898"/>
    <cellStyle name="Normal 2 25 2 3 2 2 2" xfId="23899"/>
    <cellStyle name="Normal 2 25 2 3 2 2 2 2" xfId="23900"/>
    <cellStyle name="Normal 2 25 2 3 2 2 2 2 2" xfId="23901"/>
    <cellStyle name="Normal 2 25 2 3 2 2 2 3" xfId="23902"/>
    <cellStyle name="Normal 2 25 2 3 2 2 2 3 2" xfId="23903"/>
    <cellStyle name="Normal 2 25 2 3 2 2 2 4" xfId="23904"/>
    <cellStyle name="Normal 2 25 2 3 2 2 2 4 2" xfId="23905"/>
    <cellStyle name="Normal 2 25 2 3 2 2 2 5" xfId="23906"/>
    <cellStyle name="Normal 2 25 2 3 2 2 3" xfId="23907"/>
    <cellStyle name="Normal 2 25 2 3 2 2 3 2" xfId="23908"/>
    <cellStyle name="Normal 2 25 2 3 2 2 4" xfId="23909"/>
    <cellStyle name="Normal 2 25 2 3 2 2 4 2" xfId="23910"/>
    <cellStyle name="Normal 2 25 2 3 2 2 5" xfId="23911"/>
    <cellStyle name="Normal 2 25 2 3 2 2 5 2" xfId="23912"/>
    <cellStyle name="Normal 2 25 2 3 2 2 6" xfId="23913"/>
    <cellStyle name="Normal 2 25 2 3 2 3" xfId="23914"/>
    <cellStyle name="Normal 2 25 2 3 2 3 2" xfId="23915"/>
    <cellStyle name="Normal 2 25 2 3 2 3 2 2" xfId="23916"/>
    <cellStyle name="Normal 2 25 2 3 2 3 3" xfId="23917"/>
    <cellStyle name="Normal 2 25 2 3 2 3 3 2" xfId="23918"/>
    <cellStyle name="Normal 2 25 2 3 2 3 4" xfId="23919"/>
    <cellStyle name="Normal 2 25 2 3 2 3 4 2" xfId="23920"/>
    <cellStyle name="Normal 2 25 2 3 2 3 5" xfId="23921"/>
    <cellStyle name="Normal 2 25 2 3 2 4" xfId="23922"/>
    <cellStyle name="Normal 2 25 2 3 2 4 2" xfId="23923"/>
    <cellStyle name="Normal 2 25 2 3 2 5" xfId="23924"/>
    <cellStyle name="Normal 2 25 2 3 2 5 2" xfId="23925"/>
    <cellStyle name="Normal 2 25 2 3 2 6" xfId="23926"/>
    <cellStyle name="Normal 2 25 2 3 2 6 2" xfId="23927"/>
    <cellStyle name="Normal 2 25 2 3 2 7" xfId="23928"/>
    <cellStyle name="Normal 2 25 2 3 3" xfId="23929"/>
    <cellStyle name="Normal 2 25 2 3 3 2" xfId="23930"/>
    <cellStyle name="Normal 2 25 2 3 3 2 2" xfId="23931"/>
    <cellStyle name="Normal 2 25 2 3 3 2 2 2" xfId="23932"/>
    <cellStyle name="Normal 2 25 2 3 3 2 3" xfId="23933"/>
    <cellStyle name="Normal 2 25 2 3 3 2 3 2" xfId="23934"/>
    <cellStyle name="Normal 2 25 2 3 3 2 4" xfId="23935"/>
    <cellStyle name="Normal 2 25 2 3 3 2 4 2" xfId="23936"/>
    <cellStyle name="Normal 2 25 2 3 3 2 5" xfId="23937"/>
    <cellStyle name="Normal 2 25 2 3 3 3" xfId="23938"/>
    <cellStyle name="Normal 2 25 2 3 3 3 2" xfId="23939"/>
    <cellStyle name="Normal 2 25 2 3 3 4" xfId="23940"/>
    <cellStyle name="Normal 2 25 2 3 3 4 2" xfId="23941"/>
    <cellStyle name="Normal 2 25 2 3 3 5" xfId="23942"/>
    <cellStyle name="Normal 2 25 2 3 3 5 2" xfId="23943"/>
    <cellStyle name="Normal 2 25 2 3 3 6" xfId="23944"/>
    <cellStyle name="Normal 2 25 2 3 4" xfId="23945"/>
    <cellStyle name="Normal 2 25 2 3 4 2" xfId="23946"/>
    <cellStyle name="Normal 2 25 2 3 4 2 2" xfId="23947"/>
    <cellStyle name="Normal 2 25 2 3 4 3" xfId="23948"/>
    <cellStyle name="Normal 2 25 2 3 4 3 2" xfId="23949"/>
    <cellStyle name="Normal 2 25 2 3 4 4" xfId="23950"/>
    <cellStyle name="Normal 2 25 2 3 4 4 2" xfId="23951"/>
    <cellStyle name="Normal 2 25 2 3 4 5" xfId="23952"/>
    <cellStyle name="Normal 2 25 2 3 5" xfId="23953"/>
    <cellStyle name="Normal 2 25 2 3 5 2" xfId="23954"/>
    <cellStyle name="Normal 2 25 2 3 6" xfId="23955"/>
    <cellStyle name="Normal 2 25 2 3 6 2" xfId="23956"/>
    <cellStyle name="Normal 2 25 2 3 7" xfId="23957"/>
    <cellStyle name="Normal 2 25 2 3 7 2" xfId="23958"/>
    <cellStyle name="Normal 2 25 2 3 8" xfId="23959"/>
    <cellStyle name="Normal 2 25 2 4" xfId="23960"/>
    <cellStyle name="Normal 2 25 2 4 2" xfId="23961"/>
    <cellStyle name="Normal 2 25 2 4 2 2" xfId="23962"/>
    <cellStyle name="Normal 2 25 2 4 2 2 2" xfId="23963"/>
    <cellStyle name="Normal 2 25 2 4 2 2 2 2" xfId="23964"/>
    <cellStyle name="Normal 2 25 2 4 2 2 3" xfId="23965"/>
    <cellStyle name="Normal 2 25 2 4 2 2 3 2" xfId="23966"/>
    <cellStyle name="Normal 2 25 2 4 2 2 4" xfId="23967"/>
    <cellStyle name="Normal 2 25 2 4 2 2 4 2" xfId="23968"/>
    <cellStyle name="Normal 2 25 2 4 2 2 5" xfId="23969"/>
    <cellStyle name="Normal 2 25 2 4 2 3" xfId="23970"/>
    <cellStyle name="Normal 2 25 2 4 2 3 2" xfId="23971"/>
    <cellStyle name="Normal 2 25 2 4 2 4" xfId="23972"/>
    <cellStyle name="Normal 2 25 2 4 2 4 2" xfId="23973"/>
    <cellStyle name="Normal 2 25 2 4 2 5" xfId="23974"/>
    <cellStyle name="Normal 2 25 2 4 2 5 2" xfId="23975"/>
    <cellStyle name="Normal 2 25 2 4 2 6" xfId="23976"/>
    <cellStyle name="Normal 2 25 2 4 3" xfId="23977"/>
    <cellStyle name="Normal 2 25 2 4 3 2" xfId="23978"/>
    <cellStyle name="Normal 2 25 2 4 3 2 2" xfId="23979"/>
    <cellStyle name="Normal 2 25 2 4 3 3" xfId="23980"/>
    <cellStyle name="Normal 2 25 2 4 3 3 2" xfId="23981"/>
    <cellStyle name="Normal 2 25 2 4 3 4" xfId="23982"/>
    <cellStyle name="Normal 2 25 2 4 3 4 2" xfId="23983"/>
    <cellStyle name="Normal 2 25 2 4 3 5" xfId="23984"/>
    <cellStyle name="Normal 2 25 2 4 4" xfId="23985"/>
    <cellStyle name="Normal 2 25 2 4 4 2" xfId="23986"/>
    <cellStyle name="Normal 2 25 2 4 5" xfId="23987"/>
    <cellStyle name="Normal 2 25 2 4 5 2" xfId="23988"/>
    <cellStyle name="Normal 2 25 2 4 6" xfId="23989"/>
    <cellStyle name="Normal 2 25 2 4 6 2" xfId="23990"/>
    <cellStyle name="Normal 2 25 2 4 7" xfId="23991"/>
    <cellStyle name="Normal 2 25 2 5" xfId="23992"/>
    <cellStyle name="Normal 2 25 2 5 2" xfId="23993"/>
    <cellStyle name="Normal 2 25 2 5 2 2" xfId="23994"/>
    <cellStyle name="Normal 2 25 2 5 2 2 2" xfId="23995"/>
    <cellStyle name="Normal 2 25 2 5 2 2 2 2" xfId="23996"/>
    <cellStyle name="Normal 2 25 2 5 2 2 3" xfId="23997"/>
    <cellStyle name="Normal 2 25 2 5 2 2 3 2" xfId="23998"/>
    <cellStyle name="Normal 2 25 2 5 2 2 4" xfId="23999"/>
    <cellStyle name="Normal 2 25 2 5 2 2 4 2" xfId="24000"/>
    <cellStyle name="Normal 2 25 2 5 2 2 5" xfId="24001"/>
    <cellStyle name="Normal 2 25 2 5 2 3" xfId="24002"/>
    <cellStyle name="Normal 2 25 2 5 2 3 2" xfId="24003"/>
    <cellStyle name="Normal 2 25 2 5 2 4" xfId="24004"/>
    <cellStyle name="Normal 2 25 2 5 2 4 2" xfId="24005"/>
    <cellStyle name="Normal 2 25 2 5 2 5" xfId="24006"/>
    <cellStyle name="Normal 2 25 2 5 2 5 2" xfId="24007"/>
    <cellStyle name="Normal 2 25 2 5 2 6" xfId="24008"/>
    <cellStyle name="Normal 2 25 2 5 3" xfId="24009"/>
    <cellStyle name="Normal 2 25 2 5 3 2" xfId="24010"/>
    <cellStyle name="Normal 2 25 2 5 3 2 2" xfId="24011"/>
    <cellStyle name="Normal 2 25 2 5 3 3" xfId="24012"/>
    <cellStyle name="Normal 2 25 2 5 3 3 2" xfId="24013"/>
    <cellStyle name="Normal 2 25 2 5 3 4" xfId="24014"/>
    <cellStyle name="Normal 2 25 2 5 3 4 2" xfId="24015"/>
    <cellStyle name="Normal 2 25 2 5 3 5" xfId="24016"/>
    <cellStyle name="Normal 2 25 2 5 4" xfId="24017"/>
    <cellStyle name="Normal 2 25 2 5 4 2" xfId="24018"/>
    <cellStyle name="Normal 2 25 2 5 5" xfId="24019"/>
    <cellStyle name="Normal 2 25 2 5 5 2" xfId="24020"/>
    <cellStyle name="Normal 2 25 2 5 6" xfId="24021"/>
    <cellStyle name="Normal 2 25 2 5 6 2" xfId="24022"/>
    <cellStyle name="Normal 2 25 2 5 7" xfId="24023"/>
    <cellStyle name="Normal 2 25 2 6" xfId="24024"/>
    <cellStyle name="Normal 2 25 2 6 2" xfId="24025"/>
    <cellStyle name="Normal 2 25 2 6 2 2" xfId="24026"/>
    <cellStyle name="Normal 2 25 2 6 2 2 2" xfId="24027"/>
    <cellStyle name="Normal 2 25 2 6 2 3" xfId="24028"/>
    <cellStyle name="Normal 2 25 2 6 2 3 2" xfId="24029"/>
    <cellStyle name="Normal 2 25 2 6 2 4" xfId="24030"/>
    <cellStyle name="Normal 2 25 2 6 2 4 2" xfId="24031"/>
    <cellStyle name="Normal 2 25 2 6 2 5" xfId="24032"/>
    <cellStyle name="Normal 2 25 2 6 3" xfId="24033"/>
    <cellStyle name="Normal 2 25 2 6 3 2" xfId="24034"/>
    <cellStyle name="Normal 2 25 2 6 4" xfId="24035"/>
    <cellStyle name="Normal 2 25 2 6 4 2" xfId="24036"/>
    <cellStyle name="Normal 2 25 2 6 5" xfId="24037"/>
    <cellStyle name="Normal 2 25 2 6 5 2" xfId="24038"/>
    <cellStyle name="Normal 2 25 2 6 6" xfId="24039"/>
    <cellStyle name="Normal 2 25 2 7" xfId="24040"/>
    <cellStyle name="Normal 2 25 2 7 2" xfId="24041"/>
    <cellStyle name="Normal 2 25 2 7 2 2" xfId="24042"/>
    <cellStyle name="Normal 2 25 2 7 3" xfId="24043"/>
    <cellStyle name="Normal 2 25 2 7 3 2" xfId="24044"/>
    <cellStyle name="Normal 2 25 2 7 4" xfId="24045"/>
    <cellStyle name="Normal 2 25 2 7 4 2" xfId="24046"/>
    <cellStyle name="Normal 2 25 2 7 5" xfId="24047"/>
    <cellStyle name="Normal 2 25 2 8" xfId="24048"/>
    <cellStyle name="Normal 2 25 2 8 2" xfId="24049"/>
    <cellStyle name="Normal 2 25 2 9" xfId="24050"/>
    <cellStyle name="Normal 2 25 2 9 2" xfId="24051"/>
    <cellStyle name="Normal 2 25 3" xfId="24052"/>
    <cellStyle name="Normal 2 25 3 10" xfId="24053"/>
    <cellStyle name="Normal 2 25 3 10 2" xfId="24054"/>
    <cellStyle name="Normal 2 25 3 11" xfId="24055"/>
    <cellStyle name="Normal 2 25 3 2" xfId="24056"/>
    <cellStyle name="Normal 2 25 3 2 2" xfId="24057"/>
    <cellStyle name="Normal 2 25 3 2 2 2" xfId="24058"/>
    <cellStyle name="Normal 2 25 3 2 2 2 2" xfId="24059"/>
    <cellStyle name="Normal 2 25 3 2 2 2 2 2" xfId="24060"/>
    <cellStyle name="Normal 2 25 3 2 2 2 2 2 2" xfId="24061"/>
    <cellStyle name="Normal 2 25 3 2 2 2 2 2 2 2" xfId="24062"/>
    <cellStyle name="Normal 2 25 3 2 2 2 2 2 3" xfId="24063"/>
    <cellStyle name="Normal 2 25 3 2 2 2 2 2 3 2" xfId="24064"/>
    <cellStyle name="Normal 2 25 3 2 2 2 2 2 4" xfId="24065"/>
    <cellStyle name="Normal 2 25 3 2 2 2 2 2 4 2" xfId="24066"/>
    <cellStyle name="Normal 2 25 3 2 2 2 2 2 5" xfId="24067"/>
    <cellStyle name="Normal 2 25 3 2 2 2 2 3" xfId="24068"/>
    <cellStyle name="Normal 2 25 3 2 2 2 2 3 2" xfId="24069"/>
    <cellStyle name="Normal 2 25 3 2 2 2 2 4" xfId="24070"/>
    <cellStyle name="Normal 2 25 3 2 2 2 2 4 2" xfId="24071"/>
    <cellStyle name="Normal 2 25 3 2 2 2 2 5" xfId="24072"/>
    <cellStyle name="Normal 2 25 3 2 2 2 2 5 2" xfId="24073"/>
    <cellStyle name="Normal 2 25 3 2 2 2 2 6" xfId="24074"/>
    <cellStyle name="Normal 2 25 3 2 2 2 3" xfId="24075"/>
    <cellStyle name="Normal 2 25 3 2 2 2 3 2" xfId="24076"/>
    <cellStyle name="Normal 2 25 3 2 2 2 3 2 2" xfId="24077"/>
    <cellStyle name="Normal 2 25 3 2 2 2 3 3" xfId="24078"/>
    <cellStyle name="Normal 2 25 3 2 2 2 3 3 2" xfId="24079"/>
    <cellStyle name="Normal 2 25 3 2 2 2 3 4" xfId="24080"/>
    <cellStyle name="Normal 2 25 3 2 2 2 3 4 2" xfId="24081"/>
    <cellStyle name="Normal 2 25 3 2 2 2 3 5" xfId="24082"/>
    <cellStyle name="Normal 2 25 3 2 2 2 4" xfId="24083"/>
    <cellStyle name="Normal 2 25 3 2 2 2 4 2" xfId="24084"/>
    <cellStyle name="Normal 2 25 3 2 2 2 5" xfId="24085"/>
    <cellStyle name="Normal 2 25 3 2 2 2 5 2" xfId="24086"/>
    <cellStyle name="Normal 2 25 3 2 2 2 6" xfId="24087"/>
    <cellStyle name="Normal 2 25 3 2 2 2 6 2" xfId="24088"/>
    <cellStyle name="Normal 2 25 3 2 2 2 7" xfId="24089"/>
    <cellStyle name="Normal 2 25 3 2 2 3" xfId="24090"/>
    <cellStyle name="Normal 2 25 3 2 2 3 2" xfId="24091"/>
    <cellStyle name="Normal 2 25 3 2 2 3 2 2" xfId="24092"/>
    <cellStyle name="Normal 2 25 3 2 2 3 2 2 2" xfId="24093"/>
    <cellStyle name="Normal 2 25 3 2 2 3 2 3" xfId="24094"/>
    <cellStyle name="Normal 2 25 3 2 2 3 2 3 2" xfId="24095"/>
    <cellStyle name="Normal 2 25 3 2 2 3 2 4" xfId="24096"/>
    <cellStyle name="Normal 2 25 3 2 2 3 2 4 2" xfId="24097"/>
    <cellStyle name="Normal 2 25 3 2 2 3 2 5" xfId="24098"/>
    <cellStyle name="Normal 2 25 3 2 2 3 3" xfId="24099"/>
    <cellStyle name="Normal 2 25 3 2 2 3 3 2" xfId="24100"/>
    <cellStyle name="Normal 2 25 3 2 2 3 4" xfId="24101"/>
    <cellStyle name="Normal 2 25 3 2 2 3 4 2" xfId="24102"/>
    <cellStyle name="Normal 2 25 3 2 2 3 5" xfId="24103"/>
    <cellStyle name="Normal 2 25 3 2 2 3 5 2" xfId="24104"/>
    <cellStyle name="Normal 2 25 3 2 2 3 6" xfId="24105"/>
    <cellStyle name="Normal 2 25 3 2 2 4" xfId="24106"/>
    <cellStyle name="Normal 2 25 3 2 2 4 2" xfId="24107"/>
    <cellStyle name="Normal 2 25 3 2 2 4 2 2" xfId="24108"/>
    <cellStyle name="Normal 2 25 3 2 2 4 3" xfId="24109"/>
    <cellStyle name="Normal 2 25 3 2 2 4 3 2" xfId="24110"/>
    <cellStyle name="Normal 2 25 3 2 2 4 4" xfId="24111"/>
    <cellStyle name="Normal 2 25 3 2 2 4 4 2" xfId="24112"/>
    <cellStyle name="Normal 2 25 3 2 2 4 5" xfId="24113"/>
    <cellStyle name="Normal 2 25 3 2 2 5" xfId="24114"/>
    <cellStyle name="Normal 2 25 3 2 2 5 2" xfId="24115"/>
    <cellStyle name="Normal 2 25 3 2 2 6" xfId="24116"/>
    <cellStyle name="Normal 2 25 3 2 2 6 2" xfId="24117"/>
    <cellStyle name="Normal 2 25 3 2 2 7" xfId="24118"/>
    <cellStyle name="Normal 2 25 3 2 2 7 2" xfId="24119"/>
    <cellStyle name="Normal 2 25 3 2 2 8" xfId="24120"/>
    <cellStyle name="Normal 2 25 3 2 3" xfId="24121"/>
    <cellStyle name="Normal 2 25 3 2 3 2" xfId="24122"/>
    <cellStyle name="Normal 2 25 3 2 3 2 2" xfId="24123"/>
    <cellStyle name="Normal 2 25 3 2 3 2 2 2" xfId="24124"/>
    <cellStyle name="Normal 2 25 3 2 3 2 2 2 2" xfId="24125"/>
    <cellStyle name="Normal 2 25 3 2 3 2 2 3" xfId="24126"/>
    <cellStyle name="Normal 2 25 3 2 3 2 2 3 2" xfId="24127"/>
    <cellStyle name="Normal 2 25 3 2 3 2 2 4" xfId="24128"/>
    <cellStyle name="Normal 2 25 3 2 3 2 2 4 2" xfId="24129"/>
    <cellStyle name="Normal 2 25 3 2 3 2 2 5" xfId="24130"/>
    <cellStyle name="Normal 2 25 3 2 3 2 3" xfId="24131"/>
    <cellStyle name="Normal 2 25 3 2 3 2 3 2" xfId="24132"/>
    <cellStyle name="Normal 2 25 3 2 3 2 4" xfId="24133"/>
    <cellStyle name="Normal 2 25 3 2 3 2 4 2" xfId="24134"/>
    <cellStyle name="Normal 2 25 3 2 3 2 5" xfId="24135"/>
    <cellStyle name="Normal 2 25 3 2 3 2 5 2" xfId="24136"/>
    <cellStyle name="Normal 2 25 3 2 3 2 6" xfId="24137"/>
    <cellStyle name="Normal 2 25 3 2 3 3" xfId="24138"/>
    <cellStyle name="Normal 2 25 3 2 3 3 2" xfId="24139"/>
    <cellStyle name="Normal 2 25 3 2 3 3 2 2" xfId="24140"/>
    <cellStyle name="Normal 2 25 3 2 3 3 3" xfId="24141"/>
    <cellStyle name="Normal 2 25 3 2 3 3 3 2" xfId="24142"/>
    <cellStyle name="Normal 2 25 3 2 3 3 4" xfId="24143"/>
    <cellStyle name="Normal 2 25 3 2 3 3 4 2" xfId="24144"/>
    <cellStyle name="Normal 2 25 3 2 3 3 5" xfId="24145"/>
    <cellStyle name="Normal 2 25 3 2 3 4" xfId="24146"/>
    <cellStyle name="Normal 2 25 3 2 3 4 2" xfId="24147"/>
    <cellStyle name="Normal 2 25 3 2 3 5" xfId="24148"/>
    <cellStyle name="Normal 2 25 3 2 3 5 2" xfId="24149"/>
    <cellStyle name="Normal 2 25 3 2 3 6" xfId="24150"/>
    <cellStyle name="Normal 2 25 3 2 3 6 2" xfId="24151"/>
    <cellStyle name="Normal 2 25 3 2 3 7" xfId="24152"/>
    <cellStyle name="Normal 2 25 3 2 4" xfId="24153"/>
    <cellStyle name="Normal 2 25 3 2 4 2" xfId="24154"/>
    <cellStyle name="Normal 2 25 3 2 4 2 2" xfId="24155"/>
    <cellStyle name="Normal 2 25 3 2 4 2 2 2" xfId="24156"/>
    <cellStyle name="Normal 2 25 3 2 4 2 3" xfId="24157"/>
    <cellStyle name="Normal 2 25 3 2 4 2 3 2" xfId="24158"/>
    <cellStyle name="Normal 2 25 3 2 4 2 4" xfId="24159"/>
    <cellStyle name="Normal 2 25 3 2 4 2 4 2" xfId="24160"/>
    <cellStyle name="Normal 2 25 3 2 4 2 5" xfId="24161"/>
    <cellStyle name="Normal 2 25 3 2 4 3" xfId="24162"/>
    <cellStyle name="Normal 2 25 3 2 4 3 2" xfId="24163"/>
    <cellStyle name="Normal 2 25 3 2 4 4" xfId="24164"/>
    <cellStyle name="Normal 2 25 3 2 4 4 2" xfId="24165"/>
    <cellStyle name="Normal 2 25 3 2 4 5" xfId="24166"/>
    <cellStyle name="Normal 2 25 3 2 4 5 2" xfId="24167"/>
    <cellStyle name="Normal 2 25 3 2 4 6" xfId="24168"/>
    <cellStyle name="Normal 2 25 3 2 5" xfId="24169"/>
    <cellStyle name="Normal 2 25 3 2 5 2" xfId="24170"/>
    <cellStyle name="Normal 2 25 3 2 5 2 2" xfId="24171"/>
    <cellStyle name="Normal 2 25 3 2 5 3" xfId="24172"/>
    <cellStyle name="Normal 2 25 3 2 5 3 2" xfId="24173"/>
    <cellStyle name="Normal 2 25 3 2 5 4" xfId="24174"/>
    <cellStyle name="Normal 2 25 3 2 5 4 2" xfId="24175"/>
    <cellStyle name="Normal 2 25 3 2 5 5" xfId="24176"/>
    <cellStyle name="Normal 2 25 3 2 6" xfId="24177"/>
    <cellStyle name="Normal 2 25 3 2 6 2" xfId="24178"/>
    <cellStyle name="Normal 2 25 3 2 7" xfId="24179"/>
    <cellStyle name="Normal 2 25 3 2 7 2" xfId="24180"/>
    <cellStyle name="Normal 2 25 3 2 8" xfId="24181"/>
    <cellStyle name="Normal 2 25 3 2 8 2" xfId="24182"/>
    <cellStyle name="Normal 2 25 3 2 9" xfId="24183"/>
    <cellStyle name="Normal 2 25 3 3" xfId="24184"/>
    <cellStyle name="Normal 2 25 3 3 2" xfId="24185"/>
    <cellStyle name="Normal 2 25 3 3 2 2" xfId="24186"/>
    <cellStyle name="Normal 2 25 3 3 2 2 2" xfId="24187"/>
    <cellStyle name="Normal 2 25 3 3 2 2 2 2" xfId="24188"/>
    <cellStyle name="Normal 2 25 3 3 2 2 2 2 2" xfId="24189"/>
    <cellStyle name="Normal 2 25 3 3 2 2 2 3" xfId="24190"/>
    <cellStyle name="Normal 2 25 3 3 2 2 2 3 2" xfId="24191"/>
    <cellStyle name="Normal 2 25 3 3 2 2 2 4" xfId="24192"/>
    <cellStyle name="Normal 2 25 3 3 2 2 2 4 2" xfId="24193"/>
    <cellStyle name="Normal 2 25 3 3 2 2 2 5" xfId="24194"/>
    <cellStyle name="Normal 2 25 3 3 2 2 3" xfId="24195"/>
    <cellStyle name="Normal 2 25 3 3 2 2 3 2" xfId="24196"/>
    <cellStyle name="Normal 2 25 3 3 2 2 4" xfId="24197"/>
    <cellStyle name="Normal 2 25 3 3 2 2 4 2" xfId="24198"/>
    <cellStyle name="Normal 2 25 3 3 2 2 5" xfId="24199"/>
    <cellStyle name="Normal 2 25 3 3 2 2 5 2" xfId="24200"/>
    <cellStyle name="Normal 2 25 3 3 2 2 6" xfId="24201"/>
    <cellStyle name="Normal 2 25 3 3 2 3" xfId="24202"/>
    <cellStyle name="Normal 2 25 3 3 2 3 2" xfId="24203"/>
    <cellStyle name="Normal 2 25 3 3 2 3 2 2" xfId="24204"/>
    <cellStyle name="Normal 2 25 3 3 2 3 3" xfId="24205"/>
    <cellStyle name="Normal 2 25 3 3 2 3 3 2" xfId="24206"/>
    <cellStyle name="Normal 2 25 3 3 2 3 4" xfId="24207"/>
    <cellStyle name="Normal 2 25 3 3 2 3 4 2" xfId="24208"/>
    <cellStyle name="Normal 2 25 3 3 2 3 5" xfId="24209"/>
    <cellStyle name="Normal 2 25 3 3 2 4" xfId="24210"/>
    <cellStyle name="Normal 2 25 3 3 2 4 2" xfId="24211"/>
    <cellStyle name="Normal 2 25 3 3 2 5" xfId="24212"/>
    <cellStyle name="Normal 2 25 3 3 2 5 2" xfId="24213"/>
    <cellStyle name="Normal 2 25 3 3 2 6" xfId="24214"/>
    <cellStyle name="Normal 2 25 3 3 2 6 2" xfId="24215"/>
    <cellStyle name="Normal 2 25 3 3 2 7" xfId="24216"/>
    <cellStyle name="Normal 2 25 3 3 3" xfId="24217"/>
    <cellStyle name="Normal 2 25 3 3 3 2" xfId="24218"/>
    <cellStyle name="Normal 2 25 3 3 3 2 2" xfId="24219"/>
    <cellStyle name="Normal 2 25 3 3 3 2 2 2" xfId="24220"/>
    <cellStyle name="Normal 2 25 3 3 3 2 3" xfId="24221"/>
    <cellStyle name="Normal 2 25 3 3 3 2 3 2" xfId="24222"/>
    <cellStyle name="Normal 2 25 3 3 3 2 4" xfId="24223"/>
    <cellStyle name="Normal 2 25 3 3 3 2 4 2" xfId="24224"/>
    <cellStyle name="Normal 2 25 3 3 3 2 5" xfId="24225"/>
    <cellStyle name="Normal 2 25 3 3 3 3" xfId="24226"/>
    <cellStyle name="Normal 2 25 3 3 3 3 2" xfId="24227"/>
    <cellStyle name="Normal 2 25 3 3 3 4" xfId="24228"/>
    <cellStyle name="Normal 2 25 3 3 3 4 2" xfId="24229"/>
    <cellStyle name="Normal 2 25 3 3 3 5" xfId="24230"/>
    <cellStyle name="Normal 2 25 3 3 3 5 2" xfId="24231"/>
    <cellStyle name="Normal 2 25 3 3 3 6" xfId="24232"/>
    <cellStyle name="Normal 2 25 3 3 4" xfId="24233"/>
    <cellStyle name="Normal 2 25 3 3 4 2" xfId="24234"/>
    <cellStyle name="Normal 2 25 3 3 4 2 2" xfId="24235"/>
    <cellStyle name="Normal 2 25 3 3 4 3" xfId="24236"/>
    <cellStyle name="Normal 2 25 3 3 4 3 2" xfId="24237"/>
    <cellStyle name="Normal 2 25 3 3 4 4" xfId="24238"/>
    <cellStyle name="Normal 2 25 3 3 4 4 2" xfId="24239"/>
    <cellStyle name="Normal 2 25 3 3 4 5" xfId="24240"/>
    <cellStyle name="Normal 2 25 3 3 5" xfId="24241"/>
    <cellStyle name="Normal 2 25 3 3 5 2" xfId="24242"/>
    <cellStyle name="Normal 2 25 3 3 6" xfId="24243"/>
    <cellStyle name="Normal 2 25 3 3 6 2" xfId="24244"/>
    <cellStyle name="Normal 2 25 3 3 7" xfId="24245"/>
    <cellStyle name="Normal 2 25 3 3 7 2" xfId="24246"/>
    <cellStyle name="Normal 2 25 3 3 8" xfId="24247"/>
    <cellStyle name="Normal 2 25 3 4" xfId="24248"/>
    <cellStyle name="Normal 2 25 3 4 2" xfId="24249"/>
    <cellStyle name="Normal 2 25 3 4 2 2" xfId="24250"/>
    <cellStyle name="Normal 2 25 3 4 2 2 2" xfId="24251"/>
    <cellStyle name="Normal 2 25 3 4 2 2 2 2" xfId="24252"/>
    <cellStyle name="Normal 2 25 3 4 2 2 3" xfId="24253"/>
    <cellStyle name="Normal 2 25 3 4 2 2 3 2" xfId="24254"/>
    <cellStyle name="Normal 2 25 3 4 2 2 4" xfId="24255"/>
    <cellStyle name="Normal 2 25 3 4 2 2 4 2" xfId="24256"/>
    <cellStyle name="Normal 2 25 3 4 2 2 5" xfId="24257"/>
    <cellStyle name="Normal 2 25 3 4 2 3" xfId="24258"/>
    <cellStyle name="Normal 2 25 3 4 2 3 2" xfId="24259"/>
    <cellStyle name="Normal 2 25 3 4 2 4" xfId="24260"/>
    <cellStyle name="Normal 2 25 3 4 2 4 2" xfId="24261"/>
    <cellStyle name="Normal 2 25 3 4 2 5" xfId="24262"/>
    <cellStyle name="Normal 2 25 3 4 2 5 2" xfId="24263"/>
    <cellStyle name="Normal 2 25 3 4 2 6" xfId="24264"/>
    <cellStyle name="Normal 2 25 3 4 3" xfId="24265"/>
    <cellStyle name="Normal 2 25 3 4 3 2" xfId="24266"/>
    <cellStyle name="Normal 2 25 3 4 3 2 2" xfId="24267"/>
    <cellStyle name="Normal 2 25 3 4 3 3" xfId="24268"/>
    <cellStyle name="Normal 2 25 3 4 3 3 2" xfId="24269"/>
    <cellStyle name="Normal 2 25 3 4 3 4" xfId="24270"/>
    <cellStyle name="Normal 2 25 3 4 3 4 2" xfId="24271"/>
    <cellStyle name="Normal 2 25 3 4 3 5" xfId="24272"/>
    <cellStyle name="Normal 2 25 3 4 4" xfId="24273"/>
    <cellStyle name="Normal 2 25 3 4 4 2" xfId="24274"/>
    <cellStyle name="Normal 2 25 3 4 5" xfId="24275"/>
    <cellStyle name="Normal 2 25 3 4 5 2" xfId="24276"/>
    <cellStyle name="Normal 2 25 3 4 6" xfId="24277"/>
    <cellStyle name="Normal 2 25 3 4 6 2" xfId="24278"/>
    <cellStyle name="Normal 2 25 3 4 7" xfId="24279"/>
    <cellStyle name="Normal 2 25 3 5" xfId="24280"/>
    <cellStyle name="Normal 2 25 3 5 2" xfId="24281"/>
    <cellStyle name="Normal 2 25 3 5 2 2" xfId="24282"/>
    <cellStyle name="Normal 2 25 3 5 2 2 2" xfId="24283"/>
    <cellStyle name="Normal 2 25 3 5 2 2 2 2" xfId="24284"/>
    <cellStyle name="Normal 2 25 3 5 2 2 3" xfId="24285"/>
    <cellStyle name="Normal 2 25 3 5 2 2 3 2" xfId="24286"/>
    <cellStyle name="Normal 2 25 3 5 2 2 4" xfId="24287"/>
    <cellStyle name="Normal 2 25 3 5 2 2 4 2" xfId="24288"/>
    <cellStyle name="Normal 2 25 3 5 2 2 5" xfId="24289"/>
    <cellStyle name="Normal 2 25 3 5 2 3" xfId="24290"/>
    <cellStyle name="Normal 2 25 3 5 2 3 2" xfId="24291"/>
    <cellStyle name="Normal 2 25 3 5 2 4" xfId="24292"/>
    <cellStyle name="Normal 2 25 3 5 2 4 2" xfId="24293"/>
    <cellStyle name="Normal 2 25 3 5 2 5" xfId="24294"/>
    <cellStyle name="Normal 2 25 3 5 2 5 2" xfId="24295"/>
    <cellStyle name="Normal 2 25 3 5 2 6" xfId="24296"/>
    <cellStyle name="Normal 2 25 3 5 3" xfId="24297"/>
    <cellStyle name="Normal 2 25 3 5 3 2" xfId="24298"/>
    <cellStyle name="Normal 2 25 3 5 3 2 2" xfId="24299"/>
    <cellStyle name="Normal 2 25 3 5 3 3" xfId="24300"/>
    <cellStyle name="Normal 2 25 3 5 3 3 2" xfId="24301"/>
    <cellStyle name="Normal 2 25 3 5 3 4" xfId="24302"/>
    <cellStyle name="Normal 2 25 3 5 3 4 2" xfId="24303"/>
    <cellStyle name="Normal 2 25 3 5 3 5" xfId="24304"/>
    <cellStyle name="Normal 2 25 3 5 4" xfId="24305"/>
    <cellStyle name="Normal 2 25 3 5 4 2" xfId="24306"/>
    <cellStyle name="Normal 2 25 3 5 5" xfId="24307"/>
    <cellStyle name="Normal 2 25 3 5 5 2" xfId="24308"/>
    <cellStyle name="Normal 2 25 3 5 6" xfId="24309"/>
    <cellStyle name="Normal 2 25 3 5 6 2" xfId="24310"/>
    <cellStyle name="Normal 2 25 3 5 7" xfId="24311"/>
    <cellStyle name="Normal 2 25 3 6" xfId="24312"/>
    <cellStyle name="Normal 2 25 3 6 2" xfId="24313"/>
    <cellStyle name="Normal 2 25 3 6 2 2" xfId="24314"/>
    <cellStyle name="Normal 2 25 3 6 2 2 2" xfId="24315"/>
    <cellStyle name="Normal 2 25 3 6 2 3" xfId="24316"/>
    <cellStyle name="Normal 2 25 3 6 2 3 2" xfId="24317"/>
    <cellStyle name="Normal 2 25 3 6 2 4" xfId="24318"/>
    <cellStyle name="Normal 2 25 3 6 2 4 2" xfId="24319"/>
    <cellStyle name="Normal 2 25 3 6 2 5" xfId="24320"/>
    <cellStyle name="Normal 2 25 3 6 3" xfId="24321"/>
    <cellStyle name="Normal 2 25 3 6 3 2" xfId="24322"/>
    <cellStyle name="Normal 2 25 3 6 4" xfId="24323"/>
    <cellStyle name="Normal 2 25 3 6 4 2" xfId="24324"/>
    <cellStyle name="Normal 2 25 3 6 5" xfId="24325"/>
    <cellStyle name="Normal 2 25 3 6 5 2" xfId="24326"/>
    <cellStyle name="Normal 2 25 3 6 6" xfId="24327"/>
    <cellStyle name="Normal 2 25 3 7" xfId="24328"/>
    <cellStyle name="Normal 2 25 3 7 2" xfId="24329"/>
    <cellStyle name="Normal 2 25 3 7 2 2" xfId="24330"/>
    <cellStyle name="Normal 2 25 3 7 3" xfId="24331"/>
    <cellStyle name="Normal 2 25 3 7 3 2" xfId="24332"/>
    <cellStyle name="Normal 2 25 3 7 4" xfId="24333"/>
    <cellStyle name="Normal 2 25 3 7 4 2" xfId="24334"/>
    <cellStyle name="Normal 2 25 3 7 5" xfId="24335"/>
    <cellStyle name="Normal 2 25 3 8" xfId="24336"/>
    <cellStyle name="Normal 2 25 3 8 2" xfId="24337"/>
    <cellStyle name="Normal 2 25 3 9" xfId="24338"/>
    <cellStyle name="Normal 2 25 3 9 2" xfId="24339"/>
    <cellStyle name="Normal 2 25 4" xfId="24340"/>
    <cellStyle name="Normal 2 25 4 2" xfId="24341"/>
    <cellStyle name="Normal 2 25 4 2 2" xfId="24342"/>
    <cellStyle name="Normal 2 25 4 2 2 2" xfId="24343"/>
    <cellStyle name="Normal 2 25 4 2 2 2 2" xfId="24344"/>
    <cellStyle name="Normal 2 25 4 2 2 2 2 2" xfId="24345"/>
    <cellStyle name="Normal 2 25 4 2 2 2 2 2 2" xfId="24346"/>
    <cellStyle name="Normal 2 25 4 2 2 2 2 3" xfId="24347"/>
    <cellStyle name="Normal 2 25 4 2 2 2 2 3 2" xfId="24348"/>
    <cellStyle name="Normal 2 25 4 2 2 2 2 4" xfId="24349"/>
    <cellStyle name="Normal 2 25 4 2 2 2 2 4 2" xfId="24350"/>
    <cellStyle name="Normal 2 25 4 2 2 2 2 5" xfId="24351"/>
    <cellStyle name="Normal 2 25 4 2 2 2 3" xfId="24352"/>
    <cellStyle name="Normal 2 25 4 2 2 2 3 2" xfId="24353"/>
    <cellStyle name="Normal 2 25 4 2 2 2 4" xfId="24354"/>
    <cellStyle name="Normal 2 25 4 2 2 2 4 2" xfId="24355"/>
    <cellStyle name="Normal 2 25 4 2 2 2 5" xfId="24356"/>
    <cellStyle name="Normal 2 25 4 2 2 2 5 2" xfId="24357"/>
    <cellStyle name="Normal 2 25 4 2 2 2 6" xfId="24358"/>
    <cellStyle name="Normal 2 25 4 2 2 3" xfId="24359"/>
    <cellStyle name="Normal 2 25 4 2 2 3 2" xfId="24360"/>
    <cellStyle name="Normal 2 25 4 2 2 3 2 2" xfId="24361"/>
    <cellStyle name="Normal 2 25 4 2 2 3 3" xfId="24362"/>
    <cellStyle name="Normal 2 25 4 2 2 3 3 2" xfId="24363"/>
    <cellStyle name="Normal 2 25 4 2 2 3 4" xfId="24364"/>
    <cellStyle name="Normal 2 25 4 2 2 3 4 2" xfId="24365"/>
    <cellStyle name="Normal 2 25 4 2 2 3 5" xfId="24366"/>
    <cellStyle name="Normal 2 25 4 2 2 4" xfId="24367"/>
    <cellStyle name="Normal 2 25 4 2 2 4 2" xfId="24368"/>
    <cellStyle name="Normal 2 25 4 2 2 5" xfId="24369"/>
    <cellStyle name="Normal 2 25 4 2 2 5 2" xfId="24370"/>
    <cellStyle name="Normal 2 25 4 2 2 6" xfId="24371"/>
    <cellStyle name="Normal 2 25 4 2 2 6 2" xfId="24372"/>
    <cellStyle name="Normal 2 25 4 2 2 7" xfId="24373"/>
    <cellStyle name="Normal 2 25 4 2 3" xfId="24374"/>
    <cellStyle name="Normal 2 25 4 2 3 2" xfId="24375"/>
    <cellStyle name="Normal 2 25 4 2 3 2 2" xfId="24376"/>
    <cellStyle name="Normal 2 25 4 2 3 2 2 2" xfId="24377"/>
    <cellStyle name="Normal 2 25 4 2 3 2 3" xfId="24378"/>
    <cellStyle name="Normal 2 25 4 2 3 2 3 2" xfId="24379"/>
    <cellStyle name="Normal 2 25 4 2 3 2 4" xfId="24380"/>
    <cellStyle name="Normal 2 25 4 2 3 2 4 2" xfId="24381"/>
    <cellStyle name="Normal 2 25 4 2 3 2 5" xfId="24382"/>
    <cellStyle name="Normal 2 25 4 2 3 3" xfId="24383"/>
    <cellStyle name="Normal 2 25 4 2 3 3 2" xfId="24384"/>
    <cellStyle name="Normal 2 25 4 2 3 4" xfId="24385"/>
    <cellStyle name="Normal 2 25 4 2 3 4 2" xfId="24386"/>
    <cellStyle name="Normal 2 25 4 2 3 5" xfId="24387"/>
    <cellStyle name="Normal 2 25 4 2 3 5 2" xfId="24388"/>
    <cellStyle name="Normal 2 25 4 2 3 6" xfId="24389"/>
    <cellStyle name="Normal 2 25 4 2 4" xfId="24390"/>
    <cellStyle name="Normal 2 25 4 2 4 2" xfId="24391"/>
    <cellStyle name="Normal 2 25 4 2 4 2 2" xfId="24392"/>
    <cellStyle name="Normal 2 25 4 2 4 3" xfId="24393"/>
    <cellStyle name="Normal 2 25 4 2 4 3 2" xfId="24394"/>
    <cellStyle name="Normal 2 25 4 2 4 4" xfId="24395"/>
    <cellStyle name="Normal 2 25 4 2 4 4 2" xfId="24396"/>
    <cellStyle name="Normal 2 25 4 2 4 5" xfId="24397"/>
    <cellStyle name="Normal 2 25 4 2 5" xfId="24398"/>
    <cellStyle name="Normal 2 25 4 2 5 2" xfId="24399"/>
    <cellStyle name="Normal 2 25 4 2 6" xfId="24400"/>
    <cellStyle name="Normal 2 25 4 2 6 2" xfId="24401"/>
    <cellStyle name="Normal 2 25 4 2 7" xfId="24402"/>
    <cellStyle name="Normal 2 25 4 2 7 2" xfId="24403"/>
    <cellStyle name="Normal 2 25 4 2 8" xfId="24404"/>
    <cellStyle name="Normal 2 25 4 3" xfId="24405"/>
    <cellStyle name="Normal 2 25 4 3 2" xfId="24406"/>
    <cellStyle name="Normal 2 25 4 3 2 2" xfId="24407"/>
    <cellStyle name="Normal 2 25 4 3 2 2 2" xfId="24408"/>
    <cellStyle name="Normal 2 25 4 3 2 2 2 2" xfId="24409"/>
    <cellStyle name="Normal 2 25 4 3 2 2 3" xfId="24410"/>
    <cellStyle name="Normal 2 25 4 3 2 2 3 2" xfId="24411"/>
    <cellStyle name="Normal 2 25 4 3 2 2 4" xfId="24412"/>
    <cellStyle name="Normal 2 25 4 3 2 2 4 2" xfId="24413"/>
    <cellStyle name="Normal 2 25 4 3 2 2 5" xfId="24414"/>
    <cellStyle name="Normal 2 25 4 3 2 3" xfId="24415"/>
    <cellStyle name="Normal 2 25 4 3 2 3 2" xfId="24416"/>
    <cellStyle name="Normal 2 25 4 3 2 4" xfId="24417"/>
    <cellStyle name="Normal 2 25 4 3 2 4 2" xfId="24418"/>
    <cellStyle name="Normal 2 25 4 3 2 5" xfId="24419"/>
    <cellStyle name="Normal 2 25 4 3 2 5 2" xfId="24420"/>
    <cellStyle name="Normal 2 25 4 3 2 6" xfId="24421"/>
    <cellStyle name="Normal 2 25 4 3 3" xfId="24422"/>
    <cellStyle name="Normal 2 25 4 3 3 2" xfId="24423"/>
    <cellStyle name="Normal 2 25 4 3 3 2 2" xfId="24424"/>
    <cellStyle name="Normal 2 25 4 3 3 3" xfId="24425"/>
    <cellStyle name="Normal 2 25 4 3 3 3 2" xfId="24426"/>
    <cellStyle name="Normal 2 25 4 3 3 4" xfId="24427"/>
    <cellStyle name="Normal 2 25 4 3 3 4 2" xfId="24428"/>
    <cellStyle name="Normal 2 25 4 3 3 5" xfId="24429"/>
    <cellStyle name="Normal 2 25 4 3 4" xfId="24430"/>
    <cellStyle name="Normal 2 25 4 3 4 2" xfId="24431"/>
    <cellStyle name="Normal 2 25 4 3 5" xfId="24432"/>
    <cellStyle name="Normal 2 25 4 3 5 2" xfId="24433"/>
    <cellStyle name="Normal 2 25 4 3 6" xfId="24434"/>
    <cellStyle name="Normal 2 25 4 3 6 2" xfId="24435"/>
    <cellStyle name="Normal 2 25 4 3 7" xfId="24436"/>
    <cellStyle name="Normal 2 25 4 4" xfId="24437"/>
    <cellStyle name="Normal 2 25 4 4 2" xfId="24438"/>
    <cellStyle name="Normal 2 25 4 4 2 2" xfId="24439"/>
    <cellStyle name="Normal 2 25 4 4 2 2 2" xfId="24440"/>
    <cellStyle name="Normal 2 25 4 4 2 3" xfId="24441"/>
    <cellStyle name="Normal 2 25 4 4 2 3 2" xfId="24442"/>
    <cellStyle name="Normal 2 25 4 4 2 4" xfId="24443"/>
    <cellStyle name="Normal 2 25 4 4 2 4 2" xfId="24444"/>
    <cellStyle name="Normal 2 25 4 4 2 5" xfId="24445"/>
    <cellStyle name="Normal 2 25 4 4 3" xfId="24446"/>
    <cellStyle name="Normal 2 25 4 4 3 2" xfId="24447"/>
    <cellStyle name="Normal 2 25 4 4 4" xfId="24448"/>
    <cellStyle name="Normal 2 25 4 4 4 2" xfId="24449"/>
    <cellStyle name="Normal 2 25 4 4 5" xfId="24450"/>
    <cellStyle name="Normal 2 25 4 4 5 2" xfId="24451"/>
    <cellStyle name="Normal 2 25 4 4 6" xfId="24452"/>
    <cellStyle name="Normal 2 25 4 5" xfId="24453"/>
    <cellStyle name="Normal 2 25 4 5 2" xfId="24454"/>
    <cellStyle name="Normal 2 25 4 5 2 2" xfId="24455"/>
    <cellStyle name="Normal 2 25 4 5 3" xfId="24456"/>
    <cellStyle name="Normal 2 25 4 5 3 2" xfId="24457"/>
    <cellStyle name="Normal 2 25 4 5 4" xfId="24458"/>
    <cellStyle name="Normal 2 25 4 5 4 2" xfId="24459"/>
    <cellStyle name="Normal 2 25 4 5 5" xfId="24460"/>
    <cellStyle name="Normal 2 25 4 6" xfId="24461"/>
    <cellStyle name="Normal 2 25 4 6 2" xfId="24462"/>
    <cellStyle name="Normal 2 25 4 7" xfId="24463"/>
    <cellStyle name="Normal 2 25 4 7 2" xfId="24464"/>
    <cellStyle name="Normal 2 25 4 8" xfId="24465"/>
    <cellStyle name="Normal 2 25 4 8 2" xfId="24466"/>
    <cellStyle name="Normal 2 25 4 9" xfId="24467"/>
    <cellStyle name="Normal 2 25 5" xfId="24468"/>
    <cellStyle name="Normal 2 25 5 2" xfId="24469"/>
    <cellStyle name="Normal 2 25 5 2 2" xfId="24470"/>
    <cellStyle name="Normal 2 25 5 2 2 2" xfId="24471"/>
    <cellStyle name="Normal 2 25 5 2 2 2 2" xfId="24472"/>
    <cellStyle name="Normal 2 25 5 2 2 2 2 2" xfId="24473"/>
    <cellStyle name="Normal 2 25 5 2 2 2 3" xfId="24474"/>
    <cellStyle name="Normal 2 25 5 2 2 2 3 2" xfId="24475"/>
    <cellStyle name="Normal 2 25 5 2 2 2 4" xfId="24476"/>
    <cellStyle name="Normal 2 25 5 2 2 2 4 2" xfId="24477"/>
    <cellStyle name="Normal 2 25 5 2 2 2 5" xfId="24478"/>
    <cellStyle name="Normal 2 25 5 2 2 3" xfId="24479"/>
    <cellStyle name="Normal 2 25 5 2 2 3 2" xfId="24480"/>
    <cellStyle name="Normal 2 25 5 2 2 4" xfId="24481"/>
    <cellStyle name="Normal 2 25 5 2 2 4 2" xfId="24482"/>
    <cellStyle name="Normal 2 25 5 2 2 5" xfId="24483"/>
    <cellStyle name="Normal 2 25 5 2 2 5 2" xfId="24484"/>
    <cellStyle name="Normal 2 25 5 2 2 6" xfId="24485"/>
    <cellStyle name="Normal 2 25 5 2 3" xfId="24486"/>
    <cellStyle name="Normal 2 25 5 2 3 2" xfId="24487"/>
    <cellStyle name="Normal 2 25 5 2 3 2 2" xfId="24488"/>
    <cellStyle name="Normal 2 25 5 2 3 3" xfId="24489"/>
    <cellStyle name="Normal 2 25 5 2 3 3 2" xfId="24490"/>
    <cellStyle name="Normal 2 25 5 2 3 4" xfId="24491"/>
    <cellStyle name="Normal 2 25 5 2 3 4 2" xfId="24492"/>
    <cellStyle name="Normal 2 25 5 2 3 5" xfId="24493"/>
    <cellStyle name="Normal 2 25 5 2 4" xfId="24494"/>
    <cellStyle name="Normal 2 25 5 2 4 2" xfId="24495"/>
    <cellStyle name="Normal 2 25 5 2 5" xfId="24496"/>
    <cellStyle name="Normal 2 25 5 2 5 2" xfId="24497"/>
    <cellStyle name="Normal 2 25 5 2 6" xfId="24498"/>
    <cellStyle name="Normal 2 25 5 2 6 2" xfId="24499"/>
    <cellStyle name="Normal 2 25 5 2 7" xfId="24500"/>
    <cellStyle name="Normal 2 25 5 3" xfId="24501"/>
    <cellStyle name="Normal 2 25 5 3 2" xfId="24502"/>
    <cellStyle name="Normal 2 25 5 3 2 2" xfId="24503"/>
    <cellStyle name="Normal 2 25 5 3 2 2 2" xfId="24504"/>
    <cellStyle name="Normal 2 25 5 3 2 3" xfId="24505"/>
    <cellStyle name="Normal 2 25 5 3 2 3 2" xfId="24506"/>
    <cellStyle name="Normal 2 25 5 3 2 4" xfId="24507"/>
    <cellStyle name="Normal 2 25 5 3 2 4 2" xfId="24508"/>
    <cellStyle name="Normal 2 25 5 3 2 5" xfId="24509"/>
    <cellStyle name="Normal 2 25 5 3 3" xfId="24510"/>
    <cellStyle name="Normal 2 25 5 3 3 2" xfId="24511"/>
    <cellStyle name="Normal 2 25 5 3 4" xfId="24512"/>
    <cellStyle name="Normal 2 25 5 3 4 2" xfId="24513"/>
    <cellStyle name="Normal 2 25 5 3 5" xfId="24514"/>
    <cellStyle name="Normal 2 25 5 3 5 2" xfId="24515"/>
    <cellStyle name="Normal 2 25 5 3 6" xfId="24516"/>
    <cellStyle name="Normal 2 25 5 4" xfId="24517"/>
    <cellStyle name="Normal 2 25 5 4 2" xfId="24518"/>
    <cellStyle name="Normal 2 25 5 4 2 2" xfId="24519"/>
    <cellStyle name="Normal 2 25 5 4 3" xfId="24520"/>
    <cellStyle name="Normal 2 25 5 4 3 2" xfId="24521"/>
    <cellStyle name="Normal 2 25 5 4 4" xfId="24522"/>
    <cellStyle name="Normal 2 25 5 4 4 2" xfId="24523"/>
    <cellStyle name="Normal 2 25 5 4 5" xfId="24524"/>
    <cellStyle name="Normal 2 25 5 5" xfId="24525"/>
    <cellStyle name="Normal 2 25 5 5 2" xfId="24526"/>
    <cellStyle name="Normal 2 25 5 6" xfId="24527"/>
    <cellStyle name="Normal 2 25 5 6 2" xfId="24528"/>
    <cellStyle name="Normal 2 25 5 7" xfId="24529"/>
    <cellStyle name="Normal 2 25 5 7 2" xfId="24530"/>
    <cellStyle name="Normal 2 25 5 8" xfId="24531"/>
    <cellStyle name="Normal 2 25 6" xfId="24532"/>
    <cellStyle name="Normal 2 25 6 2" xfId="24533"/>
    <cellStyle name="Normal 2 25 6 2 2" xfId="24534"/>
    <cellStyle name="Normal 2 25 6 2 2 2" xfId="24535"/>
    <cellStyle name="Normal 2 25 6 2 2 2 2" xfId="24536"/>
    <cellStyle name="Normal 2 25 6 2 2 3" xfId="24537"/>
    <cellStyle name="Normal 2 25 6 2 2 3 2" xfId="24538"/>
    <cellStyle name="Normal 2 25 6 2 2 4" xfId="24539"/>
    <cellStyle name="Normal 2 25 6 2 2 4 2" xfId="24540"/>
    <cellStyle name="Normal 2 25 6 2 2 5" xfId="24541"/>
    <cellStyle name="Normal 2 25 6 2 3" xfId="24542"/>
    <cellStyle name="Normal 2 25 6 2 3 2" xfId="24543"/>
    <cellStyle name="Normal 2 25 6 2 4" xfId="24544"/>
    <cellStyle name="Normal 2 25 6 2 4 2" xfId="24545"/>
    <cellStyle name="Normal 2 25 6 2 5" xfId="24546"/>
    <cellStyle name="Normal 2 25 6 2 5 2" xfId="24547"/>
    <cellStyle name="Normal 2 25 6 2 6" xfId="24548"/>
    <cellStyle name="Normal 2 25 6 3" xfId="24549"/>
    <cellStyle name="Normal 2 25 6 3 2" xfId="24550"/>
    <cellStyle name="Normal 2 25 6 3 2 2" xfId="24551"/>
    <cellStyle name="Normal 2 25 6 3 3" xfId="24552"/>
    <cellStyle name="Normal 2 25 6 3 3 2" xfId="24553"/>
    <cellStyle name="Normal 2 25 6 3 4" xfId="24554"/>
    <cellStyle name="Normal 2 25 6 3 4 2" xfId="24555"/>
    <cellStyle name="Normal 2 25 6 3 5" xfId="24556"/>
    <cellStyle name="Normal 2 25 6 4" xfId="24557"/>
    <cellStyle name="Normal 2 25 6 4 2" xfId="24558"/>
    <cellStyle name="Normal 2 25 6 5" xfId="24559"/>
    <cellStyle name="Normal 2 25 6 5 2" xfId="24560"/>
    <cellStyle name="Normal 2 25 6 6" xfId="24561"/>
    <cellStyle name="Normal 2 25 6 6 2" xfId="24562"/>
    <cellStyle name="Normal 2 25 6 7" xfId="24563"/>
    <cellStyle name="Normal 2 25 7" xfId="24564"/>
    <cellStyle name="Normal 2 25 7 2" xfId="24565"/>
    <cellStyle name="Normal 2 25 7 2 2" xfId="24566"/>
    <cellStyle name="Normal 2 25 7 2 2 2" xfId="24567"/>
    <cellStyle name="Normal 2 25 7 2 2 2 2" xfId="24568"/>
    <cellStyle name="Normal 2 25 7 2 2 3" xfId="24569"/>
    <cellStyle name="Normal 2 25 7 2 2 3 2" xfId="24570"/>
    <cellStyle name="Normal 2 25 7 2 2 4" xfId="24571"/>
    <cellStyle name="Normal 2 25 7 2 2 4 2" xfId="24572"/>
    <cellStyle name="Normal 2 25 7 2 2 5" xfId="24573"/>
    <cellStyle name="Normal 2 25 7 2 3" xfId="24574"/>
    <cellStyle name="Normal 2 25 7 2 3 2" xfId="24575"/>
    <cellStyle name="Normal 2 25 7 2 4" xfId="24576"/>
    <cellStyle name="Normal 2 25 7 2 4 2" xfId="24577"/>
    <cellStyle name="Normal 2 25 7 2 5" xfId="24578"/>
    <cellStyle name="Normal 2 25 7 2 5 2" xfId="24579"/>
    <cellStyle name="Normal 2 25 7 2 6" xfId="24580"/>
    <cellStyle name="Normal 2 25 7 3" xfId="24581"/>
    <cellStyle name="Normal 2 25 7 3 2" xfId="24582"/>
    <cellStyle name="Normal 2 25 7 3 2 2" xfId="24583"/>
    <cellStyle name="Normal 2 25 7 3 3" xfId="24584"/>
    <cellStyle name="Normal 2 25 7 3 3 2" xfId="24585"/>
    <cellStyle name="Normal 2 25 7 3 4" xfId="24586"/>
    <cellStyle name="Normal 2 25 7 3 4 2" xfId="24587"/>
    <cellStyle name="Normal 2 25 7 3 5" xfId="24588"/>
    <cellStyle name="Normal 2 25 7 4" xfId="24589"/>
    <cellStyle name="Normal 2 25 7 4 2" xfId="24590"/>
    <cellStyle name="Normal 2 25 7 5" xfId="24591"/>
    <cellStyle name="Normal 2 25 7 5 2" xfId="24592"/>
    <cellStyle name="Normal 2 25 7 6" xfId="24593"/>
    <cellStyle name="Normal 2 25 7 6 2" xfId="24594"/>
    <cellStyle name="Normal 2 25 7 7" xfId="24595"/>
    <cellStyle name="Normal 2 25 8" xfId="24596"/>
    <cellStyle name="Normal 2 25 8 2" xfId="24597"/>
    <cellStyle name="Normal 2 25 8 2 2" xfId="24598"/>
    <cellStyle name="Normal 2 25 8 2 2 2" xfId="24599"/>
    <cellStyle name="Normal 2 25 8 2 3" xfId="24600"/>
    <cellStyle name="Normal 2 25 8 2 3 2" xfId="24601"/>
    <cellStyle name="Normal 2 25 8 2 4" xfId="24602"/>
    <cellStyle name="Normal 2 25 8 2 4 2" xfId="24603"/>
    <cellStyle name="Normal 2 25 8 2 5" xfId="24604"/>
    <cellStyle name="Normal 2 25 8 3" xfId="24605"/>
    <cellStyle name="Normal 2 25 8 3 2" xfId="24606"/>
    <cellStyle name="Normal 2 25 8 4" xfId="24607"/>
    <cellStyle name="Normal 2 25 8 4 2" xfId="24608"/>
    <cellStyle name="Normal 2 25 8 5" xfId="24609"/>
    <cellStyle name="Normal 2 25 8 5 2" xfId="24610"/>
    <cellStyle name="Normal 2 25 8 6" xfId="24611"/>
    <cellStyle name="Normal 2 25 9" xfId="24612"/>
    <cellStyle name="Normal 2 25 9 2" xfId="24613"/>
    <cellStyle name="Normal 2 25 9 2 2" xfId="24614"/>
    <cellStyle name="Normal 2 25 9 3" xfId="24615"/>
    <cellStyle name="Normal 2 25 9 3 2" xfId="24616"/>
    <cellStyle name="Normal 2 25 9 4" xfId="24617"/>
    <cellStyle name="Normal 2 25 9 4 2" xfId="24618"/>
    <cellStyle name="Normal 2 25 9 5" xfId="24619"/>
    <cellStyle name="Normal 2 26" xfId="24620"/>
    <cellStyle name="Normal 2 26 10" xfId="24621"/>
    <cellStyle name="Normal 2 26 10 2" xfId="24622"/>
    <cellStyle name="Normal 2 26 11" xfId="24623"/>
    <cellStyle name="Normal 2 26 11 2" xfId="24624"/>
    <cellStyle name="Normal 2 26 12" xfId="24625"/>
    <cellStyle name="Normal 2 26 12 2" xfId="24626"/>
    <cellStyle name="Normal 2 26 13" xfId="24627"/>
    <cellStyle name="Normal 2 26 14" xfId="24628"/>
    <cellStyle name="Normal 2 26 15" xfId="24629"/>
    <cellStyle name="Normal 2 26 2" xfId="24630"/>
    <cellStyle name="Normal 2 26 2 10" xfId="24631"/>
    <cellStyle name="Normal 2 26 2 10 2" xfId="24632"/>
    <cellStyle name="Normal 2 26 2 11" xfId="24633"/>
    <cellStyle name="Normal 2 26 2 2" xfId="24634"/>
    <cellStyle name="Normal 2 26 2 2 2" xfId="24635"/>
    <cellStyle name="Normal 2 26 2 2 2 2" xfId="24636"/>
    <cellStyle name="Normal 2 26 2 2 2 2 2" xfId="24637"/>
    <cellStyle name="Normal 2 26 2 2 2 2 2 2" xfId="24638"/>
    <cellStyle name="Normal 2 26 2 2 2 2 2 2 2" xfId="24639"/>
    <cellStyle name="Normal 2 26 2 2 2 2 2 2 2 2" xfId="24640"/>
    <cellStyle name="Normal 2 26 2 2 2 2 2 2 3" xfId="24641"/>
    <cellStyle name="Normal 2 26 2 2 2 2 2 2 3 2" xfId="24642"/>
    <cellStyle name="Normal 2 26 2 2 2 2 2 2 4" xfId="24643"/>
    <cellStyle name="Normal 2 26 2 2 2 2 2 2 4 2" xfId="24644"/>
    <cellStyle name="Normal 2 26 2 2 2 2 2 2 5" xfId="24645"/>
    <cellStyle name="Normal 2 26 2 2 2 2 2 3" xfId="24646"/>
    <cellStyle name="Normal 2 26 2 2 2 2 2 3 2" xfId="24647"/>
    <cellStyle name="Normal 2 26 2 2 2 2 2 4" xfId="24648"/>
    <cellStyle name="Normal 2 26 2 2 2 2 2 4 2" xfId="24649"/>
    <cellStyle name="Normal 2 26 2 2 2 2 2 5" xfId="24650"/>
    <cellStyle name="Normal 2 26 2 2 2 2 2 5 2" xfId="24651"/>
    <cellStyle name="Normal 2 26 2 2 2 2 2 6" xfId="24652"/>
    <cellStyle name="Normal 2 26 2 2 2 2 3" xfId="24653"/>
    <cellStyle name="Normal 2 26 2 2 2 2 3 2" xfId="24654"/>
    <cellStyle name="Normal 2 26 2 2 2 2 3 2 2" xfId="24655"/>
    <cellStyle name="Normal 2 26 2 2 2 2 3 3" xfId="24656"/>
    <cellStyle name="Normal 2 26 2 2 2 2 3 3 2" xfId="24657"/>
    <cellStyle name="Normal 2 26 2 2 2 2 3 4" xfId="24658"/>
    <cellStyle name="Normal 2 26 2 2 2 2 3 4 2" xfId="24659"/>
    <cellStyle name="Normal 2 26 2 2 2 2 3 5" xfId="24660"/>
    <cellStyle name="Normal 2 26 2 2 2 2 4" xfId="24661"/>
    <cellStyle name="Normal 2 26 2 2 2 2 4 2" xfId="24662"/>
    <cellStyle name="Normal 2 26 2 2 2 2 5" xfId="24663"/>
    <cellStyle name="Normal 2 26 2 2 2 2 5 2" xfId="24664"/>
    <cellStyle name="Normal 2 26 2 2 2 2 6" xfId="24665"/>
    <cellStyle name="Normal 2 26 2 2 2 2 6 2" xfId="24666"/>
    <cellStyle name="Normal 2 26 2 2 2 2 7" xfId="24667"/>
    <cellStyle name="Normal 2 26 2 2 2 3" xfId="24668"/>
    <cellStyle name="Normal 2 26 2 2 2 3 2" xfId="24669"/>
    <cellStyle name="Normal 2 26 2 2 2 3 2 2" xfId="24670"/>
    <cellStyle name="Normal 2 26 2 2 2 3 2 2 2" xfId="24671"/>
    <cellStyle name="Normal 2 26 2 2 2 3 2 3" xfId="24672"/>
    <cellStyle name="Normal 2 26 2 2 2 3 2 3 2" xfId="24673"/>
    <cellStyle name="Normal 2 26 2 2 2 3 2 4" xfId="24674"/>
    <cellStyle name="Normal 2 26 2 2 2 3 2 4 2" xfId="24675"/>
    <cellStyle name="Normal 2 26 2 2 2 3 2 5" xfId="24676"/>
    <cellStyle name="Normal 2 26 2 2 2 3 3" xfId="24677"/>
    <cellStyle name="Normal 2 26 2 2 2 3 3 2" xfId="24678"/>
    <cellStyle name="Normal 2 26 2 2 2 3 4" xfId="24679"/>
    <cellStyle name="Normal 2 26 2 2 2 3 4 2" xfId="24680"/>
    <cellStyle name="Normal 2 26 2 2 2 3 5" xfId="24681"/>
    <cellStyle name="Normal 2 26 2 2 2 3 5 2" xfId="24682"/>
    <cellStyle name="Normal 2 26 2 2 2 3 6" xfId="24683"/>
    <cellStyle name="Normal 2 26 2 2 2 4" xfId="24684"/>
    <cellStyle name="Normal 2 26 2 2 2 4 2" xfId="24685"/>
    <cellStyle name="Normal 2 26 2 2 2 4 2 2" xfId="24686"/>
    <cellStyle name="Normal 2 26 2 2 2 4 3" xfId="24687"/>
    <cellStyle name="Normal 2 26 2 2 2 4 3 2" xfId="24688"/>
    <cellStyle name="Normal 2 26 2 2 2 4 4" xfId="24689"/>
    <cellStyle name="Normal 2 26 2 2 2 4 4 2" xfId="24690"/>
    <cellStyle name="Normal 2 26 2 2 2 4 5" xfId="24691"/>
    <cellStyle name="Normal 2 26 2 2 2 5" xfId="24692"/>
    <cellStyle name="Normal 2 26 2 2 2 5 2" xfId="24693"/>
    <cellStyle name="Normal 2 26 2 2 2 6" xfId="24694"/>
    <cellStyle name="Normal 2 26 2 2 2 6 2" xfId="24695"/>
    <cellStyle name="Normal 2 26 2 2 2 7" xfId="24696"/>
    <cellStyle name="Normal 2 26 2 2 2 7 2" xfId="24697"/>
    <cellStyle name="Normal 2 26 2 2 2 8" xfId="24698"/>
    <cellStyle name="Normal 2 26 2 2 3" xfId="24699"/>
    <cellStyle name="Normal 2 26 2 2 3 2" xfId="24700"/>
    <cellStyle name="Normal 2 26 2 2 3 2 2" xfId="24701"/>
    <cellStyle name="Normal 2 26 2 2 3 2 2 2" xfId="24702"/>
    <cellStyle name="Normal 2 26 2 2 3 2 2 2 2" xfId="24703"/>
    <cellStyle name="Normal 2 26 2 2 3 2 2 3" xfId="24704"/>
    <cellStyle name="Normal 2 26 2 2 3 2 2 3 2" xfId="24705"/>
    <cellStyle name="Normal 2 26 2 2 3 2 2 4" xfId="24706"/>
    <cellStyle name="Normal 2 26 2 2 3 2 2 4 2" xfId="24707"/>
    <cellStyle name="Normal 2 26 2 2 3 2 2 5" xfId="24708"/>
    <cellStyle name="Normal 2 26 2 2 3 2 3" xfId="24709"/>
    <cellStyle name="Normal 2 26 2 2 3 2 3 2" xfId="24710"/>
    <cellStyle name="Normal 2 26 2 2 3 2 4" xfId="24711"/>
    <cellStyle name="Normal 2 26 2 2 3 2 4 2" xfId="24712"/>
    <cellStyle name="Normal 2 26 2 2 3 2 5" xfId="24713"/>
    <cellStyle name="Normal 2 26 2 2 3 2 5 2" xfId="24714"/>
    <cellStyle name="Normal 2 26 2 2 3 2 6" xfId="24715"/>
    <cellStyle name="Normal 2 26 2 2 3 3" xfId="24716"/>
    <cellStyle name="Normal 2 26 2 2 3 3 2" xfId="24717"/>
    <cellStyle name="Normal 2 26 2 2 3 3 2 2" xfId="24718"/>
    <cellStyle name="Normal 2 26 2 2 3 3 3" xfId="24719"/>
    <cellStyle name="Normal 2 26 2 2 3 3 3 2" xfId="24720"/>
    <cellStyle name="Normal 2 26 2 2 3 3 4" xfId="24721"/>
    <cellStyle name="Normal 2 26 2 2 3 3 4 2" xfId="24722"/>
    <cellStyle name="Normal 2 26 2 2 3 3 5" xfId="24723"/>
    <cellStyle name="Normal 2 26 2 2 3 4" xfId="24724"/>
    <cellStyle name="Normal 2 26 2 2 3 4 2" xfId="24725"/>
    <cellStyle name="Normal 2 26 2 2 3 5" xfId="24726"/>
    <cellStyle name="Normal 2 26 2 2 3 5 2" xfId="24727"/>
    <cellStyle name="Normal 2 26 2 2 3 6" xfId="24728"/>
    <cellStyle name="Normal 2 26 2 2 3 6 2" xfId="24729"/>
    <cellStyle name="Normal 2 26 2 2 3 7" xfId="24730"/>
    <cellStyle name="Normal 2 26 2 2 4" xfId="24731"/>
    <cellStyle name="Normal 2 26 2 2 4 2" xfId="24732"/>
    <cellStyle name="Normal 2 26 2 2 4 2 2" xfId="24733"/>
    <cellStyle name="Normal 2 26 2 2 4 2 2 2" xfId="24734"/>
    <cellStyle name="Normal 2 26 2 2 4 2 3" xfId="24735"/>
    <cellStyle name="Normal 2 26 2 2 4 2 3 2" xfId="24736"/>
    <cellStyle name="Normal 2 26 2 2 4 2 4" xfId="24737"/>
    <cellStyle name="Normal 2 26 2 2 4 2 4 2" xfId="24738"/>
    <cellStyle name="Normal 2 26 2 2 4 2 5" xfId="24739"/>
    <cellStyle name="Normal 2 26 2 2 4 3" xfId="24740"/>
    <cellStyle name="Normal 2 26 2 2 4 3 2" xfId="24741"/>
    <cellStyle name="Normal 2 26 2 2 4 4" xfId="24742"/>
    <cellStyle name="Normal 2 26 2 2 4 4 2" xfId="24743"/>
    <cellStyle name="Normal 2 26 2 2 4 5" xfId="24744"/>
    <cellStyle name="Normal 2 26 2 2 4 5 2" xfId="24745"/>
    <cellStyle name="Normal 2 26 2 2 4 6" xfId="24746"/>
    <cellStyle name="Normal 2 26 2 2 5" xfId="24747"/>
    <cellStyle name="Normal 2 26 2 2 5 2" xfId="24748"/>
    <cellStyle name="Normal 2 26 2 2 5 2 2" xfId="24749"/>
    <cellStyle name="Normal 2 26 2 2 5 3" xfId="24750"/>
    <cellStyle name="Normal 2 26 2 2 5 3 2" xfId="24751"/>
    <cellStyle name="Normal 2 26 2 2 5 4" xfId="24752"/>
    <cellStyle name="Normal 2 26 2 2 5 4 2" xfId="24753"/>
    <cellStyle name="Normal 2 26 2 2 5 5" xfId="24754"/>
    <cellStyle name="Normal 2 26 2 2 6" xfId="24755"/>
    <cellStyle name="Normal 2 26 2 2 6 2" xfId="24756"/>
    <cellStyle name="Normal 2 26 2 2 7" xfId="24757"/>
    <cellStyle name="Normal 2 26 2 2 7 2" xfId="24758"/>
    <cellStyle name="Normal 2 26 2 2 8" xfId="24759"/>
    <cellStyle name="Normal 2 26 2 2 8 2" xfId="24760"/>
    <cellStyle name="Normal 2 26 2 2 9" xfId="24761"/>
    <cellStyle name="Normal 2 26 2 3" xfId="24762"/>
    <cellStyle name="Normal 2 26 2 3 2" xfId="24763"/>
    <cellStyle name="Normal 2 26 2 3 2 2" xfId="24764"/>
    <cellStyle name="Normal 2 26 2 3 2 2 2" xfId="24765"/>
    <cellStyle name="Normal 2 26 2 3 2 2 2 2" xfId="24766"/>
    <cellStyle name="Normal 2 26 2 3 2 2 2 2 2" xfId="24767"/>
    <cellStyle name="Normal 2 26 2 3 2 2 2 3" xfId="24768"/>
    <cellStyle name="Normal 2 26 2 3 2 2 2 3 2" xfId="24769"/>
    <cellStyle name="Normal 2 26 2 3 2 2 2 4" xfId="24770"/>
    <cellStyle name="Normal 2 26 2 3 2 2 2 4 2" xfId="24771"/>
    <cellStyle name="Normal 2 26 2 3 2 2 2 5" xfId="24772"/>
    <cellStyle name="Normal 2 26 2 3 2 2 3" xfId="24773"/>
    <cellStyle name="Normal 2 26 2 3 2 2 3 2" xfId="24774"/>
    <cellStyle name="Normal 2 26 2 3 2 2 4" xfId="24775"/>
    <cellStyle name="Normal 2 26 2 3 2 2 4 2" xfId="24776"/>
    <cellStyle name="Normal 2 26 2 3 2 2 5" xfId="24777"/>
    <cellStyle name="Normal 2 26 2 3 2 2 5 2" xfId="24778"/>
    <cellStyle name="Normal 2 26 2 3 2 2 6" xfId="24779"/>
    <cellStyle name="Normal 2 26 2 3 2 3" xfId="24780"/>
    <cellStyle name="Normal 2 26 2 3 2 3 2" xfId="24781"/>
    <cellStyle name="Normal 2 26 2 3 2 3 2 2" xfId="24782"/>
    <cellStyle name="Normal 2 26 2 3 2 3 3" xfId="24783"/>
    <cellStyle name="Normal 2 26 2 3 2 3 3 2" xfId="24784"/>
    <cellStyle name="Normal 2 26 2 3 2 3 4" xfId="24785"/>
    <cellStyle name="Normal 2 26 2 3 2 3 4 2" xfId="24786"/>
    <cellStyle name="Normal 2 26 2 3 2 3 5" xfId="24787"/>
    <cellStyle name="Normal 2 26 2 3 2 4" xfId="24788"/>
    <cellStyle name="Normal 2 26 2 3 2 4 2" xfId="24789"/>
    <cellStyle name="Normal 2 26 2 3 2 5" xfId="24790"/>
    <cellStyle name="Normal 2 26 2 3 2 5 2" xfId="24791"/>
    <cellStyle name="Normal 2 26 2 3 2 6" xfId="24792"/>
    <cellStyle name="Normal 2 26 2 3 2 6 2" xfId="24793"/>
    <cellStyle name="Normal 2 26 2 3 2 7" xfId="24794"/>
    <cellStyle name="Normal 2 26 2 3 3" xfId="24795"/>
    <cellStyle name="Normal 2 26 2 3 3 2" xfId="24796"/>
    <cellStyle name="Normal 2 26 2 3 3 2 2" xfId="24797"/>
    <cellStyle name="Normal 2 26 2 3 3 2 2 2" xfId="24798"/>
    <cellStyle name="Normal 2 26 2 3 3 2 3" xfId="24799"/>
    <cellStyle name="Normal 2 26 2 3 3 2 3 2" xfId="24800"/>
    <cellStyle name="Normal 2 26 2 3 3 2 4" xfId="24801"/>
    <cellStyle name="Normal 2 26 2 3 3 2 4 2" xfId="24802"/>
    <cellStyle name="Normal 2 26 2 3 3 2 5" xfId="24803"/>
    <cellStyle name="Normal 2 26 2 3 3 3" xfId="24804"/>
    <cellStyle name="Normal 2 26 2 3 3 3 2" xfId="24805"/>
    <cellStyle name="Normal 2 26 2 3 3 4" xfId="24806"/>
    <cellStyle name="Normal 2 26 2 3 3 4 2" xfId="24807"/>
    <cellStyle name="Normal 2 26 2 3 3 5" xfId="24808"/>
    <cellStyle name="Normal 2 26 2 3 3 5 2" xfId="24809"/>
    <cellStyle name="Normal 2 26 2 3 3 6" xfId="24810"/>
    <cellStyle name="Normal 2 26 2 3 4" xfId="24811"/>
    <cellStyle name="Normal 2 26 2 3 4 2" xfId="24812"/>
    <cellStyle name="Normal 2 26 2 3 4 2 2" xfId="24813"/>
    <cellStyle name="Normal 2 26 2 3 4 3" xfId="24814"/>
    <cellStyle name="Normal 2 26 2 3 4 3 2" xfId="24815"/>
    <cellStyle name="Normal 2 26 2 3 4 4" xfId="24816"/>
    <cellStyle name="Normal 2 26 2 3 4 4 2" xfId="24817"/>
    <cellStyle name="Normal 2 26 2 3 4 5" xfId="24818"/>
    <cellStyle name="Normal 2 26 2 3 5" xfId="24819"/>
    <cellStyle name="Normal 2 26 2 3 5 2" xfId="24820"/>
    <cellStyle name="Normal 2 26 2 3 6" xfId="24821"/>
    <cellStyle name="Normal 2 26 2 3 6 2" xfId="24822"/>
    <cellStyle name="Normal 2 26 2 3 7" xfId="24823"/>
    <cellStyle name="Normal 2 26 2 3 7 2" xfId="24824"/>
    <cellStyle name="Normal 2 26 2 3 8" xfId="24825"/>
    <cellStyle name="Normal 2 26 2 4" xfId="24826"/>
    <cellStyle name="Normal 2 26 2 4 2" xfId="24827"/>
    <cellStyle name="Normal 2 26 2 4 2 2" xfId="24828"/>
    <cellStyle name="Normal 2 26 2 4 2 2 2" xfId="24829"/>
    <cellStyle name="Normal 2 26 2 4 2 2 2 2" xfId="24830"/>
    <cellStyle name="Normal 2 26 2 4 2 2 3" xfId="24831"/>
    <cellStyle name="Normal 2 26 2 4 2 2 3 2" xfId="24832"/>
    <cellStyle name="Normal 2 26 2 4 2 2 4" xfId="24833"/>
    <cellStyle name="Normal 2 26 2 4 2 2 4 2" xfId="24834"/>
    <cellStyle name="Normal 2 26 2 4 2 2 5" xfId="24835"/>
    <cellStyle name="Normal 2 26 2 4 2 3" xfId="24836"/>
    <cellStyle name="Normal 2 26 2 4 2 3 2" xfId="24837"/>
    <cellStyle name="Normal 2 26 2 4 2 4" xfId="24838"/>
    <cellStyle name="Normal 2 26 2 4 2 4 2" xfId="24839"/>
    <cellStyle name="Normal 2 26 2 4 2 5" xfId="24840"/>
    <cellStyle name="Normal 2 26 2 4 2 5 2" xfId="24841"/>
    <cellStyle name="Normal 2 26 2 4 2 6" xfId="24842"/>
    <cellStyle name="Normal 2 26 2 4 3" xfId="24843"/>
    <cellStyle name="Normal 2 26 2 4 3 2" xfId="24844"/>
    <cellStyle name="Normal 2 26 2 4 3 2 2" xfId="24845"/>
    <cellStyle name="Normal 2 26 2 4 3 3" xfId="24846"/>
    <cellStyle name="Normal 2 26 2 4 3 3 2" xfId="24847"/>
    <cellStyle name="Normal 2 26 2 4 3 4" xfId="24848"/>
    <cellStyle name="Normal 2 26 2 4 3 4 2" xfId="24849"/>
    <cellStyle name="Normal 2 26 2 4 3 5" xfId="24850"/>
    <cellStyle name="Normal 2 26 2 4 4" xfId="24851"/>
    <cellStyle name="Normal 2 26 2 4 4 2" xfId="24852"/>
    <cellStyle name="Normal 2 26 2 4 5" xfId="24853"/>
    <cellStyle name="Normal 2 26 2 4 5 2" xfId="24854"/>
    <cellStyle name="Normal 2 26 2 4 6" xfId="24855"/>
    <cellStyle name="Normal 2 26 2 4 6 2" xfId="24856"/>
    <cellStyle name="Normal 2 26 2 4 7" xfId="24857"/>
    <cellStyle name="Normal 2 26 2 5" xfId="24858"/>
    <cellStyle name="Normal 2 26 2 5 2" xfId="24859"/>
    <cellStyle name="Normal 2 26 2 5 2 2" xfId="24860"/>
    <cellStyle name="Normal 2 26 2 5 2 2 2" xfId="24861"/>
    <cellStyle name="Normal 2 26 2 5 2 2 2 2" xfId="24862"/>
    <cellStyle name="Normal 2 26 2 5 2 2 3" xfId="24863"/>
    <cellStyle name="Normal 2 26 2 5 2 2 3 2" xfId="24864"/>
    <cellStyle name="Normal 2 26 2 5 2 2 4" xfId="24865"/>
    <cellStyle name="Normal 2 26 2 5 2 2 4 2" xfId="24866"/>
    <cellStyle name="Normal 2 26 2 5 2 2 5" xfId="24867"/>
    <cellStyle name="Normal 2 26 2 5 2 3" xfId="24868"/>
    <cellStyle name="Normal 2 26 2 5 2 3 2" xfId="24869"/>
    <cellStyle name="Normal 2 26 2 5 2 4" xfId="24870"/>
    <cellStyle name="Normal 2 26 2 5 2 4 2" xfId="24871"/>
    <cellStyle name="Normal 2 26 2 5 2 5" xfId="24872"/>
    <cellStyle name="Normal 2 26 2 5 2 5 2" xfId="24873"/>
    <cellStyle name="Normal 2 26 2 5 2 6" xfId="24874"/>
    <cellStyle name="Normal 2 26 2 5 3" xfId="24875"/>
    <cellStyle name="Normal 2 26 2 5 3 2" xfId="24876"/>
    <cellStyle name="Normal 2 26 2 5 3 2 2" xfId="24877"/>
    <cellStyle name="Normal 2 26 2 5 3 3" xfId="24878"/>
    <cellStyle name="Normal 2 26 2 5 3 3 2" xfId="24879"/>
    <cellStyle name="Normal 2 26 2 5 3 4" xfId="24880"/>
    <cellStyle name="Normal 2 26 2 5 3 4 2" xfId="24881"/>
    <cellStyle name="Normal 2 26 2 5 3 5" xfId="24882"/>
    <cellStyle name="Normal 2 26 2 5 4" xfId="24883"/>
    <cellStyle name="Normal 2 26 2 5 4 2" xfId="24884"/>
    <cellStyle name="Normal 2 26 2 5 5" xfId="24885"/>
    <cellStyle name="Normal 2 26 2 5 5 2" xfId="24886"/>
    <cellStyle name="Normal 2 26 2 5 6" xfId="24887"/>
    <cellStyle name="Normal 2 26 2 5 6 2" xfId="24888"/>
    <cellStyle name="Normal 2 26 2 5 7" xfId="24889"/>
    <cellStyle name="Normal 2 26 2 6" xfId="24890"/>
    <cellStyle name="Normal 2 26 2 6 2" xfId="24891"/>
    <cellStyle name="Normal 2 26 2 6 2 2" xfId="24892"/>
    <cellStyle name="Normal 2 26 2 6 2 2 2" xfId="24893"/>
    <cellStyle name="Normal 2 26 2 6 2 3" xfId="24894"/>
    <cellStyle name="Normal 2 26 2 6 2 3 2" xfId="24895"/>
    <cellStyle name="Normal 2 26 2 6 2 4" xfId="24896"/>
    <cellStyle name="Normal 2 26 2 6 2 4 2" xfId="24897"/>
    <cellStyle name="Normal 2 26 2 6 2 5" xfId="24898"/>
    <cellStyle name="Normal 2 26 2 6 3" xfId="24899"/>
    <cellStyle name="Normal 2 26 2 6 3 2" xfId="24900"/>
    <cellStyle name="Normal 2 26 2 6 4" xfId="24901"/>
    <cellStyle name="Normal 2 26 2 6 4 2" xfId="24902"/>
    <cellStyle name="Normal 2 26 2 6 5" xfId="24903"/>
    <cellStyle name="Normal 2 26 2 6 5 2" xfId="24904"/>
    <cellStyle name="Normal 2 26 2 6 6" xfId="24905"/>
    <cellStyle name="Normal 2 26 2 7" xfId="24906"/>
    <cellStyle name="Normal 2 26 2 7 2" xfId="24907"/>
    <cellStyle name="Normal 2 26 2 7 2 2" xfId="24908"/>
    <cellStyle name="Normal 2 26 2 7 3" xfId="24909"/>
    <cellStyle name="Normal 2 26 2 7 3 2" xfId="24910"/>
    <cellStyle name="Normal 2 26 2 7 4" xfId="24911"/>
    <cellStyle name="Normal 2 26 2 7 4 2" xfId="24912"/>
    <cellStyle name="Normal 2 26 2 7 5" xfId="24913"/>
    <cellStyle name="Normal 2 26 2 8" xfId="24914"/>
    <cellStyle name="Normal 2 26 2 8 2" xfId="24915"/>
    <cellStyle name="Normal 2 26 2 9" xfId="24916"/>
    <cellStyle name="Normal 2 26 2 9 2" xfId="24917"/>
    <cellStyle name="Normal 2 26 3" xfId="24918"/>
    <cellStyle name="Normal 2 26 3 10" xfId="24919"/>
    <cellStyle name="Normal 2 26 3 10 2" xfId="24920"/>
    <cellStyle name="Normal 2 26 3 11" xfId="24921"/>
    <cellStyle name="Normal 2 26 3 2" xfId="24922"/>
    <cellStyle name="Normal 2 26 3 2 2" xfId="24923"/>
    <cellStyle name="Normal 2 26 3 2 2 2" xfId="24924"/>
    <cellStyle name="Normal 2 26 3 2 2 2 2" xfId="24925"/>
    <cellStyle name="Normal 2 26 3 2 2 2 2 2" xfId="24926"/>
    <cellStyle name="Normal 2 26 3 2 2 2 2 2 2" xfId="24927"/>
    <cellStyle name="Normal 2 26 3 2 2 2 2 2 2 2" xfId="24928"/>
    <cellStyle name="Normal 2 26 3 2 2 2 2 2 3" xfId="24929"/>
    <cellStyle name="Normal 2 26 3 2 2 2 2 2 3 2" xfId="24930"/>
    <cellStyle name="Normal 2 26 3 2 2 2 2 2 4" xfId="24931"/>
    <cellStyle name="Normal 2 26 3 2 2 2 2 2 4 2" xfId="24932"/>
    <cellStyle name="Normal 2 26 3 2 2 2 2 2 5" xfId="24933"/>
    <cellStyle name="Normal 2 26 3 2 2 2 2 3" xfId="24934"/>
    <cellStyle name="Normal 2 26 3 2 2 2 2 3 2" xfId="24935"/>
    <cellStyle name="Normal 2 26 3 2 2 2 2 4" xfId="24936"/>
    <cellStyle name="Normal 2 26 3 2 2 2 2 4 2" xfId="24937"/>
    <cellStyle name="Normal 2 26 3 2 2 2 2 5" xfId="24938"/>
    <cellStyle name="Normal 2 26 3 2 2 2 2 5 2" xfId="24939"/>
    <cellStyle name="Normal 2 26 3 2 2 2 2 6" xfId="24940"/>
    <cellStyle name="Normal 2 26 3 2 2 2 3" xfId="24941"/>
    <cellStyle name="Normal 2 26 3 2 2 2 3 2" xfId="24942"/>
    <cellStyle name="Normal 2 26 3 2 2 2 3 2 2" xfId="24943"/>
    <cellStyle name="Normal 2 26 3 2 2 2 3 3" xfId="24944"/>
    <cellStyle name="Normal 2 26 3 2 2 2 3 3 2" xfId="24945"/>
    <cellStyle name="Normal 2 26 3 2 2 2 3 4" xfId="24946"/>
    <cellStyle name="Normal 2 26 3 2 2 2 3 4 2" xfId="24947"/>
    <cellStyle name="Normal 2 26 3 2 2 2 3 5" xfId="24948"/>
    <cellStyle name="Normal 2 26 3 2 2 2 4" xfId="24949"/>
    <cellStyle name="Normal 2 26 3 2 2 2 4 2" xfId="24950"/>
    <cellStyle name="Normal 2 26 3 2 2 2 5" xfId="24951"/>
    <cellStyle name="Normal 2 26 3 2 2 2 5 2" xfId="24952"/>
    <cellStyle name="Normal 2 26 3 2 2 2 6" xfId="24953"/>
    <cellStyle name="Normal 2 26 3 2 2 2 6 2" xfId="24954"/>
    <cellStyle name="Normal 2 26 3 2 2 2 7" xfId="24955"/>
    <cellStyle name="Normal 2 26 3 2 2 3" xfId="24956"/>
    <cellStyle name="Normal 2 26 3 2 2 3 2" xfId="24957"/>
    <cellStyle name="Normal 2 26 3 2 2 3 2 2" xfId="24958"/>
    <cellStyle name="Normal 2 26 3 2 2 3 2 2 2" xfId="24959"/>
    <cellStyle name="Normal 2 26 3 2 2 3 2 3" xfId="24960"/>
    <cellStyle name="Normal 2 26 3 2 2 3 2 3 2" xfId="24961"/>
    <cellStyle name="Normal 2 26 3 2 2 3 2 4" xfId="24962"/>
    <cellStyle name="Normal 2 26 3 2 2 3 2 4 2" xfId="24963"/>
    <cellStyle name="Normal 2 26 3 2 2 3 2 5" xfId="24964"/>
    <cellStyle name="Normal 2 26 3 2 2 3 3" xfId="24965"/>
    <cellStyle name="Normal 2 26 3 2 2 3 3 2" xfId="24966"/>
    <cellStyle name="Normal 2 26 3 2 2 3 4" xfId="24967"/>
    <cellStyle name="Normal 2 26 3 2 2 3 4 2" xfId="24968"/>
    <cellStyle name="Normal 2 26 3 2 2 3 5" xfId="24969"/>
    <cellStyle name="Normal 2 26 3 2 2 3 5 2" xfId="24970"/>
    <cellStyle name="Normal 2 26 3 2 2 3 6" xfId="24971"/>
    <cellStyle name="Normal 2 26 3 2 2 4" xfId="24972"/>
    <cellStyle name="Normal 2 26 3 2 2 4 2" xfId="24973"/>
    <cellStyle name="Normal 2 26 3 2 2 4 2 2" xfId="24974"/>
    <cellStyle name="Normal 2 26 3 2 2 4 3" xfId="24975"/>
    <cellStyle name="Normal 2 26 3 2 2 4 3 2" xfId="24976"/>
    <cellStyle name="Normal 2 26 3 2 2 4 4" xfId="24977"/>
    <cellStyle name="Normal 2 26 3 2 2 4 4 2" xfId="24978"/>
    <cellStyle name="Normal 2 26 3 2 2 4 5" xfId="24979"/>
    <cellStyle name="Normal 2 26 3 2 2 5" xfId="24980"/>
    <cellStyle name="Normal 2 26 3 2 2 5 2" xfId="24981"/>
    <cellStyle name="Normal 2 26 3 2 2 6" xfId="24982"/>
    <cellStyle name="Normal 2 26 3 2 2 6 2" xfId="24983"/>
    <cellStyle name="Normal 2 26 3 2 2 7" xfId="24984"/>
    <cellStyle name="Normal 2 26 3 2 2 7 2" xfId="24985"/>
    <cellStyle name="Normal 2 26 3 2 2 8" xfId="24986"/>
    <cellStyle name="Normal 2 26 3 2 3" xfId="24987"/>
    <cellStyle name="Normal 2 26 3 2 3 2" xfId="24988"/>
    <cellStyle name="Normal 2 26 3 2 3 2 2" xfId="24989"/>
    <cellStyle name="Normal 2 26 3 2 3 2 2 2" xfId="24990"/>
    <cellStyle name="Normal 2 26 3 2 3 2 2 2 2" xfId="24991"/>
    <cellStyle name="Normal 2 26 3 2 3 2 2 3" xfId="24992"/>
    <cellStyle name="Normal 2 26 3 2 3 2 2 3 2" xfId="24993"/>
    <cellStyle name="Normal 2 26 3 2 3 2 2 4" xfId="24994"/>
    <cellStyle name="Normal 2 26 3 2 3 2 2 4 2" xfId="24995"/>
    <cellStyle name="Normal 2 26 3 2 3 2 2 5" xfId="24996"/>
    <cellStyle name="Normal 2 26 3 2 3 2 3" xfId="24997"/>
    <cellStyle name="Normal 2 26 3 2 3 2 3 2" xfId="24998"/>
    <cellStyle name="Normal 2 26 3 2 3 2 4" xfId="24999"/>
    <cellStyle name="Normal 2 26 3 2 3 2 4 2" xfId="25000"/>
    <cellStyle name="Normal 2 26 3 2 3 2 5" xfId="25001"/>
    <cellStyle name="Normal 2 26 3 2 3 2 5 2" xfId="25002"/>
    <cellStyle name="Normal 2 26 3 2 3 2 6" xfId="25003"/>
    <cellStyle name="Normal 2 26 3 2 3 3" xfId="25004"/>
    <cellStyle name="Normal 2 26 3 2 3 3 2" xfId="25005"/>
    <cellStyle name="Normal 2 26 3 2 3 3 2 2" xfId="25006"/>
    <cellStyle name="Normal 2 26 3 2 3 3 3" xfId="25007"/>
    <cellStyle name="Normal 2 26 3 2 3 3 3 2" xfId="25008"/>
    <cellStyle name="Normal 2 26 3 2 3 3 4" xfId="25009"/>
    <cellStyle name="Normal 2 26 3 2 3 3 4 2" xfId="25010"/>
    <cellStyle name="Normal 2 26 3 2 3 3 5" xfId="25011"/>
    <cellStyle name="Normal 2 26 3 2 3 4" xfId="25012"/>
    <cellStyle name="Normal 2 26 3 2 3 4 2" xfId="25013"/>
    <cellStyle name="Normal 2 26 3 2 3 5" xfId="25014"/>
    <cellStyle name="Normal 2 26 3 2 3 5 2" xfId="25015"/>
    <cellStyle name="Normal 2 26 3 2 3 6" xfId="25016"/>
    <cellStyle name="Normal 2 26 3 2 3 6 2" xfId="25017"/>
    <cellStyle name="Normal 2 26 3 2 3 7" xfId="25018"/>
    <cellStyle name="Normal 2 26 3 2 4" xfId="25019"/>
    <cellStyle name="Normal 2 26 3 2 4 2" xfId="25020"/>
    <cellStyle name="Normal 2 26 3 2 4 2 2" xfId="25021"/>
    <cellStyle name="Normal 2 26 3 2 4 2 2 2" xfId="25022"/>
    <cellStyle name="Normal 2 26 3 2 4 2 3" xfId="25023"/>
    <cellStyle name="Normal 2 26 3 2 4 2 3 2" xfId="25024"/>
    <cellStyle name="Normal 2 26 3 2 4 2 4" xfId="25025"/>
    <cellStyle name="Normal 2 26 3 2 4 2 4 2" xfId="25026"/>
    <cellStyle name="Normal 2 26 3 2 4 2 5" xfId="25027"/>
    <cellStyle name="Normal 2 26 3 2 4 3" xfId="25028"/>
    <cellStyle name="Normal 2 26 3 2 4 3 2" xfId="25029"/>
    <cellStyle name="Normal 2 26 3 2 4 4" xfId="25030"/>
    <cellStyle name="Normal 2 26 3 2 4 4 2" xfId="25031"/>
    <cellStyle name="Normal 2 26 3 2 4 5" xfId="25032"/>
    <cellStyle name="Normal 2 26 3 2 4 5 2" xfId="25033"/>
    <cellStyle name="Normal 2 26 3 2 4 6" xfId="25034"/>
    <cellStyle name="Normal 2 26 3 2 5" xfId="25035"/>
    <cellStyle name="Normal 2 26 3 2 5 2" xfId="25036"/>
    <cellStyle name="Normal 2 26 3 2 5 2 2" xfId="25037"/>
    <cellStyle name="Normal 2 26 3 2 5 3" xfId="25038"/>
    <cellStyle name="Normal 2 26 3 2 5 3 2" xfId="25039"/>
    <cellStyle name="Normal 2 26 3 2 5 4" xfId="25040"/>
    <cellStyle name="Normal 2 26 3 2 5 4 2" xfId="25041"/>
    <cellStyle name="Normal 2 26 3 2 5 5" xfId="25042"/>
    <cellStyle name="Normal 2 26 3 2 6" xfId="25043"/>
    <cellStyle name="Normal 2 26 3 2 6 2" xfId="25044"/>
    <cellStyle name="Normal 2 26 3 2 7" xfId="25045"/>
    <cellStyle name="Normal 2 26 3 2 7 2" xfId="25046"/>
    <cellStyle name="Normal 2 26 3 2 8" xfId="25047"/>
    <cellStyle name="Normal 2 26 3 2 8 2" xfId="25048"/>
    <cellStyle name="Normal 2 26 3 2 9" xfId="25049"/>
    <cellStyle name="Normal 2 26 3 3" xfId="25050"/>
    <cellStyle name="Normal 2 26 3 3 2" xfId="25051"/>
    <cellStyle name="Normal 2 26 3 3 2 2" xfId="25052"/>
    <cellStyle name="Normal 2 26 3 3 2 2 2" xfId="25053"/>
    <cellStyle name="Normal 2 26 3 3 2 2 2 2" xfId="25054"/>
    <cellStyle name="Normal 2 26 3 3 2 2 2 2 2" xfId="25055"/>
    <cellStyle name="Normal 2 26 3 3 2 2 2 3" xfId="25056"/>
    <cellStyle name="Normal 2 26 3 3 2 2 2 3 2" xfId="25057"/>
    <cellStyle name="Normal 2 26 3 3 2 2 2 4" xfId="25058"/>
    <cellStyle name="Normal 2 26 3 3 2 2 2 4 2" xfId="25059"/>
    <cellStyle name="Normal 2 26 3 3 2 2 2 5" xfId="25060"/>
    <cellStyle name="Normal 2 26 3 3 2 2 3" xfId="25061"/>
    <cellStyle name="Normal 2 26 3 3 2 2 3 2" xfId="25062"/>
    <cellStyle name="Normal 2 26 3 3 2 2 4" xfId="25063"/>
    <cellStyle name="Normal 2 26 3 3 2 2 4 2" xfId="25064"/>
    <cellStyle name="Normal 2 26 3 3 2 2 5" xfId="25065"/>
    <cellStyle name="Normal 2 26 3 3 2 2 5 2" xfId="25066"/>
    <cellStyle name="Normal 2 26 3 3 2 2 6" xfId="25067"/>
    <cellStyle name="Normal 2 26 3 3 2 3" xfId="25068"/>
    <cellStyle name="Normal 2 26 3 3 2 3 2" xfId="25069"/>
    <cellStyle name="Normal 2 26 3 3 2 3 2 2" xfId="25070"/>
    <cellStyle name="Normal 2 26 3 3 2 3 3" xfId="25071"/>
    <cellStyle name="Normal 2 26 3 3 2 3 3 2" xfId="25072"/>
    <cellStyle name="Normal 2 26 3 3 2 3 4" xfId="25073"/>
    <cellStyle name="Normal 2 26 3 3 2 3 4 2" xfId="25074"/>
    <cellStyle name="Normal 2 26 3 3 2 3 5" xfId="25075"/>
    <cellStyle name="Normal 2 26 3 3 2 4" xfId="25076"/>
    <cellStyle name="Normal 2 26 3 3 2 4 2" xfId="25077"/>
    <cellStyle name="Normal 2 26 3 3 2 5" xfId="25078"/>
    <cellStyle name="Normal 2 26 3 3 2 5 2" xfId="25079"/>
    <cellStyle name="Normal 2 26 3 3 2 6" xfId="25080"/>
    <cellStyle name="Normal 2 26 3 3 2 6 2" xfId="25081"/>
    <cellStyle name="Normal 2 26 3 3 2 7" xfId="25082"/>
    <cellStyle name="Normal 2 26 3 3 3" xfId="25083"/>
    <cellStyle name="Normal 2 26 3 3 3 2" xfId="25084"/>
    <cellStyle name="Normal 2 26 3 3 3 2 2" xfId="25085"/>
    <cellStyle name="Normal 2 26 3 3 3 2 2 2" xfId="25086"/>
    <cellStyle name="Normal 2 26 3 3 3 2 3" xfId="25087"/>
    <cellStyle name="Normal 2 26 3 3 3 2 3 2" xfId="25088"/>
    <cellStyle name="Normal 2 26 3 3 3 2 4" xfId="25089"/>
    <cellStyle name="Normal 2 26 3 3 3 2 4 2" xfId="25090"/>
    <cellStyle name="Normal 2 26 3 3 3 2 5" xfId="25091"/>
    <cellStyle name="Normal 2 26 3 3 3 3" xfId="25092"/>
    <cellStyle name="Normal 2 26 3 3 3 3 2" xfId="25093"/>
    <cellStyle name="Normal 2 26 3 3 3 4" xfId="25094"/>
    <cellStyle name="Normal 2 26 3 3 3 4 2" xfId="25095"/>
    <cellStyle name="Normal 2 26 3 3 3 5" xfId="25096"/>
    <cellStyle name="Normal 2 26 3 3 3 5 2" xfId="25097"/>
    <cellStyle name="Normal 2 26 3 3 3 6" xfId="25098"/>
    <cellStyle name="Normal 2 26 3 3 4" xfId="25099"/>
    <cellStyle name="Normal 2 26 3 3 4 2" xfId="25100"/>
    <cellStyle name="Normal 2 26 3 3 4 2 2" xfId="25101"/>
    <cellStyle name="Normal 2 26 3 3 4 3" xfId="25102"/>
    <cellStyle name="Normal 2 26 3 3 4 3 2" xfId="25103"/>
    <cellStyle name="Normal 2 26 3 3 4 4" xfId="25104"/>
    <cellStyle name="Normal 2 26 3 3 4 4 2" xfId="25105"/>
    <cellStyle name="Normal 2 26 3 3 4 5" xfId="25106"/>
    <cellStyle name="Normal 2 26 3 3 5" xfId="25107"/>
    <cellStyle name="Normal 2 26 3 3 5 2" xfId="25108"/>
    <cellStyle name="Normal 2 26 3 3 6" xfId="25109"/>
    <cellStyle name="Normal 2 26 3 3 6 2" xfId="25110"/>
    <cellStyle name="Normal 2 26 3 3 7" xfId="25111"/>
    <cellStyle name="Normal 2 26 3 3 7 2" xfId="25112"/>
    <cellStyle name="Normal 2 26 3 3 8" xfId="25113"/>
    <cellStyle name="Normal 2 26 3 4" xfId="25114"/>
    <cellStyle name="Normal 2 26 3 4 2" xfId="25115"/>
    <cellStyle name="Normal 2 26 3 4 2 2" xfId="25116"/>
    <cellStyle name="Normal 2 26 3 4 2 2 2" xfId="25117"/>
    <cellStyle name="Normal 2 26 3 4 2 2 2 2" xfId="25118"/>
    <cellStyle name="Normal 2 26 3 4 2 2 3" xfId="25119"/>
    <cellStyle name="Normal 2 26 3 4 2 2 3 2" xfId="25120"/>
    <cellStyle name="Normal 2 26 3 4 2 2 4" xfId="25121"/>
    <cellStyle name="Normal 2 26 3 4 2 2 4 2" xfId="25122"/>
    <cellStyle name="Normal 2 26 3 4 2 2 5" xfId="25123"/>
    <cellStyle name="Normal 2 26 3 4 2 3" xfId="25124"/>
    <cellStyle name="Normal 2 26 3 4 2 3 2" xfId="25125"/>
    <cellStyle name="Normal 2 26 3 4 2 4" xfId="25126"/>
    <cellStyle name="Normal 2 26 3 4 2 4 2" xfId="25127"/>
    <cellStyle name="Normal 2 26 3 4 2 5" xfId="25128"/>
    <cellStyle name="Normal 2 26 3 4 2 5 2" xfId="25129"/>
    <cellStyle name="Normal 2 26 3 4 2 6" xfId="25130"/>
    <cellStyle name="Normal 2 26 3 4 3" xfId="25131"/>
    <cellStyle name="Normal 2 26 3 4 3 2" xfId="25132"/>
    <cellStyle name="Normal 2 26 3 4 3 2 2" xfId="25133"/>
    <cellStyle name="Normal 2 26 3 4 3 3" xfId="25134"/>
    <cellStyle name="Normal 2 26 3 4 3 3 2" xfId="25135"/>
    <cellStyle name="Normal 2 26 3 4 3 4" xfId="25136"/>
    <cellStyle name="Normal 2 26 3 4 3 4 2" xfId="25137"/>
    <cellStyle name="Normal 2 26 3 4 3 5" xfId="25138"/>
    <cellStyle name="Normal 2 26 3 4 4" xfId="25139"/>
    <cellStyle name="Normal 2 26 3 4 4 2" xfId="25140"/>
    <cellStyle name="Normal 2 26 3 4 5" xfId="25141"/>
    <cellStyle name="Normal 2 26 3 4 5 2" xfId="25142"/>
    <cellStyle name="Normal 2 26 3 4 6" xfId="25143"/>
    <cellStyle name="Normal 2 26 3 4 6 2" xfId="25144"/>
    <cellStyle name="Normal 2 26 3 4 7" xfId="25145"/>
    <cellStyle name="Normal 2 26 3 5" xfId="25146"/>
    <cellStyle name="Normal 2 26 3 5 2" xfId="25147"/>
    <cellStyle name="Normal 2 26 3 5 2 2" xfId="25148"/>
    <cellStyle name="Normal 2 26 3 5 2 2 2" xfId="25149"/>
    <cellStyle name="Normal 2 26 3 5 2 2 2 2" xfId="25150"/>
    <cellStyle name="Normal 2 26 3 5 2 2 3" xfId="25151"/>
    <cellStyle name="Normal 2 26 3 5 2 2 3 2" xfId="25152"/>
    <cellStyle name="Normal 2 26 3 5 2 2 4" xfId="25153"/>
    <cellStyle name="Normal 2 26 3 5 2 2 4 2" xfId="25154"/>
    <cellStyle name="Normal 2 26 3 5 2 2 5" xfId="25155"/>
    <cellStyle name="Normal 2 26 3 5 2 3" xfId="25156"/>
    <cellStyle name="Normal 2 26 3 5 2 3 2" xfId="25157"/>
    <cellStyle name="Normal 2 26 3 5 2 4" xfId="25158"/>
    <cellStyle name="Normal 2 26 3 5 2 4 2" xfId="25159"/>
    <cellStyle name="Normal 2 26 3 5 2 5" xfId="25160"/>
    <cellStyle name="Normal 2 26 3 5 2 5 2" xfId="25161"/>
    <cellStyle name="Normal 2 26 3 5 2 6" xfId="25162"/>
    <cellStyle name="Normal 2 26 3 5 3" xfId="25163"/>
    <cellStyle name="Normal 2 26 3 5 3 2" xfId="25164"/>
    <cellStyle name="Normal 2 26 3 5 3 2 2" xfId="25165"/>
    <cellStyle name="Normal 2 26 3 5 3 3" xfId="25166"/>
    <cellStyle name="Normal 2 26 3 5 3 3 2" xfId="25167"/>
    <cellStyle name="Normal 2 26 3 5 3 4" xfId="25168"/>
    <cellStyle name="Normal 2 26 3 5 3 4 2" xfId="25169"/>
    <cellStyle name="Normal 2 26 3 5 3 5" xfId="25170"/>
    <cellStyle name="Normal 2 26 3 5 4" xfId="25171"/>
    <cellStyle name="Normal 2 26 3 5 4 2" xfId="25172"/>
    <cellStyle name="Normal 2 26 3 5 5" xfId="25173"/>
    <cellStyle name="Normal 2 26 3 5 5 2" xfId="25174"/>
    <cellStyle name="Normal 2 26 3 5 6" xfId="25175"/>
    <cellStyle name="Normal 2 26 3 5 6 2" xfId="25176"/>
    <cellStyle name="Normal 2 26 3 5 7" xfId="25177"/>
    <cellStyle name="Normal 2 26 3 6" xfId="25178"/>
    <cellStyle name="Normal 2 26 3 6 2" xfId="25179"/>
    <cellStyle name="Normal 2 26 3 6 2 2" xfId="25180"/>
    <cellStyle name="Normal 2 26 3 6 2 2 2" xfId="25181"/>
    <cellStyle name="Normal 2 26 3 6 2 3" xfId="25182"/>
    <cellStyle name="Normal 2 26 3 6 2 3 2" xfId="25183"/>
    <cellStyle name="Normal 2 26 3 6 2 4" xfId="25184"/>
    <cellStyle name="Normal 2 26 3 6 2 4 2" xfId="25185"/>
    <cellStyle name="Normal 2 26 3 6 2 5" xfId="25186"/>
    <cellStyle name="Normal 2 26 3 6 3" xfId="25187"/>
    <cellStyle name="Normal 2 26 3 6 3 2" xfId="25188"/>
    <cellStyle name="Normal 2 26 3 6 4" xfId="25189"/>
    <cellStyle name="Normal 2 26 3 6 4 2" xfId="25190"/>
    <cellStyle name="Normal 2 26 3 6 5" xfId="25191"/>
    <cellStyle name="Normal 2 26 3 6 5 2" xfId="25192"/>
    <cellStyle name="Normal 2 26 3 6 6" xfId="25193"/>
    <cellStyle name="Normal 2 26 3 7" xfId="25194"/>
    <cellStyle name="Normal 2 26 3 7 2" xfId="25195"/>
    <cellStyle name="Normal 2 26 3 7 2 2" xfId="25196"/>
    <cellStyle name="Normal 2 26 3 7 3" xfId="25197"/>
    <cellStyle name="Normal 2 26 3 7 3 2" xfId="25198"/>
    <cellStyle name="Normal 2 26 3 7 4" xfId="25199"/>
    <cellStyle name="Normal 2 26 3 7 4 2" xfId="25200"/>
    <cellStyle name="Normal 2 26 3 7 5" xfId="25201"/>
    <cellStyle name="Normal 2 26 3 8" xfId="25202"/>
    <cellStyle name="Normal 2 26 3 8 2" xfId="25203"/>
    <cellStyle name="Normal 2 26 3 9" xfId="25204"/>
    <cellStyle name="Normal 2 26 3 9 2" xfId="25205"/>
    <cellStyle name="Normal 2 26 4" xfId="25206"/>
    <cellStyle name="Normal 2 26 4 2" xfId="25207"/>
    <cellStyle name="Normal 2 26 4 2 2" xfId="25208"/>
    <cellStyle name="Normal 2 26 4 2 2 2" xfId="25209"/>
    <cellStyle name="Normal 2 26 4 2 2 2 2" xfId="25210"/>
    <cellStyle name="Normal 2 26 4 2 2 2 2 2" xfId="25211"/>
    <cellStyle name="Normal 2 26 4 2 2 2 2 2 2" xfId="25212"/>
    <cellStyle name="Normal 2 26 4 2 2 2 2 3" xfId="25213"/>
    <cellStyle name="Normal 2 26 4 2 2 2 2 3 2" xfId="25214"/>
    <cellStyle name="Normal 2 26 4 2 2 2 2 4" xfId="25215"/>
    <cellStyle name="Normal 2 26 4 2 2 2 2 4 2" xfId="25216"/>
    <cellStyle name="Normal 2 26 4 2 2 2 2 5" xfId="25217"/>
    <cellStyle name="Normal 2 26 4 2 2 2 3" xfId="25218"/>
    <cellStyle name="Normal 2 26 4 2 2 2 3 2" xfId="25219"/>
    <cellStyle name="Normal 2 26 4 2 2 2 4" xfId="25220"/>
    <cellStyle name="Normal 2 26 4 2 2 2 4 2" xfId="25221"/>
    <cellStyle name="Normal 2 26 4 2 2 2 5" xfId="25222"/>
    <cellStyle name="Normal 2 26 4 2 2 2 5 2" xfId="25223"/>
    <cellStyle name="Normal 2 26 4 2 2 2 6" xfId="25224"/>
    <cellStyle name="Normal 2 26 4 2 2 3" xfId="25225"/>
    <cellStyle name="Normal 2 26 4 2 2 3 2" xfId="25226"/>
    <cellStyle name="Normal 2 26 4 2 2 3 2 2" xfId="25227"/>
    <cellStyle name="Normal 2 26 4 2 2 3 3" xfId="25228"/>
    <cellStyle name="Normal 2 26 4 2 2 3 3 2" xfId="25229"/>
    <cellStyle name="Normal 2 26 4 2 2 3 4" xfId="25230"/>
    <cellStyle name="Normal 2 26 4 2 2 3 4 2" xfId="25231"/>
    <cellStyle name="Normal 2 26 4 2 2 3 5" xfId="25232"/>
    <cellStyle name="Normal 2 26 4 2 2 4" xfId="25233"/>
    <cellStyle name="Normal 2 26 4 2 2 4 2" xfId="25234"/>
    <cellStyle name="Normal 2 26 4 2 2 5" xfId="25235"/>
    <cellStyle name="Normal 2 26 4 2 2 5 2" xfId="25236"/>
    <cellStyle name="Normal 2 26 4 2 2 6" xfId="25237"/>
    <cellStyle name="Normal 2 26 4 2 2 6 2" xfId="25238"/>
    <cellStyle name="Normal 2 26 4 2 2 7" xfId="25239"/>
    <cellStyle name="Normal 2 26 4 2 3" xfId="25240"/>
    <cellStyle name="Normal 2 26 4 2 3 2" xfId="25241"/>
    <cellStyle name="Normal 2 26 4 2 3 2 2" xfId="25242"/>
    <cellStyle name="Normal 2 26 4 2 3 2 2 2" xfId="25243"/>
    <cellStyle name="Normal 2 26 4 2 3 2 3" xfId="25244"/>
    <cellStyle name="Normal 2 26 4 2 3 2 3 2" xfId="25245"/>
    <cellStyle name="Normal 2 26 4 2 3 2 4" xfId="25246"/>
    <cellStyle name="Normal 2 26 4 2 3 2 4 2" xfId="25247"/>
    <cellStyle name="Normal 2 26 4 2 3 2 5" xfId="25248"/>
    <cellStyle name="Normal 2 26 4 2 3 3" xfId="25249"/>
    <cellStyle name="Normal 2 26 4 2 3 3 2" xfId="25250"/>
    <cellStyle name="Normal 2 26 4 2 3 4" xfId="25251"/>
    <cellStyle name="Normal 2 26 4 2 3 4 2" xfId="25252"/>
    <cellStyle name="Normal 2 26 4 2 3 5" xfId="25253"/>
    <cellStyle name="Normal 2 26 4 2 3 5 2" xfId="25254"/>
    <cellStyle name="Normal 2 26 4 2 3 6" xfId="25255"/>
    <cellStyle name="Normal 2 26 4 2 4" xfId="25256"/>
    <cellStyle name="Normal 2 26 4 2 4 2" xfId="25257"/>
    <cellStyle name="Normal 2 26 4 2 4 2 2" xfId="25258"/>
    <cellStyle name="Normal 2 26 4 2 4 3" xfId="25259"/>
    <cellStyle name="Normal 2 26 4 2 4 3 2" xfId="25260"/>
    <cellStyle name="Normal 2 26 4 2 4 4" xfId="25261"/>
    <cellStyle name="Normal 2 26 4 2 4 4 2" xfId="25262"/>
    <cellStyle name="Normal 2 26 4 2 4 5" xfId="25263"/>
    <cellStyle name="Normal 2 26 4 2 5" xfId="25264"/>
    <cellStyle name="Normal 2 26 4 2 5 2" xfId="25265"/>
    <cellStyle name="Normal 2 26 4 2 6" xfId="25266"/>
    <cellStyle name="Normal 2 26 4 2 6 2" xfId="25267"/>
    <cellStyle name="Normal 2 26 4 2 7" xfId="25268"/>
    <cellStyle name="Normal 2 26 4 2 7 2" xfId="25269"/>
    <cellStyle name="Normal 2 26 4 2 8" xfId="25270"/>
    <cellStyle name="Normal 2 26 4 3" xfId="25271"/>
    <cellStyle name="Normal 2 26 4 3 2" xfId="25272"/>
    <cellStyle name="Normal 2 26 4 3 2 2" xfId="25273"/>
    <cellStyle name="Normal 2 26 4 3 2 2 2" xfId="25274"/>
    <cellStyle name="Normal 2 26 4 3 2 2 2 2" xfId="25275"/>
    <cellStyle name="Normal 2 26 4 3 2 2 3" xfId="25276"/>
    <cellStyle name="Normal 2 26 4 3 2 2 3 2" xfId="25277"/>
    <cellStyle name="Normal 2 26 4 3 2 2 4" xfId="25278"/>
    <cellStyle name="Normal 2 26 4 3 2 2 4 2" xfId="25279"/>
    <cellStyle name="Normal 2 26 4 3 2 2 5" xfId="25280"/>
    <cellStyle name="Normal 2 26 4 3 2 3" xfId="25281"/>
    <cellStyle name="Normal 2 26 4 3 2 3 2" xfId="25282"/>
    <cellStyle name="Normal 2 26 4 3 2 4" xfId="25283"/>
    <cellStyle name="Normal 2 26 4 3 2 4 2" xfId="25284"/>
    <cellStyle name="Normal 2 26 4 3 2 5" xfId="25285"/>
    <cellStyle name="Normal 2 26 4 3 2 5 2" xfId="25286"/>
    <cellStyle name="Normal 2 26 4 3 2 6" xfId="25287"/>
    <cellStyle name="Normal 2 26 4 3 3" xfId="25288"/>
    <cellStyle name="Normal 2 26 4 3 3 2" xfId="25289"/>
    <cellStyle name="Normal 2 26 4 3 3 2 2" xfId="25290"/>
    <cellStyle name="Normal 2 26 4 3 3 3" xfId="25291"/>
    <cellStyle name="Normal 2 26 4 3 3 3 2" xfId="25292"/>
    <cellStyle name="Normal 2 26 4 3 3 4" xfId="25293"/>
    <cellStyle name="Normal 2 26 4 3 3 4 2" xfId="25294"/>
    <cellStyle name="Normal 2 26 4 3 3 5" xfId="25295"/>
    <cellStyle name="Normal 2 26 4 3 4" xfId="25296"/>
    <cellStyle name="Normal 2 26 4 3 4 2" xfId="25297"/>
    <cellStyle name="Normal 2 26 4 3 5" xfId="25298"/>
    <cellStyle name="Normal 2 26 4 3 5 2" xfId="25299"/>
    <cellStyle name="Normal 2 26 4 3 6" xfId="25300"/>
    <cellStyle name="Normal 2 26 4 3 6 2" xfId="25301"/>
    <cellStyle name="Normal 2 26 4 3 7" xfId="25302"/>
    <cellStyle name="Normal 2 26 4 4" xfId="25303"/>
    <cellStyle name="Normal 2 26 4 4 2" xfId="25304"/>
    <cellStyle name="Normal 2 26 4 4 2 2" xfId="25305"/>
    <cellStyle name="Normal 2 26 4 4 2 2 2" xfId="25306"/>
    <cellStyle name="Normal 2 26 4 4 2 3" xfId="25307"/>
    <cellStyle name="Normal 2 26 4 4 2 3 2" xfId="25308"/>
    <cellStyle name="Normal 2 26 4 4 2 4" xfId="25309"/>
    <cellStyle name="Normal 2 26 4 4 2 4 2" xfId="25310"/>
    <cellStyle name="Normal 2 26 4 4 2 5" xfId="25311"/>
    <cellStyle name="Normal 2 26 4 4 3" xfId="25312"/>
    <cellStyle name="Normal 2 26 4 4 3 2" xfId="25313"/>
    <cellStyle name="Normal 2 26 4 4 4" xfId="25314"/>
    <cellStyle name="Normal 2 26 4 4 4 2" xfId="25315"/>
    <cellStyle name="Normal 2 26 4 4 5" xfId="25316"/>
    <cellStyle name="Normal 2 26 4 4 5 2" xfId="25317"/>
    <cellStyle name="Normal 2 26 4 4 6" xfId="25318"/>
    <cellStyle name="Normal 2 26 4 5" xfId="25319"/>
    <cellStyle name="Normal 2 26 4 5 2" xfId="25320"/>
    <cellStyle name="Normal 2 26 4 5 2 2" xfId="25321"/>
    <cellStyle name="Normal 2 26 4 5 3" xfId="25322"/>
    <cellStyle name="Normal 2 26 4 5 3 2" xfId="25323"/>
    <cellStyle name="Normal 2 26 4 5 4" xfId="25324"/>
    <cellStyle name="Normal 2 26 4 5 4 2" xfId="25325"/>
    <cellStyle name="Normal 2 26 4 5 5" xfId="25326"/>
    <cellStyle name="Normal 2 26 4 6" xfId="25327"/>
    <cellStyle name="Normal 2 26 4 6 2" xfId="25328"/>
    <cellStyle name="Normal 2 26 4 7" xfId="25329"/>
    <cellStyle name="Normal 2 26 4 7 2" xfId="25330"/>
    <cellStyle name="Normal 2 26 4 8" xfId="25331"/>
    <cellStyle name="Normal 2 26 4 8 2" xfId="25332"/>
    <cellStyle name="Normal 2 26 4 9" xfId="25333"/>
    <cellStyle name="Normal 2 26 5" xfId="25334"/>
    <cellStyle name="Normal 2 26 5 2" xfId="25335"/>
    <cellStyle name="Normal 2 26 5 2 2" xfId="25336"/>
    <cellStyle name="Normal 2 26 5 2 2 2" xfId="25337"/>
    <cellStyle name="Normal 2 26 5 2 2 2 2" xfId="25338"/>
    <cellStyle name="Normal 2 26 5 2 2 2 2 2" xfId="25339"/>
    <cellStyle name="Normal 2 26 5 2 2 2 3" xfId="25340"/>
    <cellStyle name="Normal 2 26 5 2 2 2 3 2" xfId="25341"/>
    <cellStyle name="Normal 2 26 5 2 2 2 4" xfId="25342"/>
    <cellStyle name="Normal 2 26 5 2 2 2 4 2" xfId="25343"/>
    <cellStyle name="Normal 2 26 5 2 2 2 5" xfId="25344"/>
    <cellStyle name="Normal 2 26 5 2 2 3" xfId="25345"/>
    <cellStyle name="Normal 2 26 5 2 2 3 2" xfId="25346"/>
    <cellStyle name="Normal 2 26 5 2 2 4" xfId="25347"/>
    <cellStyle name="Normal 2 26 5 2 2 4 2" xfId="25348"/>
    <cellStyle name="Normal 2 26 5 2 2 5" xfId="25349"/>
    <cellStyle name="Normal 2 26 5 2 2 5 2" xfId="25350"/>
    <cellStyle name="Normal 2 26 5 2 2 6" xfId="25351"/>
    <cellStyle name="Normal 2 26 5 2 3" xfId="25352"/>
    <cellStyle name="Normal 2 26 5 2 3 2" xfId="25353"/>
    <cellStyle name="Normal 2 26 5 2 3 2 2" xfId="25354"/>
    <cellStyle name="Normal 2 26 5 2 3 3" xfId="25355"/>
    <cellStyle name="Normal 2 26 5 2 3 3 2" xfId="25356"/>
    <cellStyle name="Normal 2 26 5 2 3 4" xfId="25357"/>
    <cellStyle name="Normal 2 26 5 2 3 4 2" xfId="25358"/>
    <cellStyle name="Normal 2 26 5 2 3 5" xfId="25359"/>
    <cellStyle name="Normal 2 26 5 2 4" xfId="25360"/>
    <cellStyle name="Normal 2 26 5 2 4 2" xfId="25361"/>
    <cellStyle name="Normal 2 26 5 2 5" xfId="25362"/>
    <cellStyle name="Normal 2 26 5 2 5 2" xfId="25363"/>
    <cellStyle name="Normal 2 26 5 2 6" xfId="25364"/>
    <cellStyle name="Normal 2 26 5 2 6 2" xfId="25365"/>
    <cellStyle name="Normal 2 26 5 2 7" xfId="25366"/>
    <cellStyle name="Normal 2 26 5 3" xfId="25367"/>
    <cellStyle name="Normal 2 26 5 3 2" xfId="25368"/>
    <cellStyle name="Normal 2 26 5 3 2 2" xfId="25369"/>
    <cellStyle name="Normal 2 26 5 3 2 2 2" xfId="25370"/>
    <cellStyle name="Normal 2 26 5 3 2 3" xfId="25371"/>
    <cellStyle name="Normal 2 26 5 3 2 3 2" xfId="25372"/>
    <cellStyle name="Normal 2 26 5 3 2 4" xfId="25373"/>
    <cellStyle name="Normal 2 26 5 3 2 4 2" xfId="25374"/>
    <cellStyle name="Normal 2 26 5 3 2 5" xfId="25375"/>
    <cellStyle name="Normal 2 26 5 3 3" xfId="25376"/>
    <cellStyle name="Normal 2 26 5 3 3 2" xfId="25377"/>
    <cellStyle name="Normal 2 26 5 3 4" xfId="25378"/>
    <cellStyle name="Normal 2 26 5 3 4 2" xfId="25379"/>
    <cellStyle name="Normal 2 26 5 3 5" xfId="25380"/>
    <cellStyle name="Normal 2 26 5 3 5 2" xfId="25381"/>
    <cellStyle name="Normal 2 26 5 3 6" xfId="25382"/>
    <cellStyle name="Normal 2 26 5 4" xfId="25383"/>
    <cellStyle name="Normal 2 26 5 4 2" xfId="25384"/>
    <cellStyle name="Normal 2 26 5 4 2 2" xfId="25385"/>
    <cellStyle name="Normal 2 26 5 4 3" xfId="25386"/>
    <cellStyle name="Normal 2 26 5 4 3 2" xfId="25387"/>
    <cellStyle name="Normal 2 26 5 4 4" xfId="25388"/>
    <cellStyle name="Normal 2 26 5 4 4 2" xfId="25389"/>
    <cellStyle name="Normal 2 26 5 4 5" xfId="25390"/>
    <cellStyle name="Normal 2 26 5 5" xfId="25391"/>
    <cellStyle name="Normal 2 26 5 5 2" xfId="25392"/>
    <cellStyle name="Normal 2 26 5 6" xfId="25393"/>
    <cellStyle name="Normal 2 26 5 6 2" xfId="25394"/>
    <cellStyle name="Normal 2 26 5 7" xfId="25395"/>
    <cellStyle name="Normal 2 26 5 7 2" xfId="25396"/>
    <cellStyle name="Normal 2 26 5 8" xfId="25397"/>
    <cellStyle name="Normal 2 26 6" xfId="25398"/>
    <cellStyle name="Normal 2 26 6 2" xfId="25399"/>
    <cellStyle name="Normal 2 26 6 2 2" xfId="25400"/>
    <cellStyle name="Normal 2 26 6 2 2 2" xfId="25401"/>
    <cellStyle name="Normal 2 26 6 2 2 2 2" xfId="25402"/>
    <cellStyle name="Normal 2 26 6 2 2 3" xfId="25403"/>
    <cellStyle name="Normal 2 26 6 2 2 3 2" xfId="25404"/>
    <cellStyle name="Normal 2 26 6 2 2 4" xfId="25405"/>
    <cellStyle name="Normal 2 26 6 2 2 4 2" xfId="25406"/>
    <cellStyle name="Normal 2 26 6 2 2 5" xfId="25407"/>
    <cellStyle name="Normal 2 26 6 2 3" xfId="25408"/>
    <cellStyle name="Normal 2 26 6 2 3 2" xfId="25409"/>
    <cellStyle name="Normal 2 26 6 2 4" xfId="25410"/>
    <cellStyle name="Normal 2 26 6 2 4 2" xfId="25411"/>
    <cellStyle name="Normal 2 26 6 2 5" xfId="25412"/>
    <cellStyle name="Normal 2 26 6 2 5 2" xfId="25413"/>
    <cellStyle name="Normal 2 26 6 2 6" xfId="25414"/>
    <cellStyle name="Normal 2 26 6 3" xfId="25415"/>
    <cellStyle name="Normal 2 26 6 3 2" xfId="25416"/>
    <cellStyle name="Normal 2 26 6 3 2 2" xfId="25417"/>
    <cellStyle name="Normal 2 26 6 3 3" xfId="25418"/>
    <cellStyle name="Normal 2 26 6 3 3 2" xfId="25419"/>
    <cellStyle name="Normal 2 26 6 3 4" xfId="25420"/>
    <cellStyle name="Normal 2 26 6 3 4 2" xfId="25421"/>
    <cellStyle name="Normal 2 26 6 3 5" xfId="25422"/>
    <cellStyle name="Normal 2 26 6 4" xfId="25423"/>
    <cellStyle name="Normal 2 26 6 4 2" xfId="25424"/>
    <cellStyle name="Normal 2 26 6 5" xfId="25425"/>
    <cellStyle name="Normal 2 26 6 5 2" xfId="25426"/>
    <cellStyle name="Normal 2 26 6 6" xfId="25427"/>
    <cellStyle name="Normal 2 26 6 6 2" xfId="25428"/>
    <cellStyle name="Normal 2 26 6 7" xfId="25429"/>
    <cellStyle name="Normal 2 26 7" xfId="25430"/>
    <cellStyle name="Normal 2 26 7 2" xfId="25431"/>
    <cellStyle name="Normal 2 26 7 2 2" xfId="25432"/>
    <cellStyle name="Normal 2 26 7 2 2 2" xfId="25433"/>
    <cellStyle name="Normal 2 26 7 2 2 2 2" xfId="25434"/>
    <cellStyle name="Normal 2 26 7 2 2 3" xfId="25435"/>
    <cellStyle name="Normal 2 26 7 2 2 3 2" xfId="25436"/>
    <cellStyle name="Normal 2 26 7 2 2 4" xfId="25437"/>
    <cellStyle name="Normal 2 26 7 2 2 4 2" xfId="25438"/>
    <cellStyle name="Normal 2 26 7 2 2 5" xfId="25439"/>
    <cellStyle name="Normal 2 26 7 2 3" xfId="25440"/>
    <cellStyle name="Normal 2 26 7 2 3 2" xfId="25441"/>
    <cellStyle name="Normal 2 26 7 2 4" xfId="25442"/>
    <cellStyle name="Normal 2 26 7 2 4 2" xfId="25443"/>
    <cellStyle name="Normal 2 26 7 2 5" xfId="25444"/>
    <cellStyle name="Normal 2 26 7 2 5 2" xfId="25445"/>
    <cellStyle name="Normal 2 26 7 2 6" xfId="25446"/>
    <cellStyle name="Normal 2 26 7 3" xfId="25447"/>
    <cellStyle name="Normal 2 26 7 3 2" xfId="25448"/>
    <cellStyle name="Normal 2 26 7 3 2 2" xfId="25449"/>
    <cellStyle name="Normal 2 26 7 3 3" xfId="25450"/>
    <cellStyle name="Normal 2 26 7 3 3 2" xfId="25451"/>
    <cellStyle name="Normal 2 26 7 3 4" xfId="25452"/>
    <cellStyle name="Normal 2 26 7 3 4 2" xfId="25453"/>
    <cellStyle name="Normal 2 26 7 3 5" xfId="25454"/>
    <cellStyle name="Normal 2 26 7 4" xfId="25455"/>
    <cellStyle name="Normal 2 26 7 4 2" xfId="25456"/>
    <cellStyle name="Normal 2 26 7 5" xfId="25457"/>
    <cellStyle name="Normal 2 26 7 5 2" xfId="25458"/>
    <cellStyle name="Normal 2 26 7 6" xfId="25459"/>
    <cellStyle name="Normal 2 26 7 6 2" xfId="25460"/>
    <cellStyle name="Normal 2 26 7 7" xfId="25461"/>
    <cellStyle name="Normal 2 26 8" xfId="25462"/>
    <cellStyle name="Normal 2 26 8 2" xfId="25463"/>
    <cellStyle name="Normal 2 26 8 2 2" xfId="25464"/>
    <cellStyle name="Normal 2 26 8 2 2 2" xfId="25465"/>
    <cellStyle name="Normal 2 26 8 2 3" xfId="25466"/>
    <cellStyle name="Normal 2 26 8 2 3 2" xfId="25467"/>
    <cellStyle name="Normal 2 26 8 2 4" xfId="25468"/>
    <cellStyle name="Normal 2 26 8 2 4 2" xfId="25469"/>
    <cellStyle name="Normal 2 26 8 2 5" xfId="25470"/>
    <cellStyle name="Normal 2 26 8 3" xfId="25471"/>
    <cellStyle name="Normal 2 26 8 3 2" xfId="25472"/>
    <cellStyle name="Normal 2 26 8 4" xfId="25473"/>
    <cellStyle name="Normal 2 26 8 4 2" xfId="25474"/>
    <cellStyle name="Normal 2 26 8 5" xfId="25475"/>
    <cellStyle name="Normal 2 26 8 5 2" xfId="25476"/>
    <cellStyle name="Normal 2 26 8 6" xfId="25477"/>
    <cellStyle name="Normal 2 26 9" xfId="25478"/>
    <cellStyle name="Normal 2 26 9 2" xfId="25479"/>
    <cellStyle name="Normal 2 26 9 2 2" xfId="25480"/>
    <cellStyle name="Normal 2 26 9 3" xfId="25481"/>
    <cellStyle name="Normal 2 26 9 3 2" xfId="25482"/>
    <cellStyle name="Normal 2 26 9 4" xfId="25483"/>
    <cellStyle name="Normal 2 26 9 4 2" xfId="25484"/>
    <cellStyle name="Normal 2 26 9 5" xfId="25485"/>
    <cellStyle name="Normal 2 27" xfId="25486"/>
    <cellStyle name="Normal 2 27 10" xfId="25487"/>
    <cellStyle name="Normal 2 27 10 2" xfId="25488"/>
    <cellStyle name="Normal 2 27 11" xfId="25489"/>
    <cellStyle name="Normal 2 27 11 2" xfId="25490"/>
    <cellStyle name="Normal 2 27 12" xfId="25491"/>
    <cellStyle name="Normal 2 27 12 2" xfId="25492"/>
    <cellStyle name="Normal 2 27 13" xfId="25493"/>
    <cellStyle name="Normal 2 27 14" xfId="25494"/>
    <cellStyle name="Normal 2 27 15" xfId="25495"/>
    <cellStyle name="Normal 2 27 2" xfId="25496"/>
    <cellStyle name="Normal 2 27 2 10" xfId="25497"/>
    <cellStyle name="Normal 2 27 2 10 2" xfId="25498"/>
    <cellStyle name="Normal 2 27 2 11" xfId="25499"/>
    <cellStyle name="Normal 2 27 2 2" xfId="25500"/>
    <cellStyle name="Normal 2 27 2 2 2" xfId="25501"/>
    <cellStyle name="Normal 2 27 2 2 2 2" xfId="25502"/>
    <cellStyle name="Normal 2 27 2 2 2 2 2" xfId="25503"/>
    <cellStyle name="Normal 2 27 2 2 2 2 2 2" xfId="25504"/>
    <cellStyle name="Normal 2 27 2 2 2 2 2 2 2" xfId="25505"/>
    <cellStyle name="Normal 2 27 2 2 2 2 2 2 2 2" xfId="25506"/>
    <cellStyle name="Normal 2 27 2 2 2 2 2 2 3" xfId="25507"/>
    <cellStyle name="Normal 2 27 2 2 2 2 2 2 3 2" xfId="25508"/>
    <cellStyle name="Normal 2 27 2 2 2 2 2 2 4" xfId="25509"/>
    <cellStyle name="Normal 2 27 2 2 2 2 2 2 4 2" xfId="25510"/>
    <cellStyle name="Normal 2 27 2 2 2 2 2 2 5" xfId="25511"/>
    <cellStyle name="Normal 2 27 2 2 2 2 2 3" xfId="25512"/>
    <cellStyle name="Normal 2 27 2 2 2 2 2 3 2" xfId="25513"/>
    <cellStyle name="Normal 2 27 2 2 2 2 2 4" xfId="25514"/>
    <cellStyle name="Normal 2 27 2 2 2 2 2 4 2" xfId="25515"/>
    <cellStyle name="Normal 2 27 2 2 2 2 2 5" xfId="25516"/>
    <cellStyle name="Normal 2 27 2 2 2 2 2 5 2" xfId="25517"/>
    <cellStyle name="Normal 2 27 2 2 2 2 2 6" xfId="25518"/>
    <cellStyle name="Normal 2 27 2 2 2 2 3" xfId="25519"/>
    <cellStyle name="Normal 2 27 2 2 2 2 3 2" xfId="25520"/>
    <cellStyle name="Normal 2 27 2 2 2 2 3 2 2" xfId="25521"/>
    <cellStyle name="Normal 2 27 2 2 2 2 3 3" xfId="25522"/>
    <cellStyle name="Normal 2 27 2 2 2 2 3 3 2" xfId="25523"/>
    <cellStyle name="Normal 2 27 2 2 2 2 3 4" xfId="25524"/>
    <cellStyle name="Normal 2 27 2 2 2 2 3 4 2" xfId="25525"/>
    <cellStyle name="Normal 2 27 2 2 2 2 3 5" xfId="25526"/>
    <cellStyle name="Normal 2 27 2 2 2 2 4" xfId="25527"/>
    <cellStyle name="Normal 2 27 2 2 2 2 4 2" xfId="25528"/>
    <cellStyle name="Normal 2 27 2 2 2 2 5" xfId="25529"/>
    <cellStyle name="Normal 2 27 2 2 2 2 5 2" xfId="25530"/>
    <cellStyle name="Normal 2 27 2 2 2 2 6" xfId="25531"/>
    <cellStyle name="Normal 2 27 2 2 2 2 6 2" xfId="25532"/>
    <cellStyle name="Normal 2 27 2 2 2 2 7" xfId="25533"/>
    <cellStyle name="Normal 2 27 2 2 2 3" xfId="25534"/>
    <cellStyle name="Normal 2 27 2 2 2 3 2" xfId="25535"/>
    <cellStyle name="Normal 2 27 2 2 2 3 2 2" xfId="25536"/>
    <cellStyle name="Normal 2 27 2 2 2 3 2 2 2" xfId="25537"/>
    <cellStyle name="Normal 2 27 2 2 2 3 2 3" xfId="25538"/>
    <cellStyle name="Normal 2 27 2 2 2 3 2 3 2" xfId="25539"/>
    <cellStyle name="Normal 2 27 2 2 2 3 2 4" xfId="25540"/>
    <cellStyle name="Normal 2 27 2 2 2 3 2 4 2" xfId="25541"/>
    <cellStyle name="Normal 2 27 2 2 2 3 2 5" xfId="25542"/>
    <cellStyle name="Normal 2 27 2 2 2 3 3" xfId="25543"/>
    <cellStyle name="Normal 2 27 2 2 2 3 3 2" xfId="25544"/>
    <cellStyle name="Normal 2 27 2 2 2 3 4" xfId="25545"/>
    <cellStyle name="Normal 2 27 2 2 2 3 4 2" xfId="25546"/>
    <cellStyle name="Normal 2 27 2 2 2 3 5" xfId="25547"/>
    <cellStyle name="Normal 2 27 2 2 2 3 5 2" xfId="25548"/>
    <cellStyle name="Normal 2 27 2 2 2 3 6" xfId="25549"/>
    <cellStyle name="Normal 2 27 2 2 2 4" xfId="25550"/>
    <cellStyle name="Normal 2 27 2 2 2 4 2" xfId="25551"/>
    <cellStyle name="Normal 2 27 2 2 2 4 2 2" xfId="25552"/>
    <cellStyle name="Normal 2 27 2 2 2 4 3" xfId="25553"/>
    <cellStyle name="Normal 2 27 2 2 2 4 3 2" xfId="25554"/>
    <cellStyle name="Normal 2 27 2 2 2 4 4" xfId="25555"/>
    <cellStyle name="Normal 2 27 2 2 2 4 4 2" xfId="25556"/>
    <cellStyle name="Normal 2 27 2 2 2 4 5" xfId="25557"/>
    <cellStyle name="Normal 2 27 2 2 2 5" xfId="25558"/>
    <cellStyle name="Normal 2 27 2 2 2 5 2" xfId="25559"/>
    <cellStyle name="Normal 2 27 2 2 2 6" xfId="25560"/>
    <cellStyle name="Normal 2 27 2 2 2 6 2" xfId="25561"/>
    <cellStyle name="Normal 2 27 2 2 2 7" xfId="25562"/>
    <cellStyle name="Normal 2 27 2 2 2 7 2" xfId="25563"/>
    <cellStyle name="Normal 2 27 2 2 2 8" xfId="25564"/>
    <cellStyle name="Normal 2 27 2 2 3" xfId="25565"/>
    <cellStyle name="Normal 2 27 2 2 3 2" xfId="25566"/>
    <cellStyle name="Normal 2 27 2 2 3 2 2" xfId="25567"/>
    <cellStyle name="Normal 2 27 2 2 3 2 2 2" xfId="25568"/>
    <cellStyle name="Normal 2 27 2 2 3 2 2 2 2" xfId="25569"/>
    <cellStyle name="Normal 2 27 2 2 3 2 2 3" xfId="25570"/>
    <cellStyle name="Normal 2 27 2 2 3 2 2 3 2" xfId="25571"/>
    <cellStyle name="Normal 2 27 2 2 3 2 2 4" xfId="25572"/>
    <cellStyle name="Normal 2 27 2 2 3 2 2 4 2" xfId="25573"/>
    <cellStyle name="Normal 2 27 2 2 3 2 2 5" xfId="25574"/>
    <cellStyle name="Normal 2 27 2 2 3 2 3" xfId="25575"/>
    <cellStyle name="Normal 2 27 2 2 3 2 3 2" xfId="25576"/>
    <cellStyle name="Normal 2 27 2 2 3 2 4" xfId="25577"/>
    <cellStyle name="Normal 2 27 2 2 3 2 4 2" xfId="25578"/>
    <cellStyle name="Normal 2 27 2 2 3 2 5" xfId="25579"/>
    <cellStyle name="Normal 2 27 2 2 3 2 5 2" xfId="25580"/>
    <cellStyle name="Normal 2 27 2 2 3 2 6" xfId="25581"/>
    <cellStyle name="Normal 2 27 2 2 3 3" xfId="25582"/>
    <cellStyle name="Normal 2 27 2 2 3 3 2" xfId="25583"/>
    <cellStyle name="Normal 2 27 2 2 3 3 2 2" xfId="25584"/>
    <cellStyle name="Normal 2 27 2 2 3 3 3" xfId="25585"/>
    <cellStyle name="Normal 2 27 2 2 3 3 3 2" xfId="25586"/>
    <cellStyle name="Normal 2 27 2 2 3 3 4" xfId="25587"/>
    <cellStyle name="Normal 2 27 2 2 3 3 4 2" xfId="25588"/>
    <cellStyle name="Normal 2 27 2 2 3 3 5" xfId="25589"/>
    <cellStyle name="Normal 2 27 2 2 3 4" xfId="25590"/>
    <cellStyle name="Normal 2 27 2 2 3 4 2" xfId="25591"/>
    <cellStyle name="Normal 2 27 2 2 3 5" xfId="25592"/>
    <cellStyle name="Normal 2 27 2 2 3 5 2" xfId="25593"/>
    <cellStyle name="Normal 2 27 2 2 3 6" xfId="25594"/>
    <cellStyle name="Normal 2 27 2 2 3 6 2" xfId="25595"/>
    <cellStyle name="Normal 2 27 2 2 3 7" xfId="25596"/>
    <cellStyle name="Normal 2 27 2 2 4" xfId="25597"/>
    <cellStyle name="Normal 2 27 2 2 4 2" xfId="25598"/>
    <cellStyle name="Normal 2 27 2 2 4 2 2" xfId="25599"/>
    <cellStyle name="Normal 2 27 2 2 4 2 2 2" xfId="25600"/>
    <cellStyle name="Normal 2 27 2 2 4 2 3" xfId="25601"/>
    <cellStyle name="Normal 2 27 2 2 4 2 3 2" xfId="25602"/>
    <cellStyle name="Normal 2 27 2 2 4 2 4" xfId="25603"/>
    <cellStyle name="Normal 2 27 2 2 4 2 4 2" xfId="25604"/>
    <cellStyle name="Normal 2 27 2 2 4 2 5" xfId="25605"/>
    <cellStyle name="Normal 2 27 2 2 4 3" xfId="25606"/>
    <cellStyle name="Normal 2 27 2 2 4 3 2" xfId="25607"/>
    <cellStyle name="Normal 2 27 2 2 4 4" xfId="25608"/>
    <cellStyle name="Normal 2 27 2 2 4 4 2" xfId="25609"/>
    <cellStyle name="Normal 2 27 2 2 4 5" xfId="25610"/>
    <cellStyle name="Normal 2 27 2 2 4 5 2" xfId="25611"/>
    <cellStyle name="Normal 2 27 2 2 4 6" xfId="25612"/>
    <cellStyle name="Normal 2 27 2 2 5" xfId="25613"/>
    <cellStyle name="Normal 2 27 2 2 5 2" xfId="25614"/>
    <cellStyle name="Normal 2 27 2 2 5 2 2" xfId="25615"/>
    <cellStyle name="Normal 2 27 2 2 5 3" xfId="25616"/>
    <cellStyle name="Normal 2 27 2 2 5 3 2" xfId="25617"/>
    <cellStyle name="Normal 2 27 2 2 5 4" xfId="25618"/>
    <cellStyle name="Normal 2 27 2 2 5 4 2" xfId="25619"/>
    <cellStyle name="Normal 2 27 2 2 5 5" xfId="25620"/>
    <cellStyle name="Normal 2 27 2 2 6" xfId="25621"/>
    <cellStyle name="Normal 2 27 2 2 6 2" xfId="25622"/>
    <cellStyle name="Normal 2 27 2 2 7" xfId="25623"/>
    <cellStyle name="Normal 2 27 2 2 7 2" xfId="25624"/>
    <cellStyle name="Normal 2 27 2 2 8" xfId="25625"/>
    <cellStyle name="Normal 2 27 2 2 8 2" xfId="25626"/>
    <cellStyle name="Normal 2 27 2 2 9" xfId="25627"/>
    <cellStyle name="Normal 2 27 2 3" xfId="25628"/>
    <cellStyle name="Normal 2 27 2 3 2" xfId="25629"/>
    <cellStyle name="Normal 2 27 2 3 2 2" xfId="25630"/>
    <cellStyle name="Normal 2 27 2 3 2 2 2" xfId="25631"/>
    <cellStyle name="Normal 2 27 2 3 2 2 2 2" xfId="25632"/>
    <cellStyle name="Normal 2 27 2 3 2 2 2 2 2" xfId="25633"/>
    <cellStyle name="Normal 2 27 2 3 2 2 2 3" xfId="25634"/>
    <cellStyle name="Normal 2 27 2 3 2 2 2 3 2" xfId="25635"/>
    <cellStyle name="Normal 2 27 2 3 2 2 2 4" xfId="25636"/>
    <cellStyle name="Normal 2 27 2 3 2 2 2 4 2" xfId="25637"/>
    <cellStyle name="Normal 2 27 2 3 2 2 2 5" xfId="25638"/>
    <cellStyle name="Normal 2 27 2 3 2 2 3" xfId="25639"/>
    <cellStyle name="Normal 2 27 2 3 2 2 3 2" xfId="25640"/>
    <cellStyle name="Normal 2 27 2 3 2 2 4" xfId="25641"/>
    <cellStyle name="Normal 2 27 2 3 2 2 4 2" xfId="25642"/>
    <cellStyle name="Normal 2 27 2 3 2 2 5" xfId="25643"/>
    <cellStyle name="Normal 2 27 2 3 2 2 5 2" xfId="25644"/>
    <cellStyle name="Normal 2 27 2 3 2 2 6" xfId="25645"/>
    <cellStyle name="Normal 2 27 2 3 2 3" xfId="25646"/>
    <cellStyle name="Normal 2 27 2 3 2 3 2" xfId="25647"/>
    <cellStyle name="Normal 2 27 2 3 2 3 2 2" xfId="25648"/>
    <cellStyle name="Normal 2 27 2 3 2 3 3" xfId="25649"/>
    <cellStyle name="Normal 2 27 2 3 2 3 3 2" xfId="25650"/>
    <cellStyle name="Normal 2 27 2 3 2 3 4" xfId="25651"/>
    <cellStyle name="Normal 2 27 2 3 2 3 4 2" xfId="25652"/>
    <cellStyle name="Normal 2 27 2 3 2 3 5" xfId="25653"/>
    <cellStyle name="Normal 2 27 2 3 2 4" xfId="25654"/>
    <cellStyle name="Normal 2 27 2 3 2 4 2" xfId="25655"/>
    <cellStyle name="Normal 2 27 2 3 2 5" xfId="25656"/>
    <cellStyle name="Normal 2 27 2 3 2 5 2" xfId="25657"/>
    <cellStyle name="Normal 2 27 2 3 2 6" xfId="25658"/>
    <cellStyle name="Normal 2 27 2 3 2 6 2" xfId="25659"/>
    <cellStyle name="Normal 2 27 2 3 2 7" xfId="25660"/>
    <cellStyle name="Normal 2 27 2 3 3" xfId="25661"/>
    <cellStyle name="Normal 2 27 2 3 3 2" xfId="25662"/>
    <cellStyle name="Normal 2 27 2 3 3 2 2" xfId="25663"/>
    <cellStyle name="Normal 2 27 2 3 3 2 2 2" xfId="25664"/>
    <cellStyle name="Normal 2 27 2 3 3 2 3" xfId="25665"/>
    <cellStyle name="Normal 2 27 2 3 3 2 3 2" xfId="25666"/>
    <cellStyle name="Normal 2 27 2 3 3 2 4" xfId="25667"/>
    <cellStyle name="Normal 2 27 2 3 3 2 4 2" xfId="25668"/>
    <cellStyle name="Normal 2 27 2 3 3 2 5" xfId="25669"/>
    <cellStyle name="Normal 2 27 2 3 3 3" xfId="25670"/>
    <cellStyle name="Normal 2 27 2 3 3 3 2" xfId="25671"/>
    <cellStyle name="Normal 2 27 2 3 3 4" xfId="25672"/>
    <cellStyle name="Normal 2 27 2 3 3 4 2" xfId="25673"/>
    <cellStyle name="Normal 2 27 2 3 3 5" xfId="25674"/>
    <cellStyle name="Normal 2 27 2 3 3 5 2" xfId="25675"/>
    <cellStyle name="Normal 2 27 2 3 3 6" xfId="25676"/>
    <cellStyle name="Normal 2 27 2 3 4" xfId="25677"/>
    <cellStyle name="Normal 2 27 2 3 4 2" xfId="25678"/>
    <cellStyle name="Normal 2 27 2 3 4 2 2" xfId="25679"/>
    <cellStyle name="Normal 2 27 2 3 4 3" xfId="25680"/>
    <cellStyle name="Normal 2 27 2 3 4 3 2" xfId="25681"/>
    <cellStyle name="Normal 2 27 2 3 4 4" xfId="25682"/>
    <cellStyle name="Normal 2 27 2 3 4 4 2" xfId="25683"/>
    <cellStyle name="Normal 2 27 2 3 4 5" xfId="25684"/>
    <cellStyle name="Normal 2 27 2 3 5" xfId="25685"/>
    <cellStyle name="Normal 2 27 2 3 5 2" xfId="25686"/>
    <cellStyle name="Normal 2 27 2 3 6" xfId="25687"/>
    <cellStyle name="Normal 2 27 2 3 6 2" xfId="25688"/>
    <cellStyle name="Normal 2 27 2 3 7" xfId="25689"/>
    <cellStyle name="Normal 2 27 2 3 7 2" xfId="25690"/>
    <cellStyle name="Normal 2 27 2 3 8" xfId="25691"/>
    <cellStyle name="Normal 2 27 2 4" xfId="25692"/>
    <cellStyle name="Normal 2 27 2 4 2" xfId="25693"/>
    <cellStyle name="Normal 2 27 2 4 2 2" xfId="25694"/>
    <cellStyle name="Normal 2 27 2 4 2 2 2" xfId="25695"/>
    <cellStyle name="Normal 2 27 2 4 2 2 2 2" xfId="25696"/>
    <cellStyle name="Normal 2 27 2 4 2 2 3" xfId="25697"/>
    <cellStyle name="Normal 2 27 2 4 2 2 3 2" xfId="25698"/>
    <cellStyle name="Normal 2 27 2 4 2 2 4" xfId="25699"/>
    <cellStyle name="Normal 2 27 2 4 2 2 4 2" xfId="25700"/>
    <cellStyle name="Normal 2 27 2 4 2 2 5" xfId="25701"/>
    <cellStyle name="Normal 2 27 2 4 2 3" xfId="25702"/>
    <cellStyle name="Normal 2 27 2 4 2 3 2" xfId="25703"/>
    <cellStyle name="Normal 2 27 2 4 2 4" xfId="25704"/>
    <cellStyle name="Normal 2 27 2 4 2 4 2" xfId="25705"/>
    <cellStyle name="Normal 2 27 2 4 2 5" xfId="25706"/>
    <cellStyle name="Normal 2 27 2 4 2 5 2" xfId="25707"/>
    <cellStyle name="Normal 2 27 2 4 2 6" xfId="25708"/>
    <cellStyle name="Normal 2 27 2 4 3" xfId="25709"/>
    <cellStyle name="Normal 2 27 2 4 3 2" xfId="25710"/>
    <cellStyle name="Normal 2 27 2 4 3 2 2" xfId="25711"/>
    <cellStyle name="Normal 2 27 2 4 3 3" xfId="25712"/>
    <cellStyle name="Normal 2 27 2 4 3 3 2" xfId="25713"/>
    <cellStyle name="Normal 2 27 2 4 3 4" xfId="25714"/>
    <cellStyle name="Normal 2 27 2 4 3 4 2" xfId="25715"/>
    <cellStyle name="Normal 2 27 2 4 3 5" xfId="25716"/>
    <cellStyle name="Normal 2 27 2 4 4" xfId="25717"/>
    <cellStyle name="Normal 2 27 2 4 4 2" xfId="25718"/>
    <cellStyle name="Normal 2 27 2 4 5" xfId="25719"/>
    <cellStyle name="Normal 2 27 2 4 5 2" xfId="25720"/>
    <cellStyle name="Normal 2 27 2 4 6" xfId="25721"/>
    <cellStyle name="Normal 2 27 2 4 6 2" xfId="25722"/>
    <cellStyle name="Normal 2 27 2 4 7" xfId="25723"/>
    <cellStyle name="Normal 2 27 2 5" xfId="25724"/>
    <cellStyle name="Normal 2 27 2 5 2" xfId="25725"/>
    <cellStyle name="Normal 2 27 2 5 2 2" xfId="25726"/>
    <cellStyle name="Normal 2 27 2 5 2 2 2" xfId="25727"/>
    <cellStyle name="Normal 2 27 2 5 2 2 2 2" xfId="25728"/>
    <cellStyle name="Normal 2 27 2 5 2 2 3" xfId="25729"/>
    <cellStyle name="Normal 2 27 2 5 2 2 3 2" xfId="25730"/>
    <cellStyle name="Normal 2 27 2 5 2 2 4" xfId="25731"/>
    <cellStyle name="Normal 2 27 2 5 2 2 4 2" xfId="25732"/>
    <cellStyle name="Normal 2 27 2 5 2 2 5" xfId="25733"/>
    <cellStyle name="Normal 2 27 2 5 2 3" xfId="25734"/>
    <cellStyle name="Normal 2 27 2 5 2 3 2" xfId="25735"/>
    <cellStyle name="Normal 2 27 2 5 2 4" xfId="25736"/>
    <cellStyle name="Normal 2 27 2 5 2 4 2" xfId="25737"/>
    <cellStyle name="Normal 2 27 2 5 2 5" xfId="25738"/>
    <cellStyle name="Normal 2 27 2 5 2 5 2" xfId="25739"/>
    <cellStyle name="Normal 2 27 2 5 2 6" xfId="25740"/>
    <cellStyle name="Normal 2 27 2 5 3" xfId="25741"/>
    <cellStyle name="Normal 2 27 2 5 3 2" xfId="25742"/>
    <cellStyle name="Normal 2 27 2 5 3 2 2" xfId="25743"/>
    <cellStyle name="Normal 2 27 2 5 3 3" xfId="25744"/>
    <cellStyle name="Normal 2 27 2 5 3 3 2" xfId="25745"/>
    <cellStyle name="Normal 2 27 2 5 3 4" xfId="25746"/>
    <cellStyle name="Normal 2 27 2 5 3 4 2" xfId="25747"/>
    <cellStyle name="Normal 2 27 2 5 3 5" xfId="25748"/>
    <cellStyle name="Normal 2 27 2 5 4" xfId="25749"/>
    <cellStyle name="Normal 2 27 2 5 4 2" xfId="25750"/>
    <cellStyle name="Normal 2 27 2 5 5" xfId="25751"/>
    <cellStyle name="Normal 2 27 2 5 5 2" xfId="25752"/>
    <cellStyle name="Normal 2 27 2 5 6" xfId="25753"/>
    <cellStyle name="Normal 2 27 2 5 6 2" xfId="25754"/>
    <cellStyle name="Normal 2 27 2 5 7" xfId="25755"/>
    <cellStyle name="Normal 2 27 2 6" xfId="25756"/>
    <cellStyle name="Normal 2 27 2 6 2" xfId="25757"/>
    <cellStyle name="Normal 2 27 2 6 2 2" xfId="25758"/>
    <cellStyle name="Normal 2 27 2 6 2 2 2" xfId="25759"/>
    <cellStyle name="Normal 2 27 2 6 2 3" xfId="25760"/>
    <cellStyle name="Normal 2 27 2 6 2 3 2" xfId="25761"/>
    <cellStyle name="Normal 2 27 2 6 2 4" xfId="25762"/>
    <cellStyle name="Normal 2 27 2 6 2 4 2" xfId="25763"/>
    <cellStyle name="Normal 2 27 2 6 2 5" xfId="25764"/>
    <cellStyle name="Normal 2 27 2 6 3" xfId="25765"/>
    <cellStyle name="Normal 2 27 2 6 3 2" xfId="25766"/>
    <cellStyle name="Normal 2 27 2 6 4" xfId="25767"/>
    <cellStyle name="Normal 2 27 2 6 4 2" xfId="25768"/>
    <cellStyle name="Normal 2 27 2 6 5" xfId="25769"/>
    <cellStyle name="Normal 2 27 2 6 5 2" xfId="25770"/>
    <cellStyle name="Normal 2 27 2 6 6" xfId="25771"/>
    <cellStyle name="Normal 2 27 2 7" xfId="25772"/>
    <cellStyle name="Normal 2 27 2 7 2" xfId="25773"/>
    <cellStyle name="Normal 2 27 2 7 2 2" xfId="25774"/>
    <cellStyle name="Normal 2 27 2 7 3" xfId="25775"/>
    <cellStyle name="Normal 2 27 2 7 3 2" xfId="25776"/>
    <cellStyle name="Normal 2 27 2 7 4" xfId="25777"/>
    <cellStyle name="Normal 2 27 2 7 4 2" xfId="25778"/>
    <cellStyle name="Normal 2 27 2 7 5" xfId="25779"/>
    <cellStyle name="Normal 2 27 2 8" xfId="25780"/>
    <cellStyle name="Normal 2 27 2 8 2" xfId="25781"/>
    <cellStyle name="Normal 2 27 2 9" xfId="25782"/>
    <cellStyle name="Normal 2 27 2 9 2" xfId="25783"/>
    <cellStyle name="Normal 2 27 3" xfId="25784"/>
    <cellStyle name="Normal 2 27 3 10" xfId="25785"/>
    <cellStyle name="Normal 2 27 3 10 2" xfId="25786"/>
    <cellStyle name="Normal 2 27 3 11" xfId="25787"/>
    <cellStyle name="Normal 2 27 3 2" xfId="25788"/>
    <cellStyle name="Normal 2 27 3 2 2" xfId="25789"/>
    <cellStyle name="Normal 2 27 3 2 2 2" xfId="25790"/>
    <cellStyle name="Normal 2 27 3 2 2 2 2" xfId="25791"/>
    <cellStyle name="Normal 2 27 3 2 2 2 2 2" xfId="25792"/>
    <cellStyle name="Normal 2 27 3 2 2 2 2 2 2" xfId="25793"/>
    <cellStyle name="Normal 2 27 3 2 2 2 2 2 2 2" xfId="25794"/>
    <cellStyle name="Normal 2 27 3 2 2 2 2 2 3" xfId="25795"/>
    <cellStyle name="Normal 2 27 3 2 2 2 2 2 3 2" xfId="25796"/>
    <cellStyle name="Normal 2 27 3 2 2 2 2 2 4" xfId="25797"/>
    <cellStyle name="Normal 2 27 3 2 2 2 2 2 4 2" xfId="25798"/>
    <cellStyle name="Normal 2 27 3 2 2 2 2 2 5" xfId="25799"/>
    <cellStyle name="Normal 2 27 3 2 2 2 2 3" xfId="25800"/>
    <cellStyle name="Normal 2 27 3 2 2 2 2 3 2" xfId="25801"/>
    <cellStyle name="Normal 2 27 3 2 2 2 2 4" xfId="25802"/>
    <cellStyle name="Normal 2 27 3 2 2 2 2 4 2" xfId="25803"/>
    <cellStyle name="Normal 2 27 3 2 2 2 2 5" xfId="25804"/>
    <cellStyle name="Normal 2 27 3 2 2 2 2 5 2" xfId="25805"/>
    <cellStyle name="Normal 2 27 3 2 2 2 2 6" xfId="25806"/>
    <cellStyle name="Normal 2 27 3 2 2 2 3" xfId="25807"/>
    <cellStyle name="Normal 2 27 3 2 2 2 3 2" xfId="25808"/>
    <cellStyle name="Normal 2 27 3 2 2 2 3 2 2" xfId="25809"/>
    <cellStyle name="Normal 2 27 3 2 2 2 3 3" xfId="25810"/>
    <cellStyle name="Normal 2 27 3 2 2 2 3 3 2" xfId="25811"/>
    <cellStyle name="Normal 2 27 3 2 2 2 3 4" xfId="25812"/>
    <cellStyle name="Normal 2 27 3 2 2 2 3 4 2" xfId="25813"/>
    <cellStyle name="Normal 2 27 3 2 2 2 3 5" xfId="25814"/>
    <cellStyle name="Normal 2 27 3 2 2 2 4" xfId="25815"/>
    <cellStyle name="Normal 2 27 3 2 2 2 4 2" xfId="25816"/>
    <cellStyle name="Normal 2 27 3 2 2 2 5" xfId="25817"/>
    <cellStyle name="Normal 2 27 3 2 2 2 5 2" xfId="25818"/>
    <cellStyle name="Normal 2 27 3 2 2 2 6" xfId="25819"/>
    <cellStyle name="Normal 2 27 3 2 2 2 6 2" xfId="25820"/>
    <cellStyle name="Normal 2 27 3 2 2 2 7" xfId="25821"/>
    <cellStyle name="Normal 2 27 3 2 2 3" xfId="25822"/>
    <cellStyle name="Normal 2 27 3 2 2 3 2" xfId="25823"/>
    <cellStyle name="Normal 2 27 3 2 2 3 2 2" xfId="25824"/>
    <cellStyle name="Normal 2 27 3 2 2 3 2 2 2" xfId="25825"/>
    <cellStyle name="Normal 2 27 3 2 2 3 2 3" xfId="25826"/>
    <cellStyle name="Normal 2 27 3 2 2 3 2 3 2" xfId="25827"/>
    <cellStyle name="Normal 2 27 3 2 2 3 2 4" xfId="25828"/>
    <cellStyle name="Normal 2 27 3 2 2 3 2 4 2" xfId="25829"/>
    <cellStyle name="Normal 2 27 3 2 2 3 2 5" xfId="25830"/>
    <cellStyle name="Normal 2 27 3 2 2 3 3" xfId="25831"/>
    <cellStyle name="Normal 2 27 3 2 2 3 3 2" xfId="25832"/>
    <cellStyle name="Normal 2 27 3 2 2 3 4" xfId="25833"/>
    <cellStyle name="Normal 2 27 3 2 2 3 4 2" xfId="25834"/>
    <cellStyle name="Normal 2 27 3 2 2 3 5" xfId="25835"/>
    <cellStyle name="Normal 2 27 3 2 2 3 5 2" xfId="25836"/>
    <cellStyle name="Normal 2 27 3 2 2 3 6" xfId="25837"/>
    <cellStyle name="Normal 2 27 3 2 2 4" xfId="25838"/>
    <cellStyle name="Normal 2 27 3 2 2 4 2" xfId="25839"/>
    <cellStyle name="Normal 2 27 3 2 2 4 2 2" xfId="25840"/>
    <cellStyle name="Normal 2 27 3 2 2 4 3" xfId="25841"/>
    <cellStyle name="Normal 2 27 3 2 2 4 3 2" xfId="25842"/>
    <cellStyle name="Normal 2 27 3 2 2 4 4" xfId="25843"/>
    <cellStyle name="Normal 2 27 3 2 2 4 4 2" xfId="25844"/>
    <cellStyle name="Normal 2 27 3 2 2 4 5" xfId="25845"/>
    <cellStyle name="Normal 2 27 3 2 2 5" xfId="25846"/>
    <cellStyle name="Normal 2 27 3 2 2 5 2" xfId="25847"/>
    <cellStyle name="Normal 2 27 3 2 2 6" xfId="25848"/>
    <cellStyle name="Normal 2 27 3 2 2 6 2" xfId="25849"/>
    <cellStyle name="Normal 2 27 3 2 2 7" xfId="25850"/>
    <cellStyle name="Normal 2 27 3 2 2 7 2" xfId="25851"/>
    <cellStyle name="Normal 2 27 3 2 2 8" xfId="25852"/>
    <cellStyle name="Normal 2 27 3 2 3" xfId="25853"/>
    <cellStyle name="Normal 2 27 3 2 3 2" xfId="25854"/>
    <cellStyle name="Normal 2 27 3 2 3 2 2" xfId="25855"/>
    <cellStyle name="Normal 2 27 3 2 3 2 2 2" xfId="25856"/>
    <cellStyle name="Normal 2 27 3 2 3 2 2 2 2" xfId="25857"/>
    <cellStyle name="Normal 2 27 3 2 3 2 2 3" xfId="25858"/>
    <cellStyle name="Normal 2 27 3 2 3 2 2 3 2" xfId="25859"/>
    <cellStyle name="Normal 2 27 3 2 3 2 2 4" xfId="25860"/>
    <cellStyle name="Normal 2 27 3 2 3 2 2 4 2" xfId="25861"/>
    <cellStyle name="Normal 2 27 3 2 3 2 2 5" xfId="25862"/>
    <cellStyle name="Normal 2 27 3 2 3 2 3" xfId="25863"/>
    <cellStyle name="Normal 2 27 3 2 3 2 3 2" xfId="25864"/>
    <cellStyle name="Normal 2 27 3 2 3 2 4" xfId="25865"/>
    <cellStyle name="Normal 2 27 3 2 3 2 4 2" xfId="25866"/>
    <cellStyle name="Normal 2 27 3 2 3 2 5" xfId="25867"/>
    <cellStyle name="Normal 2 27 3 2 3 2 5 2" xfId="25868"/>
    <cellStyle name="Normal 2 27 3 2 3 2 6" xfId="25869"/>
    <cellStyle name="Normal 2 27 3 2 3 3" xfId="25870"/>
    <cellStyle name="Normal 2 27 3 2 3 3 2" xfId="25871"/>
    <cellStyle name="Normal 2 27 3 2 3 3 2 2" xfId="25872"/>
    <cellStyle name="Normal 2 27 3 2 3 3 3" xfId="25873"/>
    <cellStyle name="Normal 2 27 3 2 3 3 3 2" xfId="25874"/>
    <cellStyle name="Normal 2 27 3 2 3 3 4" xfId="25875"/>
    <cellStyle name="Normal 2 27 3 2 3 3 4 2" xfId="25876"/>
    <cellStyle name="Normal 2 27 3 2 3 3 5" xfId="25877"/>
    <cellStyle name="Normal 2 27 3 2 3 4" xfId="25878"/>
    <cellStyle name="Normal 2 27 3 2 3 4 2" xfId="25879"/>
    <cellStyle name="Normal 2 27 3 2 3 5" xfId="25880"/>
    <cellStyle name="Normal 2 27 3 2 3 5 2" xfId="25881"/>
    <cellStyle name="Normal 2 27 3 2 3 6" xfId="25882"/>
    <cellStyle name="Normal 2 27 3 2 3 6 2" xfId="25883"/>
    <cellStyle name="Normal 2 27 3 2 3 7" xfId="25884"/>
    <cellStyle name="Normal 2 27 3 2 4" xfId="25885"/>
    <cellStyle name="Normal 2 27 3 2 4 2" xfId="25886"/>
    <cellStyle name="Normal 2 27 3 2 4 2 2" xfId="25887"/>
    <cellStyle name="Normal 2 27 3 2 4 2 2 2" xfId="25888"/>
    <cellStyle name="Normal 2 27 3 2 4 2 3" xfId="25889"/>
    <cellStyle name="Normal 2 27 3 2 4 2 3 2" xfId="25890"/>
    <cellStyle name="Normal 2 27 3 2 4 2 4" xfId="25891"/>
    <cellStyle name="Normal 2 27 3 2 4 2 4 2" xfId="25892"/>
    <cellStyle name="Normal 2 27 3 2 4 2 5" xfId="25893"/>
    <cellStyle name="Normal 2 27 3 2 4 3" xfId="25894"/>
    <cellStyle name="Normal 2 27 3 2 4 3 2" xfId="25895"/>
    <cellStyle name="Normal 2 27 3 2 4 4" xfId="25896"/>
    <cellStyle name="Normal 2 27 3 2 4 4 2" xfId="25897"/>
    <cellStyle name="Normal 2 27 3 2 4 5" xfId="25898"/>
    <cellStyle name="Normal 2 27 3 2 4 5 2" xfId="25899"/>
    <cellStyle name="Normal 2 27 3 2 4 6" xfId="25900"/>
    <cellStyle name="Normal 2 27 3 2 5" xfId="25901"/>
    <cellStyle name="Normal 2 27 3 2 5 2" xfId="25902"/>
    <cellStyle name="Normal 2 27 3 2 5 2 2" xfId="25903"/>
    <cellStyle name="Normal 2 27 3 2 5 3" xfId="25904"/>
    <cellStyle name="Normal 2 27 3 2 5 3 2" xfId="25905"/>
    <cellStyle name="Normal 2 27 3 2 5 4" xfId="25906"/>
    <cellStyle name="Normal 2 27 3 2 5 4 2" xfId="25907"/>
    <cellStyle name="Normal 2 27 3 2 5 5" xfId="25908"/>
    <cellStyle name="Normal 2 27 3 2 6" xfId="25909"/>
    <cellStyle name="Normal 2 27 3 2 6 2" xfId="25910"/>
    <cellStyle name="Normal 2 27 3 2 7" xfId="25911"/>
    <cellStyle name="Normal 2 27 3 2 7 2" xfId="25912"/>
    <cellStyle name="Normal 2 27 3 2 8" xfId="25913"/>
    <cellStyle name="Normal 2 27 3 2 8 2" xfId="25914"/>
    <cellStyle name="Normal 2 27 3 2 9" xfId="25915"/>
    <cellStyle name="Normal 2 27 3 3" xfId="25916"/>
    <cellStyle name="Normal 2 27 3 3 2" xfId="25917"/>
    <cellStyle name="Normal 2 27 3 3 2 2" xfId="25918"/>
    <cellStyle name="Normal 2 27 3 3 2 2 2" xfId="25919"/>
    <cellStyle name="Normal 2 27 3 3 2 2 2 2" xfId="25920"/>
    <cellStyle name="Normal 2 27 3 3 2 2 2 2 2" xfId="25921"/>
    <cellStyle name="Normal 2 27 3 3 2 2 2 3" xfId="25922"/>
    <cellStyle name="Normal 2 27 3 3 2 2 2 3 2" xfId="25923"/>
    <cellStyle name="Normal 2 27 3 3 2 2 2 4" xfId="25924"/>
    <cellStyle name="Normal 2 27 3 3 2 2 2 4 2" xfId="25925"/>
    <cellStyle name="Normal 2 27 3 3 2 2 2 5" xfId="25926"/>
    <cellStyle name="Normal 2 27 3 3 2 2 3" xfId="25927"/>
    <cellStyle name="Normal 2 27 3 3 2 2 3 2" xfId="25928"/>
    <cellStyle name="Normal 2 27 3 3 2 2 4" xfId="25929"/>
    <cellStyle name="Normal 2 27 3 3 2 2 4 2" xfId="25930"/>
    <cellStyle name="Normal 2 27 3 3 2 2 5" xfId="25931"/>
    <cellStyle name="Normal 2 27 3 3 2 2 5 2" xfId="25932"/>
    <cellStyle name="Normal 2 27 3 3 2 2 6" xfId="25933"/>
    <cellStyle name="Normal 2 27 3 3 2 3" xfId="25934"/>
    <cellStyle name="Normal 2 27 3 3 2 3 2" xfId="25935"/>
    <cellStyle name="Normal 2 27 3 3 2 3 2 2" xfId="25936"/>
    <cellStyle name="Normal 2 27 3 3 2 3 3" xfId="25937"/>
    <cellStyle name="Normal 2 27 3 3 2 3 3 2" xfId="25938"/>
    <cellStyle name="Normal 2 27 3 3 2 3 4" xfId="25939"/>
    <cellStyle name="Normal 2 27 3 3 2 3 4 2" xfId="25940"/>
    <cellStyle name="Normal 2 27 3 3 2 3 5" xfId="25941"/>
    <cellStyle name="Normal 2 27 3 3 2 4" xfId="25942"/>
    <cellStyle name="Normal 2 27 3 3 2 4 2" xfId="25943"/>
    <cellStyle name="Normal 2 27 3 3 2 5" xfId="25944"/>
    <cellStyle name="Normal 2 27 3 3 2 5 2" xfId="25945"/>
    <cellStyle name="Normal 2 27 3 3 2 6" xfId="25946"/>
    <cellStyle name="Normal 2 27 3 3 2 6 2" xfId="25947"/>
    <cellStyle name="Normal 2 27 3 3 2 7" xfId="25948"/>
    <cellStyle name="Normal 2 27 3 3 3" xfId="25949"/>
    <cellStyle name="Normal 2 27 3 3 3 2" xfId="25950"/>
    <cellStyle name="Normal 2 27 3 3 3 2 2" xfId="25951"/>
    <cellStyle name="Normal 2 27 3 3 3 2 2 2" xfId="25952"/>
    <cellStyle name="Normal 2 27 3 3 3 2 3" xfId="25953"/>
    <cellStyle name="Normal 2 27 3 3 3 2 3 2" xfId="25954"/>
    <cellStyle name="Normal 2 27 3 3 3 2 4" xfId="25955"/>
    <cellStyle name="Normal 2 27 3 3 3 2 4 2" xfId="25956"/>
    <cellStyle name="Normal 2 27 3 3 3 2 5" xfId="25957"/>
    <cellStyle name="Normal 2 27 3 3 3 3" xfId="25958"/>
    <cellStyle name="Normal 2 27 3 3 3 3 2" xfId="25959"/>
    <cellStyle name="Normal 2 27 3 3 3 4" xfId="25960"/>
    <cellStyle name="Normal 2 27 3 3 3 4 2" xfId="25961"/>
    <cellStyle name="Normal 2 27 3 3 3 5" xfId="25962"/>
    <cellStyle name="Normal 2 27 3 3 3 5 2" xfId="25963"/>
    <cellStyle name="Normal 2 27 3 3 3 6" xfId="25964"/>
    <cellStyle name="Normal 2 27 3 3 4" xfId="25965"/>
    <cellStyle name="Normal 2 27 3 3 4 2" xfId="25966"/>
    <cellStyle name="Normal 2 27 3 3 4 2 2" xfId="25967"/>
    <cellStyle name="Normal 2 27 3 3 4 3" xfId="25968"/>
    <cellStyle name="Normal 2 27 3 3 4 3 2" xfId="25969"/>
    <cellStyle name="Normal 2 27 3 3 4 4" xfId="25970"/>
    <cellStyle name="Normal 2 27 3 3 4 4 2" xfId="25971"/>
    <cellStyle name="Normal 2 27 3 3 4 5" xfId="25972"/>
    <cellStyle name="Normal 2 27 3 3 5" xfId="25973"/>
    <cellStyle name="Normal 2 27 3 3 5 2" xfId="25974"/>
    <cellStyle name="Normal 2 27 3 3 6" xfId="25975"/>
    <cellStyle name="Normal 2 27 3 3 6 2" xfId="25976"/>
    <cellStyle name="Normal 2 27 3 3 7" xfId="25977"/>
    <cellStyle name="Normal 2 27 3 3 7 2" xfId="25978"/>
    <cellStyle name="Normal 2 27 3 3 8" xfId="25979"/>
    <cellStyle name="Normal 2 27 3 4" xfId="25980"/>
    <cellStyle name="Normal 2 27 3 4 2" xfId="25981"/>
    <cellStyle name="Normal 2 27 3 4 2 2" xfId="25982"/>
    <cellStyle name="Normal 2 27 3 4 2 2 2" xfId="25983"/>
    <cellStyle name="Normal 2 27 3 4 2 2 2 2" xfId="25984"/>
    <cellStyle name="Normal 2 27 3 4 2 2 3" xfId="25985"/>
    <cellStyle name="Normal 2 27 3 4 2 2 3 2" xfId="25986"/>
    <cellStyle name="Normal 2 27 3 4 2 2 4" xfId="25987"/>
    <cellStyle name="Normal 2 27 3 4 2 2 4 2" xfId="25988"/>
    <cellStyle name="Normal 2 27 3 4 2 2 5" xfId="25989"/>
    <cellStyle name="Normal 2 27 3 4 2 3" xfId="25990"/>
    <cellStyle name="Normal 2 27 3 4 2 3 2" xfId="25991"/>
    <cellStyle name="Normal 2 27 3 4 2 4" xfId="25992"/>
    <cellStyle name="Normal 2 27 3 4 2 4 2" xfId="25993"/>
    <cellStyle name="Normal 2 27 3 4 2 5" xfId="25994"/>
    <cellStyle name="Normal 2 27 3 4 2 5 2" xfId="25995"/>
    <cellStyle name="Normal 2 27 3 4 2 6" xfId="25996"/>
    <cellStyle name="Normal 2 27 3 4 3" xfId="25997"/>
    <cellStyle name="Normal 2 27 3 4 3 2" xfId="25998"/>
    <cellStyle name="Normal 2 27 3 4 3 2 2" xfId="25999"/>
    <cellStyle name="Normal 2 27 3 4 3 3" xfId="26000"/>
    <cellStyle name="Normal 2 27 3 4 3 3 2" xfId="26001"/>
    <cellStyle name="Normal 2 27 3 4 3 4" xfId="26002"/>
    <cellStyle name="Normal 2 27 3 4 3 4 2" xfId="26003"/>
    <cellStyle name="Normal 2 27 3 4 3 5" xfId="26004"/>
    <cellStyle name="Normal 2 27 3 4 4" xfId="26005"/>
    <cellStyle name="Normal 2 27 3 4 4 2" xfId="26006"/>
    <cellStyle name="Normal 2 27 3 4 5" xfId="26007"/>
    <cellStyle name="Normal 2 27 3 4 5 2" xfId="26008"/>
    <cellStyle name="Normal 2 27 3 4 6" xfId="26009"/>
    <cellStyle name="Normal 2 27 3 4 6 2" xfId="26010"/>
    <cellStyle name="Normal 2 27 3 4 7" xfId="26011"/>
    <cellStyle name="Normal 2 27 3 5" xfId="26012"/>
    <cellStyle name="Normal 2 27 3 5 2" xfId="26013"/>
    <cellStyle name="Normal 2 27 3 5 2 2" xfId="26014"/>
    <cellStyle name="Normal 2 27 3 5 2 2 2" xfId="26015"/>
    <cellStyle name="Normal 2 27 3 5 2 2 2 2" xfId="26016"/>
    <cellStyle name="Normal 2 27 3 5 2 2 3" xfId="26017"/>
    <cellStyle name="Normal 2 27 3 5 2 2 3 2" xfId="26018"/>
    <cellStyle name="Normal 2 27 3 5 2 2 4" xfId="26019"/>
    <cellStyle name="Normal 2 27 3 5 2 2 4 2" xfId="26020"/>
    <cellStyle name="Normal 2 27 3 5 2 2 5" xfId="26021"/>
    <cellStyle name="Normal 2 27 3 5 2 3" xfId="26022"/>
    <cellStyle name="Normal 2 27 3 5 2 3 2" xfId="26023"/>
    <cellStyle name="Normal 2 27 3 5 2 4" xfId="26024"/>
    <cellStyle name="Normal 2 27 3 5 2 4 2" xfId="26025"/>
    <cellStyle name="Normal 2 27 3 5 2 5" xfId="26026"/>
    <cellStyle name="Normal 2 27 3 5 2 5 2" xfId="26027"/>
    <cellStyle name="Normal 2 27 3 5 2 6" xfId="26028"/>
    <cellStyle name="Normal 2 27 3 5 3" xfId="26029"/>
    <cellStyle name="Normal 2 27 3 5 3 2" xfId="26030"/>
    <cellStyle name="Normal 2 27 3 5 3 2 2" xfId="26031"/>
    <cellStyle name="Normal 2 27 3 5 3 3" xfId="26032"/>
    <cellStyle name="Normal 2 27 3 5 3 3 2" xfId="26033"/>
    <cellStyle name="Normal 2 27 3 5 3 4" xfId="26034"/>
    <cellStyle name="Normal 2 27 3 5 3 4 2" xfId="26035"/>
    <cellStyle name="Normal 2 27 3 5 3 5" xfId="26036"/>
    <cellStyle name="Normal 2 27 3 5 4" xfId="26037"/>
    <cellStyle name="Normal 2 27 3 5 4 2" xfId="26038"/>
    <cellStyle name="Normal 2 27 3 5 5" xfId="26039"/>
    <cellStyle name="Normal 2 27 3 5 5 2" xfId="26040"/>
    <cellStyle name="Normal 2 27 3 5 6" xfId="26041"/>
    <cellStyle name="Normal 2 27 3 5 6 2" xfId="26042"/>
    <cellStyle name="Normal 2 27 3 5 7" xfId="26043"/>
    <cellStyle name="Normal 2 27 3 6" xfId="26044"/>
    <cellStyle name="Normal 2 27 3 6 2" xfId="26045"/>
    <cellStyle name="Normal 2 27 3 6 2 2" xfId="26046"/>
    <cellStyle name="Normal 2 27 3 6 2 2 2" xfId="26047"/>
    <cellStyle name="Normal 2 27 3 6 2 3" xfId="26048"/>
    <cellStyle name="Normal 2 27 3 6 2 3 2" xfId="26049"/>
    <cellStyle name="Normal 2 27 3 6 2 4" xfId="26050"/>
    <cellStyle name="Normal 2 27 3 6 2 4 2" xfId="26051"/>
    <cellStyle name="Normal 2 27 3 6 2 5" xfId="26052"/>
    <cellStyle name="Normal 2 27 3 6 3" xfId="26053"/>
    <cellStyle name="Normal 2 27 3 6 3 2" xfId="26054"/>
    <cellStyle name="Normal 2 27 3 6 4" xfId="26055"/>
    <cellStyle name="Normal 2 27 3 6 4 2" xfId="26056"/>
    <cellStyle name="Normal 2 27 3 6 5" xfId="26057"/>
    <cellStyle name="Normal 2 27 3 6 5 2" xfId="26058"/>
    <cellStyle name="Normal 2 27 3 6 6" xfId="26059"/>
    <cellStyle name="Normal 2 27 3 7" xfId="26060"/>
    <cellStyle name="Normal 2 27 3 7 2" xfId="26061"/>
    <cellStyle name="Normal 2 27 3 7 2 2" xfId="26062"/>
    <cellStyle name="Normal 2 27 3 7 3" xfId="26063"/>
    <cellStyle name="Normal 2 27 3 7 3 2" xfId="26064"/>
    <cellStyle name="Normal 2 27 3 7 4" xfId="26065"/>
    <cellStyle name="Normal 2 27 3 7 4 2" xfId="26066"/>
    <cellStyle name="Normal 2 27 3 7 5" xfId="26067"/>
    <cellStyle name="Normal 2 27 3 8" xfId="26068"/>
    <cellStyle name="Normal 2 27 3 8 2" xfId="26069"/>
    <cellStyle name="Normal 2 27 3 9" xfId="26070"/>
    <cellStyle name="Normal 2 27 3 9 2" xfId="26071"/>
    <cellStyle name="Normal 2 27 4" xfId="26072"/>
    <cellStyle name="Normal 2 27 4 2" xfId="26073"/>
    <cellStyle name="Normal 2 27 4 2 2" xfId="26074"/>
    <cellStyle name="Normal 2 27 4 2 2 2" xfId="26075"/>
    <cellStyle name="Normal 2 27 4 2 2 2 2" xfId="26076"/>
    <cellStyle name="Normal 2 27 4 2 2 2 2 2" xfId="26077"/>
    <cellStyle name="Normal 2 27 4 2 2 2 2 2 2" xfId="26078"/>
    <cellStyle name="Normal 2 27 4 2 2 2 2 3" xfId="26079"/>
    <cellStyle name="Normal 2 27 4 2 2 2 2 3 2" xfId="26080"/>
    <cellStyle name="Normal 2 27 4 2 2 2 2 4" xfId="26081"/>
    <cellStyle name="Normal 2 27 4 2 2 2 2 4 2" xfId="26082"/>
    <cellStyle name="Normal 2 27 4 2 2 2 2 5" xfId="26083"/>
    <cellStyle name="Normal 2 27 4 2 2 2 3" xfId="26084"/>
    <cellStyle name="Normal 2 27 4 2 2 2 3 2" xfId="26085"/>
    <cellStyle name="Normal 2 27 4 2 2 2 4" xfId="26086"/>
    <cellStyle name="Normal 2 27 4 2 2 2 4 2" xfId="26087"/>
    <cellStyle name="Normal 2 27 4 2 2 2 5" xfId="26088"/>
    <cellStyle name="Normal 2 27 4 2 2 2 5 2" xfId="26089"/>
    <cellStyle name="Normal 2 27 4 2 2 2 6" xfId="26090"/>
    <cellStyle name="Normal 2 27 4 2 2 3" xfId="26091"/>
    <cellStyle name="Normal 2 27 4 2 2 3 2" xfId="26092"/>
    <cellStyle name="Normal 2 27 4 2 2 3 2 2" xfId="26093"/>
    <cellStyle name="Normal 2 27 4 2 2 3 3" xfId="26094"/>
    <cellStyle name="Normal 2 27 4 2 2 3 3 2" xfId="26095"/>
    <cellStyle name="Normal 2 27 4 2 2 3 4" xfId="26096"/>
    <cellStyle name="Normal 2 27 4 2 2 3 4 2" xfId="26097"/>
    <cellStyle name="Normal 2 27 4 2 2 3 5" xfId="26098"/>
    <cellStyle name="Normal 2 27 4 2 2 4" xfId="26099"/>
    <cellStyle name="Normal 2 27 4 2 2 4 2" xfId="26100"/>
    <cellStyle name="Normal 2 27 4 2 2 5" xfId="26101"/>
    <cellStyle name="Normal 2 27 4 2 2 5 2" xfId="26102"/>
    <cellStyle name="Normal 2 27 4 2 2 6" xfId="26103"/>
    <cellStyle name="Normal 2 27 4 2 2 6 2" xfId="26104"/>
    <cellStyle name="Normal 2 27 4 2 2 7" xfId="26105"/>
    <cellStyle name="Normal 2 27 4 2 3" xfId="26106"/>
    <cellStyle name="Normal 2 27 4 2 3 2" xfId="26107"/>
    <cellStyle name="Normal 2 27 4 2 3 2 2" xfId="26108"/>
    <cellStyle name="Normal 2 27 4 2 3 2 2 2" xfId="26109"/>
    <cellStyle name="Normal 2 27 4 2 3 2 3" xfId="26110"/>
    <cellStyle name="Normal 2 27 4 2 3 2 3 2" xfId="26111"/>
    <cellStyle name="Normal 2 27 4 2 3 2 4" xfId="26112"/>
    <cellStyle name="Normal 2 27 4 2 3 2 4 2" xfId="26113"/>
    <cellStyle name="Normal 2 27 4 2 3 2 5" xfId="26114"/>
    <cellStyle name="Normal 2 27 4 2 3 3" xfId="26115"/>
    <cellStyle name="Normal 2 27 4 2 3 3 2" xfId="26116"/>
    <cellStyle name="Normal 2 27 4 2 3 4" xfId="26117"/>
    <cellStyle name="Normal 2 27 4 2 3 4 2" xfId="26118"/>
    <cellStyle name="Normal 2 27 4 2 3 5" xfId="26119"/>
    <cellStyle name="Normal 2 27 4 2 3 5 2" xfId="26120"/>
    <cellStyle name="Normal 2 27 4 2 3 6" xfId="26121"/>
    <cellStyle name="Normal 2 27 4 2 4" xfId="26122"/>
    <cellStyle name="Normal 2 27 4 2 4 2" xfId="26123"/>
    <cellStyle name="Normal 2 27 4 2 4 2 2" xfId="26124"/>
    <cellStyle name="Normal 2 27 4 2 4 3" xfId="26125"/>
    <cellStyle name="Normal 2 27 4 2 4 3 2" xfId="26126"/>
    <cellStyle name="Normal 2 27 4 2 4 4" xfId="26127"/>
    <cellStyle name="Normal 2 27 4 2 4 4 2" xfId="26128"/>
    <cellStyle name="Normal 2 27 4 2 4 5" xfId="26129"/>
    <cellStyle name="Normal 2 27 4 2 5" xfId="26130"/>
    <cellStyle name="Normal 2 27 4 2 5 2" xfId="26131"/>
    <cellStyle name="Normal 2 27 4 2 6" xfId="26132"/>
    <cellStyle name="Normal 2 27 4 2 6 2" xfId="26133"/>
    <cellStyle name="Normal 2 27 4 2 7" xfId="26134"/>
    <cellStyle name="Normal 2 27 4 2 7 2" xfId="26135"/>
    <cellStyle name="Normal 2 27 4 2 8" xfId="26136"/>
    <cellStyle name="Normal 2 27 4 3" xfId="26137"/>
    <cellStyle name="Normal 2 27 4 3 2" xfId="26138"/>
    <cellStyle name="Normal 2 27 4 3 2 2" xfId="26139"/>
    <cellStyle name="Normal 2 27 4 3 2 2 2" xfId="26140"/>
    <cellStyle name="Normal 2 27 4 3 2 2 2 2" xfId="26141"/>
    <cellStyle name="Normal 2 27 4 3 2 2 3" xfId="26142"/>
    <cellStyle name="Normal 2 27 4 3 2 2 3 2" xfId="26143"/>
    <cellStyle name="Normal 2 27 4 3 2 2 4" xfId="26144"/>
    <cellStyle name="Normal 2 27 4 3 2 2 4 2" xfId="26145"/>
    <cellStyle name="Normal 2 27 4 3 2 2 5" xfId="26146"/>
    <cellStyle name="Normal 2 27 4 3 2 3" xfId="26147"/>
    <cellStyle name="Normal 2 27 4 3 2 3 2" xfId="26148"/>
    <cellStyle name="Normal 2 27 4 3 2 4" xfId="26149"/>
    <cellStyle name="Normal 2 27 4 3 2 4 2" xfId="26150"/>
    <cellStyle name="Normal 2 27 4 3 2 5" xfId="26151"/>
    <cellStyle name="Normal 2 27 4 3 2 5 2" xfId="26152"/>
    <cellStyle name="Normal 2 27 4 3 2 6" xfId="26153"/>
    <cellStyle name="Normal 2 27 4 3 3" xfId="26154"/>
    <cellStyle name="Normal 2 27 4 3 3 2" xfId="26155"/>
    <cellStyle name="Normal 2 27 4 3 3 2 2" xfId="26156"/>
    <cellStyle name="Normal 2 27 4 3 3 3" xfId="26157"/>
    <cellStyle name="Normal 2 27 4 3 3 3 2" xfId="26158"/>
    <cellStyle name="Normal 2 27 4 3 3 4" xfId="26159"/>
    <cellStyle name="Normal 2 27 4 3 3 4 2" xfId="26160"/>
    <cellStyle name="Normal 2 27 4 3 3 5" xfId="26161"/>
    <cellStyle name="Normal 2 27 4 3 4" xfId="26162"/>
    <cellStyle name="Normal 2 27 4 3 4 2" xfId="26163"/>
    <cellStyle name="Normal 2 27 4 3 5" xfId="26164"/>
    <cellStyle name="Normal 2 27 4 3 5 2" xfId="26165"/>
    <cellStyle name="Normal 2 27 4 3 6" xfId="26166"/>
    <cellStyle name="Normal 2 27 4 3 6 2" xfId="26167"/>
    <cellStyle name="Normal 2 27 4 3 7" xfId="26168"/>
    <cellStyle name="Normal 2 27 4 4" xfId="26169"/>
    <cellStyle name="Normal 2 27 4 4 2" xfId="26170"/>
    <cellStyle name="Normal 2 27 4 4 2 2" xfId="26171"/>
    <cellStyle name="Normal 2 27 4 4 2 2 2" xfId="26172"/>
    <cellStyle name="Normal 2 27 4 4 2 3" xfId="26173"/>
    <cellStyle name="Normal 2 27 4 4 2 3 2" xfId="26174"/>
    <cellStyle name="Normal 2 27 4 4 2 4" xfId="26175"/>
    <cellStyle name="Normal 2 27 4 4 2 4 2" xfId="26176"/>
    <cellStyle name="Normal 2 27 4 4 2 5" xfId="26177"/>
    <cellStyle name="Normal 2 27 4 4 3" xfId="26178"/>
    <cellStyle name="Normal 2 27 4 4 3 2" xfId="26179"/>
    <cellStyle name="Normal 2 27 4 4 4" xfId="26180"/>
    <cellStyle name="Normal 2 27 4 4 4 2" xfId="26181"/>
    <cellStyle name="Normal 2 27 4 4 5" xfId="26182"/>
    <cellStyle name="Normal 2 27 4 4 5 2" xfId="26183"/>
    <cellStyle name="Normal 2 27 4 4 6" xfId="26184"/>
    <cellStyle name="Normal 2 27 4 5" xfId="26185"/>
    <cellStyle name="Normal 2 27 4 5 2" xfId="26186"/>
    <cellStyle name="Normal 2 27 4 5 2 2" xfId="26187"/>
    <cellStyle name="Normal 2 27 4 5 3" xfId="26188"/>
    <cellStyle name="Normal 2 27 4 5 3 2" xfId="26189"/>
    <cellStyle name="Normal 2 27 4 5 4" xfId="26190"/>
    <cellStyle name="Normal 2 27 4 5 4 2" xfId="26191"/>
    <cellStyle name="Normal 2 27 4 5 5" xfId="26192"/>
    <cellStyle name="Normal 2 27 4 6" xfId="26193"/>
    <cellStyle name="Normal 2 27 4 6 2" xfId="26194"/>
    <cellStyle name="Normal 2 27 4 7" xfId="26195"/>
    <cellStyle name="Normal 2 27 4 7 2" xfId="26196"/>
    <cellStyle name="Normal 2 27 4 8" xfId="26197"/>
    <cellStyle name="Normal 2 27 4 8 2" xfId="26198"/>
    <cellStyle name="Normal 2 27 4 9" xfId="26199"/>
    <cellStyle name="Normal 2 27 5" xfId="26200"/>
    <cellStyle name="Normal 2 27 5 2" xfId="26201"/>
    <cellStyle name="Normal 2 27 5 2 2" xfId="26202"/>
    <cellStyle name="Normal 2 27 5 2 2 2" xfId="26203"/>
    <cellStyle name="Normal 2 27 5 2 2 2 2" xfId="26204"/>
    <cellStyle name="Normal 2 27 5 2 2 2 2 2" xfId="26205"/>
    <cellStyle name="Normal 2 27 5 2 2 2 3" xfId="26206"/>
    <cellStyle name="Normal 2 27 5 2 2 2 3 2" xfId="26207"/>
    <cellStyle name="Normal 2 27 5 2 2 2 4" xfId="26208"/>
    <cellStyle name="Normal 2 27 5 2 2 2 4 2" xfId="26209"/>
    <cellStyle name="Normal 2 27 5 2 2 2 5" xfId="26210"/>
    <cellStyle name="Normal 2 27 5 2 2 3" xfId="26211"/>
    <cellStyle name="Normal 2 27 5 2 2 3 2" xfId="26212"/>
    <cellStyle name="Normal 2 27 5 2 2 4" xfId="26213"/>
    <cellStyle name="Normal 2 27 5 2 2 4 2" xfId="26214"/>
    <cellStyle name="Normal 2 27 5 2 2 5" xfId="26215"/>
    <cellStyle name="Normal 2 27 5 2 2 5 2" xfId="26216"/>
    <cellStyle name="Normal 2 27 5 2 2 6" xfId="26217"/>
    <cellStyle name="Normal 2 27 5 2 3" xfId="26218"/>
    <cellStyle name="Normal 2 27 5 2 3 2" xfId="26219"/>
    <cellStyle name="Normal 2 27 5 2 3 2 2" xfId="26220"/>
    <cellStyle name="Normal 2 27 5 2 3 3" xfId="26221"/>
    <cellStyle name="Normal 2 27 5 2 3 3 2" xfId="26222"/>
    <cellStyle name="Normal 2 27 5 2 3 4" xfId="26223"/>
    <cellStyle name="Normal 2 27 5 2 3 4 2" xfId="26224"/>
    <cellStyle name="Normal 2 27 5 2 3 5" xfId="26225"/>
    <cellStyle name="Normal 2 27 5 2 4" xfId="26226"/>
    <cellStyle name="Normal 2 27 5 2 4 2" xfId="26227"/>
    <cellStyle name="Normal 2 27 5 2 5" xfId="26228"/>
    <cellStyle name="Normal 2 27 5 2 5 2" xfId="26229"/>
    <cellStyle name="Normal 2 27 5 2 6" xfId="26230"/>
    <cellStyle name="Normal 2 27 5 2 6 2" xfId="26231"/>
    <cellStyle name="Normal 2 27 5 2 7" xfId="26232"/>
    <cellStyle name="Normal 2 27 5 3" xfId="26233"/>
    <cellStyle name="Normal 2 27 5 3 2" xfId="26234"/>
    <cellStyle name="Normal 2 27 5 3 2 2" xfId="26235"/>
    <cellStyle name="Normal 2 27 5 3 2 2 2" xfId="26236"/>
    <cellStyle name="Normal 2 27 5 3 2 3" xfId="26237"/>
    <cellStyle name="Normal 2 27 5 3 2 3 2" xfId="26238"/>
    <cellStyle name="Normal 2 27 5 3 2 4" xfId="26239"/>
    <cellStyle name="Normal 2 27 5 3 2 4 2" xfId="26240"/>
    <cellStyle name="Normal 2 27 5 3 2 5" xfId="26241"/>
    <cellStyle name="Normal 2 27 5 3 3" xfId="26242"/>
    <cellStyle name="Normal 2 27 5 3 3 2" xfId="26243"/>
    <cellStyle name="Normal 2 27 5 3 4" xfId="26244"/>
    <cellStyle name="Normal 2 27 5 3 4 2" xfId="26245"/>
    <cellStyle name="Normal 2 27 5 3 5" xfId="26246"/>
    <cellStyle name="Normal 2 27 5 3 5 2" xfId="26247"/>
    <cellStyle name="Normal 2 27 5 3 6" xfId="26248"/>
    <cellStyle name="Normal 2 27 5 4" xfId="26249"/>
    <cellStyle name="Normal 2 27 5 4 2" xfId="26250"/>
    <cellStyle name="Normal 2 27 5 4 2 2" xfId="26251"/>
    <cellStyle name="Normal 2 27 5 4 3" xfId="26252"/>
    <cellStyle name="Normal 2 27 5 4 3 2" xfId="26253"/>
    <cellStyle name="Normal 2 27 5 4 4" xfId="26254"/>
    <cellStyle name="Normal 2 27 5 4 4 2" xfId="26255"/>
    <cellStyle name="Normal 2 27 5 4 5" xfId="26256"/>
    <cellStyle name="Normal 2 27 5 5" xfId="26257"/>
    <cellStyle name="Normal 2 27 5 5 2" xfId="26258"/>
    <cellStyle name="Normal 2 27 5 6" xfId="26259"/>
    <cellStyle name="Normal 2 27 5 6 2" xfId="26260"/>
    <cellStyle name="Normal 2 27 5 7" xfId="26261"/>
    <cellStyle name="Normal 2 27 5 7 2" xfId="26262"/>
    <cellStyle name="Normal 2 27 5 8" xfId="26263"/>
    <cellStyle name="Normal 2 27 6" xfId="26264"/>
    <cellStyle name="Normal 2 27 6 2" xfId="26265"/>
    <cellStyle name="Normal 2 27 6 2 2" xfId="26266"/>
    <cellStyle name="Normal 2 27 6 2 2 2" xfId="26267"/>
    <cellStyle name="Normal 2 27 6 2 2 2 2" xfId="26268"/>
    <cellStyle name="Normal 2 27 6 2 2 3" xfId="26269"/>
    <cellStyle name="Normal 2 27 6 2 2 3 2" xfId="26270"/>
    <cellStyle name="Normal 2 27 6 2 2 4" xfId="26271"/>
    <cellStyle name="Normal 2 27 6 2 2 4 2" xfId="26272"/>
    <cellStyle name="Normal 2 27 6 2 2 5" xfId="26273"/>
    <cellStyle name="Normal 2 27 6 2 3" xfId="26274"/>
    <cellStyle name="Normal 2 27 6 2 3 2" xfId="26275"/>
    <cellStyle name="Normal 2 27 6 2 4" xfId="26276"/>
    <cellStyle name="Normal 2 27 6 2 4 2" xfId="26277"/>
    <cellStyle name="Normal 2 27 6 2 5" xfId="26278"/>
    <cellStyle name="Normal 2 27 6 2 5 2" xfId="26279"/>
    <cellStyle name="Normal 2 27 6 2 6" xfId="26280"/>
    <cellStyle name="Normal 2 27 6 3" xfId="26281"/>
    <cellStyle name="Normal 2 27 6 3 2" xfId="26282"/>
    <cellStyle name="Normal 2 27 6 3 2 2" xfId="26283"/>
    <cellStyle name="Normal 2 27 6 3 3" xfId="26284"/>
    <cellStyle name="Normal 2 27 6 3 3 2" xfId="26285"/>
    <cellStyle name="Normal 2 27 6 3 4" xfId="26286"/>
    <cellStyle name="Normal 2 27 6 3 4 2" xfId="26287"/>
    <cellStyle name="Normal 2 27 6 3 5" xfId="26288"/>
    <cellStyle name="Normal 2 27 6 4" xfId="26289"/>
    <cellStyle name="Normal 2 27 6 4 2" xfId="26290"/>
    <cellStyle name="Normal 2 27 6 5" xfId="26291"/>
    <cellStyle name="Normal 2 27 6 5 2" xfId="26292"/>
    <cellStyle name="Normal 2 27 6 6" xfId="26293"/>
    <cellStyle name="Normal 2 27 6 6 2" xfId="26294"/>
    <cellStyle name="Normal 2 27 6 7" xfId="26295"/>
    <cellStyle name="Normal 2 27 7" xfId="26296"/>
    <cellStyle name="Normal 2 27 7 2" xfId="26297"/>
    <cellStyle name="Normal 2 27 7 2 2" xfId="26298"/>
    <cellStyle name="Normal 2 27 7 2 2 2" xfId="26299"/>
    <cellStyle name="Normal 2 27 7 2 2 2 2" xfId="26300"/>
    <cellStyle name="Normal 2 27 7 2 2 3" xfId="26301"/>
    <cellStyle name="Normal 2 27 7 2 2 3 2" xfId="26302"/>
    <cellStyle name="Normal 2 27 7 2 2 4" xfId="26303"/>
    <cellStyle name="Normal 2 27 7 2 2 4 2" xfId="26304"/>
    <cellStyle name="Normal 2 27 7 2 2 5" xfId="26305"/>
    <cellStyle name="Normal 2 27 7 2 3" xfId="26306"/>
    <cellStyle name="Normal 2 27 7 2 3 2" xfId="26307"/>
    <cellStyle name="Normal 2 27 7 2 4" xfId="26308"/>
    <cellStyle name="Normal 2 27 7 2 4 2" xfId="26309"/>
    <cellStyle name="Normal 2 27 7 2 5" xfId="26310"/>
    <cellStyle name="Normal 2 27 7 2 5 2" xfId="26311"/>
    <cellStyle name="Normal 2 27 7 2 6" xfId="26312"/>
    <cellStyle name="Normal 2 27 7 3" xfId="26313"/>
    <cellStyle name="Normal 2 27 7 3 2" xfId="26314"/>
    <cellStyle name="Normal 2 27 7 3 2 2" xfId="26315"/>
    <cellStyle name="Normal 2 27 7 3 3" xfId="26316"/>
    <cellStyle name="Normal 2 27 7 3 3 2" xfId="26317"/>
    <cellStyle name="Normal 2 27 7 3 4" xfId="26318"/>
    <cellStyle name="Normal 2 27 7 3 4 2" xfId="26319"/>
    <cellStyle name="Normal 2 27 7 3 5" xfId="26320"/>
    <cellStyle name="Normal 2 27 7 4" xfId="26321"/>
    <cellStyle name="Normal 2 27 7 4 2" xfId="26322"/>
    <cellStyle name="Normal 2 27 7 5" xfId="26323"/>
    <cellStyle name="Normal 2 27 7 5 2" xfId="26324"/>
    <cellStyle name="Normal 2 27 7 6" xfId="26325"/>
    <cellStyle name="Normal 2 27 7 6 2" xfId="26326"/>
    <cellStyle name="Normal 2 27 7 7" xfId="26327"/>
    <cellStyle name="Normal 2 27 8" xfId="26328"/>
    <cellStyle name="Normal 2 27 8 2" xfId="26329"/>
    <cellStyle name="Normal 2 27 8 2 2" xfId="26330"/>
    <cellStyle name="Normal 2 27 8 2 2 2" xfId="26331"/>
    <cellStyle name="Normal 2 27 8 2 3" xfId="26332"/>
    <cellStyle name="Normal 2 27 8 2 3 2" xfId="26333"/>
    <cellStyle name="Normal 2 27 8 2 4" xfId="26334"/>
    <cellStyle name="Normal 2 27 8 2 4 2" xfId="26335"/>
    <cellStyle name="Normal 2 27 8 2 5" xfId="26336"/>
    <cellStyle name="Normal 2 27 8 3" xfId="26337"/>
    <cellStyle name="Normal 2 27 8 3 2" xfId="26338"/>
    <cellStyle name="Normal 2 27 8 4" xfId="26339"/>
    <cellStyle name="Normal 2 27 8 4 2" xfId="26340"/>
    <cellStyle name="Normal 2 27 8 5" xfId="26341"/>
    <cellStyle name="Normal 2 27 8 5 2" xfId="26342"/>
    <cellStyle name="Normal 2 27 8 6" xfId="26343"/>
    <cellStyle name="Normal 2 27 9" xfId="26344"/>
    <cellStyle name="Normal 2 27 9 2" xfId="26345"/>
    <cellStyle name="Normal 2 27 9 2 2" xfId="26346"/>
    <cellStyle name="Normal 2 27 9 3" xfId="26347"/>
    <cellStyle name="Normal 2 27 9 3 2" xfId="26348"/>
    <cellStyle name="Normal 2 27 9 4" xfId="26349"/>
    <cellStyle name="Normal 2 27 9 4 2" xfId="26350"/>
    <cellStyle name="Normal 2 27 9 5" xfId="26351"/>
    <cellStyle name="Normal 2 28" xfId="26352"/>
    <cellStyle name="Normal 2 28 10" xfId="26353"/>
    <cellStyle name="Normal 2 28 10 2" xfId="26354"/>
    <cellStyle name="Normal 2 28 11" xfId="26355"/>
    <cellStyle name="Normal 2 28 11 2" xfId="26356"/>
    <cellStyle name="Normal 2 28 12" xfId="26357"/>
    <cellStyle name="Normal 2 28 12 2" xfId="26358"/>
    <cellStyle name="Normal 2 28 13" xfId="26359"/>
    <cellStyle name="Normal 2 28 14" xfId="26360"/>
    <cellStyle name="Normal 2 28 15" xfId="26361"/>
    <cellStyle name="Normal 2 28 2" xfId="26362"/>
    <cellStyle name="Normal 2 28 2 10" xfId="26363"/>
    <cellStyle name="Normal 2 28 2 10 2" xfId="26364"/>
    <cellStyle name="Normal 2 28 2 11" xfId="26365"/>
    <cellStyle name="Normal 2 28 2 2" xfId="26366"/>
    <cellStyle name="Normal 2 28 2 2 2" xfId="26367"/>
    <cellStyle name="Normal 2 28 2 2 2 2" xfId="26368"/>
    <cellStyle name="Normal 2 28 2 2 2 2 2" xfId="26369"/>
    <cellStyle name="Normal 2 28 2 2 2 2 2 2" xfId="26370"/>
    <cellStyle name="Normal 2 28 2 2 2 2 2 2 2" xfId="26371"/>
    <cellStyle name="Normal 2 28 2 2 2 2 2 2 2 2" xfId="26372"/>
    <cellStyle name="Normal 2 28 2 2 2 2 2 2 3" xfId="26373"/>
    <cellStyle name="Normal 2 28 2 2 2 2 2 2 3 2" xfId="26374"/>
    <cellStyle name="Normal 2 28 2 2 2 2 2 2 4" xfId="26375"/>
    <cellStyle name="Normal 2 28 2 2 2 2 2 2 4 2" xfId="26376"/>
    <cellStyle name="Normal 2 28 2 2 2 2 2 2 5" xfId="26377"/>
    <cellStyle name="Normal 2 28 2 2 2 2 2 3" xfId="26378"/>
    <cellStyle name="Normal 2 28 2 2 2 2 2 3 2" xfId="26379"/>
    <cellStyle name="Normal 2 28 2 2 2 2 2 4" xfId="26380"/>
    <cellStyle name="Normal 2 28 2 2 2 2 2 4 2" xfId="26381"/>
    <cellStyle name="Normal 2 28 2 2 2 2 2 5" xfId="26382"/>
    <cellStyle name="Normal 2 28 2 2 2 2 2 5 2" xfId="26383"/>
    <cellStyle name="Normal 2 28 2 2 2 2 2 6" xfId="26384"/>
    <cellStyle name="Normal 2 28 2 2 2 2 3" xfId="26385"/>
    <cellStyle name="Normal 2 28 2 2 2 2 3 2" xfId="26386"/>
    <cellStyle name="Normal 2 28 2 2 2 2 3 2 2" xfId="26387"/>
    <cellStyle name="Normal 2 28 2 2 2 2 3 3" xfId="26388"/>
    <cellStyle name="Normal 2 28 2 2 2 2 3 3 2" xfId="26389"/>
    <cellStyle name="Normal 2 28 2 2 2 2 3 4" xfId="26390"/>
    <cellStyle name="Normal 2 28 2 2 2 2 3 4 2" xfId="26391"/>
    <cellStyle name="Normal 2 28 2 2 2 2 3 5" xfId="26392"/>
    <cellStyle name="Normal 2 28 2 2 2 2 4" xfId="26393"/>
    <cellStyle name="Normal 2 28 2 2 2 2 4 2" xfId="26394"/>
    <cellStyle name="Normal 2 28 2 2 2 2 5" xfId="26395"/>
    <cellStyle name="Normal 2 28 2 2 2 2 5 2" xfId="26396"/>
    <cellStyle name="Normal 2 28 2 2 2 2 6" xfId="26397"/>
    <cellStyle name="Normal 2 28 2 2 2 2 6 2" xfId="26398"/>
    <cellStyle name="Normal 2 28 2 2 2 2 7" xfId="26399"/>
    <cellStyle name="Normal 2 28 2 2 2 3" xfId="26400"/>
    <cellStyle name="Normal 2 28 2 2 2 3 2" xfId="26401"/>
    <cellStyle name="Normal 2 28 2 2 2 3 2 2" xfId="26402"/>
    <cellStyle name="Normal 2 28 2 2 2 3 2 2 2" xfId="26403"/>
    <cellStyle name="Normal 2 28 2 2 2 3 2 3" xfId="26404"/>
    <cellStyle name="Normal 2 28 2 2 2 3 2 3 2" xfId="26405"/>
    <cellStyle name="Normal 2 28 2 2 2 3 2 4" xfId="26406"/>
    <cellStyle name="Normal 2 28 2 2 2 3 2 4 2" xfId="26407"/>
    <cellStyle name="Normal 2 28 2 2 2 3 2 5" xfId="26408"/>
    <cellStyle name="Normal 2 28 2 2 2 3 3" xfId="26409"/>
    <cellStyle name="Normal 2 28 2 2 2 3 3 2" xfId="26410"/>
    <cellStyle name="Normal 2 28 2 2 2 3 4" xfId="26411"/>
    <cellStyle name="Normal 2 28 2 2 2 3 4 2" xfId="26412"/>
    <cellStyle name="Normal 2 28 2 2 2 3 5" xfId="26413"/>
    <cellStyle name="Normal 2 28 2 2 2 3 5 2" xfId="26414"/>
    <cellStyle name="Normal 2 28 2 2 2 3 6" xfId="26415"/>
    <cellStyle name="Normal 2 28 2 2 2 4" xfId="26416"/>
    <cellStyle name="Normal 2 28 2 2 2 4 2" xfId="26417"/>
    <cellStyle name="Normal 2 28 2 2 2 4 2 2" xfId="26418"/>
    <cellStyle name="Normal 2 28 2 2 2 4 3" xfId="26419"/>
    <cellStyle name="Normal 2 28 2 2 2 4 3 2" xfId="26420"/>
    <cellStyle name="Normal 2 28 2 2 2 4 4" xfId="26421"/>
    <cellStyle name="Normal 2 28 2 2 2 4 4 2" xfId="26422"/>
    <cellStyle name="Normal 2 28 2 2 2 4 5" xfId="26423"/>
    <cellStyle name="Normal 2 28 2 2 2 5" xfId="26424"/>
    <cellStyle name="Normal 2 28 2 2 2 5 2" xfId="26425"/>
    <cellStyle name="Normal 2 28 2 2 2 6" xfId="26426"/>
    <cellStyle name="Normal 2 28 2 2 2 6 2" xfId="26427"/>
    <cellStyle name="Normal 2 28 2 2 2 7" xfId="26428"/>
    <cellStyle name="Normal 2 28 2 2 2 7 2" xfId="26429"/>
    <cellStyle name="Normal 2 28 2 2 2 8" xfId="26430"/>
    <cellStyle name="Normal 2 28 2 2 3" xfId="26431"/>
    <cellStyle name="Normal 2 28 2 2 3 2" xfId="26432"/>
    <cellStyle name="Normal 2 28 2 2 3 2 2" xfId="26433"/>
    <cellStyle name="Normal 2 28 2 2 3 2 2 2" xfId="26434"/>
    <cellStyle name="Normal 2 28 2 2 3 2 2 2 2" xfId="26435"/>
    <cellStyle name="Normal 2 28 2 2 3 2 2 3" xfId="26436"/>
    <cellStyle name="Normal 2 28 2 2 3 2 2 3 2" xfId="26437"/>
    <cellStyle name="Normal 2 28 2 2 3 2 2 4" xfId="26438"/>
    <cellStyle name="Normal 2 28 2 2 3 2 2 4 2" xfId="26439"/>
    <cellStyle name="Normal 2 28 2 2 3 2 2 5" xfId="26440"/>
    <cellStyle name="Normal 2 28 2 2 3 2 3" xfId="26441"/>
    <cellStyle name="Normal 2 28 2 2 3 2 3 2" xfId="26442"/>
    <cellStyle name="Normal 2 28 2 2 3 2 4" xfId="26443"/>
    <cellStyle name="Normal 2 28 2 2 3 2 4 2" xfId="26444"/>
    <cellStyle name="Normal 2 28 2 2 3 2 5" xfId="26445"/>
    <cellStyle name="Normal 2 28 2 2 3 2 5 2" xfId="26446"/>
    <cellStyle name="Normal 2 28 2 2 3 2 6" xfId="26447"/>
    <cellStyle name="Normal 2 28 2 2 3 3" xfId="26448"/>
    <cellStyle name="Normal 2 28 2 2 3 3 2" xfId="26449"/>
    <cellStyle name="Normal 2 28 2 2 3 3 2 2" xfId="26450"/>
    <cellStyle name="Normal 2 28 2 2 3 3 3" xfId="26451"/>
    <cellStyle name="Normal 2 28 2 2 3 3 3 2" xfId="26452"/>
    <cellStyle name="Normal 2 28 2 2 3 3 4" xfId="26453"/>
    <cellStyle name="Normal 2 28 2 2 3 3 4 2" xfId="26454"/>
    <cellStyle name="Normal 2 28 2 2 3 3 5" xfId="26455"/>
    <cellStyle name="Normal 2 28 2 2 3 4" xfId="26456"/>
    <cellStyle name="Normal 2 28 2 2 3 4 2" xfId="26457"/>
    <cellStyle name="Normal 2 28 2 2 3 5" xfId="26458"/>
    <cellStyle name="Normal 2 28 2 2 3 5 2" xfId="26459"/>
    <cellStyle name="Normal 2 28 2 2 3 6" xfId="26460"/>
    <cellStyle name="Normal 2 28 2 2 3 6 2" xfId="26461"/>
    <cellStyle name="Normal 2 28 2 2 3 7" xfId="26462"/>
    <cellStyle name="Normal 2 28 2 2 4" xfId="26463"/>
    <cellStyle name="Normal 2 28 2 2 4 2" xfId="26464"/>
    <cellStyle name="Normal 2 28 2 2 4 2 2" xfId="26465"/>
    <cellStyle name="Normal 2 28 2 2 4 2 2 2" xfId="26466"/>
    <cellStyle name="Normal 2 28 2 2 4 2 3" xfId="26467"/>
    <cellStyle name="Normal 2 28 2 2 4 2 3 2" xfId="26468"/>
    <cellStyle name="Normal 2 28 2 2 4 2 4" xfId="26469"/>
    <cellStyle name="Normal 2 28 2 2 4 2 4 2" xfId="26470"/>
    <cellStyle name="Normal 2 28 2 2 4 2 5" xfId="26471"/>
    <cellStyle name="Normal 2 28 2 2 4 3" xfId="26472"/>
    <cellStyle name="Normal 2 28 2 2 4 3 2" xfId="26473"/>
    <cellStyle name="Normal 2 28 2 2 4 4" xfId="26474"/>
    <cellStyle name="Normal 2 28 2 2 4 4 2" xfId="26475"/>
    <cellStyle name="Normal 2 28 2 2 4 5" xfId="26476"/>
    <cellStyle name="Normal 2 28 2 2 4 5 2" xfId="26477"/>
    <cellStyle name="Normal 2 28 2 2 4 6" xfId="26478"/>
    <cellStyle name="Normal 2 28 2 2 5" xfId="26479"/>
    <cellStyle name="Normal 2 28 2 2 5 2" xfId="26480"/>
    <cellStyle name="Normal 2 28 2 2 5 2 2" xfId="26481"/>
    <cellStyle name="Normal 2 28 2 2 5 3" xfId="26482"/>
    <cellStyle name="Normal 2 28 2 2 5 3 2" xfId="26483"/>
    <cellStyle name="Normal 2 28 2 2 5 4" xfId="26484"/>
    <cellStyle name="Normal 2 28 2 2 5 4 2" xfId="26485"/>
    <cellStyle name="Normal 2 28 2 2 5 5" xfId="26486"/>
    <cellStyle name="Normal 2 28 2 2 6" xfId="26487"/>
    <cellStyle name="Normal 2 28 2 2 6 2" xfId="26488"/>
    <cellStyle name="Normal 2 28 2 2 7" xfId="26489"/>
    <cellStyle name="Normal 2 28 2 2 7 2" xfId="26490"/>
    <cellStyle name="Normal 2 28 2 2 8" xfId="26491"/>
    <cellStyle name="Normal 2 28 2 2 8 2" xfId="26492"/>
    <cellStyle name="Normal 2 28 2 2 9" xfId="26493"/>
    <cellStyle name="Normal 2 28 2 3" xfId="26494"/>
    <cellStyle name="Normal 2 28 2 3 2" xfId="26495"/>
    <cellStyle name="Normal 2 28 2 3 2 2" xfId="26496"/>
    <cellStyle name="Normal 2 28 2 3 2 2 2" xfId="26497"/>
    <cellStyle name="Normal 2 28 2 3 2 2 2 2" xfId="26498"/>
    <cellStyle name="Normal 2 28 2 3 2 2 2 2 2" xfId="26499"/>
    <cellStyle name="Normal 2 28 2 3 2 2 2 3" xfId="26500"/>
    <cellStyle name="Normal 2 28 2 3 2 2 2 3 2" xfId="26501"/>
    <cellStyle name="Normal 2 28 2 3 2 2 2 4" xfId="26502"/>
    <cellStyle name="Normal 2 28 2 3 2 2 2 4 2" xfId="26503"/>
    <cellStyle name="Normal 2 28 2 3 2 2 2 5" xfId="26504"/>
    <cellStyle name="Normal 2 28 2 3 2 2 3" xfId="26505"/>
    <cellStyle name="Normal 2 28 2 3 2 2 3 2" xfId="26506"/>
    <cellStyle name="Normal 2 28 2 3 2 2 4" xfId="26507"/>
    <cellStyle name="Normal 2 28 2 3 2 2 4 2" xfId="26508"/>
    <cellStyle name="Normal 2 28 2 3 2 2 5" xfId="26509"/>
    <cellStyle name="Normal 2 28 2 3 2 2 5 2" xfId="26510"/>
    <cellStyle name="Normal 2 28 2 3 2 2 6" xfId="26511"/>
    <cellStyle name="Normal 2 28 2 3 2 3" xfId="26512"/>
    <cellStyle name="Normal 2 28 2 3 2 3 2" xfId="26513"/>
    <cellStyle name="Normal 2 28 2 3 2 3 2 2" xfId="26514"/>
    <cellStyle name="Normal 2 28 2 3 2 3 3" xfId="26515"/>
    <cellStyle name="Normal 2 28 2 3 2 3 3 2" xfId="26516"/>
    <cellStyle name="Normal 2 28 2 3 2 3 4" xfId="26517"/>
    <cellStyle name="Normal 2 28 2 3 2 3 4 2" xfId="26518"/>
    <cellStyle name="Normal 2 28 2 3 2 3 5" xfId="26519"/>
    <cellStyle name="Normal 2 28 2 3 2 4" xfId="26520"/>
    <cellStyle name="Normal 2 28 2 3 2 4 2" xfId="26521"/>
    <cellStyle name="Normal 2 28 2 3 2 5" xfId="26522"/>
    <cellStyle name="Normal 2 28 2 3 2 5 2" xfId="26523"/>
    <cellStyle name="Normal 2 28 2 3 2 6" xfId="26524"/>
    <cellStyle name="Normal 2 28 2 3 2 6 2" xfId="26525"/>
    <cellStyle name="Normal 2 28 2 3 2 7" xfId="26526"/>
    <cellStyle name="Normal 2 28 2 3 3" xfId="26527"/>
    <cellStyle name="Normal 2 28 2 3 3 2" xfId="26528"/>
    <cellStyle name="Normal 2 28 2 3 3 2 2" xfId="26529"/>
    <cellStyle name="Normal 2 28 2 3 3 2 2 2" xfId="26530"/>
    <cellStyle name="Normal 2 28 2 3 3 2 3" xfId="26531"/>
    <cellStyle name="Normal 2 28 2 3 3 2 3 2" xfId="26532"/>
    <cellStyle name="Normal 2 28 2 3 3 2 4" xfId="26533"/>
    <cellStyle name="Normal 2 28 2 3 3 2 4 2" xfId="26534"/>
    <cellStyle name="Normal 2 28 2 3 3 2 5" xfId="26535"/>
    <cellStyle name="Normal 2 28 2 3 3 3" xfId="26536"/>
    <cellStyle name="Normal 2 28 2 3 3 3 2" xfId="26537"/>
    <cellStyle name="Normal 2 28 2 3 3 4" xfId="26538"/>
    <cellStyle name="Normal 2 28 2 3 3 4 2" xfId="26539"/>
    <cellStyle name="Normal 2 28 2 3 3 5" xfId="26540"/>
    <cellStyle name="Normal 2 28 2 3 3 5 2" xfId="26541"/>
    <cellStyle name="Normal 2 28 2 3 3 6" xfId="26542"/>
    <cellStyle name="Normal 2 28 2 3 4" xfId="26543"/>
    <cellStyle name="Normal 2 28 2 3 4 2" xfId="26544"/>
    <cellStyle name="Normal 2 28 2 3 4 2 2" xfId="26545"/>
    <cellStyle name="Normal 2 28 2 3 4 3" xfId="26546"/>
    <cellStyle name="Normal 2 28 2 3 4 3 2" xfId="26547"/>
    <cellStyle name="Normal 2 28 2 3 4 4" xfId="26548"/>
    <cellStyle name="Normal 2 28 2 3 4 4 2" xfId="26549"/>
    <cellStyle name="Normal 2 28 2 3 4 5" xfId="26550"/>
    <cellStyle name="Normal 2 28 2 3 5" xfId="26551"/>
    <cellStyle name="Normal 2 28 2 3 5 2" xfId="26552"/>
    <cellStyle name="Normal 2 28 2 3 6" xfId="26553"/>
    <cellStyle name="Normal 2 28 2 3 6 2" xfId="26554"/>
    <cellStyle name="Normal 2 28 2 3 7" xfId="26555"/>
    <cellStyle name="Normal 2 28 2 3 7 2" xfId="26556"/>
    <cellStyle name="Normal 2 28 2 3 8" xfId="26557"/>
    <cellStyle name="Normal 2 28 2 4" xfId="26558"/>
    <cellStyle name="Normal 2 28 2 4 2" xfId="26559"/>
    <cellStyle name="Normal 2 28 2 4 2 2" xfId="26560"/>
    <cellStyle name="Normal 2 28 2 4 2 2 2" xfId="26561"/>
    <cellStyle name="Normal 2 28 2 4 2 2 2 2" xfId="26562"/>
    <cellStyle name="Normal 2 28 2 4 2 2 3" xfId="26563"/>
    <cellStyle name="Normal 2 28 2 4 2 2 3 2" xfId="26564"/>
    <cellStyle name="Normal 2 28 2 4 2 2 4" xfId="26565"/>
    <cellStyle name="Normal 2 28 2 4 2 2 4 2" xfId="26566"/>
    <cellStyle name="Normal 2 28 2 4 2 2 5" xfId="26567"/>
    <cellStyle name="Normal 2 28 2 4 2 3" xfId="26568"/>
    <cellStyle name="Normal 2 28 2 4 2 3 2" xfId="26569"/>
    <cellStyle name="Normal 2 28 2 4 2 4" xfId="26570"/>
    <cellStyle name="Normal 2 28 2 4 2 4 2" xfId="26571"/>
    <cellStyle name="Normal 2 28 2 4 2 5" xfId="26572"/>
    <cellStyle name="Normal 2 28 2 4 2 5 2" xfId="26573"/>
    <cellStyle name="Normal 2 28 2 4 2 6" xfId="26574"/>
    <cellStyle name="Normal 2 28 2 4 3" xfId="26575"/>
    <cellStyle name="Normal 2 28 2 4 3 2" xfId="26576"/>
    <cellStyle name="Normal 2 28 2 4 3 2 2" xfId="26577"/>
    <cellStyle name="Normal 2 28 2 4 3 3" xfId="26578"/>
    <cellStyle name="Normal 2 28 2 4 3 3 2" xfId="26579"/>
    <cellStyle name="Normal 2 28 2 4 3 4" xfId="26580"/>
    <cellStyle name="Normal 2 28 2 4 3 4 2" xfId="26581"/>
    <cellStyle name="Normal 2 28 2 4 3 5" xfId="26582"/>
    <cellStyle name="Normal 2 28 2 4 4" xfId="26583"/>
    <cellStyle name="Normal 2 28 2 4 4 2" xfId="26584"/>
    <cellStyle name="Normal 2 28 2 4 5" xfId="26585"/>
    <cellStyle name="Normal 2 28 2 4 5 2" xfId="26586"/>
    <cellStyle name="Normal 2 28 2 4 6" xfId="26587"/>
    <cellStyle name="Normal 2 28 2 4 6 2" xfId="26588"/>
    <cellStyle name="Normal 2 28 2 4 7" xfId="26589"/>
    <cellStyle name="Normal 2 28 2 5" xfId="26590"/>
    <cellStyle name="Normal 2 28 2 5 2" xfId="26591"/>
    <cellStyle name="Normal 2 28 2 5 2 2" xfId="26592"/>
    <cellStyle name="Normal 2 28 2 5 2 2 2" xfId="26593"/>
    <cellStyle name="Normal 2 28 2 5 2 2 2 2" xfId="26594"/>
    <cellStyle name="Normal 2 28 2 5 2 2 3" xfId="26595"/>
    <cellStyle name="Normal 2 28 2 5 2 2 3 2" xfId="26596"/>
    <cellStyle name="Normal 2 28 2 5 2 2 4" xfId="26597"/>
    <cellStyle name="Normal 2 28 2 5 2 2 4 2" xfId="26598"/>
    <cellStyle name="Normal 2 28 2 5 2 2 5" xfId="26599"/>
    <cellStyle name="Normal 2 28 2 5 2 3" xfId="26600"/>
    <cellStyle name="Normal 2 28 2 5 2 3 2" xfId="26601"/>
    <cellStyle name="Normal 2 28 2 5 2 4" xfId="26602"/>
    <cellStyle name="Normal 2 28 2 5 2 4 2" xfId="26603"/>
    <cellStyle name="Normal 2 28 2 5 2 5" xfId="26604"/>
    <cellStyle name="Normal 2 28 2 5 2 5 2" xfId="26605"/>
    <cellStyle name="Normal 2 28 2 5 2 6" xfId="26606"/>
    <cellStyle name="Normal 2 28 2 5 3" xfId="26607"/>
    <cellStyle name="Normal 2 28 2 5 3 2" xfId="26608"/>
    <cellStyle name="Normal 2 28 2 5 3 2 2" xfId="26609"/>
    <cellStyle name="Normal 2 28 2 5 3 3" xfId="26610"/>
    <cellStyle name="Normal 2 28 2 5 3 3 2" xfId="26611"/>
    <cellStyle name="Normal 2 28 2 5 3 4" xfId="26612"/>
    <cellStyle name="Normal 2 28 2 5 3 4 2" xfId="26613"/>
    <cellStyle name="Normal 2 28 2 5 3 5" xfId="26614"/>
    <cellStyle name="Normal 2 28 2 5 4" xfId="26615"/>
    <cellStyle name="Normal 2 28 2 5 4 2" xfId="26616"/>
    <cellStyle name="Normal 2 28 2 5 5" xfId="26617"/>
    <cellStyle name="Normal 2 28 2 5 5 2" xfId="26618"/>
    <cellStyle name="Normal 2 28 2 5 6" xfId="26619"/>
    <cellStyle name="Normal 2 28 2 5 6 2" xfId="26620"/>
    <cellStyle name="Normal 2 28 2 5 7" xfId="26621"/>
    <cellStyle name="Normal 2 28 2 6" xfId="26622"/>
    <cellStyle name="Normal 2 28 2 6 2" xfId="26623"/>
    <cellStyle name="Normal 2 28 2 6 2 2" xfId="26624"/>
    <cellStyle name="Normal 2 28 2 6 2 2 2" xfId="26625"/>
    <cellStyle name="Normal 2 28 2 6 2 3" xfId="26626"/>
    <cellStyle name="Normal 2 28 2 6 2 3 2" xfId="26627"/>
    <cellStyle name="Normal 2 28 2 6 2 4" xfId="26628"/>
    <cellStyle name="Normal 2 28 2 6 2 4 2" xfId="26629"/>
    <cellStyle name="Normal 2 28 2 6 2 5" xfId="26630"/>
    <cellStyle name="Normal 2 28 2 6 3" xfId="26631"/>
    <cellStyle name="Normal 2 28 2 6 3 2" xfId="26632"/>
    <cellStyle name="Normal 2 28 2 6 4" xfId="26633"/>
    <cellStyle name="Normal 2 28 2 6 4 2" xfId="26634"/>
    <cellStyle name="Normal 2 28 2 6 5" xfId="26635"/>
    <cellStyle name="Normal 2 28 2 6 5 2" xfId="26636"/>
    <cellStyle name="Normal 2 28 2 6 6" xfId="26637"/>
    <cellStyle name="Normal 2 28 2 7" xfId="26638"/>
    <cellStyle name="Normal 2 28 2 7 2" xfId="26639"/>
    <cellStyle name="Normal 2 28 2 7 2 2" xfId="26640"/>
    <cellStyle name="Normal 2 28 2 7 3" xfId="26641"/>
    <cellStyle name="Normal 2 28 2 7 3 2" xfId="26642"/>
    <cellStyle name="Normal 2 28 2 7 4" xfId="26643"/>
    <cellStyle name="Normal 2 28 2 7 4 2" xfId="26644"/>
    <cellStyle name="Normal 2 28 2 7 5" xfId="26645"/>
    <cellStyle name="Normal 2 28 2 8" xfId="26646"/>
    <cellStyle name="Normal 2 28 2 8 2" xfId="26647"/>
    <cellStyle name="Normal 2 28 2 9" xfId="26648"/>
    <cellStyle name="Normal 2 28 2 9 2" xfId="26649"/>
    <cellStyle name="Normal 2 28 3" xfId="26650"/>
    <cellStyle name="Normal 2 28 3 10" xfId="26651"/>
    <cellStyle name="Normal 2 28 3 10 2" xfId="26652"/>
    <cellStyle name="Normal 2 28 3 11" xfId="26653"/>
    <cellStyle name="Normal 2 28 3 2" xfId="26654"/>
    <cellStyle name="Normal 2 28 3 2 2" xfId="26655"/>
    <cellStyle name="Normal 2 28 3 2 2 2" xfId="26656"/>
    <cellStyle name="Normal 2 28 3 2 2 2 2" xfId="26657"/>
    <cellStyle name="Normal 2 28 3 2 2 2 2 2" xfId="26658"/>
    <cellStyle name="Normal 2 28 3 2 2 2 2 2 2" xfId="26659"/>
    <cellStyle name="Normal 2 28 3 2 2 2 2 2 2 2" xfId="26660"/>
    <cellStyle name="Normal 2 28 3 2 2 2 2 2 3" xfId="26661"/>
    <cellStyle name="Normal 2 28 3 2 2 2 2 2 3 2" xfId="26662"/>
    <cellStyle name="Normal 2 28 3 2 2 2 2 2 4" xfId="26663"/>
    <cellStyle name="Normal 2 28 3 2 2 2 2 2 4 2" xfId="26664"/>
    <cellStyle name="Normal 2 28 3 2 2 2 2 2 5" xfId="26665"/>
    <cellStyle name="Normal 2 28 3 2 2 2 2 3" xfId="26666"/>
    <cellStyle name="Normal 2 28 3 2 2 2 2 3 2" xfId="26667"/>
    <cellStyle name="Normal 2 28 3 2 2 2 2 4" xfId="26668"/>
    <cellStyle name="Normal 2 28 3 2 2 2 2 4 2" xfId="26669"/>
    <cellStyle name="Normal 2 28 3 2 2 2 2 5" xfId="26670"/>
    <cellStyle name="Normal 2 28 3 2 2 2 2 5 2" xfId="26671"/>
    <cellStyle name="Normal 2 28 3 2 2 2 2 6" xfId="26672"/>
    <cellStyle name="Normal 2 28 3 2 2 2 3" xfId="26673"/>
    <cellStyle name="Normal 2 28 3 2 2 2 3 2" xfId="26674"/>
    <cellStyle name="Normal 2 28 3 2 2 2 3 2 2" xfId="26675"/>
    <cellStyle name="Normal 2 28 3 2 2 2 3 3" xfId="26676"/>
    <cellStyle name="Normal 2 28 3 2 2 2 3 3 2" xfId="26677"/>
    <cellStyle name="Normal 2 28 3 2 2 2 3 4" xfId="26678"/>
    <cellStyle name="Normal 2 28 3 2 2 2 3 4 2" xfId="26679"/>
    <cellStyle name="Normal 2 28 3 2 2 2 3 5" xfId="26680"/>
    <cellStyle name="Normal 2 28 3 2 2 2 4" xfId="26681"/>
    <cellStyle name="Normal 2 28 3 2 2 2 4 2" xfId="26682"/>
    <cellStyle name="Normal 2 28 3 2 2 2 5" xfId="26683"/>
    <cellStyle name="Normal 2 28 3 2 2 2 5 2" xfId="26684"/>
    <cellStyle name="Normal 2 28 3 2 2 2 6" xfId="26685"/>
    <cellStyle name="Normal 2 28 3 2 2 2 6 2" xfId="26686"/>
    <cellStyle name="Normal 2 28 3 2 2 2 7" xfId="26687"/>
    <cellStyle name="Normal 2 28 3 2 2 3" xfId="26688"/>
    <cellStyle name="Normal 2 28 3 2 2 3 2" xfId="26689"/>
    <cellStyle name="Normal 2 28 3 2 2 3 2 2" xfId="26690"/>
    <cellStyle name="Normal 2 28 3 2 2 3 2 2 2" xfId="26691"/>
    <cellStyle name="Normal 2 28 3 2 2 3 2 3" xfId="26692"/>
    <cellStyle name="Normal 2 28 3 2 2 3 2 3 2" xfId="26693"/>
    <cellStyle name="Normal 2 28 3 2 2 3 2 4" xfId="26694"/>
    <cellStyle name="Normal 2 28 3 2 2 3 2 4 2" xfId="26695"/>
    <cellStyle name="Normal 2 28 3 2 2 3 2 5" xfId="26696"/>
    <cellStyle name="Normal 2 28 3 2 2 3 3" xfId="26697"/>
    <cellStyle name="Normal 2 28 3 2 2 3 3 2" xfId="26698"/>
    <cellStyle name="Normal 2 28 3 2 2 3 4" xfId="26699"/>
    <cellStyle name="Normal 2 28 3 2 2 3 4 2" xfId="26700"/>
    <cellStyle name="Normal 2 28 3 2 2 3 5" xfId="26701"/>
    <cellStyle name="Normal 2 28 3 2 2 3 5 2" xfId="26702"/>
    <cellStyle name="Normal 2 28 3 2 2 3 6" xfId="26703"/>
    <cellStyle name="Normal 2 28 3 2 2 4" xfId="26704"/>
    <cellStyle name="Normal 2 28 3 2 2 4 2" xfId="26705"/>
    <cellStyle name="Normal 2 28 3 2 2 4 2 2" xfId="26706"/>
    <cellStyle name="Normal 2 28 3 2 2 4 3" xfId="26707"/>
    <cellStyle name="Normal 2 28 3 2 2 4 3 2" xfId="26708"/>
    <cellStyle name="Normal 2 28 3 2 2 4 4" xfId="26709"/>
    <cellStyle name="Normal 2 28 3 2 2 4 4 2" xfId="26710"/>
    <cellStyle name="Normal 2 28 3 2 2 4 5" xfId="26711"/>
    <cellStyle name="Normal 2 28 3 2 2 5" xfId="26712"/>
    <cellStyle name="Normal 2 28 3 2 2 5 2" xfId="26713"/>
    <cellStyle name="Normal 2 28 3 2 2 6" xfId="26714"/>
    <cellStyle name="Normal 2 28 3 2 2 6 2" xfId="26715"/>
    <cellStyle name="Normal 2 28 3 2 2 7" xfId="26716"/>
    <cellStyle name="Normal 2 28 3 2 2 7 2" xfId="26717"/>
    <cellStyle name="Normal 2 28 3 2 2 8" xfId="26718"/>
    <cellStyle name="Normal 2 28 3 2 3" xfId="26719"/>
    <cellStyle name="Normal 2 28 3 2 3 2" xfId="26720"/>
    <cellStyle name="Normal 2 28 3 2 3 2 2" xfId="26721"/>
    <cellStyle name="Normal 2 28 3 2 3 2 2 2" xfId="26722"/>
    <cellStyle name="Normal 2 28 3 2 3 2 2 2 2" xfId="26723"/>
    <cellStyle name="Normal 2 28 3 2 3 2 2 3" xfId="26724"/>
    <cellStyle name="Normal 2 28 3 2 3 2 2 3 2" xfId="26725"/>
    <cellStyle name="Normal 2 28 3 2 3 2 2 4" xfId="26726"/>
    <cellStyle name="Normal 2 28 3 2 3 2 2 4 2" xfId="26727"/>
    <cellStyle name="Normal 2 28 3 2 3 2 2 5" xfId="26728"/>
    <cellStyle name="Normal 2 28 3 2 3 2 3" xfId="26729"/>
    <cellStyle name="Normal 2 28 3 2 3 2 3 2" xfId="26730"/>
    <cellStyle name="Normal 2 28 3 2 3 2 4" xfId="26731"/>
    <cellStyle name="Normal 2 28 3 2 3 2 4 2" xfId="26732"/>
    <cellStyle name="Normal 2 28 3 2 3 2 5" xfId="26733"/>
    <cellStyle name="Normal 2 28 3 2 3 2 5 2" xfId="26734"/>
    <cellStyle name="Normal 2 28 3 2 3 2 6" xfId="26735"/>
    <cellStyle name="Normal 2 28 3 2 3 3" xfId="26736"/>
    <cellStyle name="Normal 2 28 3 2 3 3 2" xfId="26737"/>
    <cellStyle name="Normal 2 28 3 2 3 3 2 2" xfId="26738"/>
    <cellStyle name="Normal 2 28 3 2 3 3 3" xfId="26739"/>
    <cellStyle name="Normal 2 28 3 2 3 3 3 2" xfId="26740"/>
    <cellStyle name="Normal 2 28 3 2 3 3 4" xfId="26741"/>
    <cellStyle name="Normal 2 28 3 2 3 3 4 2" xfId="26742"/>
    <cellStyle name="Normal 2 28 3 2 3 3 5" xfId="26743"/>
    <cellStyle name="Normal 2 28 3 2 3 4" xfId="26744"/>
    <cellStyle name="Normal 2 28 3 2 3 4 2" xfId="26745"/>
    <cellStyle name="Normal 2 28 3 2 3 5" xfId="26746"/>
    <cellStyle name="Normal 2 28 3 2 3 5 2" xfId="26747"/>
    <cellStyle name="Normal 2 28 3 2 3 6" xfId="26748"/>
    <cellStyle name="Normal 2 28 3 2 3 6 2" xfId="26749"/>
    <cellStyle name="Normal 2 28 3 2 3 7" xfId="26750"/>
    <cellStyle name="Normal 2 28 3 2 4" xfId="26751"/>
    <cellStyle name="Normal 2 28 3 2 4 2" xfId="26752"/>
    <cellStyle name="Normal 2 28 3 2 4 2 2" xfId="26753"/>
    <cellStyle name="Normal 2 28 3 2 4 2 2 2" xfId="26754"/>
    <cellStyle name="Normal 2 28 3 2 4 2 3" xfId="26755"/>
    <cellStyle name="Normal 2 28 3 2 4 2 3 2" xfId="26756"/>
    <cellStyle name="Normal 2 28 3 2 4 2 4" xfId="26757"/>
    <cellStyle name="Normal 2 28 3 2 4 2 4 2" xfId="26758"/>
    <cellStyle name="Normal 2 28 3 2 4 2 5" xfId="26759"/>
    <cellStyle name="Normal 2 28 3 2 4 3" xfId="26760"/>
    <cellStyle name="Normal 2 28 3 2 4 3 2" xfId="26761"/>
    <cellStyle name="Normal 2 28 3 2 4 4" xfId="26762"/>
    <cellStyle name="Normal 2 28 3 2 4 4 2" xfId="26763"/>
    <cellStyle name="Normal 2 28 3 2 4 5" xfId="26764"/>
    <cellStyle name="Normal 2 28 3 2 4 5 2" xfId="26765"/>
    <cellStyle name="Normal 2 28 3 2 4 6" xfId="26766"/>
    <cellStyle name="Normal 2 28 3 2 5" xfId="26767"/>
    <cellStyle name="Normal 2 28 3 2 5 2" xfId="26768"/>
    <cellStyle name="Normal 2 28 3 2 5 2 2" xfId="26769"/>
    <cellStyle name="Normal 2 28 3 2 5 3" xfId="26770"/>
    <cellStyle name="Normal 2 28 3 2 5 3 2" xfId="26771"/>
    <cellStyle name="Normal 2 28 3 2 5 4" xfId="26772"/>
    <cellStyle name="Normal 2 28 3 2 5 4 2" xfId="26773"/>
    <cellStyle name="Normal 2 28 3 2 5 5" xfId="26774"/>
    <cellStyle name="Normal 2 28 3 2 6" xfId="26775"/>
    <cellStyle name="Normal 2 28 3 2 6 2" xfId="26776"/>
    <cellStyle name="Normal 2 28 3 2 7" xfId="26777"/>
    <cellStyle name="Normal 2 28 3 2 7 2" xfId="26778"/>
    <cellStyle name="Normal 2 28 3 2 8" xfId="26779"/>
    <cellStyle name="Normal 2 28 3 2 8 2" xfId="26780"/>
    <cellStyle name="Normal 2 28 3 2 9" xfId="26781"/>
    <cellStyle name="Normal 2 28 3 3" xfId="26782"/>
    <cellStyle name="Normal 2 28 3 3 2" xfId="26783"/>
    <cellStyle name="Normal 2 28 3 3 2 2" xfId="26784"/>
    <cellStyle name="Normal 2 28 3 3 2 2 2" xfId="26785"/>
    <cellStyle name="Normal 2 28 3 3 2 2 2 2" xfId="26786"/>
    <cellStyle name="Normal 2 28 3 3 2 2 2 2 2" xfId="26787"/>
    <cellStyle name="Normal 2 28 3 3 2 2 2 3" xfId="26788"/>
    <cellStyle name="Normal 2 28 3 3 2 2 2 3 2" xfId="26789"/>
    <cellStyle name="Normal 2 28 3 3 2 2 2 4" xfId="26790"/>
    <cellStyle name="Normal 2 28 3 3 2 2 2 4 2" xfId="26791"/>
    <cellStyle name="Normal 2 28 3 3 2 2 2 5" xfId="26792"/>
    <cellStyle name="Normal 2 28 3 3 2 2 3" xfId="26793"/>
    <cellStyle name="Normal 2 28 3 3 2 2 3 2" xfId="26794"/>
    <cellStyle name="Normal 2 28 3 3 2 2 4" xfId="26795"/>
    <cellStyle name="Normal 2 28 3 3 2 2 4 2" xfId="26796"/>
    <cellStyle name="Normal 2 28 3 3 2 2 5" xfId="26797"/>
    <cellStyle name="Normal 2 28 3 3 2 2 5 2" xfId="26798"/>
    <cellStyle name="Normal 2 28 3 3 2 2 6" xfId="26799"/>
    <cellStyle name="Normal 2 28 3 3 2 3" xfId="26800"/>
    <cellStyle name="Normal 2 28 3 3 2 3 2" xfId="26801"/>
    <cellStyle name="Normal 2 28 3 3 2 3 2 2" xfId="26802"/>
    <cellStyle name="Normal 2 28 3 3 2 3 3" xfId="26803"/>
    <cellStyle name="Normal 2 28 3 3 2 3 3 2" xfId="26804"/>
    <cellStyle name="Normal 2 28 3 3 2 3 4" xfId="26805"/>
    <cellStyle name="Normal 2 28 3 3 2 3 4 2" xfId="26806"/>
    <cellStyle name="Normal 2 28 3 3 2 3 5" xfId="26807"/>
    <cellStyle name="Normal 2 28 3 3 2 4" xfId="26808"/>
    <cellStyle name="Normal 2 28 3 3 2 4 2" xfId="26809"/>
    <cellStyle name="Normal 2 28 3 3 2 5" xfId="26810"/>
    <cellStyle name="Normal 2 28 3 3 2 5 2" xfId="26811"/>
    <cellStyle name="Normal 2 28 3 3 2 6" xfId="26812"/>
    <cellStyle name="Normal 2 28 3 3 2 6 2" xfId="26813"/>
    <cellStyle name="Normal 2 28 3 3 2 7" xfId="26814"/>
    <cellStyle name="Normal 2 28 3 3 3" xfId="26815"/>
    <cellStyle name="Normal 2 28 3 3 3 2" xfId="26816"/>
    <cellStyle name="Normal 2 28 3 3 3 2 2" xfId="26817"/>
    <cellStyle name="Normal 2 28 3 3 3 2 2 2" xfId="26818"/>
    <cellStyle name="Normal 2 28 3 3 3 2 3" xfId="26819"/>
    <cellStyle name="Normal 2 28 3 3 3 2 3 2" xfId="26820"/>
    <cellStyle name="Normal 2 28 3 3 3 2 4" xfId="26821"/>
    <cellStyle name="Normal 2 28 3 3 3 2 4 2" xfId="26822"/>
    <cellStyle name="Normal 2 28 3 3 3 2 5" xfId="26823"/>
    <cellStyle name="Normal 2 28 3 3 3 3" xfId="26824"/>
    <cellStyle name="Normal 2 28 3 3 3 3 2" xfId="26825"/>
    <cellStyle name="Normal 2 28 3 3 3 4" xfId="26826"/>
    <cellStyle name="Normal 2 28 3 3 3 4 2" xfId="26827"/>
    <cellStyle name="Normal 2 28 3 3 3 5" xfId="26828"/>
    <cellStyle name="Normal 2 28 3 3 3 5 2" xfId="26829"/>
    <cellStyle name="Normal 2 28 3 3 3 6" xfId="26830"/>
    <cellStyle name="Normal 2 28 3 3 4" xfId="26831"/>
    <cellStyle name="Normal 2 28 3 3 4 2" xfId="26832"/>
    <cellStyle name="Normal 2 28 3 3 4 2 2" xfId="26833"/>
    <cellStyle name="Normal 2 28 3 3 4 3" xfId="26834"/>
    <cellStyle name="Normal 2 28 3 3 4 3 2" xfId="26835"/>
    <cellStyle name="Normal 2 28 3 3 4 4" xfId="26836"/>
    <cellStyle name="Normal 2 28 3 3 4 4 2" xfId="26837"/>
    <cellStyle name="Normal 2 28 3 3 4 5" xfId="26838"/>
    <cellStyle name="Normal 2 28 3 3 5" xfId="26839"/>
    <cellStyle name="Normal 2 28 3 3 5 2" xfId="26840"/>
    <cellStyle name="Normal 2 28 3 3 6" xfId="26841"/>
    <cellStyle name="Normal 2 28 3 3 6 2" xfId="26842"/>
    <cellStyle name="Normal 2 28 3 3 7" xfId="26843"/>
    <cellStyle name="Normal 2 28 3 3 7 2" xfId="26844"/>
    <cellStyle name="Normal 2 28 3 3 8" xfId="26845"/>
    <cellStyle name="Normal 2 28 3 4" xfId="26846"/>
    <cellStyle name="Normal 2 28 3 4 2" xfId="26847"/>
    <cellStyle name="Normal 2 28 3 4 2 2" xfId="26848"/>
    <cellStyle name="Normal 2 28 3 4 2 2 2" xfId="26849"/>
    <cellStyle name="Normal 2 28 3 4 2 2 2 2" xfId="26850"/>
    <cellStyle name="Normal 2 28 3 4 2 2 3" xfId="26851"/>
    <cellStyle name="Normal 2 28 3 4 2 2 3 2" xfId="26852"/>
    <cellStyle name="Normal 2 28 3 4 2 2 4" xfId="26853"/>
    <cellStyle name="Normal 2 28 3 4 2 2 4 2" xfId="26854"/>
    <cellStyle name="Normal 2 28 3 4 2 2 5" xfId="26855"/>
    <cellStyle name="Normal 2 28 3 4 2 3" xfId="26856"/>
    <cellStyle name="Normal 2 28 3 4 2 3 2" xfId="26857"/>
    <cellStyle name="Normal 2 28 3 4 2 4" xfId="26858"/>
    <cellStyle name="Normal 2 28 3 4 2 4 2" xfId="26859"/>
    <cellStyle name="Normal 2 28 3 4 2 5" xfId="26860"/>
    <cellStyle name="Normal 2 28 3 4 2 5 2" xfId="26861"/>
    <cellStyle name="Normal 2 28 3 4 2 6" xfId="26862"/>
    <cellStyle name="Normal 2 28 3 4 3" xfId="26863"/>
    <cellStyle name="Normal 2 28 3 4 3 2" xfId="26864"/>
    <cellStyle name="Normal 2 28 3 4 3 2 2" xfId="26865"/>
    <cellStyle name="Normal 2 28 3 4 3 3" xfId="26866"/>
    <cellStyle name="Normal 2 28 3 4 3 3 2" xfId="26867"/>
    <cellStyle name="Normal 2 28 3 4 3 4" xfId="26868"/>
    <cellStyle name="Normal 2 28 3 4 3 4 2" xfId="26869"/>
    <cellStyle name="Normal 2 28 3 4 3 5" xfId="26870"/>
    <cellStyle name="Normal 2 28 3 4 4" xfId="26871"/>
    <cellStyle name="Normal 2 28 3 4 4 2" xfId="26872"/>
    <cellStyle name="Normal 2 28 3 4 5" xfId="26873"/>
    <cellStyle name="Normal 2 28 3 4 5 2" xfId="26874"/>
    <cellStyle name="Normal 2 28 3 4 6" xfId="26875"/>
    <cellStyle name="Normal 2 28 3 4 6 2" xfId="26876"/>
    <cellStyle name="Normal 2 28 3 4 7" xfId="26877"/>
    <cellStyle name="Normal 2 28 3 5" xfId="26878"/>
    <cellStyle name="Normal 2 28 3 5 2" xfId="26879"/>
    <cellStyle name="Normal 2 28 3 5 2 2" xfId="26880"/>
    <cellStyle name="Normal 2 28 3 5 2 2 2" xfId="26881"/>
    <cellStyle name="Normal 2 28 3 5 2 2 2 2" xfId="26882"/>
    <cellStyle name="Normal 2 28 3 5 2 2 3" xfId="26883"/>
    <cellStyle name="Normal 2 28 3 5 2 2 3 2" xfId="26884"/>
    <cellStyle name="Normal 2 28 3 5 2 2 4" xfId="26885"/>
    <cellStyle name="Normal 2 28 3 5 2 2 4 2" xfId="26886"/>
    <cellStyle name="Normal 2 28 3 5 2 2 5" xfId="26887"/>
    <cellStyle name="Normal 2 28 3 5 2 3" xfId="26888"/>
    <cellStyle name="Normal 2 28 3 5 2 3 2" xfId="26889"/>
    <cellStyle name="Normal 2 28 3 5 2 4" xfId="26890"/>
    <cellStyle name="Normal 2 28 3 5 2 4 2" xfId="26891"/>
    <cellStyle name="Normal 2 28 3 5 2 5" xfId="26892"/>
    <cellStyle name="Normal 2 28 3 5 2 5 2" xfId="26893"/>
    <cellStyle name="Normal 2 28 3 5 2 6" xfId="26894"/>
    <cellStyle name="Normal 2 28 3 5 3" xfId="26895"/>
    <cellStyle name="Normal 2 28 3 5 3 2" xfId="26896"/>
    <cellStyle name="Normal 2 28 3 5 3 2 2" xfId="26897"/>
    <cellStyle name="Normal 2 28 3 5 3 3" xfId="26898"/>
    <cellStyle name="Normal 2 28 3 5 3 3 2" xfId="26899"/>
    <cellStyle name="Normal 2 28 3 5 3 4" xfId="26900"/>
    <cellStyle name="Normal 2 28 3 5 3 4 2" xfId="26901"/>
    <cellStyle name="Normal 2 28 3 5 3 5" xfId="26902"/>
    <cellStyle name="Normal 2 28 3 5 4" xfId="26903"/>
    <cellStyle name="Normal 2 28 3 5 4 2" xfId="26904"/>
    <cellStyle name="Normal 2 28 3 5 5" xfId="26905"/>
    <cellStyle name="Normal 2 28 3 5 5 2" xfId="26906"/>
    <cellStyle name="Normal 2 28 3 5 6" xfId="26907"/>
    <cellStyle name="Normal 2 28 3 5 6 2" xfId="26908"/>
    <cellStyle name="Normal 2 28 3 5 7" xfId="26909"/>
    <cellStyle name="Normal 2 28 3 6" xfId="26910"/>
    <cellStyle name="Normal 2 28 3 6 2" xfId="26911"/>
    <cellStyle name="Normal 2 28 3 6 2 2" xfId="26912"/>
    <cellStyle name="Normal 2 28 3 6 2 2 2" xfId="26913"/>
    <cellStyle name="Normal 2 28 3 6 2 3" xfId="26914"/>
    <cellStyle name="Normal 2 28 3 6 2 3 2" xfId="26915"/>
    <cellStyle name="Normal 2 28 3 6 2 4" xfId="26916"/>
    <cellStyle name="Normal 2 28 3 6 2 4 2" xfId="26917"/>
    <cellStyle name="Normal 2 28 3 6 2 5" xfId="26918"/>
    <cellStyle name="Normal 2 28 3 6 3" xfId="26919"/>
    <cellStyle name="Normal 2 28 3 6 3 2" xfId="26920"/>
    <cellStyle name="Normal 2 28 3 6 4" xfId="26921"/>
    <cellStyle name="Normal 2 28 3 6 4 2" xfId="26922"/>
    <cellStyle name="Normal 2 28 3 6 5" xfId="26923"/>
    <cellStyle name="Normal 2 28 3 6 5 2" xfId="26924"/>
    <cellStyle name="Normal 2 28 3 6 6" xfId="26925"/>
    <cellStyle name="Normal 2 28 3 7" xfId="26926"/>
    <cellStyle name="Normal 2 28 3 7 2" xfId="26927"/>
    <cellStyle name="Normal 2 28 3 7 2 2" xfId="26928"/>
    <cellStyle name="Normal 2 28 3 7 3" xfId="26929"/>
    <cellStyle name="Normal 2 28 3 7 3 2" xfId="26930"/>
    <cellStyle name="Normal 2 28 3 7 4" xfId="26931"/>
    <cellStyle name="Normal 2 28 3 7 4 2" xfId="26932"/>
    <cellStyle name="Normal 2 28 3 7 5" xfId="26933"/>
    <cellStyle name="Normal 2 28 3 8" xfId="26934"/>
    <cellStyle name="Normal 2 28 3 8 2" xfId="26935"/>
    <cellStyle name="Normal 2 28 3 9" xfId="26936"/>
    <cellStyle name="Normal 2 28 3 9 2" xfId="26937"/>
    <cellStyle name="Normal 2 28 4" xfId="26938"/>
    <cellStyle name="Normal 2 28 4 2" xfId="26939"/>
    <cellStyle name="Normal 2 28 4 2 2" xfId="26940"/>
    <cellStyle name="Normal 2 28 4 2 2 2" xfId="26941"/>
    <cellStyle name="Normal 2 28 4 2 2 2 2" xfId="26942"/>
    <cellStyle name="Normal 2 28 4 2 2 2 2 2" xfId="26943"/>
    <cellStyle name="Normal 2 28 4 2 2 2 2 2 2" xfId="26944"/>
    <cellStyle name="Normal 2 28 4 2 2 2 2 3" xfId="26945"/>
    <cellStyle name="Normal 2 28 4 2 2 2 2 3 2" xfId="26946"/>
    <cellStyle name="Normal 2 28 4 2 2 2 2 4" xfId="26947"/>
    <cellStyle name="Normal 2 28 4 2 2 2 2 4 2" xfId="26948"/>
    <cellStyle name="Normal 2 28 4 2 2 2 2 5" xfId="26949"/>
    <cellStyle name="Normal 2 28 4 2 2 2 3" xfId="26950"/>
    <cellStyle name="Normal 2 28 4 2 2 2 3 2" xfId="26951"/>
    <cellStyle name="Normal 2 28 4 2 2 2 4" xfId="26952"/>
    <cellStyle name="Normal 2 28 4 2 2 2 4 2" xfId="26953"/>
    <cellStyle name="Normal 2 28 4 2 2 2 5" xfId="26954"/>
    <cellStyle name="Normal 2 28 4 2 2 2 5 2" xfId="26955"/>
    <cellStyle name="Normal 2 28 4 2 2 2 6" xfId="26956"/>
    <cellStyle name="Normal 2 28 4 2 2 3" xfId="26957"/>
    <cellStyle name="Normal 2 28 4 2 2 3 2" xfId="26958"/>
    <cellStyle name="Normal 2 28 4 2 2 3 2 2" xfId="26959"/>
    <cellStyle name="Normal 2 28 4 2 2 3 3" xfId="26960"/>
    <cellStyle name="Normal 2 28 4 2 2 3 3 2" xfId="26961"/>
    <cellStyle name="Normal 2 28 4 2 2 3 4" xfId="26962"/>
    <cellStyle name="Normal 2 28 4 2 2 3 4 2" xfId="26963"/>
    <cellStyle name="Normal 2 28 4 2 2 3 5" xfId="26964"/>
    <cellStyle name="Normal 2 28 4 2 2 4" xfId="26965"/>
    <cellStyle name="Normal 2 28 4 2 2 4 2" xfId="26966"/>
    <cellStyle name="Normal 2 28 4 2 2 5" xfId="26967"/>
    <cellStyle name="Normal 2 28 4 2 2 5 2" xfId="26968"/>
    <cellStyle name="Normal 2 28 4 2 2 6" xfId="26969"/>
    <cellStyle name="Normal 2 28 4 2 2 6 2" xfId="26970"/>
    <cellStyle name="Normal 2 28 4 2 2 7" xfId="26971"/>
    <cellStyle name="Normal 2 28 4 2 3" xfId="26972"/>
    <cellStyle name="Normal 2 28 4 2 3 2" xfId="26973"/>
    <cellStyle name="Normal 2 28 4 2 3 2 2" xfId="26974"/>
    <cellStyle name="Normal 2 28 4 2 3 2 2 2" xfId="26975"/>
    <cellStyle name="Normal 2 28 4 2 3 2 3" xfId="26976"/>
    <cellStyle name="Normal 2 28 4 2 3 2 3 2" xfId="26977"/>
    <cellStyle name="Normal 2 28 4 2 3 2 4" xfId="26978"/>
    <cellStyle name="Normal 2 28 4 2 3 2 4 2" xfId="26979"/>
    <cellStyle name="Normal 2 28 4 2 3 2 5" xfId="26980"/>
    <cellStyle name="Normal 2 28 4 2 3 3" xfId="26981"/>
    <cellStyle name="Normal 2 28 4 2 3 3 2" xfId="26982"/>
    <cellStyle name="Normal 2 28 4 2 3 4" xfId="26983"/>
    <cellStyle name="Normal 2 28 4 2 3 4 2" xfId="26984"/>
    <cellStyle name="Normal 2 28 4 2 3 5" xfId="26985"/>
    <cellStyle name="Normal 2 28 4 2 3 5 2" xfId="26986"/>
    <cellStyle name="Normal 2 28 4 2 3 6" xfId="26987"/>
    <cellStyle name="Normal 2 28 4 2 4" xfId="26988"/>
    <cellStyle name="Normal 2 28 4 2 4 2" xfId="26989"/>
    <cellStyle name="Normal 2 28 4 2 4 2 2" xfId="26990"/>
    <cellStyle name="Normal 2 28 4 2 4 3" xfId="26991"/>
    <cellStyle name="Normal 2 28 4 2 4 3 2" xfId="26992"/>
    <cellStyle name="Normal 2 28 4 2 4 4" xfId="26993"/>
    <cellStyle name="Normal 2 28 4 2 4 4 2" xfId="26994"/>
    <cellStyle name="Normal 2 28 4 2 4 5" xfId="26995"/>
    <cellStyle name="Normal 2 28 4 2 5" xfId="26996"/>
    <cellStyle name="Normal 2 28 4 2 5 2" xfId="26997"/>
    <cellStyle name="Normal 2 28 4 2 6" xfId="26998"/>
    <cellStyle name="Normal 2 28 4 2 6 2" xfId="26999"/>
    <cellStyle name="Normal 2 28 4 2 7" xfId="27000"/>
    <cellStyle name="Normal 2 28 4 2 7 2" xfId="27001"/>
    <cellStyle name="Normal 2 28 4 2 8" xfId="27002"/>
    <cellStyle name="Normal 2 28 4 3" xfId="27003"/>
    <cellStyle name="Normal 2 28 4 3 2" xfId="27004"/>
    <cellStyle name="Normal 2 28 4 3 2 2" xfId="27005"/>
    <cellStyle name="Normal 2 28 4 3 2 2 2" xfId="27006"/>
    <cellStyle name="Normal 2 28 4 3 2 2 2 2" xfId="27007"/>
    <cellStyle name="Normal 2 28 4 3 2 2 3" xfId="27008"/>
    <cellStyle name="Normal 2 28 4 3 2 2 3 2" xfId="27009"/>
    <cellStyle name="Normal 2 28 4 3 2 2 4" xfId="27010"/>
    <cellStyle name="Normal 2 28 4 3 2 2 4 2" xfId="27011"/>
    <cellStyle name="Normal 2 28 4 3 2 2 5" xfId="27012"/>
    <cellStyle name="Normal 2 28 4 3 2 3" xfId="27013"/>
    <cellStyle name="Normal 2 28 4 3 2 3 2" xfId="27014"/>
    <cellStyle name="Normal 2 28 4 3 2 4" xfId="27015"/>
    <cellStyle name="Normal 2 28 4 3 2 4 2" xfId="27016"/>
    <cellStyle name="Normal 2 28 4 3 2 5" xfId="27017"/>
    <cellStyle name="Normal 2 28 4 3 2 5 2" xfId="27018"/>
    <cellStyle name="Normal 2 28 4 3 2 6" xfId="27019"/>
    <cellStyle name="Normal 2 28 4 3 3" xfId="27020"/>
    <cellStyle name="Normal 2 28 4 3 3 2" xfId="27021"/>
    <cellStyle name="Normal 2 28 4 3 3 2 2" xfId="27022"/>
    <cellStyle name="Normal 2 28 4 3 3 3" xfId="27023"/>
    <cellStyle name="Normal 2 28 4 3 3 3 2" xfId="27024"/>
    <cellStyle name="Normal 2 28 4 3 3 4" xfId="27025"/>
    <cellStyle name="Normal 2 28 4 3 3 4 2" xfId="27026"/>
    <cellStyle name="Normal 2 28 4 3 3 5" xfId="27027"/>
    <cellStyle name="Normal 2 28 4 3 4" xfId="27028"/>
    <cellStyle name="Normal 2 28 4 3 4 2" xfId="27029"/>
    <cellStyle name="Normal 2 28 4 3 5" xfId="27030"/>
    <cellStyle name="Normal 2 28 4 3 5 2" xfId="27031"/>
    <cellStyle name="Normal 2 28 4 3 6" xfId="27032"/>
    <cellStyle name="Normal 2 28 4 3 6 2" xfId="27033"/>
    <cellStyle name="Normal 2 28 4 3 7" xfId="27034"/>
    <cellStyle name="Normal 2 28 4 4" xfId="27035"/>
    <cellStyle name="Normal 2 28 4 4 2" xfId="27036"/>
    <cellStyle name="Normal 2 28 4 4 2 2" xfId="27037"/>
    <cellStyle name="Normal 2 28 4 4 2 2 2" xfId="27038"/>
    <cellStyle name="Normal 2 28 4 4 2 3" xfId="27039"/>
    <cellStyle name="Normal 2 28 4 4 2 3 2" xfId="27040"/>
    <cellStyle name="Normal 2 28 4 4 2 4" xfId="27041"/>
    <cellStyle name="Normal 2 28 4 4 2 4 2" xfId="27042"/>
    <cellStyle name="Normal 2 28 4 4 2 5" xfId="27043"/>
    <cellStyle name="Normal 2 28 4 4 3" xfId="27044"/>
    <cellStyle name="Normal 2 28 4 4 3 2" xfId="27045"/>
    <cellStyle name="Normal 2 28 4 4 4" xfId="27046"/>
    <cellStyle name="Normal 2 28 4 4 4 2" xfId="27047"/>
    <cellStyle name="Normal 2 28 4 4 5" xfId="27048"/>
    <cellStyle name="Normal 2 28 4 4 5 2" xfId="27049"/>
    <cellStyle name="Normal 2 28 4 4 6" xfId="27050"/>
    <cellStyle name="Normal 2 28 4 5" xfId="27051"/>
    <cellStyle name="Normal 2 28 4 5 2" xfId="27052"/>
    <cellStyle name="Normal 2 28 4 5 2 2" xfId="27053"/>
    <cellStyle name="Normal 2 28 4 5 3" xfId="27054"/>
    <cellStyle name="Normal 2 28 4 5 3 2" xfId="27055"/>
    <cellStyle name="Normal 2 28 4 5 4" xfId="27056"/>
    <cellStyle name="Normal 2 28 4 5 4 2" xfId="27057"/>
    <cellStyle name="Normal 2 28 4 5 5" xfId="27058"/>
    <cellStyle name="Normal 2 28 4 6" xfId="27059"/>
    <cellStyle name="Normal 2 28 4 6 2" xfId="27060"/>
    <cellStyle name="Normal 2 28 4 7" xfId="27061"/>
    <cellStyle name="Normal 2 28 4 7 2" xfId="27062"/>
    <cellStyle name="Normal 2 28 4 8" xfId="27063"/>
    <cellStyle name="Normal 2 28 4 8 2" xfId="27064"/>
    <cellStyle name="Normal 2 28 4 9" xfId="27065"/>
    <cellStyle name="Normal 2 28 5" xfId="27066"/>
    <cellStyle name="Normal 2 28 5 2" xfId="27067"/>
    <cellStyle name="Normal 2 28 5 2 2" xfId="27068"/>
    <cellStyle name="Normal 2 28 5 2 2 2" xfId="27069"/>
    <cellStyle name="Normal 2 28 5 2 2 2 2" xfId="27070"/>
    <cellStyle name="Normal 2 28 5 2 2 2 2 2" xfId="27071"/>
    <cellStyle name="Normal 2 28 5 2 2 2 3" xfId="27072"/>
    <cellStyle name="Normal 2 28 5 2 2 2 3 2" xfId="27073"/>
    <cellStyle name="Normal 2 28 5 2 2 2 4" xfId="27074"/>
    <cellStyle name="Normal 2 28 5 2 2 2 4 2" xfId="27075"/>
    <cellStyle name="Normal 2 28 5 2 2 2 5" xfId="27076"/>
    <cellStyle name="Normal 2 28 5 2 2 3" xfId="27077"/>
    <cellStyle name="Normal 2 28 5 2 2 3 2" xfId="27078"/>
    <cellStyle name="Normal 2 28 5 2 2 4" xfId="27079"/>
    <cellStyle name="Normal 2 28 5 2 2 4 2" xfId="27080"/>
    <cellStyle name="Normal 2 28 5 2 2 5" xfId="27081"/>
    <cellStyle name="Normal 2 28 5 2 2 5 2" xfId="27082"/>
    <cellStyle name="Normal 2 28 5 2 2 6" xfId="27083"/>
    <cellStyle name="Normal 2 28 5 2 3" xfId="27084"/>
    <cellStyle name="Normal 2 28 5 2 3 2" xfId="27085"/>
    <cellStyle name="Normal 2 28 5 2 3 2 2" xfId="27086"/>
    <cellStyle name="Normal 2 28 5 2 3 3" xfId="27087"/>
    <cellStyle name="Normal 2 28 5 2 3 3 2" xfId="27088"/>
    <cellStyle name="Normal 2 28 5 2 3 4" xfId="27089"/>
    <cellStyle name="Normal 2 28 5 2 3 4 2" xfId="27090"/>
    <cellStyle name="Normal 2 28 5 2 3 5" xfId="27091"/>
    <cellStyle name="Normal 2 28 5 2 4" xfId="27092"/>
    <cellStyle name="Normal 2 28 5 2 4 2" xfId="27093"/>
    <cellStyle name="Normal 2 28 5 2 5" xfId="27094"/>
    <cellStyle name="Normal 2 28 5 2 5 2" xfId="27095"/>
    <cellStyle name="Normal 2 28 5 2 6" xfId="27096"/>
    <cellStyle name="Normal 2 28 5 2 6 2" xfId="27097"/>
    <cellStyle name="Normal 2 28 5 2 7" xfId="27098"/>
    <cellStyle name="Normal 2 28 5 3" xfId="27099"/>
    <cellStyle name="Normal 2 28 5 3 2" xfId="27100"/>
    <cellStyle name="Normal 2 28 5 3 2 2" xfId="27101"/>
    <cellStyle name="Normal 2 28 5 3 2 2 2" xfId="27102"/>
    <cellStyle name="Normal 2 28 5 3 2 3" xfId="27103"/>
    <cellStyle name="Normal 2 28 5 3 2 3 2" xfId="27104"/>
    <cellStyle name="Normal 2 28 5 3 2 4" xfId="27105"/>
    <cellStyle name="Normal 2 28 5 3 2 4 2" xfId="27106"/>
    <cellStyle name="Normal 2 28 5 3 2 5" xfId="27107"/>
    <cellStyle name="Normal 2 28 5 3 3" xfId="27108"/>
    <cellStyle name="Normal 2 28 5 3 3 2" xfId="27109"/>
    <cellStyle name="Normal 2 28 5 3 4" xfId="27110"/>
    <cellStyle name="Normal 2 28 5 3 4 2" xfId="27111"/>
    <cellStyle name="Normal 2 28 5 3 5" xfId="27112"/>
    <cellStyle name="Normal 2 28 5 3 5 2" xfId="27113"/>
    <cellStyle name="Normal 2 28 5 3 6" xfId="27114"/>
    <cellStyle name="Normal 2 28 5 4" xfId="27115"/>
    <cellStyle name="Normal 2 28 5 4 2" xfId="27116"/>
    <cellStyle name="Normal 2 28 5 4 2 2" xfId="27117"/>
    <cellStyle name="Normal 2 28 5 4 3" xfId="27118"/>
    <cellStyle name="Normal 2 28 5 4 3 2" xfId="27119"/>
    <cellStyle name="Normal 2 28 5 4 4" xfId="27120"/>
    <cellStyle name="Normal 2 28 5 4 4 2" xfId="27121"/>
    <cellStyle name="Normal 2 28 5 4 5" xfId="27122"/>
    <cellStyle name="Normal 2 28 5 5" xfId="27123"/>
    <cellStyle name="Normal 2 28 5 5 2" xfId="27124"/>
    <cellStyle name="Normal 2 28 5 6" xfId="27125"/>
    <cellStyle name="Normal 2 28 5 6 2" xfId="27126"/>
    <cellStyle name="Normal 2 28 5 7" xfId="27127"/>
    <cellStyle name="Normal 2 28 5 7 2" xfId="27128"/>
    <cellStyle name="Normal 2 28 5 8" xfId="27129"/>
    <cellStyle name="Normal 2 28 6" xfId="27130"/>
    <cellStyle name="Normal 2 28 6 2" xfId="27131"/>
    <cellStyle name="Normal 2 28 6 2 2" xfId="27132"/>
    <cellStyle name="Normal 2 28 6 2 2 2" xfId="27133"/>
    <cellStyle name="Normal 2 28 6 2 2 2 2" xfId="27134"/>
    <cellStyle name="Normal 2 28 6 2 2 3" xfId="27135"/>
    <cellStyle name="Normal 2 28 6 2 2 3 2" xfId="27136"/>
    <cellStyle name="Normal 2 28 6 2 2 4" xfId="27137"/>
    <cellStyle name="Normal 2 28 6 2 2 4 2" xfId="27138"/>
    <cellStyle name="Normal 2 28 6 2 2 5" xfId="27139"/>
    <cellStyle name="Normal 2 28 6 2 3" xfId="27140"/>
    <cellStyle name="Normal 2 28 6 2 3 2" xfId="27141"/>
    <cellStyle name="Normal 2 28 6 2 4" xfId="27142"/>
    <cellStyle name="Normal 2 28 6 2 4 2" xfId="27143"/>
    <cellStyle name="Normal 2 28 6 2 5" xfId="27144"/>
    <cellStyle name="Normal 2 28 6 2 5 2" xfId="27145"/>
    <cellStyle name="Normal 2 28 6 2 6" xfId="27146"/>
    <cellStyle name="Normal 2 28 6 3" xfId="27147"/>
    <cellStyle name="Normal 2 28 6 3 2" xfId="27148"/>
    <cellStyle name="Normal 2 28 6 3 2 2" xfId="27149"/>
    <cellStyle name="Normal 2 28 6 3 3" xfId="27150"/>
    <cellStyle name="Normal 2 28 6 3 3 2" xfId="27151"/>
    <cellStyle name="Normal 2 28 6 3 4" xfId="27152"/>
    <cellStyle name="Normal 2 28 6 3 4 2" xfId="27153"/>
    <cellStyle name="Normal 2 28 6 3 5" xfId="27154"/>
    <cellStyle name="Normal 2 28 6 4" xfId="27155"/>
    <cellStyle name="Normal 2 28 6 4 2" xfId="27156"/>
    <cellStyle name="Normal 2 28 6 5" xfId="27157"/>
    <cellStyle name="Normal 2 28 6 5 2" xfId="27158"/>
    <cellStyle name="Normal 2 28 6 6" xfId="27159"/>
    <cellStyle name="Normal 2 28 6 6 2" xfId="27160"/>
    <cellStyle name="Normal 2 28 6 7" xfId="27161"/>
    <cellStyle name="Normal 2 28 7" xfId="27162"/>
    <cellStyle name="Normal 2 28 7 2" xfId="27163"/>
    <cellStyle name="Normal 2 28 7 2 2" xfId="27164"/>
    <cellStyle name="Normal 2 28 7 2 2 2" xfId="27165"/>
    <cellStyle name="Normal 2 28 7 2 2 2 2" xfId="27166"/>
    <cellStyle name="Normal 2 28 7 2 2 3" xfId="27167"/>
    <cellStyle name="Normal 2 28 7 2 2 3 2" xfId="27168"/>
    <cellStyle name="Normal 2 28 7 2 2 4" xfId="27169"/>
    <cellStyle name="Normal 2 28 7 2 2 4 2" xfId="27170"/>
    <cellStyle name="Normal 2 28 7 2 2 5" xfId="27171"/>
    <cellStyle name="Normal 2 28 7 2 3" xfId="27172"/>
    <cellStyle name="Normal 2 28 7 2 3 2" xfId="27173"/>
    <cellStyle name="Normal 2 28 7 2 4" xfId="27174"/>
    <cellStyle name="Normal 2 28 7 2 4 2" xfId="27175"/>
    <cellStyle name="Normal 2 28 7 2 5" xfId="27176"/>
    <cellStyle name="Normal 2 28 7 2 5 2" xfId="27177"/>
    <cellStyle name="Normal 2 28 7 2 6" xfId="27178"/>
    <cellStyle name="Normal 2 28 7 3" xfId="27179"/>
    <cellStyle name="Normal 2 28 7 3 2" xfId="27180"/>
    <cellStyle name="Normal 2 28 7 3 2 2" xfId="27181"/>
    <cellStyle name="Normal 2 28 7 3 3" xfId="27182"/>
    <cellStyle name="Normal 2 28 7 3 3 2" xfId="27183"/>
    <cellStyle name="Normal 2 28 7 3 4" xfId="27184"/>
    <cellStyle name="Normal 2 28 7 3 4 2" xfId="27185"/>
    <cellStyle name="Normal 2 28 7 3 5" xfId="27186"/>
    <cellStyle name="Normal 2 28 7 4" xfId="27187"/>
    <cellStyle name="Normal 2 28 7 4 2" xfId="27188"/>
    <cellStyle name="Normal 2 28 7 5" xfId="27189"/>
    <cellStyle name="Normal 2 28 7 5 2" xfId="27190"/>
    <cellStyle name="Normal 2 28 7 6" xfId="27191"/>
    <cellStyle name="Normal 2 28 7 6 2" xfId="27192"/>
    <cellStyle name="Normal 2 28 7 7" xfId="27193"/>
    <cellStyle name="Normal 2 28 8" xfId="27194"/>
    <cellStyle name="Normal 2 28 8 2" xfId="27195"/>
    <cellStyle name="Normal 2 28 8 2 2" xfId="27196"/>
    <cellStyle name="Normal 2 28 8 2 2 2" xfId="27197"/>
    <cellStyle name="Normal 2 28 8 2 3" xfId="27198"/>
    <cellStyle name="Normal 2 28 8 2 3 2" xfId="27199"/>
    <cellStyle name="Normal 2 28 8 2 4" xfId="27200"/>
    <cellStyle name="Normal 2 28 8 2 4 2" xfId="27201"/>
    <cellStyle name="Normal 2 28 8 2 5" xfId="27202"/>
    <cellStyle name="Normal 2 28 8 3" xfId="27203"/>
    <cellStyle name="Normal 2 28 8 3 2" xfId="27204"/>
    <cellStyle name="Normal 2 28 8 4" xfId="27205"/>
    <cellStyle name="Normal 2 28 8 4 2" xfId="27206"/>
    <cellStyle name="Normal 2 28 8 5" xfId="27207"/>
    <cellStyle name="Normal 2 28 8 5 2" xfId="27208"/>
    <cellStyle name="Normal 2 28 8 6" xfId="27209"/>
    <cellStyle name="Normal 2 28 9" xfId="27210"/>
    <cellStyle name="Normal 2 28 9 2" xfId="27211"/>
    <cellStyle name="Normal 2 28 9 2 2" xfId="27212"/>
    <cellStyle name="Normal 2 28 9 3" xfId="27213"/>
    <cellStyle name="Normal 2 28 9 3 2" xfId="27214"/>
    <cellStyle name="Normal 2 28 9 4" xfId="27215"/>
    <cellStyle name="Normal 2 28 9 4 2" xfId="27216"/>
    <cellStyle name="Normal 2 28 9 5" xfId="27217"/>
    <cellStyle name="Normal 2 29" xfId="27218"/>
    <cellStyle name="Normal 2 29 2" xfId="27219"/>
    <cellStyle name="Normal 2 29 3" xfId="27220"/>
    <cellStyle name="Normal 2 29 4" xfId="27221"/>
    <cellStyle name="Normal 2 3" xfId="27222"/>
    <cellStyle name="Normal 2 3 10" xfId="27223"/>
    <cellStyle name="Normal 2 3 10 2" xfId="27224"/>
    <cellStyle name="Normal 2 3 11" xfId="27225"/>
    <cellStyle name="Normal 2 3 11 2" xfId="27226"/>
    <cellStyle name="Normal 2 3 12" xfId="27227"/>
    <cellStyle name="Normal 2 3 12 2" xfId="27228"/>
    <cellStyle name="Normal 2 3 13" xfId="27229"/>
    <cellStyle name="Normal 2 3 13 2" xfId="27230"/>
    <cellStyle name="Normal 2 3 14" xfId="27231"/>
    <cellStyle name="Normal 2 3 15" xfId="27232"/>
    <cellStyle name="Normal 2 3 16" xfId="27233"/>
    <cellStyle name="Normal 2 3 17" xfId="27234"/>
    <cellStyle name="Normal 2 3 18" xfId="27235"/>
    <cellStyle name="Normal 2 3 19" xfId="27236"/>
    <cellStyle name="Normal 2 3 2" xfId="27237"/>
    <cellStyle name="Normal 2 3 2 10" xfId="27238"/>
    <cellStyle name="Normal 2 3 2 10 2" xfId="27239"/>
    <cellStyle name="Normal 2 3 2 11" xfId="27240"/>
    <cellStyle name="Normal 2 3 2 11 2" xfId="27241"/>
    <cellStyle name="Normal 2 3 2 2" xfId="27242"/>
    <cellStyle name="Normal 2 3 2 2 2" xfId="27243"/>
    <cellStyle name="Normal 2 3 2 2 2 2" xfId="27244"/>
    <cellStyle name="Normal 2 3 2 2 2 2 2" xfId="27245"/>
    <cellStyle name="Normal 2 3 2 2 2 2 2 2" xfId="27246"/>
    <cellStyle name="Normal 2 3 2 2 2 2 2 2 2" xfId="27247"/>
    <cellStyle name="Normal 2 3 2 2 2 2 2 2 2 2" xfId="27248"/>
    <cellStyle name="Normal 2 3 2 2 2 2 2 2 3" xfId="27249"/>
    <cellStyle name="Normal 2 3 2 2 2 2 2 2 3 2" xfId="27250"/>
    <cellStyle name="Normal 2 3 2 2 2 2 2 2 4" xfId="27251"/>
    <cellStyle name="Normal 2 3 2 2 2 2 2 2 4 2" xfId="27252"/>
    <cellStyle name="Normal 2 3 2 2 2 2 2 2 5" xfId="27253"/>
    <cellStyle name="Normal 2 3 2 2 2 2 2 3" xfId="27254"/>
    <cellStyle name="Normal 2 3 2 2 2 2 2 3 2" xfId="27255"/>
    <cellStyle name="Normal 2 3 2 2 2 2 2 4" xfId="27256"/>
    <cellStyle name="Normal 2 3 2 2 2 2 2 4 2" xfId="27257"/>
    <cellStyle name="Normal 2 3 2 2 2 2 2 5" xfId="27258"/>
    <cellStyle name="Normal 2 3 2 2 2 2 2 5 2" xfId="27259"/>
    <cellStyle name="Normal 2 3 2 2 2 2 2 6" xfId="27260"/>
    <cellStyle name="Normal 2 3 2 2 2 2 3" xfId="27261"/>
    <cellStyle name="Normal 2 3 2 2 2 2 3 2" xfId="27262"/>
    <cellStyle name="Normal 2 3 2 2 2 2 3 2 2" xfId="27263"/>
    <cellStyle name="Normal 2 3 2 2 2 2 3 3" xfId="27264"/>
    <cellStyle name="Normal 2 3 2 2 2 2 3 3 2" xfId="27265"/>
    <cellStyle name="Normal 2 3 2 2 2 2 3 4" xfId="27266"/>
    <cellStyle name="Normal 2 3 2 2 2 2 3 4 2" xfId="27267"/>
    <cellStyle name="Normal 2 3 2 2 2 2 3 5" xfId="27268"/>
    <cellStyle name="Normal 2 3 2 2 2 2 4" xfId="27269"/>
    <cellStyle name="Normal 2 3 2 2 2 2 4 2" xfId="27270"/>
    <cellStyle name="Normal 2 3 2 2 2 2 5" xfId="27271"/>
    <cellStyle name="Normal 2 3 2 2 2 2 5 2" xfId="27272"/>
    <cellStyle name="Normal 2 3 2 2 2 2 6" xfId="27273"/>
    <cellStyle name="Normal 2 3 2 2 2 2 6 2" xfId="27274"/>
    <cellStyle name="Normal 2 3 2 2 2 2 7" xfId="27275"/>
    <cellStyle name="Normal 2 3 2 2 2 3" xfId="27276"/>
    <cellStyle name="Normal 2 3 2 2 2 3 2" xfId="27277"/>
    <cellStyle name="Normal 2 3 2 2 2 3 2 2" xfId="27278"/>
    <cellStyle name="Normal 2 3 2 2 2 3 2 2 2" xfId="27279"/>
    <cellStyle name="Normal 2 3 2 2 2 3 2 3" xfId="27280"/>
    <cellStyle name="Normal 2 3 2 2 2 3 2 3 2" xfId="27281"/>
    <cellStyle name="Normal 2 3 2 2 2 3 2 4" xfId="27282"/>
    <cellStyle name="Normal 2 3 2 2 2 3 2 4 2" xfId="27283"/>
    <cellStyle name="Normal 2 3 2 2 2 3 2 5" xfId="27284"/>
    <cellStyle name="Normal 2 3 2 2 2 3 3" xfId="27285"/>
    <cellStyle name="Normal 2 3 2 2 2 3 3 2" xfId="27286"/>
    <cellStyle name="Normal 2 3 2 2 2 3 4" xfId="27287"/>
    <cellStyle name="Normal 2 3 2 2 2 3 4 2" xfId="27288"/>
    <cellStyle name="Normal 2 3 2 2 2 3 5" xfId="27289"/>
    <cellStyle name="Normal 2 3 2 2 2 3 5 2" xfId="27290"/>
    <cellStyle name="Normal 2 3 2 2 2 3 6" xfId="27291"/>
    <cellStyle name="Normal 2 3 2 2 2 4" xfId="27292"/>
    <cellStyle name="Normal 2 3 2 2 2 4 2" xfId="27293"/>
    <cellStyle name="Normal 2 3 2 2 2 4 2 2" xfId="27294"/>
    <cellStyle name="Normal 2 3 2 2 2 4 3" xfId="27295"/>
    <cellStyle name="Normal 2 3 2 2 2 4 3 2" xfId="27296"/>
    <cellStyle name="Normal 2 3 2 2 2 4 4" xfId="27297"/>
    <cellStyle name="Normal 2 3 2 2 2 4 4 2" xfId="27298"/>
    <cellStyle name="Normal 2 3 2 2 2 4 5" xfId="27299"/>
    <cellStyle name="Normal 2 3 2 2 2 5" xfId="27300"/>
    <cellStyle name="Normal 2 3 2 2 2 5 2" xfId="27301"/>
    <cellStyle name="Normal 2 3 2 2 2 6" xfId="27302"/>
    <cellStyle name="Normal 2 3 2 2 2 6 2" xfId="27303"/>
    <cellStyle name="Normal 2 3 2 2 2 7" xfId="27304"/>
    <cellStyle name="Normal 2 3 2 2 2 7 2" xfId="27305"/>
    <cellStyle name="Normal 2 3 2 2 2 8" xfId="27306"/>
    <cellStyle name="Normal 2 3 2 2 3" xfId="27307"/>
    <cellStyle name="Normal 2 3 2 2 3 2" xfId="27308"/>
    <cellStyle name="Normal 2 3 2 2 3 2 2" xfId="27309"/>
    <cellStyle name="Normal 2 3 2 2 3 2 2 2" xfId="27310"/>
    <cellStyle name="Normal 2 3 2 2 3 2 2 2 2" xfId="27311"/>
    <cellStyle name="Normal 2 3 2 2 3 2 2 3" xfId="27312"/>
    <cellStyle name="Normal 2 3 2 2 3 2 2 3 2" xfId="27313"/>
    <cellStyle name="Normal 2 3 2 2 3 2 2 4" xfId="27314"/>
    <cellStyle name="Normal 2 3 2 2 3 2 2 4 2" xfId="27315"/>
    <cellStyle name="Normal 2 3 2 2 3 2 2 5" xfId="27316"/>
    <cellStyle name="Normal 2 3 2 2 3 2 3" xfId="27317"/>
    <cellStyle name="Normal 2 3 2 2 3 2 3 2" xfId="27318"/>
    <cellStyle name="Normal 2 3 2 2 3 2 4" xfId="27319"/>
    <cellStyle name="Normal 2 3 2 2 3 2 4 2" xfId="27320"/>
    <cellStyle name="Normal 2 3 2 2 3 2 5" xfId="27321"/>
    <cellStyle name="Normal 2 3 2 2 3 2 5 2" xfId="27322"/>
    <cellStyle name="Normal 2 3 2 2 3 2 6" xfId="27323"/>
    <cellStyle name="Normal 2 3 2 2 3 3" xfId="27324"/>
    <cellStyle name="Normal 2 3 2 2 3 3 2" xfId="27325"/>
    <cellStyle name="Normal 2 3 2 2 3 3 2 2" xfId="27326"/>
    <cellStyle name="Normal 2 3 2 2 3 3 3" xfId="27327"/>
    <cellStyle name="Normal 2 3 2 2 3 3 3 2" xfId="27328"/>
    <cellStyle name="Normal 2 3 2 2 3 3 4" xfId="27329"/>
    <cellStyle name="Normal 2 3 2 2 3 3 4 2" xfId="27330"/>
    <cellStyle name="Normal 2 3 2 2 3 3 5" xfId="27331"/>
    <cellStyle name="Normal 2 3 2 2 3 4" xfId="27332"/>
    <cellStyle name="Normal 2 3 2 2 3 4 2" xfId="27333"/>
    <cellStyle name="Normal 2 3 2 2 3 5" xfId="27334"/>
    <cellStyle name="Normal 2 3 2 2 3 5 2" xfId="27335"/>
    <cellStyle name="Normal 2 3 2 2 3 6" xfId="27336"/>
    <cellStyle name="Normal 2 3 2 2 3 6 2" xfId="27337"/>
    <cellStyle name="Normal 2 3 2 2 3 7" xfId="27338"/>
    <cellStyle name="Normal 2 3 2 2 4" xfId="27339"/>
    <cellStyle name="Normal 2 3 2 2 4 2" xfId="27340"/>
    <cellStyle name="Normal 2 3 2 2 4 2 2" xfId="27341"/>
    <cellStyle name="Normal 2 3 2 2 4 2 2 2" xfId="27342"/>
    <cellStyle name="Normal 2 3 2 2 4 2 3" xfId="27343"/>
    <cellStyle name="Normal 2 3 2 2 4 2 3 2" xfId="27344"/>
    <cellStyle name="Normal 2 3 2 2 4 2 4" xfId="27345"/>
    <cellStyle name="Normal 2 3 2 2 4 2 4 2" xfId="27346"/>
    <cellStyle name="Normal 2 3 2 2 4 2 5" xfId="27347"/>
    <cellStyle name="Normal 2 3 2 2 4 3" xfId="27348"/>
    <cellStyle name="Normal 2 3 2 2 4 3 2" xfId="27349"/>
    <cellStyle name="Normal 2 3 2 2 4 4" xfId="27350"/>
    <cellStyle name="Normal 2 3 2 2 4 4 2" xfId="27351"/>
    <cellStyle name="Normal 2 3 2 2 4 5" xfId="27352"/>
    <cellStyle name="Normal 2 3 2 2 4 5 2" xfId="27353"/>
    <cellStyle name="Normal 2 3 2 2 4 6" xfId="27354"/>
    <cellStyle name="Normal 2 3 2 2 5" xfId="27355"/>
    <cellStyle name="Normal 2 3 2 2 5 2" xfId="27356"/>
    <cellStyle name="Normal 2 3 2 2 5 2 2" xfId="27357"/>
    <cellStyle name="Normal 2 3 2 2 5 3" xfId="27358"/>
    <cellStyle name="Normal 2 3 2 2 5 3 2" xfId="27359"/>
    <cellStyle name="Normal 2 3 2 2 5 4" xfId="27360"/>
    <cellStyle name="Normal 2 3 2 2 5 4 2" xfId="27361"/>
    <cellStyle name="Normal 2 3 2 2 5 5" xfId="27362"/>
    <cellStyle name="Normal 2 3 2 2 6" xfId="27363"/>
    <cellStyle name="Normal 2 3 2 2 6 2" xfId="27364"/>
    <cellStyle name="Normal 2 3 2 2 7" xfId="27365"/>
    <cellStyle name="Normal 2 3 2 2 7 2" xfId="27366"/>
    <cellStyle name="Normal 2 3 2 2 8" xfId="27367"/>
    <cellStyle name="Normal 2 3 2 2 8 2" xfId="27368"/>
    <cellStyle name="Normal 2 3 2 2 9" xfId="27369"/>
    <cellStyle name="Normal 2 3 2 3" xfId="27370"/>
    <cellStyle name="Normal 2 3 2 3 2" xfId="27371"/>
    <cellStyle name="Normal 2 3 2 3 2 2" xfId="27372"/>
    <cellStyle name="Normal 2 3 2 3 2 2 2" xfId="27373"/>
    <cellStyle name="Normal 2 3 2 3 2 2 2 2" xfId="27374"/>
    <cellStyle name="Normal 2 3 2 3 2 2 2 2 2" xfId="27375"/>
    <cellStyle name="Normal 2 3 2 3 2 2 2 3" xfId="27376"/>
    <cellStyle name="Normal 2 3 2 3 2 2 2 3 2" xfId="27377"/>
    <cellStyle name="Normal 2 3 2 3 2 2 2 4" xfId="27378"/>
    <cellStyle name="Normal 2 3 2 3 2 2 2 4 2" xfId="27379"/>
    <cellStyle name="Normal 2 3 2 3 2 2 2 5" xfId="27380"/>
    <cellStyle name="Normal 2 3 2 3 2 2 3" xfId="27381"/>
    <cellStyle name="Normal 2 3 2 3 2 2 3 2" xfId="27382"/>
    <cellStyle name="Normal 2 3 2 3 2 2 4" xfId="27383"/>
    <cellStyle name="Normal 2 3 2 3 2 2 4 2" xfId="27384"/>
    <cellStyle name="Normal 2 3 2 3 2 2 5" xfId="27385"/>
    <cellStyle name="Normal 2 3 2 3 2 2 5 2" xfId="27386"/>
    <cellStyle name="Normal 2 3 2 3 2 2 6" xfId="27387"/>
    <cellStyle name="Normal 2 3 2 3 2 3" xfId="27388"/>
    <cellStyle name="Normal 2 3 2 3 2 3 2" xfId="27389"/>
    <cellStyle name="Normal 2 3 2 3 2 3 2 2" xfId="27390"/>
    <cellStyle name="Normal 2 3 2 3 2 3 3" xfId="27391"/>
    <cellStyle name="Normal 2 3 2 3 2 3 3 2" xfId="27392"/>
    <cellStyle name="Normal 2 3 2 3 2 3 4" xfId="27393"/>
    <cellStyle name="Normal 2 3 2 3 2 3 4 2" xfId="27394"/>
    <cellStyle name="Normal 2 3 2 3 2 3 5" xfId="27395"/>
    <cellStyle name="Normal 2 3 2 3 2 4" xfId="27396"/>
    <cellStyle name="Normal 2 3 2 3 2 4 2" xfId="27397"/>
    <cellStyle name="Normal 2 3 2 3 2 5" xfId="27398"/>
    <cellStyle name="Normal 2 3 2 3 2 5 2" xfId="27399"/>
    <cellStyle name="Normal 2 3 2 3 2 6" xfId="27400"/>
    <cellStyle name="Normal 2 3 2 3 2 6 2" xfId="27401"/>
    <cellStyle name="Normal 2 3 2 3 2 7" xfId="27402"/>
    <cellStyle name="Normal 2 3 2 3 3" xfId="27403"/>
    <cellStyle name="Normal 2 3 2 3 3 2" xfId="27404"/>
    <cellStyle name="Normal 2 3 2 3 3 2 2" xfId="27405"/>
    <cellStyle name="Normal 2 3 2 3 3 2 2 2" xfId="27406"/>
    <cellStyle name="Normal 2 3 2 3 3 2 3" xfId="27407"/>
    <cellStyle name="Normal 2 3 2 3 3 2 3 2" xfId="27408"/>
    <cellStyle name="Normal 2 3 2 3 3 2 4" xfId="27409"/>
    <cellStyle name="Normal 2 3 2 3 3 2 4 2" xfId="27410"/>
    <cellStyle name="Normal 2 3 2 3 3 2 5" xfId="27411"/>
    <cellStyle name="Normal 2 3 2 3 3 3" xfId="27412"/>
    <cellStyle name="Normal 2 3 2 3 3 3 2" xfId="27413"/>
    <cellStyle name="Normal 2 3 2 3 3 4" xfId="27414"/>
    <cellStyle name="Normal 2 3 2 3 3 4 2" xfId="27415"/>
    <cellStyle name="Normal 2 3 2 3 3 5" xfId="27416"/>
    <cellStyle name="Normal 2 3 2 3 3 5 2" xfId="27417"/>
    <cellStyle name="Normal 2 3 2 3 3 6" xfId="27418"/>
    <cellStyle name="Normal 2 3 2 3 4" xfId="27419"/>
    <cellStyle name="Normal 2 3 2 3 4 2" xfId="27420"/>
    <cellStyle name="Normal 2 3 2 3 4 2 2" xfId="27421"/>
    <cellStyle name="Normal 2 3 2 3 4 3" xfId="27422"/>
    <cellStyle name="Normal 2 3 2 3 4 3 2" xfId="27423"/>
    <cellStyle name="Normal 2 3 2 3 4 4" xfId="27424"/>
    <cellStyle name="Normal 2 3 2 3 4 4 2" xfId="27425"/>
    <cellStyle name="Normal 2 3 2 3 4 5" xfId="27426"/>
    <cellStyle name="Normal 2 3 2 3 5" xfId="27427"/>
    <cellStyle name="Normal 2 3 2 3 5 2" xfId="27428"/>
    <cellStyle name="Normal 2 3 2 3 6" xfId="27429"/>
    <cellStyle name="Normal 2 3 2 3 6 2" xfId="27430"/>
    <cellStyle name="Normal 2 3 2 3 7" xfId="27431"/>
    <cellStyle name="Normal 2 3 2 3 7 2" xfId="27432"/>
    <cellStyle name="Normal 2 3 2 3 8" xfId="27433"/>
    <cellStyle name="Normal 2 3 2 4" xfId="27434"/>
    <cellStyle name="Normal 2 3 2 4 2" xfId="27435"/>
    <cellStyle name="Normal 2 3 2 4 2 2" xfId="27436"/>
    <cellStyle name="Normal 2 3 2 4 2 2 2" xfId="27437"/>
    <cellStyle name="Normal 2 3 2 4 2 2 2 2" xfId="27438"/>
    <cellStyle name="Normal 2 3 2 4 2 2 3" xfId="27439"/>
    <cellStyle name="Normal 2 3 2 4 2 2 3 2" xfId="27440"/>
    <cellStyle name="Normal 2 3 2 4 2 2 4" xfId="27441"/>
    <cellStyle name="Normal 2 3 2 4 2 2 4 2" xfId="27442"/>
    <cellStyle name="Normal 2 3 2 4 2 2 5" xfId="27443"/>
    <cellStyle name="Normal 2 3 2 4 2 3" xfId="27444"/>
    <cellStyle name="Normal 2 3 2 4 2 3 2" xfId="27445"/>
    <cellStyle name="Normal 2 3 2 4 2 4" xfId="27446"/>
    <cellStyle name="Normal 2 3 2 4 2 4 2" xfId="27447"/>
    <cellStyle name="Normal 2 3 2 4 2 5" xfId="27448"/>
    <cellStyle name="Normal 2 3 2 4 2 5 2" xfId="27449"/>
    <cellStyle name="Normal 2 3 2 4 2 6" xfId="27450"/>
    <cellStyle name="Normal 2 3 2 4 3" xfId="27451"/>
    <cellStyle name="Normal 2 3 2 4 3 2" xfId="27452"/>
    <cellStyle name="Normal 2 3 2 4 3 2 2" xfId="27453"/>
    <cellStyle name="Normal 2 3 2 4 3 3" xfId="27454"/>
    <cellStyle name="Normal 2 3 2 4 3 3 2" xfId="27455"/>
    <cellStyle name="Normal 2 3 2 4 3 4" xfId="27456"/>
    <cellStyle name="Normal 2 3 2 4 3 4 2" xfId="27457"/>
    <cellStyle name="Normal 2 3 2 4 3 5" xfId="27458"/>
    <cellStyle name="Normal 2 3 2 4 4" xfId="27459"/>
    <cellStyle name="Normal 2 3 2 4 4 2" xfId="27460"/>
    <cellStyle name="Normal 2 3 2 4 5" xfId="27461"/>
    <cellStyle name="Normal 2 3 2 4 5 2" xfId="27462"/>
    <cellStyle name="Normal 2 3 2 4 6" xfId="27463"/>
    <cellStyle name="Normal 2 3 2 4 6 2" xfId="27464"/>
    <cellStyle name="Normal 2 3 2 4 7" xfId="27465"/>
    <cellStyle name="Normal 2 3 2 5" xfId="27466"/>
    <cellStyle name="Normal 2 3 2 5 2" xfId="27467"/>
    <cellStyle name="Normal 2 3 2 5 2 2" xfId="27468"/>
    <cellStyle name="Normal 2 3 2 5 2 2 2" xfId="27469"/>
    <cellStyle name="Normal 2 3 2 5 2 2 2 2" xfId="27470"/>
    <cellStyle name="Normal 2 3 2 5 2 2 3" xfId="27471"/>
    <cellStyle name="Normal 2 3 2 5 2 2 3 2" xfId="27472"/>
    <cellStyle name="Normal 2 3 2 5 2 2 4" xfId="27473"/>
    <cellStyle name="Normal 2 3 2 5 2 2 4 2" xfId="27474"/>
    <cellStyle name="Normal 2 3 2 5 2 2 5" xfId="27475"/>
    <cellStyle name="Normal 2 3 2 5 2 3" xfId="27476"/>
    <cellStyle name="Normal 2 3 2 5 2 3 2" xfId="27477"/>
    <cellStyle name="Normal 2 3 2 5 2 4" xfId="27478"/>
    <cellStyle name="Normal 2 3 2 5 2 4 2" xfId="27479"/>
    <cellStyle name="Normal 2 3 2 5 2 5" xfId="27480"/>
    <cellStyle name="Normal 2 3 2 5 2 5 2" xfId="27481"/>
    <cellStyle name="Normal 2 3 2 5 2 6" xfId="27482"/>
    <cellStyle name="Normal 2 3 2 5 3" xfId="27483"/>
    <cellStyle name="Normal 2 3 2 5 3 2" xfId="27484"/>
    <cellStyle name="Normal 2 3 2 5 3 2 2" xfId="27485"/>
    <cellStyle name="Normal 2 3 2 5 3 3" xfId="27486"/>
    <cellStyle name="Normal 2 3 2 5 3 3 2" xfId="27487"/>
    <cellStyle name="Normal 2 3 2 5 3 4" xfId="27488"/>
    <cellStyle name="Normal 2 3 2 5 3 4 2" xfId="27489"/>
    <cellStyle name="Normal 2 3 2 5 3 5" xfId="27490"/>
    <cellStyle name="Normal 2 3 2 5 4" xfId="27491"/>
    <cellStyle name="Normal 2 3 2 5 4 2" xfId="27492"/>
    <cellStyle name="Normal 2 3 2 5 5" xfId="27493"/>
    <cellStyle name="Normal 2 3 2 5 5 2" xfId="27494"/>
    <cellStyle name="Normal 2 3 2 5 6" xfId="27495"/>
    <cellStyle name="Normal 2 3 2 5 6 2" xfId="27496"/>
    <cellStyle name="Normal 2 3 2 5 7" xfId="27497"/>
    <cellStyle name="Normal 2 3 2 6" xfId="27498"/>
    <cellStyle name="Normal 2 3 2 6 2" xfId="27499"/>
    <cellStyle name="Normal 2 3 2 6 2 2" xfId="27500"/>
    <cellStyle name="Normal 2 3 2 6 2 2 2" xfId="27501"/>
    <cellStyle name="Normal 2 3 2 6 2 3" xfId="27502"/>
    <cellStyle name="Normal 2 3 2 6 2 3 2" xfId="27503"/>
    <cellStyle name="Normal 2 3 2 6 2 4" xfId="27504"/>
    <cellStyle name="Normal 2 3 2 6 2 4 2" xfId="27505"/>
    <cellStyle name="Normal 2 3 2 6 2 5" xfId="27506"/>
    <cellStyle name="Normal 2 3 2 6 3" xfId="27507"/>
    <cellStyle name="Normal 2 3 2 6 3 2" xfId="27508"/>
    <cellStyle name="Normal 2 3 2 6 4" xfId="27509"/>
    <cellStyle name="Normal 2 3 2 6 4 2" xfId="27510"/>
    <cellStyle name="Normal 2 3 2 6 5" xfId="27511"/>
    <cellStyle name="Normal 2 3 2 6 5 2" xfId="27512"/>
    <cellStyle name="Normal 2 3 2 6 6" xfId="27513"/>
    <cellStyle name="Normal 2 3 2 7" xfId="27514"/>
    <cellStyle name="Normal 2 3 2 7 2" xfId="27515"/>
    <cellStyle name="Normal 2 3 2 7 2 2" xfId="27516"/>
    <cellStyle name="Normal 2 3 2 7 3" xfId="27517"/>
    <cellStyle name="Normal 2 3 2 7 3 2" xfId="27518"/>
    <cellStyle name="Normal 2 3 2 7 4" xfId="27519"/>
    <cellStyle name="Normal 2 3 2 7 4 2" xfId="27520"/>
    <cellStyle name="Normal 2 3 2 7 5" xfId="27521"/>
    <cellStyle name="Normal 2 3 2 8" xfId="27522"/>
    <cellStyle name="Normal 2 3 2 8 2" xfId="27523"/>
    <cellStyle name="Normal 2 3 2 9" xfId="27524"/>
    <cellStyle name="Normal 2 3 2 9 2" xfId="27525"/>
    <cellStyle name="Normal 2 3 20" xfId="27526"/>
    <cellStyle name="Normal 2 3 3" xfId="27527"/>
    <cellStyle name="Normal 2 3 3 10" xfId="27528"/>
    <cellStyle name="Normal 2 3 3 10 2" xfId="27529"/>
    <cellStyle name="Normal 2 3 3 11" xfId="27530"/>
    <cellStyle name="Normal 2 3 3 12" xfId="27531"/>
    <cellStyle name="Normal 2 3 3 2" xfId="27532"/>
    <cellStyle name="Normal 2 3 3 2 2" xfId="27533"/>
    <cellStyle name="Normal 2 3 3 2 2 2" xfId="27534"/>
    <cellStyle name="Normal 2 3 3 2 2 2 2" xfId="27535"/>
    <cellStyle name="Normal 2 3 3 2 2 2 2 2" xfId="27536"/>
    <cellStyle name="Normal 2 3 3 2 2 2 2 2 2" xfId="27537"/>
    <cellStyle name="Normal 2 3 3 2 2 2 2 2 2 2" xfId="27538"/>
    <cellStyle name="Normal 2 3 3 2 2 2 2 2 3" xfId="27539"/>
    <cellStyle name="Normal 2 3 3 2 2 2 2 2 3 2" xfId="27540"/>
    <cellStyle name="Normal 2 3 3 2 2 2 2 2 4" xfId="27541"/>
    <cellStyle name="Normal 2 3 3 2 2 2 2 2 4 2" xfId="27542"/>
    <cellStyle name="Normal 2 3 3 2 2 2 2 2 5" xfId="27543"/>
    <cellStyle name="Normal 2 3 3 2 2 2 2 3" xfId="27544"/>
    <cellStyle name="Normal 2 3 3 2 2 2 2 3 2" xfId="27545"/>
    <cellStyle name="Normal 2 3 3 2 2 2 2 4" xfId="27546"/>
    <cellStyle name="Normal 2 3 3 2 2 2 2 4 2" xfId="27547"/>
    <cellStyle name="Normal 2 3 3 2 2 2 2 5" xfId="27548"/>
    <cellStyle name="Normal 2 3 3 2 2 2 2 5 2" xfId="27549"/>
    <cellStyle name="Normal 2 3 3 2 2 2 2 6" xfId="27550"/>
    <cellStyle name="Normal 2 3 3 2 2 2 3" xfId="27551"/>
    <cellStyle name="Normal 2 3 3 2 2 2 3 2" xfId="27552"/>
    <cellStyle name="Normal 2 3 3 2 2 2 3 2 2" xfId="27553"/>
    <cellStyle name="Normal 2 3 3 2 2 2 3 3" xfId="27554"/>
    <cellStyle name="Normal 2 3 3 2 2 2 3 3 2" xfId="27555"/>
    <cellStyle name="Normal 2 3 3 2 2 2 3 4" xfId="27556"/>
    <cellStyle name="Normal 2 3 3 2 2 2 3 4 2" xfId="27557"/>
    <cellStyle name="Normal 2 3 3 2 2 2 3 5" xfId="27558"/>
    <cellStyle name="Normal 2 3 3 2 2 2 4" xfId="27559"/>
    <cellStyle name="Normal 2 3 3 2 2 2 4 2" xfId="27560"/>
    <cellStyle name="Normal 2 3 3 2 2 2 5" xfId="27561"/>
    <cellStyle name="Normal 2 3 3 2 2 2 5 2" xfId="27562"/>
    <cellStyle name="Normal 2 3 3 2 2 2 6" xfId="27563"/>
    <cellStyle name="Normal 2 3 3 2 2 2 6 2" xfId="27564"/>
    <cellStyle name="Normal 2 3 3 2 2 2 7" xfId="27565"/>
    <cellStyle name="Normal 2 3 3 2 2 3" xfId="27566"/>
    <cellStyle name="Normal 2 3 3 2 2 3 2" xfId="27567"/>
    <cellStyle name="Normal 2 3 3 2 2 3 2 2" xfId="27568"/>
    <cellStyle name="Normal 2 3 3 2 2 3 2 2 2" xfId="27569"/>
    <cellStyle name="Normal 2 3 3 2 2 3 2 3" xfId="27570"/>
    <cellStyle name="Normal 2 3 3 2 2 3 2 3 2" xfId="27571"/>
    <cellStyle name="Normal 2 3 3 2 2 3 2 4" xfId="27572"/>
    <cellStyle name="Normal 2 3 3 2 2 3 2 4 2" xfId="27573"/>
    <cellStyle name="Normal 2 3 3 2 2 3 2 5" xfId="27574"/>
    <cellStyle name="Normal 2 3 3 2 2 3 3" xfId="27575"/>
    <cellStyle name="Normal 2 3 3 2 2 3 3 2" xfId="27576"/>
    <cellStyle name="Normal 2 3 3 2 2 3 4" xfId="27577"/>
    <cellStyle name="Normal 2 3 3 2 2 3 4 2" xfId="27578"/>
    <cellStyle name="Normal 2 3 3 2 2 3 5" xfId="27579"/>
    <cellStyle name="Normal 2 3 3 2 2 3 5 2" xfId="27580"/>
    <cellStyle name="Normal 2 3 3 2 2 3 6" xfId="27581"/>
    <cellStyle name="Normal 2 3 3 2 2 4" xfId="27582"/>
    <cellStyle name="Normal 2 3 3 2 2 4 2" xfId="27583"/>
    <cellStyle name="Normal 2 3 3 2 2 4 2 2" xfId="27584"/>
    <cellStyle name="Normal 2 3 3 2 2 4 3" xfId="27585"/>
    <cellStyle name="Normal 2 3 3 2 2 4 3 2" xfId="27586"/>
    <cellStyle name="Normal 2 3 3 2 2 4 4" xfId="27587"/>
    <cellStyle name="Normal 2 3 3 2 2 4 4 2" xfId="27588"/>
    <cellStyle name="Normal 2 3 3 2 2 4 5" xfId="27589"/>
    <cellStyle name="Normal 2 3 3 2 2 5" xfId="27590"/>
    <cellStyle name="Normal 2 3 3 2 2 5 2" xfId="27591"/>
    <cellStyle name="Normal 2 3 3 2 2 6" xfId="27592"/>
    <cellStyle name="Normal 2 3 3 2 2 6 2" xfId="27593"/>
    <cellStyle name="Normal 2 3 3 2 2 7" xfId="27594"/>
    <cellStyle name="Normal 2 3 3 2 2 7 2" xfId="27595"/>
    <cellStyle name="Normal 2 3 3 2 2 8" xfId="27596"/>
    <cellStyle name="Normal 2 3 3 2 3" xfId="27597"/>
    <cellStyle name="Normal 2 3 3 2 3 2" xfId="27598"/>
    <cellStyle name="Normal 2 3 3 2 3 2 2" xfId="27599"/>
    <cellStyle name="Normal 2 3 3 2 3 2 2 2" xfId="27600"/>
    <cellStyle name="Normal 2 3 3 2 3 2 2 2 2" xfId="27601"/>
    <cellStyle name="Normal 2 3 3 2 3 2 2 3" xfId="27602"/>
    <cellStyle name="Normal 2 3 3 2 3 2 2 3 2" xfId="27603"/>
    <cellStyle name="Normal 2 3 3 2 3 2 2 4" xfId="27604"/>
    <cellStyle name="Normal 2 3 3 2 3 2 2 4 2" xfId="27605"/>
    <cellStyle name="Normal 2 3 3 2 3 2 2 5" xfId="27606"/>
    <cellStyle name="Normal 2 3 3 2 3 2 3" xfId="27607"/>
    <cellStyle name="Normal 2 3 3 2 3 2 3 2" xfId="27608"/>
    <cellStyle name="Normal 2 3 3 2 3 2 4" xfId="27609"/>
    <cellStyle name="Normal 2 3 3 2 3 2 4 2" xfId="27610"/>
    <cellStyle name="Normal 2 3 3 2 3 2 5" xfId="27611"/>
    <cellStyle name="Normal 2 3 3 2 3 2 5 2" xfId="27612"/>
    <cellStyle name="Normal 2 3 3 2 3 2 6" xfId="27613"/>
    <cellStyle name="Normal 2 3 3 2 3 3" xfId="27614"/>
    <cellStyle name="Normal 2 3 3 2 3 3 2" xfId="27615"/>
    <cellStyle name="Normal 2 3 3 2 3 3 2 2" xfId="27616"/>
    <cellStyle name="Normal 2 3 3 2 3 3 3" xfId="27617"/>
    <cellStyle name="Normal 2 3 3 2 3 3 3 2" xfId="27618"/>
    <cellStyle name="Normal 2 3 3 2 3 3 4" xfId="27619"/>
    <cellStyle name="Normal 2 3 3 2 3 3 4 2" xfId="27620"/>
    <cellStyle name="Normal 2 3 3 2 3 3 5" xfId="27621"/>
    <cellStyle name="Normal 2 3 3 2 3 4" xfId="27622"/>
    <cellStyle name="Normal 2 3 3 2 3 4 2" xfId="27623"/>
    <cellStyle name="Normal 2 3 3 2 3 5" xfId="27624"/>
    <cellStyle name="Normal 2 3 3 2 3 5 2" xfId="27625"/>
    <cellStyle name="Normal 2 3 3 2 3 6" xfId="27626"/>
    <cellStyle name="Normal 2 3 3 2 3 6 2" xfId="27627"/>
    <cellStyle name="Normal 2 3 3 2 3 7" xfId="27628"/>
    <cellStyle name="Normal 2 3 3 2 4" xfId="27629"/>
    <cellStyle name="Normal 2 3 3 2 4 2" xfId="27630"/>
    <cellStyle name="Normal 2 3 3 2 4 2 2" xfId="27631"/>
    <cellStyle name="Normal 2 3 3 2 4 2 2 2" xfId="27632"/>
    <cellStyle name="Normal 2 3 3 2 4 2 3" xfId="27633"/>
    <cellStyle name="Normal 2 3 3 2 4 2 3 2" xfId="27634"/>
    <cellStyle name="Normal 2 3 3 2 4 2 4" xfId="27635"/>
    <cellStyle name="Normal 2 3 3 2 4 2 4 2" xfId="27636"/>
    <cellStyle name="Normal 2 3 3 2 4 2 5" xfId="27637"/>
    <cellStyle name="Normal 2 3 3 2 4 3" xfId="27638"/>
    <cellStyle name="Normal 2 3 3 2 4 3 2" xfId="27639"/>
    <cellStyle name="Normal 2 3 3 2 4 4" xfId="27640"/>
    <cellStyle name="Normal 2 3 3 2 4 4 2" xfId="27641"/>
    <cellStyle name="Normal 2 3 3 2 4 5" xfId="27642"/>
    <cellStyle name="Normal 2 3 3 2 4 5 2" xfId="27643"/>
    <cellStyle name="Normal 2 3 3 2 4 6" xfId="27644"/>
    <cellStyle name="Normal 2 3 3 2 5" xfId="27645"/>
    <cellStyle name="Normal 2 3 3 2 5 2" xfId="27646"/>
    <cellStyle name="Normal 2 3 3 2 5 2 2" xfId="27647"/>
    <cellStyle name="Normal 2 3 3 2 5 3" xfId="27648"/>
    <cellStyle name="Normal 2 3 3 2 5 3 2" xfId="27649"/>
    <cellStyle name="Normal 2 3 3 2 5 4" xfId="27650"/>
    <cellStyle name="Normal 2 3 3 2 5 4 2" xfId="27651"/>
    <cellStyle name="Normal 2 3 3 2 5 5" xfId="27652"/>
    <cellStyle name="Normal 2 3 3 2 6" xfId="27653"/>
    <cellStyle name="Normal 2 3 3 2 6 2" xfId="27654"/>
    <cellStyle name="Normal 2 3 3 2 7" xfId="27655"/>
    <cellStyle name="Normal 2 3 3 2 7 2" xfId="27656"/>
    <cellStyle name="Normal 2 3 3 2 8" xfId="27657"/>
    <cellStyle name="Normal 2 3 3 2 8 2" xfId="27658"/>
    <cellStyle name="Normal 2 3 3 2 9" xfId="27659"/>
    <cellStyle name="Normal 2 3 3 3" xfId="27660"/>
    <cellStyle name="Normal 2 3 3 3 2" xfId="27661"/>
    <cellStyle name="Normal 2 3 3 3 2 2" xfId="27662"/>
    <cellStyle name="Normal 2 3 3 3 2 2 2" xfId="27663"/>
    <cellStyle name="Normal 2 3 3 3 2 2 2 2" xfId="27664"/>
    <cellStyle name="Normal 2 3 3 3 2 2 2 2 2" xfId="27665"/>
    <cellStyle name="Normal 2 3 3 3 2 2 2 3" xfId="27666"/>
    <cellStyle name="Normal 2 3 3 3 2 2 2 3 2" xfId="27667"/>
    <cellStyle name="Normal 2 3 3 3 2 2 2 4" xfId="27668"/>
    <cellStyle name="Normal 2 3 3 3 2 2 2 4 2" xfId="27669"/>
    <cellStyle name="Normal 2 3 3 3 2 2 2 5" xfId="27670"/>
    <cellStyle name="Normal 2 3 3 3 2 2 3" xfId="27671"/>
    <cellStyle name="Normal 2 3 3 3 2 2 3 2" xfId="27672"/>
    <cellStyle name="Normal 2 3 3 3 2 2 4" xfId="27673"/>
    <cellStyle name="Normal 2 3 3 3 2 2 4 2" xfId="27674"/>
    <cellStyle name="Normal 2 3 3 3 2 2 5" xfId="27675"/>
    <cellStyle name="Normal 2 3 3 3 2 2 5 2" xfId="27676"/>
    <cellStyle name="Normal 2 3 3 3 2 2 6" xfId="27677"/>
    <cellStyle name="Normal 2 3 3 3 2 3" xfId="27678"/>
    <cellStyle name="Normal 2 3 3 3 2 3 2" xfId="27679"/>
    <cellStyle name="Normal 2 3 3 3 2 3 2 2" xfId="27680"/>
    <cellStyle name="Normal 2 3 3 3 2 3 3" xfId="27681"/>
    <cellStyle name="Normal 2 3 3 3 2 3 3 2" xfId="27682"/>
    <cellStyle name="Normal 2 3 3 3 2 3 4" xfId="27683"/>
    <cellStyle name="Normal 2 3 3 3 2 3 4 2" xfId="27684"/>
    <cellStyle name="Normal 2 3 3 3 2 3 5" xfId="27685"/>
    <cellStyle name="Normal 2 3 3 3 2 4" xfId="27686"/>
    <cellStyle name="Normal 2 3 3 3 2 4 2" xfId="27687"/>
    <cellStyle name="Normal 2 3 3 3 2 5" xfId="27688"/>
    <cellStyle name="Normal 2 3 3 3 2 5 2" xfId="27689"/>
    <cellStyle name="Normal 2 3 3 3 2 6" xfId="27690"/>
    <cellStyle name="Normal 2 3 3 3 2 6 2" xfId="27691"/>
    <cellStyle name="Normal 2 3 3 3 2 7" xfId="27692"/>
    <cellStyle name="Normal 2 3 3 3 3" xfId="27693"/>
    <cellStyle name="Normal 2 3 3 3 3 2" xfId="27694"/>
    <cellStyle name="Normal 2 3 3 3 3 2 2" xfId="27695"/>
    <cellStyle name="Normal 2 3 3 3 3 2 2 2" xfId="27696"/>
    <cellStyle name="Normal 2 3 3 3 3 2 3" xfId="27697"/>
    <cellStyle name="Normal 2 3 3 3 3 2 3 2" xfId="27698"/>
    <cellStyle name="Normal 2 3 3 3 3 2 4" xfId="27699"/>
    <cellStyle name="Normal 2 3 3 3 3 2 4 2" xfId="27700"/>
    <cellStyle name="Normal 2 3 3 3 3 2 5" xfId="27701"/>
    <cellStyle name="Normal 2 3 3 3 3 3" xfId="27702"/>
    <cellStyle name="Normal 2 3 3 3 3 3 2" xfId="27703"/>
    <cellStyle name="Normal 2 3 3 3 3 4" xfId="27704"/>
    <cellStyle name="Normal 2 3 3 3 3 4 2" xfId="27705"/>
    <cellStyle name="Normal 2 3 3 3 3 5" xfId="27706"/>
    <cellStyle name="Normal 2 3 3 3 3 5 2" xfId="27707"/>
    <cellStyle name="Normal 2 3 3 3 3 6" xfId="27708"/>
    <cellStyle name="Normal 2 3 3 3 4" xfId="27709"/>
    <cellStyle name="Normal 2 3 3 3 4 2" xfId="27710"/>
    <cellStyle name="Normal 2 3 3 3 4 2 2" xfId="27711"/>
    <cellStyle name="Normal 2 3 3 3 4 3" xfId="27712"/>
    <cellStyle name="Normal 2 3 3 3 4 3 2" xfId="27713"/>
    <cellStyle name="Normal 2 3 3 3 4 4" xfId="27714"/>
    <cellStyle name="Normal 2 3 3 3 4 4 2" xfId="27715"/>
    <cellStyle name="Normal 2 3 3 3 4 5" xfId="27716"/>
    <cellStyle name="Normal 2 3 3 3 5" xfId="27717"/>
    <cellStyle name="Normal 2 3 3 3 5 2" xfId="27718"/>
    <cellStyle name="Normal 2 3 3 3 6" xfId="27719"/>
    <cellStyle name="Normal 2 3 3 3 6 2" xfId="27720"/>
    <cellStyle name="Normal 2 3 3 3 7" xfId="27721"/>
    <cellStyle name="Normal 2 3 3 3 7 2" xfId="27722"/>
    <cellStyle name="Normal 2 3 3 3 8" xfId="27723"/>
    <cellStyle name="Normal 2 3 3 4" xfId="27724"/>
    <cellStyle name="Normal 2 3 3 4 2" xfId="27725"/>
    <cellStyle name="Normal 2 3 3 4 2 2" xfId="27726"/>
    <cellStyle name="Normal 2 3 3 4 2 2 2" xfId="27727"/>
    <cellStyle name="Normal 2 3 3 4 2 2 2 2" xfId="27728"/>
    <cellStyle name="Normal 2 3 3 4 2 2 3" xfId="27729"/>
    <cellStyle name="Normal 2 3 3 4 2 2 3 2" xfId="27730"/>
    <cellStyle name="Normal 2 3 3 4 2 2 4" xfId="27731"/>
    <cellStyle name="Normal 2 3 3 4 2 2 4 2" xfId="27732"/>
    <cellStyle name="Normal 2 3 3 4 2 2 5" xfId="27733"/>
    <cellStyle name="Normal 2 3 3 4 2 3" xfId="27734"/>
    <cellStyle name="Normal 2 3 3 4 2 3 2" xfId="27735"/>
    <cellStyle name="Normal 2 3 3 4 2 4" xfId="27736"/>
    <cellStyle name="Normal 2 3 3 4 2 4 2" xfId="27737"/>
    <cellStyle name="Normal 2 3 3 4 2 5" xfId="27738"/>
    <cellStyle name="Normal 2 3 3 4 2 5 2" xfId="27739"/>
    <cellStyle name="Normal 2 3 3 4 2 6" xfId="27740"/>
    <cellStyle name="Normal 2 3 3 4 3" xfId="27741"/>
    <cellStyle name="Normal 2 3 3 4 3 2" xfId="27742"/>
    <cellStyle name="Normal 2 3 3 4 3 2 2" xfId="27743"/>
    <cellStyle name="Normal 2 3 3 4 3 3" xfId="27744"/>
    <cellStyle name="Normal 2 3 3 4 3 3 2" xfId="27745"/>
    <cellStyle name="Normal 2 3 3 4 3 4" xfId="27746"/>
    <cellStyle name="Normal 2 3 3 4 3 4 2" xfId="27747"/>
    <cellStyle name="Normal 2 3 3 4 3 5" xfId="27748"/>
    <cellStyle name="Normal 2 3 3 4 4" xfId="27749"/>
    <cellStyle name="Normal 2 3 3 4 4 2" xfId="27750"/>
    <cellStyle name="Normal 2 3 3 4 5" xfId="27751"/>
    <cellStyle name="Normal 2 3 3 4 5 2" xfId="27752"/>
    <cellStyle name="Normal 2 3 3 4 6" xfId="27753"/>
    <cellStyle name="Normal 2 3 3 4 6 2" xfId="27754"/>
    <cellStyle name="Normal 2 3 3 4 7" xfId="27755"/>
    <cellStyle name="Normal 2 3 3 5" xfId="27756"/>
    <cellStyle name="Normal 2 3 3 5 2" xfId="27757"/>
    <cellStyle name="Normal 2 3 3 5 2 2" xfId="27758"/>
    <cellStyle name="Normal 2 3 3 5 2 2 2" xfId="27759"/>
    <cellStyle name="Normal 2 3 3 5 2 2 2 2" xfId="27760"/>
    <cellStyle name="Normal 2 3 3 5 2 2 3" xfId="27761"/>
    <cellStyle name="Normal 2 3 3 5 2 2 3 2" xfId="27762"/>
    <cellStyle name="Normal 2 3 3 5 2 2 4" xfId="27763"/>
    <cellStyle name="Normal 2 3 3 5 2 2 4 2" xfId="27764"/>
    <cellStyle name="Normal 2 3 3 5 2 2 5" xfId="27765"/>
    <cellStyle name="Normal 2 3 3 5 2 3" xfId="27766"/>
    <cellStyle name="Normal 2 3 3 5 2 3 2" xfId="27767"/>
    <cellStyle name="Normal 2 3 3 5 2 4" xfId="27768"/>
    <cellStyle name="Normal 2 3 3 5 2 4 2" xfId="27769"/>
    <cellStyle name="Normal 2 3 3 5 2 5" xfId="27770"/>
    <cellStyle name="Normal 2 3 3 5 2 5 2" xfId="27771"/>
    <cellStyle name="Normal 2 3 3 5 2 6" xfId="27772"/>
    <cellStyle name="Normal 2 3 3 5 3" xfId="27773"/>
    <cellStyle name="Normal 2 3 3 5 3 2" xfId="27774"/>
    <cellStyle name="Normal 2 3 3 5 3 2 2" xfId="27775"/>
    <cellStyle name="Normal 2 3 3 5 3 3" xfId="27776"/>
    <cellStyle name="Normal 2 3 3 5 3 3 2" xfId="27777"/>
    <cellStyle name="Normal 2 3 3 5 3 4" xfId="27778"/>
    <cellStyle name="Normal 2 3 3 5 3 4 2" xfId="27779"/>
    <cellStyle name="Normal 2 3 3 5 3 5" xfId="27780"/>
    <cellStyle name="Normal 2 3 3 5 4" xfId="27781"/>
    <cellStyle name="Normal 2 3 3 5 4 2" xfId="27782"/>
    <cellStyle name="Normal 2 3 3 5 5" xfId="27783"/>
    <cellStyle name="Normal 2 3 3 5 5 2" xfId="27784"/>
    <cellStyle name="Normal 2 3 3 5 6" xfId="27785"/>
    <cellStyle name="Normal 2 3 3 5 6 2" xfId="27786"/>
    <cellStyle name="Normal 2 3 3 5 7" xfId="27787"/>
    <cellStyle name="Normal 2 3 3 6" xfId="27788"/>
    <cellStyle name="Normal 2 3 3 6 2" xfId="27789"/>
    <cellStyle name="Normal 2 3 3 6 2 2" xfId="27790"/>
    <cellStyle name="Normal 2 3 3 6 2 2 2" xfId="27791"/>
    <cellStyle name="Normal 2 3 3 6 2 3" xfId="27792"/>
    <cellStyle name="Normal 2 3 3 6 2 3 2" xfId="27793"/>
    <cellStyle name="Normal 2 3 3 6 2 4" xfId="27794"/>
    <cellStyle name="Normal 2 3 3 6 2 4 2" xfId="27795"/>
    <cellStyle name="Normal 2 3 3 6 2 5" xfId="27796"/>
    <cellStyle name="Normal 2 3 3 6 3" xfId="27797"/>
    <cellStyle name="Normal 2 3 3 6 3 2" xfId="27798"/>
    <cellStyle name="Normal 2 3 3 6 4" xfId="27799"/>
    <cellStyle name="Normal 2 3 3 6 4 2" xfId="27800"/>
    <cellStyle name="Normal 2 3 3 6 5" xfId="27801"/>
    <cellStyle name="Normal 2 3 3 6 5 2" xfId="27802"/>
    <cellStyle name="Normal 2 3 3 6 6" xfId="27803"/>
    <cellStyle name="Normal 2 3 3 7" xfId="27804"/>
    <cellStyle name="Normal 2 3 3 7 2" xfId="27805"/>
    <cellStyle name="Normal 2 3 3 7 2 2" xfId="27806"/>
    <cellStyle name="Normal 2 3 3 7 3" xfId="27807"/>
    <cellStyle name="Normal 2 3 3 7 3 2" xfId="27808"/>
    <cellStyle name="Normal 2 3 3 7 4" xfId="27809"/>
    <cellStyle name="Normal 2 3 3 7 4 2" xfId="27810"/>
    <cellStyle name="Normal 2 3 3 7 5" xfId="27811"/>
    <cellStyle name="Normal 2 3 3 8" xfId="27812"/>
    <cellStyle name="Normal 2 3 3 8 2" xfId="27813"/>
    <cellStyle name="Normal 2 3 3 9" xfId="27814"/>
    <cellStyle name="Normal 2 3 3 9 2" xfId="27815"/>
    <cellStyle name="Normal 2 3 4" xfId="27816"/>
    <cellStyle name="Normal 2 3 4 10" xfId="27817"/>
    <cellStyle name="Normal 2 3 4 2" xfId="27818"/>
    <cellStyle name="Normal 2 3 4 2 2" xfId="27819"/>
    <cellStyle name="Normal 2 3 4 2 2 2" xfId="27820"/>
    <cellStyle name="Normal 2 3 4 2 2 2 2" xfId="27821"/>
    <cellStyle name="Normal 2 3 4 2 2 2 2 2" xfId="27822"/>
    <cellStyle name="Normal 2 3 4 2 2 2 2 2 2" xfId="27823"/>
    <cellStyle name="Normal 2 3 4 2 2 2 2 3" xfId="27824"/>
    <cellStyle name="Normal 2 3 4 2 2 2 2 3 2" xfId="27825"/>
    <cellStyle name="Normal 2 3 4 2 2 2 2 4" xfId="27826"/>
    <cellStyle name="Normal 2 3 4 2 2 2 2 4 2" xfId="27827"/>
    <cellStyle name="Normal 2 3 4 2 2 2 2 5" xfId="27828"/>
    <cellStyle name="Normal 2 3 4 2 2 2 3" xfId="27829"/>
    <cellStyle name="Normal 2 3 4 2 2 2 3 2" xfId="27830"/>
    <cellStyle name="Normal 2 3 4 2 2 2 4" xfId="27831"/>
    <cellStyle name="Normal 2 3 4 2 2 2 4 2" xfId="27832"/>
    <cellStyle name="Normal 2 3 4 2 2 2 5" xfId="27833"/>
    <cellStyle name="Normal 2 3 4 2 2 2 5 2" xfId="27834"/>
    <cellStyle name="Normal 2 3 4 2 2 2 6" xfId="27835"/>
    <cellStyle name="Normal 2 3 4 2 2 3" xfId="27836"/>
    <cellStyle name="Normal 2 3 4 2 2 3 2" xfId="27837"/>
    <cellStyle name="Normal 2 3 4 2 2 3 2 2" xfId="27838"/>
    <cellStyle name="Normal 2 3 4 2 2 3 3" xfId="27839"/>
    <cellStyle name="Normal 2 3 4 2 2 3 3 2" xfId="27840"/>
    <cellStyle name="Normal 2 3 4 2 2 3 4" xfId="27841"/>
    <cellStyle name="Normal 2 3 4 2 2 3 4 2" xfId="27842"/>
    <cellStyle name="Normal 2 3 4 2 2 3 5" xfId="27843"/>
    <cellStyle name="Normal 2 3 4 2 2 4" xfId="27844"/>
    <cellStyle name="Normal 2 3 4 2 2 4 2" xfId="27845"/>
    <cellStyle name="Normal 2 3 4 2 2 5" xfId="27846"/>
    <cellStyle name="Normal 2 3 4 2 2 5 2" xfId="27847"/>
    <cellStyle name="Normal 2 3 4 2 2 6" xfId="27848"/>
    <cellStyle name="Normal 2 3 4 2 2 6 2" xfId="27849"/>
    <cellStyle name="Normal 2 3 4 2 2 7" xfId="27850"/>
    <cellStyle name="Normal 2 3 4 2 3" xfId="27851"/>
    <cellStyle name="Normal 2 3 4 2 3 2" xfId="27852"/>
    <cellStyle name="Normal 2 3 4 2 3 2 2" xfId="27853"/>
    <cellStyle name="Normal 2 3 4 2 3 2 2 2" xfId="27854"/>
    <cellStyle name="Normal 2 3 4 2 3 2 3" xfId="27855"/>
    <cellStyle name="Normal 2 3 4 2 3 2 3 2" xfId="27856"/>
    <cellStyle name="Normal 2 3 4 2 3 2 4" xfId="27857"/>
    <cellStyle name="Normal 2 3 4 2 3 2 4 2" xfId="27858"/>
    <cellStyle name="Normal 2 3 4 2 3 2 5" xfId="27859"/>
    <cellStyle name="Normal 2 3 4 2 3 3" xfId="27860"/>
    <cellStyle name="Normal 2 3 4 2 3 3 2" xfId="27861"/>
    <cellStyle name="Normal 2 3 4 2 3 4" xfId="27862"/>
    <cellStyle name="Normal 2 3 4 2 3 4 2" xfId="27863"/>
    <cellStyle name="Normal 2 3 4 2 3 5" xfId="27864"/>
    <cellStyle name="Normal 2 3 4 2 3 5 2" xfId="27865"/>
    <cellStyle name="Normal 2 3 4 2 3 6" xfId="27866"/>
    <cellStyle name="Normal 2 3 4 2 4" xfId="27867"/>
    <cellStyle name="Normal 2 3 4 2 4 2" xfId="27868"/>
    <cellStyle name="Normal 2 3 4 2 4 2 2" xfId="27869"/>
    <cellStyle name="Normal 2 3 4 2 4 3" xfId="27870"/>
    <cellStyle name="Normal 2 3 4 2 4 3 2" xfId="27871"/>
    <cellStyle name="Normal 2 3 4 2 4 4" xfId="27872"/>
    <cellStyle name="Normal 2 3 4 2 4 4 2" xfId="27873"/>
    <cellStyle name="Normal 2 3 4 2 4 5" xfId="27874"/>
    <cellStyle name="Normal 2 3 4 2 5" xfId="27875"/>
    <cellStyle name="Normal 2 3 4 2 5 2" xfId="27876"/>
    <cellStyle name="Normal 2 3 4 2 6" xfId="27877"/>
    <cellStyle name="Normal 2 3 4 2 6 2" xfId="27878"/>
    <cellStyle name="Normal 2 3 4 2 7" xfId="27879"/>
    <cellStyle name="Normal 2 3 4 2 7 2" xfId="27880"/>
    <cellStyle name="Normal 2 3 4 2 8" xfId="27881"/>
    <cellStyle name="Normal 2 3 4 3" xfId="27882"/>
    <cellStyle name="Normal 2 3 4 3 2" xfId="27883"/>
    <cellStyle name="Normal 2 3 4 3 2 2" xfId="27884"/>
    <cellStyle name="Normal 2 3 4 3 2 2 2" xfId="27885"/>
    <cellStyle name="Normal 2 3 4 3 2 2 2 2" xfId="27886"/>
    <cellStyle name="Normal 2 3 4 3 2 2 3" xfId="27887"/>
    <cellStyle name="Normal 2 3 4 3 2 2 3 2" xfId="27888"/>
    <cellStyle name="Normal 2 3 4 3 2 2 4" xfId="27889"/>
    <cellStyle name="Normal 2 3 4 3 2 2 4 2" xfId="27890"/>
    <cellStyle name="Normal 2 3 4 3 2 2 5" xfId="27891"/>
    <cellStyle name="Normal 2 3 4 3 2 3" xfId="27892"/>
    <cellStyle name="Normal 2 3 4 3 2 3 2" xfId="27893"/>
    <cellStyle name="Normal 2 3 4 3 2 4" xfId="27894"/>
    <cellStyle name="Normal 2 3 4 3 2 4 2" xfId="27895"/>
    <cellStyle name="Normal 2 3 4 3 2 5" xfId="27896"/>
    <cellStyle name="Normal 2 3 4 3 2 5 2" xfId="27897"/>
    <cellStyle name="Normal 2 3 4 3 2 6" xfId="27898"/>
    <cellStyle name="Normal 2 3 4 3 3" xfId="27899"/>
    <cellStyle name="Normal 2 3 4 3 3 2" xfId="27900"/>
    <cellStyle name="Normal 2 3 4 3 3 2 2" xfId="27901"/>
    <cellStyle name="Normal 2 3 4 3 3 3" xfId="27902"/>
    <cellStyle name="Normal 2 3 4 3 3 3 2" xfId="27903"/>
    <cellStyle name="Normal 2 3 4 3 3 4" xfId="27904"/>
    <cellStyle name="Normal 2 3 4 3 3 4 2" xfId="27905"/>
    <cellStyle name="Normal 2 3 4 3 3 5" xfId="27906"/>
    <cellStyle name="Normal 2 3 4 3 4" xfId="27907"/>
    <cellStyle name="Normal 2 3 4 3 4 2" xfId="27908"/>
    <cellStyle name="Normal 2 3 4 3 5" xfId="27909"/>
    <cellStyle name="Normal 2 3 4 3 5 2" xfId="27910"/>
    <cellStyle name="Normal 2 3 4 3 6" xfId="27911"/>
    <cellStyle name="Normal 2 3 4 3 6 2" xfId="27912"/>
    <cellStyle name="Normal 2 3 4 3 7" xfId="27913"/>
    <cellStyle name="Normal 2 3 4 4" xfId="27914"/>
    <cellStyle name="Normal 2 3 4 4 2" xfId="27915"/>
    <cellStyle name="Normal 2 3 4 4 2 2" xfId="27916"/>
    <cellStyle name="Normal 2 3 4 4 2 2 2" xfId="27917"/>
    <cellStyle name="Normal 2 3 4 4 2 3" xfId="27918"/>
    <cellStyle name="Normal 2 3 4 4 2 3 2" xfId="27919"/>
    <cellStyle name="Normal 2 3 4 4 2 4" xfId="27920"/>
    <cellStyle name="Normal 2 3 4 4 2 4 2" xfId="27921"/>
    <cellStyle name="Normal 2 3 4 4 2 5" xfId="27922"/>
    <cellStyle name="Normal 2 3 4 4 3" xfId="27923"/>
    <cellStyle name="Normal 2 3 4 4 3 2" xfId="27924"/>
    <cellStyle name="Normal 2 3 4 4 4" xfId="27925"/>
    <cellStyle name="Normal 2 3 4 4 4 2" xfId="27926"/>
    <cellStyle name="Normal 2 3 4 4 5" xfId="27927"/>
    <cellStyle name="Normal 2 3 4 4 5 2" xfId="27928"/>
    <cellStyle name="Normal 2 3 4 4 6" xfId="27929"/>
    <cellStyle name="Normal 2 3 4 5" xfId="27930"/>
    <cellStyle name="Normal 2 3 4 5 2" xfId="27931"/>
    <cellStyle name="Normal 2 3 4 5 2 2" xfId="27932"/>
    <cellStyle name="Normal 2 3 4 5 3" xfId="27933"/>
    <cellStyle name="Normal 2 3 4 5 3 2" xfId="27934"/>
    <cellStyle name="Normal 2 3 4 5 4" xfId="27935"/>
    <cellStyle name="Normal 2 3 4 5 4 2" xfId="27936"/>
    <cellStyle name="Normal 2 3 4 5 5" xfId="27937"/>
    <cellStyle name="Normal 2 3 4 6" xfId="27938"/>
    <cellStyle name="Normal 2 3 4 6 2" xfId="27939"/>
    <cellStyle name="Normal 2 3 4 7" xfId="27940"/>
    <cellStyle name="Normal 2 3 4 7 2" xfId="27941"/>
    <cellStyle name="Normal 2 3 4 8" xfId="27942"/>
    <cellStyle name="Normal 2 3 4 8 2" xfId="27943"/>
    <cellStyle name="Normal 2 3 4 9" xfId="27944"/>
    <cellStyle name="Normal 2 3 5" xfId="27945"/>
    <cellStyle name="Normal 2 3 5 2" xfId="27946"/>
    <cellStyle name="Normal 2 3 5 2 2" xfId="27947"/>
    <cellStyle name="Normal 2 3 5 2 2 2" xfId="27948"/>
    <cellStyle name="Normal 2 3 5 2 2 2 2" xfId="27949"/>
    <cellStyle name="Normal 2 3 5 2 2 2 2 2" xfId="27950"/>
    <cellStyle name="Normal 2 3 5 2 2 2 3" xfId="27951"/>
    <cellStyle name="Normal 2 3 5 2 2 2 3 2" xfId="27952"/>
    <cellStyle name="Normal 2 3 5 2 2 2 4" xfId="27953"/>
    <cellStyle name="Normal 2 3 5 2 2 2 4 2" xfId="27954"/>
    <cellStyle name="Normal 2 3 5 2 2 2 5" xfId="27955"/>
    <cellStyle name="Normal 2 3 5 2 2 3" xfId="27956"/>
    <cellStyle name="Normal 2 3 5 2 2 3 2" xfId="27957"/>
    <cellStyle name="Normal 2 3 5 2 2 4" xfId="27958"/>
    <cellStyle name="Normal 2 3 5 2 2 4 2" xfId="27959"/>
    <cellStyle name="Normal 2 3 5 2 2 5" xfId="27960"/>
    <cellStyle name="Normal 2 3 5 2 2 5 2" xfId="27961"/>
    <cellStyle name="Normal 2 3 5 2 2 6" xfId="27962"/>
    <cellStyle name="Normal 2 3 5 2 3" xfId="27963"/>
    <cellStyle name="Normal 2 3 5 2 3 2" xfId="27964"/>
    <cellStyle name="Normal 2 3 5 2 3 2 2" xfId="27965"/>
    <cellStyle name="Normal 2 3 5 2 3 3" xfId="27966"/>
    <cellStyle name="Normal 2 3 5 2 3 3 2" xfId="27967"/>
    <cellStyle name="Normal 2 3 5 2 3 4" xfId="27968"/>
    <cellStyle name="Normal 2 3 5 2 3 4 2" xfId="27969"/>
    <cellStyle name="Normal 2 3 5 2 3 5" xfId="27970"/>
    <cellStyle name="Normal 2 3 5 2 4" xfId="27971"/>
    <cellStyle name="Normal 2 3 5 2 4 2" xfId="27972"/>
    <cellStyle name="Normal 2 3 5 2 5" xfId="27973"/>
    <cellStyle name="Normal 2 3 5 2 5 2" xfId="27974"/>
    <cellStyle name="Normal 2 3 5 2 6" xfId="27975"/>
    <cellStyle name="Normal 2 3 5 2 6 2" xfId="27976"/>
    <cellStyle name="Normal 2 3 5 2 7" xfId="27977"/>
    <cellStyle name="Normal 2 3 5 3" xfId="27978"/>
    <cellStyle name="Normal 2 3 5 3 2" xfId="27979"/>
    <cellStyle name="Normal 2 3 5 3 2 2" xfId="27980"/>
    <cellStyle name="Normal 2 3 5 3 2 2 2" xfId="27981"/>
    <cellStyle name="Normal 2 3 5 3 2 3" xfId="27982"/>
    <cellStyle name="Normal 2 3 5 3 2 3 2" xfId="27983"/>
    <cellStyle name="Normal 2 3 5 3 2 4" xfId="27984"/>
    <cellStyle name="Normal 2 3 5 3 2 4 2" xfId="27985"/>
    <cellStyle name="Normal 2 3 5 3 2 5" xfId="27986"/>
    <cellStyle name="Normal 2 3 5 3 3" xfId="27987"/>
    <cellStyle name="Normal 2 3 5 3 3 2" xfId="27988"/>
    <cellStyle name="Normal 2 3 5 3 4" xfId="27989"/>
    <cellStyle name="Normal 2 3 5 3 4 2" xfId="27990"/>
    <cellStyle name="Normal 2 3 5 3 5" xfId="27991"/>
    <cellStyle name="Normal 2 3 5 3 5 2" xfId="27992"/>
    <cellStyle name="Normal 2 3 5 3 6" xfId="27993"/>
    <cellStyle name="Normal 2 3 5 4" xfId="27994"/>
    <cellStyle name="Normal 2 3 5 4 2" xfId="27995"/>
    <cellStyle name="Normal 2 3 5 4 2 2" xfId="27996"/>
    <cellStyle name="Normal 2 3 5 4 3" xfId="27997"/>
    <cellStyle name="Normal 2 3 5 4 3 2" xfId="27998"/>
    <cellStyle name="Normal 2 3 5 4 4" xfId="27999"/>
    <cellStyle name="Normal 2 3 5 4 4 2" xfId="28000"/>
    <cellStyle name="Normal 2 3 5 4 5" xfId="28001"/>
    <cellStyle name="Normal 2 3 5 5" xfId="28002"/>
    <cellStyle name="Normal 2 3 5 5 2" xfId="28003"/>
    <cellStyle name="Normal 2 3 5 6" xfId="28004"/>
    <cellStyle name="Normal 2 3 5 6 2" xfId="28005"/>
    <cellStyle name="Normal 2 3 5 7" xfId="28006"/>
    <cellStyle name="Normal 2 3 5 7 2" xfId="28007"/>
    <cellStyle name="Normal 2 3 5 8" xfId="28008"/>
    <cellStyle name="Normal 2 3 5 9" xfId="28009"/>
    <cellStyle name="Normal 2 3 6" xfId="28010"/>
    <cellStyle name="Normal 2 3 6 2" xfId="28011"/>
    <cellStyle name="Normal 2 3 6 2 2" xfId="28012"/>
    <cellStyle name="Normal 2 3 6 2 2 2" xfId="28013"/>
    <cellStyle name="Normal 2 3 6 2 2 2 2" xfId="28014"/>
    <cellStyle name="Normal 2 3 6 2 2 3" xfId="28015"/>
    <cellStyle name="Normal 2 3 6 2 2 3 2" xfId="28016"/>
    <cellStyle name="Normal 2 3 6 2 2 4" xfId="28017"/>
    <cellStyle name="Normal 2 3 6 2 2 4 2" xfId="28018"/>
    <cellStyle name="Normal 2 3 6 2 2 5" xfId="28019"/>
    <cellStyle name="Normal 2 3 6 2 3" xfId="28020"/>
    <cellStyle name="Normal 2 3 6 2 3 2" xfId="28021"/>
    <cellStyle name="Normal 2 3 6 2 4" xfId="28022"/>
    <cellStyle name="Normal 2 3 6 2 4 2" xfId="28023"/>
    <cellStyle name="Normal 2 3 6 2 5" xfId="28024"/>
    <cellStyle name="Normal 2 3 6 2 5 2" xfId="28025"/>
    <cellStyle name="Normal 2 3 6 2 6" xfId="28026"/>
    <cellStyle name="Normal 2 3 6 3" xfId="28027"/>
    <cellStyle name="Normal 2 3 6 3 2" xfId="28028"/>
    <cellStyle name="Normal 2 3 6 3 2 2" xfId="28029"/>
    <cellStyle name="Normal 2 3 6 3 3" xfId="28030"/>
    <cellStyle name="Normal 2 3 6 3 3 2" xfId="28031"/>
    <cellStyle name="Normal 2 3 6 3 4" xfId="28032"/>
    <cellStyle name="Normal 2 3 6 3 4 2" xfId="28033"/>
    <cellStyle name="Normal 2 3 6 3 5" xfId="28034"/>
    <cellStyle name="Normal 2 3 6 4" xfId="28035"/>
    <cellStyle name="Normal 2 3 6 4 2" xfId="28036"/>
    <cellStyle name="Normal 2 3 6 5" xfId="28037"/>
    <cellStyle name="Normal 2 3 6 5 2" xfId="28038"/>
    <cellStyle name="Normal 2 3 6 6" xfId="28039"/>
    <cellStyle name="Normal 2 3 6 6 2" xfId="28040"/>
    <cellStyle name="Normal 2 3 6 7" xfId="28041"/>
    <cellStyle name="Normal 2 3 7" xfId="28042"/>
    <cellStyle name="Normal 2 3 7 2" xfId="28043"/>
    <cellStyle name="Normal 2 3 7 2 2" xfId="28044"/>
    <cellStyle name="Normal 2 3 7 2 2 2" xfId="28045"/>
    <cellStyle name="Normal 2 3 7 2 2 2 2" xfId="28046"/>
    <cellStyle name="Normal 2 3 7 2 2 3" xfId="28047"/>
    <cellStyle name="Normal 2 3 7 2 2 3 2" xfId="28048"/>
    <cellStyle name="Normal 2 3 7 2 2 4" xfId="28049"/>
    <cellStyle name="Normal 2 3 7 2 2 4 2" xfId="28050"/>
    <cellStyle name="Normal 2 3 7 2 2 5" xfId="28051"/>
    <cellStyle name="Normal 2 3 7 2 3" xfId="28052"/>
    <cellStyle name="Normal 2 3 7 2 3 2" xfId="28053"/>
    <cellStyle name="Normal 2 3 7 2 4" xfId="28054"/>
    <cellStyle name="Normal 2 3 7 2 4 2" xfId="28055"/>
    <cellStyle name="Normal 2 3 7 2 5" xfId="28056"/>
    <cellStyle name="Normal 2 3 7 2 5 2" xfId="28057"/>
    <cellStyle name="Normal 2 3 7 2 6" xfId="28058"/>
    <cellStyle name="Normal 2 3 7 3" xfId="28059"/>
    <cellStyle name="Normal 2 3 7 3 2" xfId="28060"/>
    <cellStyle name="Normal 2 3 7 3 2 2" xfId="28061"/>
    <cellStyle name="Normal 2 3 7 3 3" xfId="28062"/>
    <cellStyle name="Normal 2 3 7 3 3 2" xfId="28063"/>
    <cellStyle name="Normal 2 3 7 3 4" xfId="28064"/>
    <cellStyle name="Normal 2 3 7 3 4 2" xfId="28065"/>
    <cellStyle name="Normal 2 3 7 3 5" xfId="28066"/>
    <cellStyle name="Normal 2 3 7 4" xfId="28067"/>
    <cellStyle name="Normal 2 3 7 4 2" xfId="28068"/>
    <cellStyle name="Normal 2 3 7 5" xfId="28069"/>
    <cellStyle name="Normal 2 3 7 5 2" xfId="28070"/>
    <cellStyle name="Normal 2 3 7 6" xfId="28071"/>
    <cellStyle name="Normal 2 3 7 6 2" xfId="28072"/>
    <cellStyle name="Normal 2 3 7 7" xfId="28073"/>
    <cellStyle name="Normal 2 3 8" xfId="28074"/>
    <cellStyle name="Normal 2 3 8 2" xfId="28075"/>
    <cellStyle name="Normal 2 3 8 2 2" xfId="28076"/>
    <cellStyle name="Normal 2 3 8 2 2 2" xfId="28077"/>
    <cellStyle name="Normal 2 3 8 2 3" xfId="28078"/>
    <cellStyle name="Normal 2 3 8 2 3 2" xfId="28079"/>
    <cellStyle name="Normal 2 3 8 2 4" xfId="28080"/>
    <cellStyle name="Normal 2 3 8 2 4 2" xfId="28081"/>
    <cellStyle name="Normal 2 3 8 2 5" xfId="28082"/>
    <cellStyle name="Normal 2 3 8 3" xfId="28083"/>
    <cellStyle name="Normal 2 3 8 3 2" xfId="28084"/>
    <cellStyle name="Normal 2 3 8 4" xfId="28085"/>
    <cellStyle name="Normal 2 3 8 4 2" xfId="28086"/>
    <cellStyle name="Normal 2 3 8 5" xfId="28087"/>
    <cellStyle name="Normal 2 3 8 5 2" xfId="28088"/>
    <cellStyle name="Normal 2 3 8 6" xfId="28089"/>
    <cellStyle name="Normal 2 3 9" xfId="28090"/>
    <cellStyle name="Normal 2 3 9 2" xfId="28091"/>
    <cellStyle name="Normal 2 3 9 2 2" xfId="28092"/>
    <cellStyle name="Normal 2 3 9 3" xfId="28093"/>
    <cellStyle name="Normal 2 3 9 3 2" xfId="28094"/>
    <cellStyle name="Normal 2 3 9 4" xfId="28095"/>
    <cellStyle name="Normal 2 3 9 4 2" xfId="28096"/>
    <cellStyle name="Normal 2 3 9 5" xfId="28097"/>
    <cellStyle name="Normal 2 30" xfId="28098"/>
    <cellStyle name="Normal 2 30 10" xfId="28099"/>
    <cellStyle name="Normal 2 30 10 2" xfId="28100"/>
    <cellStyle name="Normal 2 30 11" xfId="28101"/>
    <cellStyle name="Normal 2 30 12" xfId="28102"/>
    <cellStyle name="Normal 2 30 13" xfId="28103"/>
    <cellStyle name="Normal 2 30 2" xfId="28104"/>
    <cellStyle name="Normal 2 30 2 2" xfId="28105"/>
    <cellStyle name="Normal 2 30 2 2 2" xfId="28106"/>
    <cellStyle name="Normal 2 30 2 2 2 2" xfId="28107"/>
    <cellStyle name="Normal 2 30 2 2 2 2 2" xfId="28108"/>
    <cellStyle name="Normal 2 30 2 2 2 2 2 2" xfId="28109"/>
    <cellStyle name="Normal 2 30 2 2 2 2 2 2 2" xfId="28110"/>
    <cellStyle name="Normal 2 30 2 2 2 2 2 3" xfId="28111"/>
    <cellStyle name="Normal 2 30 2 2 2 2 2 3 2" xfId="28112"/>
    <cellStyle name="Normal 2 30 2 2 2 2 2 4" xfId="28113"/>
    <cellStyle name="Normal 2 30 2 2 2 2 2 4 2" xfId="28114"/>
    <cellStyle name="Normal 2 30 2 2 2 2 2 5" xfId="28115"/>
    <cellStyle name="Normal 2 30 2 2 2 2 3" xfId="28116"/>
    <cellStyle name="Normal 2 30 2 2 2 2 3 2" xfId="28117"/>
    <cellStyle name="Normal 2 30 2 2 2 2 4" xfId="28118"/>
    <cellStyle name="Normal 2 30 2 2 2 2 4 2" xfId="28119"/>
    <cellStyle name="Normal 2 30 2 2 2 2 5" xfId="28120"/>
    <cellStyle name="Normal 2 30 2 2 2 2 5 2" xfId="28121"/>
    <cellStyle name="Normal 2 30 2 2 2 2 6" xfId="28122"/>
    <cellStyle name="Normal 2 30 2 2 2 3" xfId="28123"/>
    <cellStyle name="Normal 2 30 2 2 2 3 2" xfId="28124"/>
    <cellStyle name="Normal 2 30 2 2 2 3 2 2" xfId="28125"/>
    <cellStyle name="Normal 2 30 2 2 2 3 3" xfId="28126"/>
    <cellStyle name="Normal 2 30 2 2 2 3 3 2" xfId="28127"/>
    <cellStyle name="Normal 2 30 2 2 2 3 4" xfId="28128"/>
    <cellStyle name="Normal 2 30 2 2 2 3 4 2" xfId="28129"/>
    <cellStyle name="Normal 2 30 2 2 2 3 5" xfId="28130"/>
    <cellStyle name="Normal 2 30 2 2 2 4" xfId="28131"/>
    <cellStyle name="Normal 2 30 2 2 2 4 2" xfId="28132"/>
    <cellStyle name="Normal 2 30 2 2 2 5" xfId="28133"/>
    <cellStyle name="Normal 2 30 2 2 2 5 2" xfId="28134"/>
    <cellStyle name="Normal 2 30 2 2 2 6" xfId="28135"/>
    <cellStyle name="Normal 2 30 2 2 2 6 2" xfId="28136"/>
    <cellStyle name="Normal 2 30 2 2 2 7" xfId="28137"/>
    <cellStyle name="Normal 2 30 2 2 3" xfId="28138"/>
    <cellStyle name="Normal 2 30 2 2 3 2" xfId="28139"/>
    <cellStyle name="Normal 2 30 2 2 3 2 2" xfId="28140"/>
    <cellStyle name="Normal 2 30 2 2 3 2 2 2" xfId="28141"/>
    <cellStyle name="Normal 2 30 2 2 3 2 3" xfId="28142"/>
    <cellStyle name="Normal 2 30 2 2 3 2 3 2" xfId="28143"/>
    <cellStyle name="Normal 2 30 2 2 3 2 4" xfId="28144"/>
    <cellStyle name="Normal 2 30 2 2 3 2 4 2" xfId="28145"/>
    <cellStyle name="Normal 2 30 2 2 3 2 5" xfId="28146"/>
    <cellStyle name="Normal 2 30 2 2 3 3" xfId="28147"/>
    <cellStyle name="Normal 2 30 2 2 3 3 2" xfId="28148"/>
    <cellStyle name="Normal 2 30 2 2 3 4" xfId="28149"/>
    <cellStyle name="Normal 2 30 2 2 3 4 2" xfId="28150"/>
    <cellStyle name="Normal 2 30 2 2 3 5" xfId="28151"/>
    <cellStyle name="Normal 2 30 2 2 3 5 2" xfId="28152"/>
    <cellStyle name="Normal 2 30 2 2 3 6" xfId="28153"/>
    <cellStyle name="Normal 2 30 2 2 4" xfId="28154"/>
    <cellStyle name="Normal 2 30 2 2 4 2" xfId="28155"/>
    <cellStyle name="Normal 2 30 2 2 4 2 2" xfId="28156"/>
    <cellStyle name="Normal 2 30 2 2 4 3" xfId="28157"/>
    <cellStyle name="Normal 2 30 2 2 4 3 2" xfId="28158"/>
    <cellStyle name="Normal 2 30 2 2 4 4" xfId="28159"/>
    <cellStyle name="Normal 2 30 2 2 4 4 2" xfId="28160"/>
    <cellStyle name="Normal 2 30 2 2 4 5" xfId="28161"/>
    <cellStyle name="Normal 2 30 2 2 5" xfId="28162"/>
    <cellStyle name="Normal 2 30 2 2 5 2" xfId="28163"/>
    <cellStyle name="Normal 2 30 2 2 6" xfId="28164"/>
    <cellStyle name="Normal 2 30 2 2 6 2" xfId="28165"/>
    <cellStyle name="Normal 2 30 2 2 7" xfId="28166"/>
    <cellStyle name="Normal 2 30 2 2 7 2" xfId="28167"/>
    <cellStyle name="Normal 2 30 2 2 8" xfId="28168"/>
    <cellStyle name="Normal 2 30 2 3" xfId="28169"/>
    <cellStyle name="Normal 2 30 2 3 2" xfId="28170"/>
    <cellStyle name="Normal 2 30 2 3 2 2" xfId="28171"/>
    <cellStyle name="Normal 2 30 2 3 2 2 2" xfId="28172"/>
    <cellStyle name="Normal 2 30 2 3 2 2 2 2" xfId="28173"/>
    <cellStyle name="Normal 2 30 2 3 2 2 3" xfId="28174"/>
    <cellStyle name="Normal 2 30 2 3 2 2 3 2" xfId="28175"/>
    <cellStyle name="Normal 2 30 2 3 2 2 4" xfId="28176"/>
    <cellStyle name="Normal 2 30 2 3 2 2 4 2" xfId="28177"/>
    <cellStyle name="Normal 2 30 2 3 2 2 5" xfId="28178"/>
    <cellStyle name="Normal 2 30 2 3 2 3" xfId="28179"/>
    <cellStyle name="Normal 2 30 2 3 2 3 2" xfId="28180"/>
    <cellStyle name="Normal 2 30 2 3 2 4" xfId="28181"/>
    <cellStyle name="Normal 2 30 2 3 2 4 2" xfId="28182"/>
    <cellStyle name="Normal 2 30 2 3 2 5" xfId="28183"/>
    <cellStyle name="Normal 2 30 2 3 2 5 2" xfId="28184"/>
    <cellStyle name="Normal 2 30 2 3 2 6" xfId="28185"/>
    <cellStyle name="Normal 2 30 2 3 3" xfId="28186"/>
    <cellStyle name="Normal 2 30 2 3 3 2" xfId="28187"/>
    <cellStyle name="Normal 2 30 2 3 3 2 2" xfId="28188"/>
    <cellStyle name="Normal 2 30 2 3 3 3" xfId="28189"/>
    <cellStyle name="Normal 2 30 2 3 3 3 2" xfId="28190"/>
    <cellStyle name="Normal 2 30 2 3 3 4" xfId="28191"/>
    <cellStyle name="Normal 2 30 2 3 3 4 2" xfId="28192"/>
    <cellStyle name="Normal 2 30 2 3 3 5" xfId="28193"/>
    <cellStyle name="Normal 2 30 2 3 4" xfId="28194"/>
    <cellStyle name="Normal 2 30 2 3 4 2" xfId="28195"/>
    <cellStyle name="Normal 2 30 2 3 5" xfId="28196"/>
    <cellStyle name="Normal 2 30 2 3 5 2" xfId="28197"/>
    <cellStyle name="Normal 2 30 2 3 6" xfId="28198"/>
    <cellStyle name="Normal 2 30 2 3 6 2" xfId="28199"/>
    <cellStyle name="Normal 2 30 2 3 7" xfId="28200"/>
    <cellStyle name="Normal 2 30 2 4" xfId="28201"/>
    <cellStyle name="Normal 2 30 2 4 2" xfId="28202"/>
    <cellStyle name="Normal 2 30 2 4 2 2" xfId="28203"/>
    <cellStyle name="Normal 2 30 2 4 2 2 2" xfId="28204"/>
    <cellStyle name="Normal 2 30 2 4 2 3" xfId="28205"/>
    <cellStyle name="Normal 2 30 2 4 2 3 2" xfId="28206"/>
    <cellStyle name="Normal 2 30 2 4 2 4" xfId="28207"/>
    <cellStyle name="Normal 2 30 2 4 2 4 2" xfId="28208"/>
    <cellStyle name="Normal 2 30 2 4 2 5" xfId="28209"/>
    <cellStyle name="Normal 2 30 2 4 3" xfId="28210"/>
    <cellStyle name="Normal 2 30 2 4 3 2" xfId="28211"/>
    <cellStyle name="Normal 2 30 2 4 4" xfId="28212"/>
    <cellStyle name="Normal 2 30 2 4 4 2" xfId="28213"/>
    <cellStyle name="Normal 2 30 2 4 5" xfId="28214"/>
    <cellStyle name="Normal 2 30 2 4 5 2" xfId="28215"/>
    <cellStyle name="Normal 2 30 2 4 6" xfId="28216"/>
    <cellStyle name="Normal 2 30 2 5" xfId="28217"/>
    <cellStyle name="Normal 2 30 2 5 2" xfId="28218"/>
    <cellStyle name="Normal 2 30 2 5 2 2" xfId="28219"/>
    <cellStyle name="Normal 2 30 2 5 3" xfId="28220"/>
    <cellStyle name="Normal 2 30 2 5 3 2" xfId="28221"/>
    <cellStyle name="Normal 2 30 2 5 4" xfId="28222"/>
    <cellStyle name="Normal 2 30 2 5 4 2" xfId="28223"/>
    <cellStyle name="Normal 2 30 2 5 5" xfId="28224"/>
    <cellStyle name="Normal 2 30 2 6" xfId="28225"/>
    <cellStyle name="Normal 2 30 2 6 2" xfId="28226"/>
    <cellStyle name="Normal 2 30 2 7" xfId="28227"/>
    <cellStyle name="Normal 2 30 2 7 2" xfId="28228"/>
    <cellStyle name="Normal 2 30 2 8" xfId="28229"/>
    <cellStyle name="Normal 2 30 2 8 2" xfId="28230"/>
    <cellStyle name="Normal 2 30 2 9" xfId="28231"/>
    <cellStyle name="Normal 2 30 3" xfId="28232"/>
    <cellStyle name="Normal 2 30 3 2" xfId="28233"/>
    <cellStyle name="Normal 2 30 3 2 2" xfId="28234"/>
    <cellStyle name="Normal 2 30 3 2 2 2" xfId="28235"/>
    <cellStyle name="Normal 2 30 3 2 2 2 2" xfId="28236"/>
    <cellStyle name="Normal 2 30 3 2 2 2 2 2" xfId="28237"/>
    <cellStyle name="Normal 2 30 3 2 2 2 3" xfId="28238"/>
    <cellStyle name="Normal 2 30 3 2 2 2 3 2" xfId="28239"/>
    <cellStyle name="Normal 2 30 3 2 2 2 4" xfId="28240"/>
    <cellStyle name="Normal 2 30 3 2 2 2 4 2" xfId="28241"/>
    <cellStyle name="Normal 2 30 3 2 2 2 5" xfId="28242"/>
    <cellStyle name="Normal 2 30 3 2 2 3" xfId="28243"/>
    <cellStyle name="Normal 2 30 3 2 2 3 2" xfId="28244"/>
    <cellStyle name="Normal 2 30 3 2 2 4" xfId="28245"/>
    <cellStyle name="Normal 2 30 3 2 2 4 2" xfId="28246"/>
    <cellStyle name="Normal 2 30 3 2 2 5" xfId="28247"/>
    <cellStyle name="Normal 2 30 3 2 2 5 2" xfId="28248"/>
    <cellStyle name="Normal 2 30 3 2 2 6" xfId="28249"/>
    <cellStyle name="Normal 2 30 3 2 3" xfId="28250"/>
    <cellStyle name="Normal 2 30 3 2 3 2" xfId="28251"/>
    <cellStyle name="Normal 2 30 3 2 3 2 2" xfId="28252"/>
    <cellStyle name="Normal 2 30 3 2 3 3" xfId="28253"/>
    <cellStyle name="Normal 2 30 3 2 3 3 2" xfId="28254"/>
    <cellStyle name="Normal 2 30 3 2 3 4" xfId="28255"/>
    <cellStyle name="Normal 2 30 3 2 3 4 2" xfId="28256"/>
    <cellStyle name="Normal 2 30 3 2 3 5" xfId="28257"/>
    <cellStyle name="Normal 2 30 3 2 4" xfId="28258"/>
    <cellStyle name="Normal 2 30 3 2 4 2" xfId="28259"/>
    <cellStyle name="Normal 2 30 3 2 5" xfId="28260"/>
    <cellStyle name="Normal 2 30 3 2 5 2" xfId="28261"/>
    <cellStyle name="Normal 2 30 3 2 6" xfId="28262"/>
    <cellStyle name="Normal 2 30 3 2 6 2" xfId="28263"/>
    <cellStyle name="Normal 2 30 3 2 7" xfId="28264"/>
    <cellStyle name="Normal 2 30 3 3" xfId="28265"/>
    <cellStyle name="Normal 2 30 3 3 2" xfId="28266"/>
    <cellStyle name="Normal 2 30 3 3 2 2" xfId="28267"/>
    <cellStyle name="Normal 2 30 3 3 2 2 2" xfId="28268"/>
    <cellStyle name="Normal 2 30 3 3 2 3" xfId="28269"/>
    <cellStyle name="Normal 2 30 3 3 2 3 2" xfId="28270"/>
    <cellStyle name="Normal 2 30 3 3 2 4" xfId="28271"/>
    <cellStyle name="Normal 2 30 3 3 2 4 2" xfId="28272"/>
    <cellStyle name="Normal 2 30 3 3 2 5" xfId="28273"/>
    <cellStyle name="Normal 2 30 3 3 3" xfId="28274"/>
    <cellStyle name="Normal 2 30 3 3 3 2" xfId="28275"/>
    <cellStyle name="Normal 2 30 3 3 4" xfId="28276"/>
    <cellStyle name="Normal 2 30 3 3 4 2" xfId="28277"/>
    <cellStyle name="Normal 2 30 3 3 5" xfId="28278"/>
    <cellStyle name="Normal 2 30 3 3 5 2" xfId="28279"/>
    <cellStyle name="Normal 2 30 3 3 6" xfId="28280"/>
    <cellStyle name="Normal 2 30 3 4" xfId="28281"/>
    <cellStyle name="Normal 2 30 3 4 2" xfId="28282"/>
    <cellStyle name="Normal 2 30 3 4 2 2" xfId="28283"/>
    <cellStyle name="Normal 2 30 3 4 3" xfId="28284"/>
    <cellStyle name="Normal 2 30 3 4 3 2" xfId="28285"/>
    <cellStyle name="Normal 2 30 3 4 4" xfId="28286"/>
    <cellStyle name="Normal 2 30 3 4 4 2" xfId="28287"/>
    <cellStyle name="Normal 2 30 3 4 5" xfId="28288"/>
    <cellStyle name="Normal 2 30 3 5" xfId="28289"/>
    <cellStyle name="Normal 2 30 3 5 2" xfId="28290"/>
    <cellStyle name="Normal 2 30 3 6" xfId="28291"/>
    <cellStyle name="Normal 2 30 3 6 2" xfId="28292"/>
    <cellStyle name="Normal 2 30 3 7" xfId="28293"/>
    <cellStyle name="Normal 2 30 3 7 2" xfId="28294"/>
    <cellStyle name="Normal 2 30 3 8" xfId="28295"/>
    <cellStyle name="Normal 2 30 4" xfId="28296"/>
    <cellStyle name="Normal 2 30 4 2" xfId="28297"/>
    <cellStyle name="Normal 2 30 4 2 2" xfId="28298"/>
    <cellStyle name="Normal 2 30 4 2 2 2" xfId="28299"/>
    <cellStyle name="Normal 2 30 4 2 2 2 2" xfId="28300"/>
    <cellStyle name="Normal 2 30 4 2 2 3" xfId="28301"/>
    <cellStyle name="Normal 2 30 4 2 2 3 2" xfId="28302"/>
    <cellStyle name="Normal 2 30 4 2 2 4" xfId="28303"/>
    <cellStyle name="Normal 2 30 4 2 2 4 2" xfId="28304"/>
    <cellStyle name="Normal 2 30 4 2 2 5" xfId="28305"/>
    <cellStyle name="Normal 2 30 4 2 3" xfId="28306"/>
    <cellStyle name="Normal 2 30 4 2 3 2" xfId="28307"/>
    <cellStyle name="Normal 2 30 4 2 4" xfId="28308"/>
    <cellStyle name="Normal 2 30 4 2 4 2" xfId="28309"/>
    <cellStyle name="Normal 2 30 4 2 5" xfId="28310"/>
    <cellStyle name="Normal 2 30 4 2 5 2" xfId="28311"/>
    <cellStyle name="Normal 2 30 4 2 6" xfId="28312"/>
    <cellStyle name="Normal 2 30 4 3" xfId="28313"/>
    <cellStyle name="Normal 2 30 4 3 2" xfId="28314"/>
    <cellStyle name="Normal 2 30 4 3 2 2" xfId="28315"/>
    <cellStyle name="Normal 2 30 4 3 3" xfId="28316"/>
    <cellStyle name="Normal 2 30 4 3 3 2" xfId="28317"/>
    <cellStyle name="Normal 2 30 4 3 4" xfId="28318"/>
    <cellStyle name="Normal 2 30 4 3 4 2" xfId="28319"/>
    <cellStyle name="Normal 2 30 4 3 5" xfId="28320"/>
    <cellStyle name="Normal 2 30 4 4" xfId="28321"/>
    <cellStyle name="Normal 2 30 4 4 2" xfId="28322"/>
    <cellStyle name="Normal 2 30 4 5" xfId="28323"/>
    <cellStyle name="Normal 2 30 4 5 2" xfId="28324"/>
    <cellStyle name="Normal 2 30 4 6" xfId="28325"/>
    <cellStyle name="Normal 2 30 4 6 2" xfId="28326"/>
    <cellStyle name="Normal 2 30 4 7" xfId="28327"/>
    <cellStyle name="Normal 2 30 5" xfId="28328"/>
    <cellStyle name="Normal 2 30 5 2" xfId="28329"/>
    <cellStyle name="Normal 2 30 5 2 2" xfId="28330"/>
    <cellStyle name="Normal 2 30 5 2 2 2" xfId="28331"/>
    <cellStyle name="Normal 2 30 5 2 2 2 2" xfId="28332"/>
    <cellStyle name="Normal 2 30 5 2 2 3" xfId="28333"/>
    <cellStyle name="Normal 2 30 5 2 2 3 2" xfId="28334"/>
    <cellStyle name="Normal 2 30 5 2 2 4" xfId="28335"/>
    <cellStyle name="Normal 2 30 5 2 2 4 2" xfId="28336"/>
    <cellStyle name="Normal 2 30 5 2 2 5" xfId="28337"/>
    <cellStyle name="Normal 2 30 5 2 3" xfId="28338"/>
    <cellStyle name="Normal 2 30 5 2 3 2" xfId="28339"/>
    <cellStyle name="Normal 2 30 5 2 4" xfId="28340"/>
    <cellStyle name="Normal 2 30 5 2 4 2" xfId="28341"/>
    <cellStyle name="Normal 2 30 5 2 5" xfId="28342"/>
    <cellStyle name="Normal 2 30 5 2 5 2" xfId="28343"/>
    <cellStyle name="Normal 2 30 5 2 6" xfId="28344"/>
    <cellStyle name="Normal 2 30 5 3" xfId="28345"/>
    <cellStyle name="Normal 2 30 5 3 2" xfId="28346"/>
    <cellStyle name="Normal 2 30 5 3 2 2" xfId="28347"/>
    <cellStyle name="Normal 2 30 5 3 3" xfId="28348"/>
    <cellStyle name="Normal 2 30 5 3 3 2" xfId="28349"/>
    <cellStyle name="Normal 2 30 5 3 4" xfId="28350"/>
    <cellStyle name="Normal 2 30 5 3 4 2" xfId="28351"/>
    <cellStyle name="Normal 2 30 5 3 5" xfId="28352"/>
    <cellStyle name="Normal 2 30 5 4" xfId="28353"/>
    <cellStyle name="Normal 2 30 5 4 2" xfId="28354"/>
    <cellStyle name="Normal 2 30 5 5" xfId="28355"/>
    <cellStyle name="Normal 2 30 5 5 2" xfId="28356"/>
    <cellStyle name="Normal 2 30 5 6" xfId="28357"/>
    <cellStyle name="Normal 2 30 5 6 2" xfId="28358"/>
    <cellStyle name="Normal 2 30 5 7" xfId="28359"/>
    <cellStyle name="Normal 2 30 6" xfId="28360"/>
    <cellStyle name="Normal 2 30 6 2" xfId="28361"/>
    <cellStyle name="Normal 2 30 6 2 2" xfId="28362"/>
    <cellStyle name="Normal 2 30 6 2 2 2" xfId="28363"/>
    <cellStyle name="Normal 2 30 6 2 3" xfId="28364"/>
    <cellStyle name="Normal 2 30 6 2 3 2" xfId="28365"/>
    <cellStyle name="Normal 2 30 6 2 4" xfId="28366"/>
    <cellStyle name="Normal 2 30 6 2 4 2" xfId="28367"/>
    <cellStyle name="Normal 2 30 6 2 5" xfId="28368"/>
    <cellStyle name="Normal 2 30 6 3" xfId="28369"/>
    <cellStyle name="Normal 2 30 6 3 2" xfId="28370"/>
    <cellStyle name="Normal 2 30 6 4" xfId="28371"/>
    <cellStyle name="Normal 2 30 6 4 2" xfId="28372"/>
    <cellStyle name="Normal 2 30 6 5" xfId="28373"/>
    <cellStyle name="Normal 2 30 6 5 2" xfId="28374"/>
    <cellStyle name="Normal 2 30 6 6" xfId="28375"/>
    <cellStyle name="Normal 2 30 7" xfId="28376"/>
    <cellStyle name="Normal 2 30 7 2" xfId="28377"/>
    <cellStyle name="Normal 2 30 7 2 2" xfId="28378"/>
    <cellStyle name="Normal 2 30 7 3" xfId="28379"/>
    <cellStyle name="Normal 2 30 7 3 2" xfId="28380"/>
    <cellStyle name="Normal 2 30 7 4" xfId="28381"/>
    <cellStyle name="Normal 2 30 7 4 2" xfId="28382"/>
    <cellStyle name="Normal 2 30 7 5" xfId="28383"/>
    <cellStyle name="Normal 2 30 8" xfId="28384"/>
    <cellStyle name="Normal 2 30 8 2" xfId="28385"/>
    <cellStyle name="Normal 2 30 9" xfId="28386"/>
    <cellStyle name="Normal 2 30 9 2" xfId="28387"/>
    <cellStyle name="Normal 2 31" xfId="28388"/>
    <cellStyle name="Normal 2 31 10" xfId="28389"/>
    <cellStyle name="Normal 2 31 10 2" xfId="28390"/>
    <cellStyle name="Normal 2 31 11" xfId="28391"/>
    <cellStyle name="Normal 2 31 12" xfId="28392"/>
    <cellStyle name="Normal 2 31 13" xfId="28393"/>
    <cellStyle name="Normal 2 31 2" xfId="28394"/>
    <cellStyle name="Normal 2 31 2 2" xfId="28395"/>
    <cellStyle name="Normal 2 31 2 2 2" xfId="28396"/>
    <cellStyle name="Normal 2 31 2 2 2 2" xfId="28397"/>
    <cellStyle name="Normal 2 31 2 2 2 2 2" xfId="28398"/>
    <cellStyle name="Normal 2 31 2 2 2 2 2 2" xfId="28399"/>
    <cellStyle name="Normal 2 31 2 2 2 2 2 2 2" xfId="28400"/>
    <cellStyle name="Normal 2 31 2 2 2 2 2 3" xfId="28401"/>
    <cellStyle name="Normal 2 31 2 2 2 2 2 3 2" xfId="28402"/>
    <cellStyle name="Normal 2 31 2 2 2 2 2 4" xfId="28403"/>
    <cellStyle name="Normal 2 31 2 2 2 2 2 4 2" xfId="28404"/>
    <cellStyle name="Normal 2 31 2 2 2 2 2 5" xfId="28405"/>
    <cellStyle name="Normal 2 31 2 2 2 2 3" xfId="28406"/>
    <cellStyle name="Normal 2 31 2 2 2 2 3 2" xfId="28407"/>
    <cellStyle name="Normal 2 31 2 2 2 2 4" xfId="28408"/>
    <cellStyle name="Normal 2 31 2 2 2 2 4 2" xfId="28409"/>
    <cellStyle name="Normal 2 31 2 2 2 2 5" xfId="28410"/>
    <cellStyle name="Normal 2 31 2 2 2 2 5 2" xfId="28411"/>
    <cellStyle name="Normal 2 31 2 2 2 2 6" xfId="28412"/>
    <cellStyle name="Normal 2 31 2 2 2 3" xfId="28413"/>
    <cellStyle name="Normal 2 31 2 2 2 3 2" xfId="28414"/>
    <cellStyle name="Normal 2 31 2 2 2 3 2 2" xfId="28415"/>
    <cellStyle name="Normal 2 31 2 2 2 3 3" xfId="28416"/>
    <cellStyle name="Normal 2 31 2 2 2 3 3 2" xfId="28417"/>
    <cellStyle name="Normal 2 31 2 2 2 3 4" xfId="28418"/>
    <cellStyle name="Normal 2 31 2 2 2 3 4 2" xfId="28419"/>
    <cellStyle name="Normal 2 31 2 2 2 3 5" xfId="28420"/>
    <cellStyle name="Normal 2 31 2 2 2 4" xfId="28421"/>
    <cellStyle name="Normal 2 31 2 2 2 4 2" xfId="28422"/>
    <cellStyle name="Normal 2 31 2 2 2 5" xfId="28423"/>
    <cellStyle name="Normal 2 31 2 2 2 5 2" xfId="28424"/>
    <cellStyle name="Normal 2 31 2 2 2 6" xfId="28425"/>
    <cellStyle name="Normal 2 31 2 2 2 6 2" xfId="28426"/>
    <cellStyle name="Normal 2 31 2 2 2 7" xfId="28427"/>
    <cellStyle name="Normal 2 31 2 2 3" xfId="28428"/>
    <cellStyle name="Normal 2 31 2 2 3 2" xfId="28429"/>
    <cellStyle name="Normal 2 31 2 2 3 2 2" xfId="28430"/>
    <cellStyle name="Normal 2 31 2 2 3 2 2 2" xfId="28431"/>
    <cellStyle name="Normal 2 31 2 2 3 2 3" xfId="28432"/>
    <cellStyle name="Normal 2 31 2 2 3 2 3 2" xfId="28433"/>
    <cellStyle name="Normal 2 31 2 2 3 2 4" xfId="28434"/>
    <cellStyle name="Normal 2 31 2 2 3 2 4 2" xfId="28435"/>
    <cellStyle name="Normal 2 31 2 2 3 2 5" xfId="28436"/>
    <cellStyle name="Normal 2 31 2 2 3 3" xfId="28437"/>
    <cellStyle name="Normal 2 31 2 2 3 3 2" xfId="28438"/>
    <cellStyle name="Normal 2 31 2 2 3 4" xfId="28439"/>
    <cellStyle name="Normal 2 31 2 2 3 4 2" xfId="28440"/>
    <cellStyle name="Normal 2 31 2 2 3 5" xfId="28441"/>
    <cellStyle name="Normal 2 31 2 2 3 5 2" xfId="28442"/>
    <cellStyle name="Normal 2 31 2 2 3 6" xfId="28443"/>
    <cellStyle name="Normal 2 31 2 2 4" xfId="28444"/>
    <cellStyle name="Normal 2 31 2 2 4 2" xfId="28445"/>
    <cellStyle name="Normal 2 31 2 2 4 2 2" xfId="28446"/>
    <cellStyle name="Normal 2 31 2 2 4 3" xfId="28447"/>
    <cellStyle name="Normal 2 31 2 2 4 3 2" xfId="28448"/>
    <cellStyle name="Normal 2 31 2 2 4 4" xfId="28449"/>
    <cellStyle name="Normal 2 31 2 2 4 4 2" xfId="28450"/>
    <cellStyle name="Normal 2 31 2 2 4 5" xfId="28451"/>
    <cellStyle name="Normal 2 31 2 2 5" xfId="28452"/>
    <cellStyle name="Normal 2 31 2 2 5 2" xfId="28453"/>
    <cellStyle name="Normal 2 31 2 2 6" xfId="28454"/>
    <cellStyle name="Normal 2 31 2 2 6 2" xfId="28455"/>
    <cellStyle name="Normal 2 31 2 2 7" xfId="28456"/>
    <cellStyle name="Normal 2 31 2 2 7 2" xfId="28457"/>
    <cellStyle name="Normal 2 31 2 2 8" xfId="28458"/>
    <cellStyle name="Normal 2 31 2 3" xfId="28459"/>
    <cellStyle name="Normal 2 31 2 3 2" xfId="28460"/>
    <cellStyle name="Normal 2 31 2 3 2 2" xfId="28461"/>
    <cellStyle name="Normal 2 31 2 3 2 2 2" xfId="28462"/>
    <cellStyle name="Normal 2 31 2 3 2 2 2 2" xfId="28463"/>
    <cellStyle name="Normal 2 31 2 3 2 2 3" xfId="28464"/>
    <cellStyle name="Normal 2 31 2 3 2 2 3 2" xfId="28465"/>
    <cellStyle name="Normal 2 31 2 3 2 2 4" xfId="28466"/>
    <cellStyle name="Normal 2 31 2 3 2 2 4 2" xfId="28467"/>
    <cellStyle name="Normal 2 31 2 3 2 2 5" xfId="28468"/>
    <cellStyle name="Normal 2 31 2 3 2 3" xfId="28469"/>
    <cellStyle name="Normal 2 31 2 3 2 3 2" xfId="28470"/>
    <cellStyle name="Normal 2 31 2 3 2 4" xfId="28471"/>
    <cellStyle name="Normal 2 31 2 3 2 4 2" xfId="28472"/>
    <cellStyle name="Normal 2 31 2 3 2 5" xfId="28473"/>
    <cellStyle name="Normal 2 31 2 3 2 5 2" xfId="28474"/>
    <cellStyle name="Normal 2 31 2 3 2 6" xfId="28475"/>
    <cellStyle name="Normal 2 31 2 3 3" xfId="28476"/>
    <cellStyle name="Normal 2 31 2 3 3 2" xfId="28477"/>
    <cellStyle name="Normal 2 31 2 3 3 2 2" xfId="28478"/>
    <cellStyle name="Normal 2 31 2 3 3 3" xfId="28479"/>
    <cellStyle name="Normal 2 31 2 3 3 3 2" xfId="28480"/>
    <cellStyle name="Normal 2 31 2 3 3 4" xfId="28481"/>
    <cellStyle name="Normal 2 31 2 3 3 4 2" xfId="28482"/>
    <cellStyle name="Normal 2 31 2 3 3 5" xfId="28483"/>
    <cellStyle name="Normal 2 31 2 3 4" xfId="28484"/>
    <cellStyle name="Normal 2 31 2 3 4 2" xfId="28485"/>
    <cellStyle name="Normal 2 31 2 3 5" xfId="28486"/>
    <cellStyle name="Normal 2 31 2 3 5 2" xfId="28487"/>
    <cellStyle name="Normal 2 31 2 3 6" xfId="28488"/>
    <cellStyle name="Normal 2 31 2 3 6 2" xfId="28489"/>
    <cellStyle name="Normal 2 31 2 3 7" xfId="28490"/>
    <cellStyle name="Normal 2 31 2 4" xfId="28491"/>
    <cellStyle name="Normal 2 31 2 4 2" xfId="28492"/>
    <cellStyle name="Normal 2 31 2 4 2 2" xfId="28493"/>
    <cellStyle name="Normal 2 31 2 4 2 2 2" xfId="28494"/>
    <cellStyle name="Normal 2 31 2 4 2 3" xfId="28495"/>
    <cellStyle name="Normal 2 31 2 4 2 3 2" xfId="28496"/>
    <cellStyle name="Normal 2 31 2 4 2 4" xfId="28497"/>
    <cellStyle name="Normal 2 31 2 4 2 4 2" xfId="28498"/>
    <cellStyle name="Normal 2 31 2 4 2 5" xfId="28499"/>
    <cellStyle name="Normal 2 31 2 4 3" xfId="28500"/>
    <cellStyle name="Normal 2 31 2 4 3 2" xfId="28501"/>
    <cellStyle name="Normal 2 31 2 4 4" xfId="28502"/>
    <cellStyle name="Normal 2 31 2 4 4 2" xfId="28503"/>
    <cellStyle name="Normal 2 31 2 4 5" xfId="28504"/>
    <cellStyle name="Normal 2 31 2 4 5 2" xfId="28505"/>
    <cellStyle name="Normal 2 31 2 4 6" xfId="28506"/>
    <cellStyle name="Normal 2 31 2 5" xfId="28507"/>
    <cellStyle name="Normal 2 31 2 5 2" xfId="28508"/>
    <cellStyle name="Normal 2 31 2 5 2 2" xfId="28509"/>
    <cellStyle name="Normal 2 31 2 5 3" xfId="28510"/>
    <cellStyle name="Normal 2 31 2 5 3 2" xfId="28511"/>
    <cellStyle name="Normal 2 31 2 5 4" xfId="28512"/>
    <cellStyle name="Normal 2 31 2 5 4 2" xfId="28513"/>
    <cellStyle name="Normal 2 31 2 5 5" xfId="28514"/>
    <cellStyle name="Normal 2 31 2 6" xfId="28515"/>
    <cellStyle name="Normal 2 31 2 6 2" xfId="28516"/>
    <cellStyle name="Normal 2 31 2 7" xfId="28517"/>
    <cellStyle name="Normal 2 31 2 7 2" xfId="28518"/>
    <cellStyle name="Normal 2 31 2 8" xfId="28519"/>
    <cellStyle name="Normal 2 31 2 8 2" xfId="28520"/>
    <cellStyle name="Normal 2 31 2 9" xfId="28521"/>
    <cellStyle name="Normal 2 31 3" xfId="28522"/>
    <cellStyle name="Normal 2 31 3 2" xfId="28523"/>
    <cellStyle name="Normal 2 31 3 2 2" xfId="28524"/>
    <cellStyle name="Normal 2 31 3 2 2 2" xfId="28525"/>
    <cellStyle name="Normal 2 31 3 2 2 2 2" xfId="28526"/>
    <cellStyle name="Normal 2 31 3 2 2 2 2 2" xfId="28527"/>
    <cellStyle name="Normal 2 31 3 2 2 2 3" xfId="28528"/>
    <cellStyle name="Normal 2 31 3 2 2 2 3 2" xfId="28529"/>
    <cellStyle name="Normal 2 31 3 2 2 2 4" xfId="28530"/>
    <cellStyle name="Normal 2 31 3 2 2 2 4 2" xfId="28531"/>
    <cellStyle name="Normal 2 31 3 2 2 2 5" xfId="28532"/>
    <cellStyle name="Normal 2 31 3 2 2 3" xfId="28533"/>
    <cellStyle name="Normal 2 31 3 2 2 3 2" xfId="28534"/>
    <cellStyle name="Normal 2 31 3 2 2 4" xfId="28535"/>
    <cellStyle name="Normal 2 31 3 2 2 4 2" xfId="28536"/>
    <cellStyle name="Normal 2 31 3 2 2 5" xfId="28537"/>
    <cellStyle name="Normal 2 31 3 2 2 5 2" xfId="28538"/>
    <cellStyle name="Normal 2 31 3 2 2 6" xfId="28539"/>
    <cellStyle name="Normal 2 31 3 2 3" xfId="28540"/>
    <cellStyle name="Normal 2 31 3 2 3 2" xfId="28541"/>
    <cellStyle name="Normal 2 31 3 2 3 2 2" xfId="28542"/>
    <cellStyle name="Normal 2 31 3 2 3 3" xfId="28543"/>
    <cellStyle name="Normal 2 31 3 2 3 3 2" xfId="28544"/>
    <cellStyle name="Normal 2 31 3 2 3 4" xfId="28545"/>
    <cellStyle name="Normal 2 31 3 2 3 4 2" xfId="28546"/>
    <cellStyle name="Normal 2 31 3 2 3 5" xfId="28547"/>
    <cellStyle name="Normal 2 31 3 2 4" xfId="28548"/>
    <cellStyle name="Normal 2 31 3 2 4 2" xfId="28549"/>
    <cellStyle name="Normal 2 31 3 2 5" xfId="28550"/>
    <cellStyle name="Normal 2 31 3 2 5 2" xfId="28551"/>
    <cellStyle name="Normal 2 31 3 2 6" xfId="28552"/>
    <cellStyle name="Normal 2 31 3 2 6 2" xfId="28553"/>
    <cellStyle name="Normal 2 31 3 2 7" xfId="28554"/>
    <cellStyle name="Normal 2 31 3 3" xfId="28555"/>
    <cellStyle name="Normal 2 31 3 3 2" xfId="28556"/>
    <cellStyle name="Normal 2 31 3 3 2 2" xfId="28557"/>
    <cellStyle name="Normal 2 31 3 3 2 2 2" xfId="28558"/>
    <cellStyle name="Normal 2 31 3 3 2 3" xfId="28559"/>
    <cellStyle name="Normal 2 31 3 3 2 3 2" xfId="28560"/>
    <cellStyle name="Normal 2 31 3 3 2 4" xfId="28561"/>
    <cellStyle name="Normal 2 31 3 3 2 4 2" xfId="28562"/>
    <cellStyle name="Normal 2 31 3 3 2 5" xfId="28563"/>
    <cellStyle name="Normal 2 31 3 3 3" xfId="28564"/>
    <cellStyle name="Normal 2 31 3 3 3 2" xfId="28565"/>
    <cellStyle name="Normal 2 31 3 3 4" xfId="28566"/>
    <cellStyle name="Normal 2 31 3 3 4 2" xfId="28567"/>
    <cellStyle name="Normal 2 31 3 3 5" xfId="28568"/>
    <cellStyle name="Normal 2 31 3 3 5 2" xfId="28569"/>
    <cellStyle name="Normal 2 31 3 3 6" xfId="28570"/>
    <cellStyle name="Normal 2 31 3 4" xfId="28571"/>
    <cellStyle name="Normal 2 31 3 4 2" xfId="28572"/>
    <cellStyle name="Normal 2 31 3 4 2 2" xfId="28573"/>
    <cellStyle name="Normal 2 31 3 4 3" xfId="28574"/>
    <cellStyle name="Normal 2 31 3 4 3 2" xfId="28575"/>
    <cellStyle name="Normal 2 31 3 4 4" xfId="28576"/>
    <cellStyle name="Normal 2 31 3 4 4 2" xfId="28577"/>
    <cellStyle name="Normal 2 31 3 4 5" xfId="28578"/>
    <cellStyle name="Normal 2 31 3 5" xfId="28579"/>
    <cellStyle name="Normal 2 31 3 5 2" xfId="28580"/>
    <cellStyle name="Normal 2 31 3 6" xfId="28581"/>
    <cellStyle name="Normal 2 31 3 6 2" xfId="28582"/>
    <cellStyle name="Normal 2 31 3 7" xfId="28583"/>
    <cellStyle name="Normal 2 31 3 7 2" xfId="28584"/>
    <cellStyle name="Normal 2 31 3 8" xfId="28585"/>
    <cellStyle name="Normal 2 31 4" xfId="28586"/>
    <cellStyle name="Normal 2 31 4 2" xfId="28587"/>
    <cellStyle name="Normal 2 31 4 2 2" xfId="28588"/>
    <cellStyle name="Normal 2 31 4 2 2 2" xfId="28589"/>
    <cellStyle name="Normal 2 31 4 2 2 2 2" xfId="28590"/>
    <cellStyle name="Normal 2 31 4 2 2 3" xfId="28591"/>
    <cellStyle name="Normal 2 31 4 2 2 3 2" xfId="28592"/>
    <cellStyle name="Normal 2 31 4 2 2 4" xfId="28593"/>
    <cellStyle name="Normal 2 31 4 2 2 4 2" xfId="28594"/>
    <cellStyle name="Normal 2 31 4 2 2 5" xfId="28595"/>
    <cellStyle name="Normal 2 31 4 2 3" xfId="28596"/>
    <cellStyle name="Normal 2 31 4 2 3 2" xfId="28597"/>
    <cellStyle name="Normal 2 31 4 2 4" xfId="28598"/>
    <cellStyle name="Normal 2 31 4 2 4 2" xfId="28599"/>
    <cellStyle name="Normal 2 31 4 2 5" xfId="28600"/>
    <cellStyle name="Normal 2 31 4 2 5 2" xfId="28601"/>
    <cellStyle name="Normal 2 31 4 2 6" xfId="28602"/>
    <cellStyle name="Normal 2 31 4 3" xfId="28603"/>
    <cellStyle name="Normal 2 31 4 3 2" xfId="28604"/>
    <cellStyle name="Normal 2 31 4 3 2 2" xfId="28605"/>
    <cellStyle name="Normal 2 31 4 3 3" xfId="28606"/>
    <cellStyle name="Normal 2 31 4 3 3 2" xfId="28607"/>
    <cellStyle name="Normal 2 31 4 3 4" xfId="28608"/>
    <cellStyle name="Normal 2 31 4 3 4 2" xfId="28609"/>
    <cellStyle name="Normal 2 31 4 3 5" xfId="28610"/>
    <cellStyle name="Normal 2 31 4 4" xfId="28611"/>
    <cellStyle name="Normal 2 31 4 4 2" xfId="28612"/>
    <cellStyle name="Normal 2 31 4 5" xfId="28613"/>
    <cellStyle name="Normal 2 31 4 5 2" xfId="28614"/>
    <cellStyle name="Normal 2 31 4 6" xfId="28615"/>
    <cellStyle name="Normal 2 31 4 6 2" xfId="28616"/>
    <cellStyle name="Normal 2 31 4 7" xfId="28617"/>
    <cellStyle name="Normal 2 31 5" xfId="28618"/>
    <cellStyle name="Normal 2 31 5 2" xfId="28619"/>
    <cellStyle name="Normal 2 31 5 2 2" xfId="28620"/>
    <cellStyle name="Normal 2 31 5 2 2 2" xfId="28621"/>
    <cellStyle name="Normal 2 31 5 2 2 2 2" xfId="28622"/>
    <cellStyle name="Normal 2 31 5 2 2 3" xfId="28623"/>
    <cellStyle name="Normal 2 31 5 2 2 3 2" xfId="28624"/>
    <cellStyle name="Normal 2 31 5 2 2 4" xfId="28625"/>
    <cellStyle name="Normal 2 31 5 2 2 4 2" xfId="28626"/>
    <cellStyle name="Normal 2 31 5 2 2 5" xfId="28627"/>
    <cellStyle name="Normal 2 31 5 2 3" xfId="28628"/>
    <cellStyle name="Normal 2 31 5 2 3 2" xfId="28629"/>
    <cellStyle name="Normal 2 31 5 2 4" xfId="28630"/>
    <cellStyle name="Normal 2 31 5 2 4 2" xfId="28631"/>
    <cellStyle name="Normal 2 31 5 2 5" xfId="28632"/>
    <cellStyle name="Normal 2 31 5 2 5 2" xfId="28633"/>
    <cellStyle name="Normal 2 31 5 2 6" xfId="28634"/>
    <cellStyle name="Normal 2 31 5 3" xfId="28635"/>
    <cellStyle name="Normal 2 31 5 3 2" xfId="28636"/>
    <cellStyle name="Normal 2 31 5 3 2 2" xfId="28637"/>
    <cellStyle name="Normal 2 31 5 3 3" xfId="28638"/>
    <cellStyle name="Normal 2 31 5 3 3 2" xfId="28639"/>
    <cellStyle name="Normal 2 31 5 3 4" xfId="28640"/>
    <cellStyle name="Normal 2 31 5 3 4 2" xfId="28641"/>
    <cellStyle name="Normal 2 31 5 3 5" xfId="28642"/>
    <cellStyle name="Normal 2 31 5 4" xfId="28643"/>
    <cellStyle name="Normal 2 31 5 4 2" xfId="28644"/>
    <cellStyle name="Normal 2 31 5 5" xfId="28645"/>
    <cellStyle name="Normal 2 31 5 5 2" xfId="28646"/>
    <cellStyle name="Normal 2 31 5 6" xfId="28647"/>
    <cellStyle name="Normal 2 31 5 6 2" xfId="28648"/>
    <cellStyle name="Normal 2 31 5 7" xfId="28649"/>
    <cellStyle name="Normal 2 31 6" xfId="28650"/>
    <cellStyle name="Normal 2 31 6 2" xfId="28651"/>
    <cellStyle name="Normal 2 31 6 2 2" xfId="28652"/>
    <cellStyle name="Normal 2 31 6 2 2 2" xfId="28653"/>
    <cellStyle name="Normal 2 31 6 2 3" xfId="28654"/>
    <cellStyle name="Normal 2 31 6 2 3 2" xfId="28655"/>
    <cellStyle name="Normal 2 31 6 2 4" xfId="28656"/>
    <cellStyle name="Normal 2 31 6 2 4 2" xfId="28657"/>
    <cellStyle name="Normal 2 31 6 2 5" xfId="28658"/>
    <cellStyle name="Normal 2 31 6 3" xfId="28659"/>
    <cellStyle name="Normal 2 31 6 3 2" xfId="28660"/>
    <cellStyle name="Normal 2 31 6 4" xfId="28661"/>
    <cellStyle name="Normal 2 31 6 4 2" xfId="28662"/>
    <cellStyle name="Normal 2 31 6 5" xfId="28663"/>
    <cellStyle name="Normal 2 31 6 5 2" xfId="28664"/>
    <cellStyle name="Normal 2 31 6 6" xfId="28665"/>
    <cellStyle name="Normal 2 31 7" xfId="28666"/>
    <cellStyle name="Normal 2 31 7 2" xfId="28667"/>
    <cellStyle name="Normal 2 31 7 2 2" xfId="28668"/>
    <cellStyle name="Normal 2 31 7 3" xfId="28669"/>
    <cellStyle name="Normal 2 31 7 3 2" xfId="28670"/>
    <cellStyle name="Normal 2 31 7 4" xfId="28671"/>
    <cellStyle name="Normal 2 31 7 4 2" xfId="28672"/>
    <cellStyle name="Normal 2 31 7 5" xfId="28673"/>
    <cellStyle name="Normal 2 31 8" xfId="28674"/>
    <cellStyle name="Normal 2 31 8 2" xfId="28675"/>
    <cellStyle name="Normal 2 31 9" xfId="28676"/>
    <cellStyle name="Normal 2 31 9 2" xfId="28677"/>
    <cellStyle name="Normal 2 32" xfId="28678"/>
    <cellStyle name="Normal 2 32 10" xfId="28679"/>
    <cellStyle name="Normal 2 32 10 2" xfId="28680"/>
    <cellStyle name="Normal 2 32 11" xfId="28681"/>
    <cellStyle name="Normal 2 32 12" xfId="28682"/>
    <cellStyle name="Normal 2 32 13" xfId="28683"/>
    <cellStyle name="Normal 2 32 2" xfId="28684"/>
    <cellStyle name="Normal 2 32 2 2" xfId="28685"/>
    <cellStyle name="Normal 2 32 2 2 2" xfId="28686"/>
    <cellStyle name="Normal 2 32 2 2 2 2" xfId="28687"/>
    <cellStyle name="Normal 2 32 2 2 2 2 2" xfId="28688"/>
    <cellStyle name="Normal 2 32 2 2 2 2 2 2" xfId="28689"/>
    <cellStyle name="Normal 2 32 2 2 2 2 2 2 2" xfId="28690"/>
    <cellStyle name="Normal 2 32 2 2 2 2 2 3" xfId="28691"/>
    <cellStyle name="Normal 2 32 2 2 2 2 2 3 2" xfId="28692"/>
    <cellStyle name="Normal 2 32 2 2 2 2 2 4" xfId="28693"/>
    <cellStyle name="Normal 2 32 2 2 2 2 2 4 2" xfId="28694"/>
    <cellStyle name="Normal 2 32 2 2 2 2 2 5" xfId="28695"/>
    <cellStyle name="Normal 2 32 2 2 2 2 3" xfId="28696"/>
    <cellStyle name="Normal 2 32 2 2 2 2 3 2" xfId="28697"/>
    <cellStyle name="Normal 2 32 2 2 2 2 4" xfId="28698"/>
    <cellStyle name="Normal 2 32 2 2 2 2 4 2" xfId="28699"/>
    <cellStyle name="Normal 2 32 2 2 2 2 5" xfId="28700"/>
    <cellStyle name="Normal 2 32 2 2 2 2 5 2" xfId="28701"/>
    <cellStyle name="Normal 2 32 2 2 2 2 6" xfId="28702"/>
    <cellStyle name="Normal 2 32 2 2 2 3" xfId="28703"/>
    <cellStyle name="Normal 2 32 2 2 2 3 2" xfId="28704"/>
    <cellStyle name="Normal 2 32 2 2 2 3 2 2" xfId="28705"/>
    <cellStyle name="Normal 2 32 2 2 2 3 3" xfId="28706"/>
    <cellStyle name="Normal 2 32 2 2 2 3 3 2" xfId="28707"/>
    <cellStyle name="Normal 2 32 2 2 2 3 4" xfId="28708"/>
    <cellStyle name="Normal 2 32 2 2 2 3 4 2" xfId="28709"/>
    <cellStyle name="Normal 2 32 2 2 2 3 5" xfId="28710"/>
    <cellStyle name="Normal 2 32 2 2 2 4" xfId="28711"/>
    <cellStyle name="Normal 2 32 2 2 2 4 2" xfId="28712"/>
    <cellStyle name="Normal 2 32 2 2 2 5" xfId="28713"/>
    <cellStyle name="Normal 2 32 2 2 2 5 2" xfId="28714"/>
    <cellStyle name="Normal 2 32 2 2 2 6" xfId="28715"/>
    <cellStyle name="Normal 2 32 2 2 2 6 2" xfId="28716"/>
    <cellStyle name="Normal 2 32 2 2 2 7" xfId="28717"/>
    <cellStyle name="Normal 2 32 2 2 3" xfId="28718"/>
    <cellStyle name="Normal 2 32 2 2 3 2" xfId="28719"/>
    <cellStyle name="Normal 2 32 2 2 3 2 2" xfId="28720"/>
    <cellStyle name="Normal 2 32 2 2 3 2 2 2" xfId="28721"/>
    <cellStyle name="Normal 2 32 2 2 3 2 3" xfId="28722"/>
    <cellStyle name="Normal 2 32 2 2 3 2 3 2" xfId="28723"/>
    <cellStyle name="Normal 2 32 2 2 3 2 4" xfId="28724"/>
    <cellStyle name="Normal 2 32 2 2 3 2 4 2" xfId="28725"/>
    <cellStyle name="Normal 2 32 2 2 3 2 5" xfId="28726"/>
    <cellStyle name="Normal 2 32 2 2 3 3" xfId="28727"/>
    <cellStyle name="Normal 2 32 2 2 3 3 2" xfId="28728"/>
    <cellStyle name="Normal 2 32 2 2 3 4" xfId="28729"/>
    <cellStyle name="Normal 2 32 2 2 3 4 2" xfId="28730"/>
    <cellStyle name="Normal 2 32 2 2 3 5" xfId="28731"/>
    <cellStyle name="Normal 2 32 2 2 3 5 2" xfId="28732"/>
    <cellStyle name="Normal 2 32 2 2 3 6" xfId="28733"/>
    <cellStyle name="Normal 2 32 2 2 4" xfId="28734"/>
    <cellStyle name="Normal 2 32 2 2 4 2" xfId="28735"/>
    <cellStyle name="Normal 2 32 2 2 4 2 2" xfId="28736"/>
    <cellStyle name="Normal 2 32 2 2 4 3" xfId="28737"/>
    <cellStyle name="Normal 2 32 2 2 4 3 2" xfId="28738"/>
    <cellStyle name="Normal 2 32 2 2 4 4" xfId="28739"/>
    <cellStyle name="Normal 2 32 2 2 4 4 2" xfId="28740"/>
    <cellStyle name="Normal 2 32 2 2 4 5" xfId="28741"/>
    <cellStyle name="Normal 2 32 2 2 5" xfId="28742"/>
    <cellStyle name="Normal 2 32 2 2 5 2" xfId="28743"/>
    <cellStyle name="Normal 2 32 2 2 6" xfId="28744"/>
    <cellStyle name="Normal 2 32 2 2 6 2" xfId="28745"/>
    <cellStyle name="Normal 2 32 2 2 7" xfId="28746"/>
    <cellStyle name="Normal 2 32 2 2 7 2" xfId="28747"/>
    <cellStyle name="Normal 2 32 2 2 8" xfId="28748"/>
    <cellStyle name="Normal 2 32 2 3" xfId="28749"/>
    <cellStyle name="Normal 2 32 2 3 2" xfId="28750"/>
    <cellStyle name="Normal 2 32 2 3 2 2" xfId="28751"/>
    <cellStyle name="Normal 2 32 2 3 2 2 2" xfId="28752"/>
    <cellStyle name="Normal 2 32 2 3 2 2 2 2" xfId="28753"/>
    <cellStyle name="Normal 2 32 2 3 2 2 3" xfId="28754"/>
    <cellStyle name="Normal 2 32 2 3 2 2 3 2" xfId="28755"/>
    <cellStyle name="Normal 2 32 2 3 2 2 4" xfId="28756"/>
    <cellStyle name="Normal 2 32 2 3 2 2 4 2" xfId="28757"/>
    <cellStyle name="Normal 2 32 2 3 2 2 5" xfId="28758"/>
    <cellStyle name="Normal 2 32 2 3 2 3" xfId="28759"/>
    <cellStyle name="Normal 2 32 2 3 2 3 2" xfId="28760"/>
    <cellStyle name="Normal 2 32 2 3 2 4" xfId="28761"/>
    <cellStyle name="Normal 2 32 2 3 2 4 2" xfId="28762"/>
    <cellStyle name="Normal 2 32 2 3 2 5" xfId="28763"/>
    <cellStyle name="Normal 2 32 2 3 2 5 2" xfId="28764"/>
    <cellStyle name="Normal 2 32 2 3 2 6" xfId="28765"/>
    <cellStyle name="Normal 2 32 2 3 3" xfId="28766"/>
    <cellStyle name="Normal 2 32 2 3 3 2" xfId="28767"/>
    <cellStyle name="Normal 2 32 2 3 3 2 2" xfId="28768"/>
    <cellStyle name="Normal 2 32 2 3 3 3" xfId="28769"/>
    <cellStyle name="Normal 2 32 2 3 3 3 2" xfId="28770"/>
    <cellStyle name="Normal 2 32 2 3 3 4" xfId="28771"/>
    <cellStyle name="Normal 2 32 2 3 3 4 2" xfId="28772"/>
    <cellStyle name="Normal 2 32 2 3 3 5" xfId="28773"/>
    <cellStyle name="Normal 2 32 2 3 4" xfId="28774"/>
    <cellStyle name="Normal 2 32 2 3 4 2" xfId="28775"/>
    <cellStyle name="Normal 2 32 2 3 5" xfId="28776"/>
    <cellStyle name="Normal 2 32 2 3 5 2" xfId="28777"/>
    <cellStyle name="Normal 2 32 2 3 6" xfId="28778"/>
    <cellStyle name="Normal 2 32 2 3 6 2" xfId="28779"/>
    <cellStyle name="Normal 2 32 2 3 7" xfId="28780"/>
    <cellStyle name="Normal 2 32 2 4" xfId="28781"/>
    <cellStyle name="Normal 2 32 2 4 2" xfId="28782"/>
    <cellStyle name="Normal 2 32 2 4 2 2" xfId="28783"/>
    <cellStyle name="Normal 2 32 2 4 2 2 2" xfId="28784"/>
    <cellStyle name="Normal 2 32 2 4 2 3" xfId="28785"/>
    <cellStyle name="Normal 2 32 2 4 2 3 2" xfId="28786"/>
    <cellStyle name="Normal 2 32 2 4 2 4" xfId="28787"/>
    <cellStyle name="Normal 2 32 2 4 2 4 2" xfId="28788"/>
    <cellStyle name="Normal 2 32 2 4 2 5" xfId="28789"/>
    <cellStyle name="Normal 2 32 2 4 3" xfId="28790"/>
    <cellStyle name="Normal 2 32 2 4 3 2" xfId="28791"/>
    <cellStyle name="Normal 2 32 2 4 4" xfId="28792"/>
    <cellStyle name="Normal 2 32 2 4 4 2" xfId="28793"/>
    <cellStyle name="Normal 2 32 2 4 5" xfId="28794"/>
    <cellStyle name="Normal 2 32 2 4 5 2" xfId="28795"/>
    <cellStyle name="Normal 2 32 2 4 6" xfId="28796"/>
    <cellStyle name="Normal 2 32 2 5" xfId="28797"/>
    <cellStyle name="Normal 2 32 2 5 2" xfId="28798"/>
    <cellStyle name="Normal 2 32 2 5 2 2" xfId="28799"/>
    <cellStyle name="Normal 2 32 2 5 3" xfId="28800"/>
    <cellStyle name="Normal 2 32 2 5 3 2" xfId="28801"/>
    <cellStyle name="Normal 2 32 2 5 4" xfId="28802"/>
    <cellStyle name="Normal 2 32 2 5 4 2" xfId="28803"/>
    <cellStyle name="Normal 2 32 2 5 5" xfId="28804"/>
    <cellStyle name="Normal 2 32 2 6" xfId="28805"/>
    <cellStyle name="Normal 2 32 2 6 2" xfId="28806"/>
    <cellStyle name="Normal 2 32 2 7" xfId="28807"/>
    <cellStyle name="Normal 2 32 2 7 2" xfId="28808"/>
    <cellStyle name="Normal 2 32 2 8" xfId="28809"/>
    <cellStyle name="Normal 2 32 2 8 2" xfId="28810"/>
    <cellStyle name="Normal 2 32 2 9" xfId="28811"/>
    <cellStyle name="Normal 2 32 3" xfId="28812"/>
    <cellStyle name="Normal 2 32 3 2" xfId="28813"/>
    <cellStyle name="Normal 2 32 3 2 2" xfId="28814"/>
    <cellStyle name="Normal 2 32 3 2 2 2" xfId="28815"/>
    <cellStyle name="Normal 2 32 3 2 2 2 2" xfId="28816"/>
    <cellStyle name="Normal 2 32 3 2 2 2 2 2" xfId="28817"/>
    <cellStyle name="Normal 2 32 3 2 2 2 3" xfId="28818"/>
    <cellStyle name="Normal 2 32 3 2 2 2 3 2" xfId="28819"/>
    <cellStyle name="Normal 2 32 3 2 2 2 4" xfId="28820"/>
    <cellStyle name="Normal 2 32 3 2 2 2 4 2" xfId="28821"/>
    <cellStyle name="Normal 2 32 3 2 2 2 5" xfId="28822"/>
    <cellStyle name="Normal 2 32 3 2 2 3" xfId="28823"/>
    <cellStyle name="Normal 2 32 3 2 2 3 2" xfId="28824"/>
    <cellStyle name="Normal 2 32 3 2 2 4" xfId="28825"/>
    <cellStyle name="Normal 2 32 3 2 2 4 2" xfId="28826"/>
    <cellStyle name="Normal 2 32 3 2 2 5" xfId="28827"/>
    <cellStyle name="Normal 2 32 3 2 2 5 2" xfId="28828"/>
    <cellStyle name="Normal 2 32 3 2 2 6" xfId="28829"/>
    <cellStyle name="Normal 2 32 3 2 3" xfId="28830"/>
    <cellStyle name="Normal 2 32 3 2 3 2" xfId="28831"/>
    <cellStyle name="Normal 2 32 3 2 3 2 2" xfId="28832"/>
    <cellStyle name="Normal 2 32 3 2 3 3" xfId="28833"/>
    <cellStyle name="Normal 2 32 3 2 3 3 2" xfId="28834"/>
    <cellStyle name="Normal 2 32 3 2 3 4" xfId="28835"/>
    <cellStyle name="Normal 2 32 3 2 3 4 2" xfId="28836"/>
    <cellStyle name="Normal 2 32 3 2 3 5" xfId="28837"/>
    <cellStyle name="Normal 2 32 3 2 4" xfId="28838"/>
    <cellStyle name="Normal 2 32 3 2 4 2" xfId="28839"/>
    <cellStyle name="Normal 2 32 3 2 5" xfId="28840"/>
    <cellStyle name="Normal 2 32 3 2 5 2" xfId="28841"/>
    <cellStyle name="Normal 2 32 3 2 6" xfId="28842"/>
    <cellStyle name="Normal 2 32 3 2 6 2" xfId="28843"/>
    <cellStyle name="Normal 2 32 3 2 7" xfId="28844"/>
    <cellStyle name="Normal 2 32 3 3" xfId="28845"/>
    <cellStyle name="Normal 2 32 3 3 2" xfId="28846"/>
    <cellStyle name="Normal 2 32 3 3 2 2" xfId="28847"/>
    <cellStyle name="Normal 2 32 3 3 2 2 2" xfId="28848"/>
    <cellStyle name="Normal 2 32 3 3 2 3" xfId="28849"/>
    <cellStyle name="Normal 2 32 3 3 2 3 2" xfId="28850"/>
    <cellStyle name="Normal 2 32 3 3 2 4" xfId="28851"/>
    <cellStyle name="Normal 2 32 3 3 2 4 2" xfId="28852"/>
    <cellStyle name="Normal 2 32 3 3 2 5" xfId="28853"/>
    <cellStyle name="Normal 2 32 3 3 3" xfId="28854"/>
    <cellStyle name="Normal 2 32 3 3 3 2" xfId="28855"/>
    <cellStyle name="Normal 2 32 3 3 4" xfId="28856"/>
    <cellStyle name="Normal 2 32 3 3 4 2" xfId="28857"/>
    <cellStyle name="Normal 2 32 3 3 5" xfId="28858"/>
    <cellStyle name="Normal 2 32 3 3 5 2" xfId="28859"/>
    <cellStyle name="Normal 2 32 3 3 6" xfId="28860"/>
    <cellStyle name="Normal 2 32 3 4" xfId="28861"/>
    <cellStyle name="Normal 2 32 3 4 2" xfId="28862"/>
    <cellStyle name="Normal 2 32 3 4 2 2" xfId="28863"/>
    <cellStyle name="Normal 2 32 3 4 3" xfId="28864"/>
    <cellStyle name="Normal 2 32 3 4 3 2" xfId="28865"/>
    <cellStyle name="Normal 2 32 3 4 4" xfId="28866"/>
    <cellStyle name="Normal 2 32 3 4 4 2" xfId="28867"/>
    <cellStyle name="Normal 2 32 3 4 5" xfId="28868"/>
    <cellStyle name="Normal 2 32 3 5" xfId="28869"/>
    <cellStyle name="Normal 2 32 3 5 2" xfId="28870"/>
    <cellStyle name="Normal 2 32 3 6" xfId="28871"/>
    <cellStyle name="Normal 2 32 3 6 2" xfId="28872"/>
    <cellStyle name="Normal 2 32 3 7" xfId="28873"/>
    <cellStyle name="Normal 2 32 3 7 2" xfId="28874"/>
    <cellStyle name="Normal 2 32 3 8" xfId="28875"/>
    <cellStyle name="Normal 2 32 4" xfId="28876"/>
    <cellStyle name="Normal 2 32 4 2" xfId="28877"/>
    <cellStyle name="Normal 2 32 4 2 2" xfId="28878"/>
    <cellStyle name="Normal 2 32 4 2 2 2" xfId="28879"/>
    <cellStyle name="Normal 2 32 4 2 2 2 2" xfId="28880"/>
    <cellStyle name="Normal 2 32 4 2 2 3" xfId="28881"/>
    <cellStyle name="Normal 2 32 4 2 2 3 2" xfId="28882"/>
    <cellStyle name="Normal 2 32 4 2 2 4" xfId="28883"/>
    <cellStyle name="Normal 2 32 4 2 2 4 2" xfId="28884"/>
    <cellStyle name="Normal 2 32 4 2 2 5" xfId="28885"/>
    <cellStyle name="Normal 2 32 4 2 3" xfId="28886"/>
    <cellStyle name="Normal 2 32 4 2 3 2" xfId="28887"/>
    <cellStyle name="Normal 2 32 4 2 4" xfId="28888"/>
    <cellStyle name="Normal 2 32 4 2 4 2" xfId="28889"/>
    <cellStyle name="Normal 2 32 4 2 5" xfId="28890"/>
    <cellStyle name="Normal 2 32 4 2 5 2" xfId="28891"/>
    <cellStyle name="Normal 2 32 4 2 6" xfId="28892"/>
    <cellStyle name="Normal 2 32 4 3" xfId="28893"/>
    <cellStyle name="Normal 2 32 4 3 2" xfId="28894"/>
    <cellStyle name="Normal 2 32 4 3 2 2" xfId="28895"/>
    <cellStyle name="Normal 2 32 4 3 3" xfId="28896"/>
    <cellStyle name="Normal 2 32 4 3 3 2" xfId="28897"/>
    <cellStyle name="Normal 2 32 4 3 4" xfId="28898"/>
    <cellStyle name="Normal 2 32 4 3 4 2" xfId="28899"/>
    <cellStyle name="Normal 2 32 4 3 5" xfId="28900"/>
    <cellStyle name="Normal 2 32 4 4" xfId="28901"/>
    <cellStyle name="Normal 2 32 4 4 2" xfId="28902"/>
    <cellStyle name="Normal 2 32 4 5" xfId="28903"/>
    <cellStyle name="Normal 2 32 4 5 2" xfId="28904"/>
    <cellStyle name="Normal 2 32 4 6" xfId="28905"/>
    <cellStyle name="Normal 2 32 4 6 2" xfId="28906"/>
    <cellStyle name="Normal 2 32 4 7" xfId="28907"/>
    <cellStyle name="Normal 2 32 5" xfId="28908"/>
    <cellStyle name="Normal 2 32 5 2" xfId="28909"/>
    <cellStyle name="Normal 2 32 5 2 2" xfId="28910"/>
    <cellStyle name="Normal 2 32 5 2 2 2" xfId="28911"/>
    <cellStyle name="Normal 2 32 5 2 2 2 2" xfId="28912"/>
    <cellStyle name="Normal 2 32 5 2 2 3" xfId="28913"/>
    <cellStyle name="Normal 2 32 5 2 2 3 2" xfId="28914"/>
    <cellStyle name="Normal 2 32 5 2 2 4" xfId="28915"/>
    <cellStyle name="Normal 2 32 5 2 2 4 2" xfId="28916"/>
    <cellStyle name="Normal 2 32 5 2 2 5" xfId="28917"/>
    <cellStyle name="Normal 2 32 5 2 3" xfId="28918"/>
    <cellStyle name="Normal 2 32 5 2 3 2" xfId="28919"/>
    <cellStyle name="Normal 2 32 5 2 4" xfId="28920"/>
    <cellStyle name="Normal 2 32 5 2 4 2" xfId="28921"/>
    <cellStyle name="Normal 2 32 5 2 5" xfId="28922"/>
    <cellStyle name="Normal 2 32 5 2 5 2" xfId="28923"/>
    <cellStyle name="Normal 2 32 5 2 6" xfId="28924"/>
    <cellStyle name="Normal 2 32 5 3" xfId="28925"/>
    <cellStyle name="Normal 2 32 5 3 2" xfId="28926"/>
    <cellStyle name="Normal 2 32 5 3 2 2" xfId="28927"/>
    <cellStyle name="Normal 2 32 5 3 3" xfId="28928"/>
    <cellStyle name="Normal 2 32 5 3 3 2" xfId="28929"/>
    <cellStyle name="Normal 2 32 5 3 4" xfId="28930"/>
    <cellStyle name="Normal 2 32 5 3 4 2" xfId="28931"/>
    <cellStyle name="Normal 2 32 5 3 5" xfId="28932"/>
    <cellStyle name="Normal 2 32 5 4" xfId="28933"/>
    <cellStyle name="Normal 2 32 5 4 2" xfId="28934"/>
    <cellStyle name="Normal 2 32 5 5" xfId="28935"/>
    <cellStyle name="Normal 2 32 5 5 2" xfId="28936"/>
    <cellStyle name="Normal 2 32 5 6" xfId="28937"/>
    <cellStyle name="Normal 2 32 5 6 2" xfId="28938"/>
    <cellStyle name="Normal 2 32 5 7" xfId="28939"/>
    <cellStyle name="Normal 2 32 6" xfId="28940"/>
    <cellStyle name="Normal 2 32 6 2" xfId="28941"/>
    <cellStyle name="Normal 2 32 6 2 2" xfId="28942"/>
    <cellStyle name="Normal 2 32 6 2 2 2" xfId="28943"/>
    <cellStyle name="Normal 2 32 6 2 3" xfId="28944"/>
    <cellStyle name="Normal 2 32 6 2 3 2" xfId="28945"/>
    <cellStyle name="Normal 2 32 6 2 4" xfId="28946"/>
    <cellStyle name="Normal 2 32 6 2 4 2" xfId="28947"/>
    <cellStyle name="Normal 2 32 6 2 5" xfId="28948"/>
    <cellStyle name="Normal 2 32 6 3" xfId="28949"/>
    <cellStyle name="Normal 2 32 6 3 2" xfId="28950"/>
    <cellStyle name="Normal 2 32 6 4" xfId="28951"/>
    <cellStyle name="Normal 2 32 6 4 2" xfId="28952"/>
    <cellStyle name="Normal 2 32 6 5" xfId="28953"/>
    <cellStyle name="Normal 2 32 6 5 2" xfId="28954"/>
    <cellStyle name="Normal 2 32 6 6" xfId="28955"/>
    <cellStyle name="Normal 2 32 7" xfId="28956"/>
    <cellStyle name="Normal 2 32 7 2" xfId="28957"/>
    <cellStyle name="Normal 2 32 7 2 2" xfId="28958"/>
    <cellStyle name="Normal 2 32 7 3" xfId="28959"/>
    <cellStyle name="Normal 2 32 7 3 2" xfId="28960"/>
    <cellStyle name="Normal 2 32 7 4" xfId="28961"/>
    <cellStyle name="Normal 2 32 7 4 2" xfId="28962"/>
    <cellStyle name="Normal 2 32 7 5" xfId="28963"/>
    <cellStyle name="Normal 2 32 8" xfId="28964"/>
    <cellStyle name="Normal 2 32 8 2" xfId="28965"/>
    <cellStyle name="Normal 2 32 9" xfId="28966"/>
    <cellStyle name="Normal 2 32 9 2" xfId="28967"/>
    <cellStyle name="Normal 2 33" xfId="28968"/>
    <cellStyle name="Normal 2 33 10" xfId="28969"/>
    <cellStyle name="Normal 2 33 10 2" xfId="28970"/>
    <cellStyle name="Normal 2 33 11" xfId="28971"/>
    <cellStyle name="Normal 2 33 12" xfId="28972"/>
    <cellStyle name="Normal 2 33 13" xfId="28973"/>
    <cellStyle name="Normal 2 33 2" xfId="28974"/>
    <cellStyle name="Normal 2 33 2 2" xfId="28975"/>
    <cellStyle name="Normal 2 33 2 2 2" xfId="28976"/>
    <cellStyle name="Normal 2 33 2 2 2 2" xfId="28977"/>
    <cellStyle name="Normal 2 33 2 2 2 2 2" xfId="28978"/>
    <cellStyle name="Normal 2 33 2 2 2 2 2 2" xfId="28979"/>
    <cellStyle name="Normal 2 33 2 2 2 2 2 2 2" xfId="28980"/>
    <cellStyle name="Normal 2 33 2 2 2 2 2 3" xfId="28981"/>
    <cellStyle name="Normal 2 33 2 2 2 2 2 3 2" xfId="28982"/>
    <cellStyle name="Normal 2 33 2 2 2 2 2 4" xfId="28983"/>
    <cellStyle name="Normal 2 33 2 2 2 2 2 4 2" xfId="28984"/>
    <cellStyle name="Normal 2 33 2 2 2 2 2 5" xfId="28985"/>
    <cellStyle name="Normal 2 33 2 2 2 2 3" xfId="28986"/>
    <cellStyle name="Normal 2 33 2 2 2 2 3 2" xfId="28987"/>
    <cellStyle name="Normal 2 33 2 2 2 2 4" xfId="28988"/>
    <cellStyle name="Normal 2 33 2 2 2 2 4 2" xfId="28989"/>
    <cellStyle name="Normal 2 33 2 2 2 2 5" xfId="28990"/>
    <cellStyle name="Normal 2 33 2 2 2 2 5 2" xfId="28991"/>
    <cellStyle name="Normal 2 33 2 2 2 2 6" xfId="28992"/>
    <cellStyle name="Normal 2 33 2 2 2 3" xfId="28993"/>
    <cellStyle name="Normal 2 33 2 2 2 3 2" xfId="28994"/>
    <cellStyle name="Normal 2 33 2 2 2 3 2 2" xfId="28995"/>
    <cellStyle name="Normal 2 33 2 2 2 3 3" xfId="28996"/>
    <cellStyle name="Normal 2 33 2 2 2 3 3 2" xfId="28997"/>
    <cellStyle name="Normal 2 33 2 2 2 3 4" xfId="28998"/>
    <cellStyle name="Normal 2 33 2 2 2 3 4 2" xfId="28999"/>
    <cellStyle name="Normal 2 33 2 2 2 3 5" xfId="29000"/>
    <cellStyle name="Normal 2 33 2 2 2 4" xfId="29001"/>
    <cellStyle name="Normal 2 33 2 2 2 4 2" xfId="29002"/>
    <cellStyle name="Normal 2 33 2 2 2 5" xfId="29003"/>
    <cellStyle name="Normal 2 33 2 2 2 5 2" xfId="29004"/>
    <cellStyle name="Normal 2 33 2 2 2 6" xfId="29005"/>
    <cellStyle name="Normal 2 33 2 2 2 6 2" xfId="29006"/>
    <cellStyle name="Normal 2 33 2 2 2 7" xfId="29007"/>
    <cellStyle name="Normal 2 33 2 2 3" xfId="29008"/>
    <cellStyle name="Normal 2 33 2 2 3 2" xfId="29009"/>
    <cellStyle name="Normal 2 33 2 2 3 2 2" xfId="29010"/>
    <cellStyle name="Normal 2 33 2 2 3 2 2 2" xfId="29011"/>
    <cellStyle name="Normal 2 33 2 2 3 2 3" xfId="29012"/>
    <cellStyle name="Normal 2 33 2 2 3 2 3 2" xfId="29013"/>
    <cellStyle name="Normal 2 33 2 2 3 2 4" xfId="29014"/>
    <cellStyle name="Normal 2 33 2 2 3 2 4 2" xfId="29015"/>
    <cellStyle name="Normal 2 33 2 2 3 2 5" xfId="29016"/>
    <cellStyle name="Normal 2 33 2 2 3 3" xfId="29017"/>
    <cellStyle name="Normal 2 33 2 2 3 3 2" xfId="29018"/>
    <cellStyle name="Normal 2 33 2 2 3 4" xfId="29019"/>
    <cellStyle name="Normal 2 33 2 2 3 4 2" xfId="29020"/>
    <cellStyle name="Normal 2 33 2 2 3 5" xfId="29021"/>
    <cellStyle name="Normal 2 33 2 2 3 5 2" xfId="29022"/>
    <cellStyle name="Normal 2 33 2 2 3 6" xfId="29023"/>
    <cellStyle name="Normal 2 33 2 2 4" xfId="29024"/>
    <cellStyle name="Normal 2 33 2 2 4 2" xfId="29025"/>
    <cellStyle name="Normal 2 33 2 2 4 2 2" xfId="29026"/>
    <cellStyle name="Normal 2 33 2 2 4 3" xfId="29027"/>
    <cellStyle name="Normal 2 33 2 2 4 3 2" xfId="29028"/>
    <cellStyle name="Normal 2 33 2 2 4 4" xfId="29029"/>
    <cellStyle name="Normal 2 33 2 2 4 4 2" xfId="29030"/>
    <cellStyle name="Normal 2 33 2 2 4 5" xfId="29031"/>
    <cellStyle name="Normal 2 33 2 2 5" xfId="29032"/>
    <cellStyle name="Normal 2 33 2 2 5 2" xfId="29033"/>
    <cellStyle name="Normal 2 33 2 2 6" xfId="29034"/>
    <cellStyle name="Normal 2 33 2 2 6 2" xfId="29035"/>
    <cellStyle name="Normal 2 33 2 2 7" xfId="29036"/>
    <cellStyle name="Normal 2 33 2 2 7 2" xfId="29037"/>
    <cellStyle name="Normal 2 33 2 2 8" xfId="29038"/>
    <cellStyle name="Normal 2 33 2 3" xfId="29039"/>
    <cellStyle name="Normal 2 33 2 3 2" xfId="29040"/>
    <cellStyle name="Normal 2 33 2 3 2 2" xfId="29041"/>
    <cellStyle name="Normal 2 33 2 3 2 2 2" xfId="29042"/>
    <cellStyle name="Normal 2 33 2 3 2 2 2 2" xfId="29043"/>
    <cellStyle name="Normal 2 33 2 3 2 2 3" xfId="29044"/>
    <cellStyle name="Normal 2 33 2 3 2 2 3 2" xfId="29045"/>
    <cellStyle name="Normal 2 33 2 3 2 2 4" xfId="29046"/>
    <cellStyle name="Normal 2 33 2 3 2 2 4 2" xfId="29047"/>
    <cellStyle name="Normal 2 33 2 3 2 2 5" xfId="29048"/>
    <cellStyle name="Normal 2 33 2 3 2 3" xfId="29049"/>
    <cellStyle name="Normal 2 33 2 3 2 3 2" xfId="29050"/>
    <cellStyle name="Normal 2 33 2 3 2 4" xfId="29051"/>
    <cellStyle name="Normal 2 33 2 3 2 4 2" xfId="29052"/>
    <cellStyle name="Normal 2 33 2 3 2 5" xfId="29053"/>
    <cellStyle name="Normal 2 33 2 3 2 5 2" xfId="29054"/>
    <cellStyle name="Normal 2 33 2 3 2 6" xfId="29055"/>
    <cellStyle name="Normal 2 33 2 3 3" xfId="29056"/>
    <cellStyle name="Normal 2 33 2 3 3 2" xfId="29057"/>
    <cellStyle name="Normal 2 33 2 3 3 2 2" xfId="29058"/>
    <cellStyle name="Normal 2 33 2 3 3 3" xfId="29059"/>
    <cellStyle name="Normal 2 33 2 3 3 3 2" xfId="29060"/>
    <cellStyle name="Normal 2 33 2 3 3 4" xfId="29061"/>
    <cellStyle name="Normal 2 33 2 3 3 4 2" xfId="29062"/>
    <cellStyle name="Normal 2 33 2 3 3 5" xfId="29063"/>
    <cellStyle name="Normal 2 33 2 3 4" xfId="29064"/>
    <cellStyle name="Normal 2 33 2 3 4 2" xfId="29065"/>
    <cellStyle name="Normal 2 33 2 3 5" xfId="29066"/>
    <cellStyle name="Normal 2 33 2 3 5 2" xfId="29067"/>
    <cellStyle name="Normal 2 33 2 3 6" xfId="29068"/>
    <cellStyle name="Normal 2 33 2 3 6 2" xfId="29069"/>
    <cellStyle name="Normal 2 33 2 3 7" xfId="29070"/>
    <cellStyle name="Normal 2 33 2 4" xfId="29071"/>
    <cellStyle name="Normal 2 33 2 4 2" xfId="29072"/>
    <cellStyle name="Normal 2 33 2 4 2 2" xfId="29073"/>
    <cellStyle name="Normal 2 33 2 4 2 2 2" xfId="29074"/>
    <cellStyle name="Normal 2 33 2 4 2 3" xfId="29075"/>
    <cellStyle name="Normal 2 33 2 4 2 3 2" xfId="29076"/>
    <cellStyle name="Normal 2 33 2 4 2 4" xfId="29077"/>
    <cellStyle name="Normal 2 33 2 4 2 4 2" xfId="29078"/>
    <cellStyle name="Normal 2 33 2 4 2 5" xfId="29079"/>
    <cellStyle name="Normal 2 33 2 4 3" xfId="29080"/>
    <cellStyle name="Normal 2 33 2 4 3 2" xfId="29081"/>
    <cellStyle name="Normal 2 33 2 4 4" xfId="29082"/>
    <cellStyle name="Normal 2 33 2 4 4 2" xfId="29083"/>
    <cellStyle name="Normal 2 33 2 4 5" xfId="29084"/>
    <cellStyle name="Normal 2 33 2 4 5 2" xfId="29085"/>
    <cellStyle name="Normal 2 33 2 4 6" xfId="29086"/>
    <cellStyle name="Normal 2 33 2 5" xfId="29087"/>
    <cellStyle name="Normal 2 33 2 5 2" xfId="29088"/>
    <cellStyle name="Normal 2 33 2 5 2 2" xfId="29089"/>
    <cellStyle name="Normal 2 33 2 5 3" xfId="29090"/>
    <cellStyle name="Normal 2 33 2 5 3 2" xfId="29091"/>
    <cellStyle name="Normal 2 33 2 5 4" xfId="29092"/>
    <cellStyle name="Normal 2 33 2 5 4 2" xfId="29093"/>
    <cellStyle name="Normal 2 33 2 5 5" xfId="29094"/>
    <cellStyle name="Normal 2 33 2 6" xfId="29095"/>
    <cellStyle name="Normal 2 33 2 6 2" xfId="29096"/>
    <cellStyle name="Normal 2 33 2 7" xfId="29097"/>
    <cellStyle name="Normal 2 33 2 7 2" xfId="29098"/>
    <cellStyle name="Normal 2 33 2 8" xfId="29099"/>
    <cellStyle name="Normal 2 33 2 8 2" xfId="29100"/>
    <cellStyle name="Normal 2 33 2 9" xfId="29101"/>
    <cellStyle name="Normal 2 33 3" xfId="29102"/>
    <cellStyle name="Normal 2 33 3 2" xfId="29103"/>
    <cellStyle name="Normal 2 33 3 2 2" xfId="29104"/>
    <cellStyle name="Normal 2 33 3 2 2 2" xfId="29105"/>
    <cellStyle name="Normal 2 33 3 2 2 2 2" xfId="29106"/>
    <cellStyle name="Normal 2 33 3 2 2 2 2 2" xfId="29107"/>
    <cellStyle name="Normal 2 33 3 2 2 2 3" xfId="29108"/>
    <cellStyle name="Normal 2 33 3 2 2 2 3 2" xfId="29109"/>
    <cellStyle name="Normal 2 33 3 2 2 2 4" xfId="29110"/>
    <cellStyle name="Normal 2 33 3 2 2 2 4 2" xfId="29111"/>
    <cellStyle name="Normal 2 33 3 2 2 2 5" xfId="29112"/>
    <cellStyle name="Normal 2 33 3 2 2 3" xfId="29113"/>
    <cellStyle name="Normal 2 33 3 2 2 3 2" xfId="29114"/>
    <cellStyle name="Normal 2 33 3 2 2 4" xfId="29115"/>
    <cellStyle name="Normal 2 33 3 2 2 4 2" xfId="29116"/>
    <cellStyle name="Normal 2 33 3 2 2 5" xfId="29117"/>
    <cellStyle name="Normal 2 33 3 2 2 5 2" xfId="29118"/>
    <cellStyle name="Normal 2 33 3 2 2 6" xfId="29119"/>
    <cellStyle name="Normal 2 33 3 2 3" xfId="29120"/>
    <cellStyle name="Normal 2 33 3 2 3 2" xfId="29121"/>
    <cellStyle name="Normal 2 33 3 2 3 2 2" xfId="29122"/>
    <cellStyle name="Normal 2 33 3 2 3 3" xfId="29123"/>
    <cellStyle name="Normal 2 33 3 2 3 3 2" xfId="29124"/>
    <cellStyle name="Normal 2 33 3 2 3 4" xfId="29125"/>
    <cellStyle name="Normal 2 33 3 2 3 4 2" xfId="29126"/>
    <cellStyle name="Normal 2 33 3 2 3 5" xfId="29127"/>
    <cellStyle name="Normal 2 33 3 2 4" xfId="29128"/>
    <cellStyle name="Normal 2 33 3 2 4 2" xfId="29129"/>
    <cellStyle name="Normal 2 33 3 2 5" xfId="29130"/>
    <cellStyle name="Normal 2 33 3 2 5 2" xfId="29131"/>
    <cellStyle name="Normal 2 33 3 2 6" xfId="29132"/>
    <cellStyle name="Normal 2 33 3 2 6 2" xfId="29133"/>
    <cellStyle name="Normal 2 33 3 2 7" xfId="29134"/>
    <cellStyle name="Normal 2 33 3 3" xfId="29135"/>
    <cellStyle name="Normal 2 33 3 3 2" xfId="29136"/>
    <cellStyle name="Normal 2 33 3 3 2 2" xfId="29137"/>
    <cellStyle name="Normal 2 33 3 3 2 2 2" xfId="29138"/>
    <cellStyle name="Normal 2 33 3 3 2 3" xfId="29139"/>
    <cellStyle name="Normal 2 33 3 3 2 3 2" xfId="29140"/>
    <cellStyle name="Normal 2 33 3 3 2 4" xfId="29141"/>
    <cellStyle name="Normal 2 33 3 3 2 4 2" xfId="29142"/>
    <cellStyle name="Normal 2 33 3 3 2 5" xfId="29143"/>
    <cellStyle name="Normal 2 33 3 3 3" xfId="29144"/>
    <cellStyle name="Normal 2 33 3 3 3 2" xfId="29145"/>
    <cellStyle name="Normal 2 33 3 3 4" xfId="29146"/>
    <cellStyle name="Normal 2 33 3 3 4 2" xfId="29147"/>
    <cellStyle name="Normal 2 33 3 3 5" xfId="29148"/>
    <cellStyle name="Normal 2 33 3 3 5 2" xfId="29149"/>
    <cellStyle name="Normal 2 33 3 3 6" xfId="29150"/>
    <cellStyle name="Normal 2 33 3 4" xfId="29151"/>
    <cellStyle name="Normal 2 33 3 4 2" xfId="29152"/>
    <cellStyle name="Normal 2 33 3 4 2 2" xfId="29153"/>
    <cellStyle name="Normal 2 33 3 4 3" xfId="29154"/>
    <cellStyle name="Normal 2 33 3 4 3 2" xfId="29155"/>
    <cellStyle name="Normal 2 33 3 4 4" xfId="29156"/>
    <cellStyle name="Normal 2 33 3 4 4 2" xfId="29157"/>
    <cellStyle name="Normal 2 33 3 4 5" xfId="29158"/>
    <cellStyle name="Normal 2 33 3 5" xfId="29159"/>
    <cellStyle name="Normal 2 33 3 5 2" xfId="29160"/>
    <cellStyle name="Normal 2 33 3 6" xfId="29161"/>
    <cellStyle name="Normal 2 33 3 6 2" xfId="29162"/>
    <cellStyle name="Normal 2 33 3 7" xfId="29163"/>
    <cellStyle name="Normal 2 33 3 7 2" xfId="29164"/>
    <cellStyle name="Normal 2 33 3 8" xfId="29165"/>
    <cellStyle name="Normal 2 33 4" xfId="29166"/>
    <cellStyle name="Normal 2 33 4 2" xfId="29167"/>
    <cellStyle name="Normal 2 33 4 2 2" xfId="29168"/>
    <cellStyle name="Normal 2 33 4 2 2 2" xfId="29169"/>
    <cellStyle name="Normal 2 33 4 2 2 2 2" xfId="29170"/>
    <cellStyle name="Normal 2 33 4 2 2 3" xfId="29171"/>
    <cellStyle name="Normal 2 33 4 2 2 3 2" xfId="29172"/>
    <cellStyle name="Normal 2 33 4 2 2 4" xfId="29173"/>
    <cellStyle name="Normal 2 33 4 2 2 4 2" xfId="29174"/>
    <cellStyle name="Normal 2 33 4 2 2 5" xfId="29175"/>
    <cellStyle name="Normal 2 33 4 2 3" xfId="29176"/>
    <cellStyle name="Normal 2 33 4 2 3 2" xfId="29177"/>
    <cellStyle name="Normal 2 33 4 2 4" xfId="29178"/>
    <cellStyle name="Normal 2 33 4 2 4 2" xfId="29179"/>
    <cellStyle name="Normal 2 33 4 2 5" xfId="29180"/>
    <cellStyle name="Normal 2 33 4 2 5 2" xfId="29181"/>
    <cellStyle name="Normal 2 33 4 2 6" xfId="29182"/>
    <cellStyle name="Normal 2 33 4 3" xfId="29183"/>
    <cellStyle name="Normal 2 33 4 3 2" xfId="29184"/>
    <cellStyle name="Normal 2 33 4 3 2 2" xfId="29185"/>
    <cellStyle name="Normal 2 33 4 3 3" xfId="29186"/>
    <cellStyle name="Normal 2 33 4 3 3 2" xfId="29187"/>
    <cellStyle name="Normal 2 33 4 3 4" xfId="29188"/>
    <cellStyle name="Normal 2 33 4 3 4 2" xfId="29189"/>
    <cellStyle name="Normal 2 33 4 3 5" xfId="29190"/>
    <cellStyle name="Normal 2 33 4 4" xfId="29191"/>
    <cellStyle name="Normal 2 33 4 4 2" xfId="29192"/>
    <cellStyle name="Normal 2 33 4 5" xfId="29193"/>
    <cellStyle name="Normal 2 33 4 5 2" xfId="29194"/>
    <cellStyle name="Normal 2 33 4 6" xfId="29195"/>
    <cellStyle name="Normal 2 33 4 6 2" xfId="29196"/>
    <cellStyle name="Normal 2 33 4 7" xfId="29197"/>
    <cellStyle name="Normal 2 33 5" xfId="29198"/>
    <cellStyle name="Normal 2 33 5 2" xfId="29199"/>
    <cellStyle name="Normal 2 33 5 2 2" xfId="29200"/>
    <cellStyle name="Normal 2 33 5 2 2 2" xfId="29201"/>
    <cellStyle name="Normal 2 33 5 2 2 2 2" xfId="29202"/>
    <cellStyle name="Normal 2 33 5 2 2 3" xfId="29203"/>
    <cellStyle name="Normal 2 33 5 2 2 3 2" xfId="29204"/>
    <cellStyle name="Normal 2 33 5 2 2 4" xfId="29205"/>
    <cellStyle name="Normal 2 33 5 2 2 4 2" xfId="29206"/>
    <cellStyle name="Normal 2 33 5 2 2 5" xfId="29207"/>
    <cellStyle name="Normal 2 33 5 2 3" xfId="29208"/>
    <cellStyle name="Normal 2 33 5 2 3 2" xfId="29209"/>
    <cellStyle name="Normal 2 33 5 2 4" xfId="29210"/>
    <cellStyle name="Normal 2 33 5 2 4 2" xfId="29211"/>
    <cellStyle name="Normal 2 33 5 2 5" xfId="29212"/>
    <cellStyle name="Normal 2 33 5 2 5 2" xfId="29213"/>
    <cellStyle name="Normal 2 33 5 2 6" xfId="29214"/>
    <cellStyle name="Normal 2 33 5 3" xfId="29215"/>
    <cellStyle name="Normal 2 33 5 3 2" xfId="29216"/>
    <cellStyle name="Normal 2 33 5 3 2 2" xfId="29217"/>
    <cellStyle name="Normal 2 33 5 3 3" xfId="29218"/>
    <cellStyle name="Normal 2 33 5 3 3 2" xfId="29219"/>
    <cellStyle name="Normal 2 33 5 3 4" xfId="29220"/>
    <cellStyle name="Normal 2 33 5 3 4 2" xfId="29221"/>
    <cellStyle name="Normal 2 33 5 3 5" xfId="29222"/>
    <cellStyle name="Normal 2 33 5 4" xfId="29223"/>
    <cellStyle name="Normal 2 33 5 4 2" xfId="29224"/>
    <cellStyle name="Normal 2 33 5 5" xfId="29225"/>
    <cellStyle name="Normal 2 33 5 5 2" xfId="29226"/>
    <cellStyle name="Normal 2 33 5 6" xfId="29227"/>
    <cellStyle name="Normal 2 33 5 6 2" xfId="29228"/>
    <cellStyle name="Normal 2 33 5 7" xfId="29229"/>
    <cellStyle name="Normal 2 33 6" xfId="29230"/>
    <cellStyle name="Normal 2 33 6 2" xfId="29231"/>
    <cellStyle name="Normal 2 33 6 2 2" xfId="29232"/>
    <cellStyle name="Normal 2 33 6 2 2 2" xfId="29233"/>
    <cellStyle name="Normal 2 33 6 2 3" xfId="29234"/>
    <cellStyle name="Normal 2 33 6 2 3 2" xfId="29235"/>
    <cellStyle name="Normal 2 33 6 2 4" xfId="29236"/>
    <cellStyle name="Normal 2 33 6 2 4 2" xfId="29237"/>
    <cellStyle name="Normal 2 33 6 2 5" xfId="29238"/>
    <cellStyle name="Normal 2 33 6 3" xfId="29239"/>
    <cellStyle name="Normal 2 33 6 3 2" xfId="29240"/>
    <cellStyle name="Normal 2 33 6 4" xfId="29241"/>
    <cellStyle name="Normal 2 33 6 4 2" xfId="29242"/>
    <cellStyle name="Normal 2 33 6 5" xfId="29243"/>
    <cellStyle name="Normal 2 33 6 5 2" xfId="29244"/>
    <cellStyle name="Normal 2 33 6 6" xfId="29245"/>
    <cellStyle name="Normal 2 33 7" xfId="29246"/>
    <cellStyle name="Normal 2 33 7 2" xfId="29247"/>
    <cellStyle name="Normal 2 33 7 2 2" xfId="29248"/>
    <cellStyle name="Normal 2 33 7 3" xfId="29249"/>
    <cellStyle name="Normal 2 33 7 3 2" xfId="29250"/>
    <cellStyle name="Normal 2 33 7 4" xfId="29251"/>
    <cellStyle name="Normal 2 33 7 4 2" xfId="29252"/>
    <cellStyle name="Normal 2 33 7 5" xfId="29253"/>
    <cellStyle name="Normal 2 33 8" xfId="29254"/>
    <cellStyle name="Normal 2 33 8 2" xfId="29255"/>
    <cellStyle name="Normal 2 33 9" xfId="29256"/>
    <cellStyle name="Normal 2 33 9 2" xfId="29257"/>
    <cellStyle name="Normal 2 34" xfId="29258"/>
    <cellStyle name="Normal 2 34 10" xfId="29259"/>
    <cellStyle name="Normal 2 34 10 2" xfId="29260"/>
    <cellStyle name="Normal 2 34 11" xfId="29261"/>
    <cellStyle name="Normal 2 34 12" xfId="29262"/>
    <cellStyle name="Normal 2 34 13" xfId="29263"/>
    <cellStyle name="Normal 2 34 2" xfId="29264"/>
    <cellStyle name="Normal 2 34 2 2" xfId="29265"/>
    <cellStyle name="Normal 2 34 2 2 2" xfId="29266"/>
    <cellStyle name="Normal 2 34 2 2 2 2" xfId="29267"/>
    <cellStyle name="Normal 2 34 2 2 2 2 2" xfId="29268"/>
    <cellStyle name="Normal 2 34 2 2 2 2 2 2" xfId="29269"/>
    <cellStyle name="Normal 2 34 2 2 2 2 2 2 2" xfId="29270"/>
    <cellStyle name="Normal 2 34 2 2 2 2 2 3" xfId="29271"/>
    <cellStyle name="Normal 2 34 2 2 2 2 2 3 2" xfId="29272"/>
    <cellStyle name="Normal 2 34 2 2 2 2 2 4" xfId="29273"/>
    <cellStyle name="Normal 2 34 2 2 2 2 2 4 2" xfId="29274"/>
    <cellStyle name="Normal 2 34 2 2 2 2 2 5" xfId="29275"/>
    <cellStyle name="Normal 2 34 2 2 2 2 3" xfId="29276"/>
    <cellStyle name="Normal 2 34 2 2 2 2 3 2" xfId="29277"/>
    <cellStyle name="Normal 2 34 2 2 2 2 4" xfId="29278"/>
    <cellStyle name="Normal 2 34 2 2 2 2 4 2" xfId="29279"/>
    <cellStyle name="Normal 2 34 2 2 2 2 5" xfId="29280"/>
    <cellStyle name="Normal 2 34 2 2 2 2 5 2" xfId="29281"/>
    <cellStyle name="Normal 2 34 2 2 2 2 6" xfId="29282"/>
    <cellStyle name="Normal 2 34 2 2 2 3" xfId="29283"/>
    <cellStyle name="Normal 2 34 2 2 2 3 2" xfId="29284"/>
    <cellStyle name="Normal 2 34 2 2 2 3 2 2" xfId="29285"/>
    <cellStyle name="Normal 2 34 2 2 2 3 3" xfId="29286"/>
    <cellStyle name="Normal 2 34 2 2 2 3 3 2" xfId="29287"/>
    <cellStyle name="Normal 2 34 2 2 2 3 4" xfId="29288"/>
    <cellStyle name="Normal 2 34 2 2 2 3 4 2" xfId="29289"/>
    <cellStyle name="Normal 2 34 2 2 2 3 5" xfId="29290"/>
    <cellStyle name="Normal 2 34 2 2 2 4" xfId="29291"/>
    <cellStyle name="Normal 2 34 2 2 2 4 2" xfId="29292"/>
    <cellStyle name="Normal 2 34 2 2 2 5" xfId="29293"/>
    <cellStyle name="Normal 2 34 2 2 2 5 2" xfId="29294"/>
    <cellStyle name="Normal 2 34 2 2 2 6" xfId="29295"/>
    <cellStyle name="Normal 2 34 2 2 2 6 2" xfId="29296"/>
    <cellStyle name="Normal 2 34 2 2 2 7" xfId="29297"/>
    <cellStyle name="Normal 2 34 2 2 3" xfId="29298"/>
    <cellStyle name="Normal 2 34 2 2 3 2" xfId="29299"/>
    <cellStyle name="Normal 2 34 2 2 3 2 2" xfId="29300"/>
    <cellStyle name="Normal 2 34 2 2 3 2 2 2" xfId="29301"/>
    <cellStyle name="Normal 2 34 2 2 3 2 3" xfId="29302"/>
    <cellStyle name="Normal 2 34 2 2 3 2 3 2" xfId="29303"/>
    <cellStyle name="Normal 2 34 2 2 3 2 4" xfId="29304"/>
    <cellStyle name="Normal 2 34 2 2 3 2 4 2" xfId="29305"/>
    <cellStyle name="Normal 2 34 2 2 3 2 5" xfId="29306"/>
    <cellStyle name="Normal 2 34 2 2 3 3" xfId="29307"/>
    <cellStyle name="Normal 2 34 2 2 3 3 2" xfId="29308"/>
    <cellStyle name="Normal 2 34 2 2 3 4" xfId="29309"/>
    <cellStyle name="Normal 2 34 2 2 3 4 2" xfId="29310"/>
    <cellStyle name="Normal 2 34 2 2 3 5" xfId="29311"/>
    <cellStyle name="Normal 2 34 2 2 3 5 2" xfId="29312"/>
    <cellStyle name="Normal 2 34 2 2 3 6" xfId="29313"/>
    <cellStyle name="Normal 2 34 2 2 4" xfId="29314"/>
    <cellStyle name="Normal 2 34 2 2 4 2" xfId="29315"/>
    <cellStyle name="Normal 2 34 2 2 4 2 2" xfId="29316"/>
    <cellStyle name="Normal 2 34 2 2 4 3" xfId="29317"/>
    <cellStyle name="Normal 2 34 2 2 4 3 2" xfId="29318"/>
    <cellStyle name="Normal 2 34 2 2 4 4" xfId="29319"/>
    <cellStyle name="Normal 2 34 2 2 4 4 2" xfId="29320"/>
    <cellStyle name="Normal 2 34 2 2 4 5" xfId="29321"/>
    <cellStyle name="Normal 2 34 2 2 5" xfId="29322"/>
    <cellStyle name="Normal 2 34 2 2 5 2" xfId="29323"/>
    <cellStyle name="Normal 2 34 2 2 6" xfId="29324"/>
    <cellStyle name="Normal 2 34 2 2 6 2" xfId="29325"/>
    <cellStyle name="Normal 2 34 2 2 7" xfId="29326"/>
    <cellStyle name="Normal 2 34 2 2 7 2" xfId="29327"/>
    <cellStyle name="Normal 2 34 2 2 8" xfId="29328"/>
    <cellStyle name="Normal 2 34 2 3" xfId="29329"/>
    <cellStyle name="Normal 2 34 2 3 2" xfId="29330"/>
    <cellStyle name="Normal 2 34 2 3 2 2" xfId="29331"/>
    <cellStyle name="Normal 2 34 2 3 2 2 2" xfId="29332"/>
    <cellStyle name="Normal 2 34 2 3 2 2 2 2" xfId="29333"/>
    <cellStyle name="Normal 2 34 2 3 2 2 3" xfId="29334"/>
    <cellStyle name="Normal 2 34 2 3 2 2 3 2" xfId="29335"/>
    <cellStyle name="Normal 2 34 2 3 2 2 4" xfId="29336"/>
    <cellStyle name="Normal 2 34 2 3 2 2 4 2" xfId="29337"/>
    <cellStyle name="Normal 2 34 2 3 2 2 5" xfId="29338"/>
    <cellStyle name="Normal 2 34 2 3 2 3" xfId="29339"/>
    <cellStyle name="Normal 2 34 2 3 2 3 2" xfId="29340"/>
    <cellStyle name="Normal 2 34 2 3 2 4" xfId="29341"/>
    <cellStyle name="Normal 2 34 2 3 2 4 2" xfId="29342"/>
    <cellStyle name="Normal 2 34 2 3 2 5" xfId="29343"/>
    <cellStyle name="Normal 2 34 2 3 2 5 2" xfId="29344"/>
    <cellStyle name="Normal 2 34 2 3 2 6" xfId="29345"/>
    <cellStyle name="Normal 2 34 2 3 3" xfId="29346"/>
    <cellStyle name="Normal 2 34 2 3 3 2" xfId="29347"/>
    <cellStyle name="Normal 2 34 2 3 3 2 2" xfId="29348"/>
    <cellStyle name="Normal 2 34 2 3 3 3" xfId="29349"/>
    <cellStyle name="Normal 2 34 2 3 3 3 2" xfId="29350"/>
    <cellStyle name="Normal 2 34 2 3 3 4" xfId="29351"/>
    <cellStyle name="Normal 2 34 2 3 3 4 2" xfId="29352"/>
    <cellStyle name="Normal 2 34 2 3 3 5" xfId="29353"/>
    <cellStyle name="Normal 2 34 2 3 4" xfId="29354"/>
    <cellStyle name="Normal 2 34 2 3 4 2" xfId="29355"/>
    <cellStyle name="Normal 2 34 2 3 5" xfId="29356"/>
    <cellStyle name="Normal 2 34 2 3 5 2" xfId="29357"/>
    <cellStyle name="Normal 2 34 2 3 6" xfId="29358"/>
    <cellStyle name="Normal 2 34 2 3 6 2" xfId="29359"/>
    <cellStyle name="Normal 2 34 2 3 7" xfId="29360"/>
    <cellStyle name="Normal 2 34 2 4" xfId="29361"/>
    <cellStyle name="Normal 2 34 2 4 2" xfId="29362"/>
    <cellStyle name="Normal 2 34 2 4 2 2" xfId="29363"/>
    <cellStyle name="Normal 2 34 2 4 2 2 2" xfId="29364"/>
    <cellStyle name="Normal 2 34 2 4 2 3" xfId="29365"/>
    <cellStyle name="Normal 2 34 2 4 2 3 2" xfId="29366"/>
    <cellStyle name="Normal 2 34 2 4 2 4" xfId="29367"/>
    <cellStyle name="Normal 2 34 2 4 2 4 2" xfId="29368"/>
    <cellStyle name="Normal 2 34 2 4 2 5" xfId="29369"/>
    <cellStyle name="Normal 2 34 2 4 3" xfId="29370"/>
    <cellStyle name="Normal 2 34 2 4 3 2" xfId="29371"/>
    <cellStyle name="Normal 2 34 2 4 4" xfId="29372"/>
    <cellStyle name="Normal 2 34 2 4 4 2" xfId="29373"/>
    <cellStyle name="Normal 2 34 2 4 5" xfId="29374"/>
    <cellStyle name="Normal 2 34 2 4 5 2" xfId="29375"/>
    <cellStyle name="Normal 2 34 2 4 6" xfId="29376"/>
    <cellStyle name="Normal 2 34 2 5" xfId="29377"/>
    <cellStyle name="Normal 2 34 2 5 2" xfId="29378"/>
    <cellStyle name="Normal 2 34 2 5 2 2" xfId="29379"/>
    <cellStyle name="Normal 2 34 2 5 3" xfId="29380"/>
    <cellStyle name="Normal 2 34 2 5 3 2" xfId="29381"/>
    <cellStyle name="Normal 2 34 2 5 4" xfId="29382"/>
    <cellStyle name="Normal 2 34 2 5 4 2" xfId="29383"/>
    <cellStyle name="Normal 2 34 2 5 5" xfId="29384"/>
    <cellStyle name="Normal 2 34 2 6" xfId="29385"/>
    <cellStyle name="Normal 2 34 2 6 2" xfId="29386"/>
    <cellStyle name="Normal 2 34 2 7" xfId="29387"/>
    <cellStyle name="Normal 2 34 2 7 2" xfId="29388"/>
    <cellStyle name="Normal 2 34 2 8" xfId="29389"/>
    <cellStyle name="Normal 2 34 2 8 2" xfId="29390"/>
    <cellStyle name="Normal 2 34 2 9" xfId="29391"/>
    <cellStyle name="Normal 2 34 3" xfId="29392"/>
    <cellStyle name="Normal 2 34 3 2" xfId="29393"/>
    <cellStyle name="Normal 2 34 3 2 2" xfId="29394"/>
    <cellStyle name="Normal 2 34 3 2 2 2" xfId="29395"/>
    <cellStyle name="Normal 2 34 3 2 2 2 2" xfId="29396"/>
    <cellStyle name="Normal 2 34 3 2 2 2 2 2" xfId="29397"/>
    <cellStyle name="Normal 2 34 3 2 2 2 3" xfId="29398"/>
    <cellStyle name="Normal 2 34 3 2 2 2 3 2" xfId="29399"/>
    <cellStyle name="Normal 2 34 3 2 2 2 4" xfId="29400"/>
    <cellStyle name="Normal 2 34 3 2 2 2 4 2" xfId="29401"/>
    <cellStyle name="Normal 2 34 3 2 2 2 5" xfId="29402"/>
    <cellStyle name="Normal 2 34 3 2 2 3" xfId="29403"/>
    <cellStyle name="Normal 2 34 3 2 2 3 2" xfId="29404"/>
    <cellStyle name="Normal 2 34 3 2 2 4" xfId="29405"/>
    <cellStyle name="Normal 2 34 3 2 2 4 2" xfId="29406"/>
    <cellStyle name="Normal 2 34 3 2 2 5" xfId="29407"/>
    <cellStyle name="Normal 2 34 3 2 2 5 2" xfId="29408"/>
    <cellStyle name="Normal 2 34 3 2 2 6" xfId="29409"/>
    <cellStyle name="Normal 2 34 3 2 3" xfId="29410"/>
    <cellStyle name="Normal 2 34 3 2 3 2" xfId="29411"/>
    <cellStyle name="Normal 2 34 3 2 3 2 2" xfId="29412"/>
    <cellStyle name="Normal 2 34 3 2 3 3" xfId="29413"/>
    <cellStyle name="Normal 2 34 3 2 3 3 2" xfId="29414"/>
    <cellStyle name="Normal 2 34 3 2 3 4" xfId="29415"/>
    <cellStyle name="Normal 2 34 3 2 3 4 2" xfId="29416"/>
    <cellStyle name="Normal 2 34 3 2 3 5" xfId="29417"/>
    <cellStyle name="Normal 2 34 3 2 4" xfId="29418"/>
    <cellStyle name="Normal 2 34 3 2 4 2" xfId="29419"/>
    <cellStyle name="Normal 2 34 3 2 5" xfId="29420"/>
    <cellStyle name="Normal 2 34 3 2 5 2" xfId="29421"/>
    <cellStyle name="Normal 2 34 3 2 6" xfId="29422"/>
    <cellStyle name="Normal 2 34 3 2 6 2" xfId="29423"/>
    <cellStyle name="Normal 2 34 3 2 7" xfId="29424"/>
    <cellStyle name="Normal 2 34 3 3" xfId="29425"/>
    <cellStyle name="Normal 2 34 3 3 2" xfId="29426"/>
    <cellStyle name="Normal 2 34 3 3 2 2" xfId="29427"/>
    <cellStyle name="Normal 2 34 3 3 2 2 2" xfId="29428"/>
    <cellStyle name="Normal 2 34 3 3 2 3" xfId="29429"/>
    <cellStyle name="Normal 2 34 3 3 2 3 2" xfId="29430"/>
    <cellStyle name="Normal 2 34 3 3 2 4" xfId="29431"/>
    <cellStyle name="Normal 2 34 3 3 2 4 2" xfId="29432"/>
    <cellStyle name="Normal 2 34 3 3 2 5" xfId="29433"/>
    <cellStyle name="Normal 2 34 3 3 3" xfId="29434"/>
    <cellStyle name="Normal 2 34 3 3 3 2" xfId="29435"/>
    <cellStyle name="Normal 2 34 3 3 4" xfId="29436"/>
    <cellStyle name="Normal 2 34 3 3 4 2" xfId="29437"/>
    <cellStyle name="Normal 2 34 3 3 5" xfId="29438"/>
    <cellStyle name="Normal 2 34 3 3 5 2" xfId="29439"/>
    <cellStyle name="Normal 2 34 3 3 6" xfId="29440"/>
    <cellStyle name="Normal 2 34 3 4" xfId="29441"/>
    <cellStyle name="Normal 2 34 3 4 2" xfId="29442"/>
    <cellStyle name="Normal 2 34 3 4 2 2" xfId="29443"/>
    <cellStyle name="Normal 2 34 3 4 3" xfId="29444"/>
    <cellStyle name="Normal 2 34 3 4 3 2" xfId="29445"/>
    <cellStyle name="Normal 2 34 3 4 4" xfId="29446"/>
    <cellStyle name="Normal 2 34 3 4 4 2" xfId="29447"/>
    <cellStyle name="Normal 2 34 3 4 5" xfId="29448"/>
    <cellStyle name="Normal 2 34 3 5" xfId="29449"/>
    <cellStyle name="Normal 2 34 3 5 2" xfId="29450"/>
    <cellStyle name="Normal 2 34 3 6" xfId="29451"/>
    <cellStyle name="Normal 2 34 3 6 2" xfId="29452"/>
    <cellStyle name="Normal 2 34 3 7" xfId="29453"/>
    <cellStyle name="Normal 2 34 3 7 2" xfId="29454"/>
    <cellStyle name="Normal 2 34 3 8" xfId="29455"/>
    <cellStyle name="Normal 2 34 4" xfId="29456"/>
    <cellStyle name="Normal 2 34 4 2" xfId="29457"/>
    <cellStyle name="Normal 2 34 4 2 2" xfId="29458"/>
    <cellStyle name="Normal 2 34 4 2 2 2" xfId="29459"/>
    <cellStyle name="Normal 2 34 4 2 2 2 2" xfId="29460"/>
    <cellStyle name="Normal 2 34 4 2 2 3" xfId="29461"/>
    <cellStyle name="Normal 2 34 4 2 2 3 2" xfId="29462"/>
    <cellStyle name="Normal 2 34 4 2 2 4" xfId="29463"/>
    <cellStyle name="Normal 2 34 4 2 2 4 2" xfId="29464"/>
    <cellStyle name="Normal 2 34 4 2 2 5" xfId="29465"/>
    <cellStyle name="Normal 2 34 4 2 3" xfId="29466"/>
    <cellStyle name="Normal 2 34 4 2 3 2" xfId="29467"/>
    <cellStyle name="Normal 2 34 4 2 4" xfId="29468"/>
    <cellStyle name="Normal 2 34 4 2 4 2" xfId="29469"/>
    <cellStyle name="Normal 2 34 4 2 5" xfId="29470"/>
    <cellStyle name="Normal 2 34 4 2 5 2" xfId="29471"/>
    <cellStyle name="Normal 2 34 4 2 6" xfId="29472"/>
    <cellStyle name="Normal 2 34 4 3" xfId="29473"/>
    <cellStyle name="Normal 2 34 4 3 2" xfId="29474"/>
    <cellStyle name="Normal 2 34 4 3 2 2" xfId="29475"/>
    <cellStyle name="Normal 2 34 4 3 3" xfId="29476"/>
    <cellStyle name="Normal 2 34 4 3 3 2" xfId="29477"/>
    <cellStyle name="Normal 2 34 4 3 4" xfId="29478"/>
    <cellStyle name="Normal 2 34 4 3 4 2" xfId="29479"/>
    <cellStyle name="Normal 2 34 4 3 5" xfId="29480"/>
    <cellStyle name="Normal 2 34 4 4" xfId="29481"/>
    <cellStyle name="Normal 2 34 4 4 2" xfId="29482"/>
    <cellStyle name="Normal 2 34 4 5" xfId="29483"/>
    <cellStyle name="Normal 2 34 4 5 2" xfId="29484"/>
    <cellStyle name="Normal 2 34 4 6" xfId="29485"/>
    <cellStyle name="Normal 2 34 4 6 2" xfId="29486"/>
    <cellStyle name="Normal 2 34 4 7" xfId="29487"/>
    <cellStyle name="Normal 2 34 5" xfId="29488"/>
    <cellStyle name="Normal 2 34 5 2" xfId="29489"/>
    <cellStyle name="Normal 2 34 5 2 2" xfId="29490"/>
    <cellStyle name="Normal 2 34 5 2 2 2" xfId="29491"/>
    <cellStyle name="Normal 2 34 5 2 2 2 2" xfId="29492"/>
    <cellStyle name="Normal 2 34 5 2 2 3" xfId="29493"/>
    <cellStyle name="Normal 2 34 5 2 2 3 2" xfId="29494"/>
    <cellStyle name="Normal 2 34 5 2 2 4" xfId="29495"/>
    <cellStyle name="Normal 2 34 5 2 2 4 2" xfId="29496"/>
    <cellStyle name="Normal 2 34 5 2 2 5" xfId="29497"/>
    <cellStyle name="Normal 2 34 5 2 3" xfId="29498"/>
    <cellStyle name="Normal 2 34 5 2 3 2" xfId="29499"/>
    <cellStyle name="Normal 2 34 5 2 4" xfId="29500"/>
    <cellStyle name="Normal 2 34 5 2 4 2" xfId="29501"/>
    <cellStyle name="Normal 2 34 5 2 5" xfId="29502"/>
    <cellStyle name="Normal 2 34 5 2 5 2" xfId="29503"/>
    <cellStyle name="Normal 2 34 5 2 6" xfId="29504"/>
    <cellStyle name="Normal 2 34 5 3" xfId="29505"/>
    <cellStyle name="Normal 2 34 5 3 2" xfId="29506"/>
    <cellStyle name="Normal 2 34 5 3 2 2" xfId="29507"/>
    <cellStyle name="Normal 2 34 5 3 3" xfId="29508"/>
    <cellStyle name="Normal 2 34 5 3 3 2" xfId="29509"/>
    <cellStyle name="Normal 2 34 5 3 4" xfId="29510"/>
    <cellStyle name="Normal 2 34 5 3 4 2" xfId="29511"/>
    <cellStyle name="Normal 2 34 5 3 5" xfId="29512"/>
    <cellStyle name="Normal 2 34 5 4" xfId="29513"/>
    <cellStyle name="Normal 2 34 5 4 2" xfId="29514"/>
    <cellStyle name="Normal 2 34 5 5" xfId="29515"/>
    <cellStyle name="Normal 2 34 5 5 2" xfId="29516"/>
    <cellStyle name="Normal 2 34 5 6" xfId="29517"/>
    <cellStyle name="Normal 2 34 5 6 2" xfId="29518"/>
    <cellStyle name="Normal 2 34 5 7" xfId="29519"/>
    <cellStyle name="Normal 2 34 6" xfId="29520"/>
    <cellStyle name="Normal 2 34 6 2" xfId="29521"/>
    <cellStyle name="Normal 2 34 6 2 2" xfId="29522"/>
    <cellStyle name="Normal 2 34 6 2 2 2" xfId="29523"/>
    <cellStyle name="Normal 2 34 6 2 3" xfId="29524"/>
    <cellStyle name="Normal 2 34 6 2 3 2" xfId="29525"/>
    <cellStyle name="Normal 2 34 6 2 4" xfId="29526"/>
    <cellStyle name="Normal 2 34 6 2 4 2" xfId="29527"/>
    <cellStyle name="Normal 2 34 6 2 5" xfId="29528"/>
    <cellStyle name="Normal 2 34 6 3" xfId="29529"/>
    <cellStyle name="Normal 2 34 6 3 2" xfId="29530"/>
    <cellStyle name="Normal 2 34 6 4" xfId="29531"/>
    <cellStyle name="Normal 2 34 6 4 2" xfId="29532"/>
    <cellStyle name="Normal 2 34 6 5" xfId="29533"/>
    <cellStyle name="Normal 2 34 6 5 2" xfId="29534"/>
    <cellStyle name="Normal 2 34 6 6" xfId="29535"/>
    <cellStyle name="Normal 2 34 7" xfId="29536"/>
    <cellStyle name="Normal 2 34 7 2" xfId="29537"/>
    <cellStyle name="Normal 2 34 7 2 2" xfId="29538"/>
    <cellStyle name="Normal 2 34 7 3" xfId="29539"/>
    <cellStyle name="Normal 2 34 7 3 2" xfId="29540"/>
    <cellStyle name="Normal 2 34 7 4" xfId="29541"/>
    <cellStyle name="Normal 2 34 7 4 2" xfId="29542"/>
    <cellStyle name="Normal 2 34 7 5" xfId="29543"/>
    <cellStyle name="Normal 2 34 8" xfId="29544"/>
    <cellStyle name="Normal 2 34 8 2" xfId="29545"/>
    <cellStyle name="Normal 2 34 9" xfId="29546"/>
    <cellStyle name="Normal 2 34 9 2" xfId="29547"/>
    <cellStyle name="Normal 2 35" xfId="29548"/>
    <cellStyle name="Normal 2 35 10" xfId="29549"/>
    <cellStyle name="Normal 2 35 10 2" xfId="29550"/>
    <cellStyle name="Normal 2 35 11" xfId="29551"/>
    <cellStyle name="Normal 2 35 12" xfId="29552"/>
    <cellStyle name="Normal 2 35 2" xfId="29553"/>
    <cellStyle name="Normal 2 35 2 2" xfId="29554"/>
    <cellStyle name="Normal 2 35 2 2 2" xfId="29555"/>
    <cellStyle name="Normal 2 35 2 2 2 2" xfId="29556"/>
    <cellStyle name="Normal 2 35 2 2 2 2 2" xfId="29557"/>
    <cellStyle name="Normal 2 35 2 2 2 2 2 2" xfId="29558"/>
    <cellStyle name="Normal 2 35 2 2 2 2 2 2 2" xfId="29559"/>
    <cellStyle name="Normal 2 35 2 2 2 2 2 3" xfId="29560"/>
    <cellStyle name="Normal 2 35 2 2 2 2 2 3 2" xfId="29561"/>
    <cellStyle name="Normal 2 35 2 2 2 2 2 4" xfId="29562"/>
    <cellStyle name="Normal 2 35 2 2 2 2 2 4 2" xfId="29563"/>
    <cellStyle name="Normal 2 35 2 2 2 2 2 5" xfId="29564"/>
    <cellStyle name="Normal 2 35 2 2 2 2 3" xfId="29565"/>
    <cellStyle name="Normal 2 35 2 2 2 2 3 2" xfId="29566"/>
    <cellStyle name="Normal 2 35 2 2 2 2 4" xfId="29567"/>
    <cellStyle name="Normal 2 35 2 2 2 2 4 2" xfId="29568"/>
    <cellStyle name="Normal 2 35 2 2 2 2 5" xfId="29569"/>
    <cellStyle name="Normal 2 35 2 2 2 2 5 2" xfId="29570"/>
    <cellStyle name="Normal 2 35 2 2 2 2 6" xfId="29571"/>
    <cellStyle name="Normal 2 35 2 2 2 3" xfId="29572"/>
    <cellStyle name="Normal 2 35 2 2 2 3 2" xfId="29573"/>
    <cellStyle name="Normal 2 35 2 2 2 3 2 2" xfId="29574"/>
    <cellStyle name="Normal 2 35 2 2 2 3 3" xfId="29575"/>
    <cellStyle name="Normal 2 35 2 2 2 3 3 2" xfId="29576"/>
    <cellStyle name="Normal 2 35 2 2 2 3 4" xfId="29577"/>
    <cellStyle name="Normal 2 35 2 2 2 3 4 2" xfId="29578"/>
    <cellStyle name="Normal 2 35 2 2 2 3 5" xfId="29579"/>
    <cellStyle name="Normal 2 35 2 2 2 4" xfId="29580"/>
    <cellStyle name="Normal 2 35 2 2 2 4 2" xfId="29581"/>
    <cellStyle name="Normal 2 35 2 2 2 5" xfId="29582"/>
    <cellStyle name="Normal 2 35 2 2 2 5 2" xfId="29583"/>
    <cellStyle name="Normal 2 35 2 2 2 6" xfId="29584"/>
    <cellStyle name="Normal 2 35 2 2 2 6 2" xfId="29585"/>
    <cellStyle name="Normal 2 35 2 2 2 7" xfId="29586"/>
    <cellStyle name="Normal 2 35 2 2 3" xfId="29587"/>
    <cellStyle name="Normal 2 35 2 2 3 2" xfId="29588"/>
    <cellStyle name="Normal 2 35 2 2 3 2 2" xfId="29589"/>
    <cellStyle name="Normal 2 35 2 2 3 2 2 2" xfId="29590"/>
    <cellStyle name="Normal 2 35 2 2 3 2 3" xfId="29591"/>
    <cellStyle name="Normal 2 35 2 2 3 2 3 2" xfId="29592"/>
    <cellStyle name="Normal 2 35 2 2 3 2 4" xfId="29593"/>
    <cellStyle name="Normal 2 35 2 2 3 2 4 2" xfId="29594"/>
    <cellStyle name="Normal 2 35 2 2 3 2 5" xfId="29595"/>
    <cellStyle name="Normal 2 35 2 2 3 3" xfId="29596"/>
    <cellStyle name="Normal 2 35 2 2 3 3 2" xfId="29597"/>
    <cellStyle name="Normal 2 35 2 2 3 4" xfId="29598"/>
    <cellStyle name="Normal 2 35 2 2 3 4 2" xfId="29599"/>
    <cellStyle name="Normal 2 35 2 2 3 5" xfId="29600"/>
    <cellStyle name="Normal 2 35 2 2 3 5 2" xfId="29601"/>
    <cellStyle name="Normal 2 35 2 2 3 6" xfId="29602"/>
    <cellStyle name="Normal 2 35 2 2 4" xfId="29603"/>
    <cellStyle name="Normal 2 35 2 2 4 2" xfId="29604"/>
    <cellStyle name="Normal 2 35 2 2 4 2 2" xfId="29605"/>
    <cellStyle name="Normal 2 35 2 2 4 3" xfId="29606"/>
    <cellStyle name="Normal 2 35 2 2 4 3 2" xfId="29607"/>
    <cellStyle name="Normal 2 35 2 2 4 4" xfId="29608"/>
    <cellStyle name="Normal 2 35 2 2 4 4 2" xfId="29609"/>
    <cellStyle name="Normal 2 35 2 2 4 5" xfId="29610"/>
    <cellStyle name="Normal 2 35 2 2 5" xfId="29611"/>
    <cellStyle name="Normal 2 35 2 2 5 2" xfId="29612"/>
    <cellStyle name="Normal 2 35 2 2 6" xfId="29613"/>
    <cellStyle name="Normal 2 35 2 2 6 2" xfId="29614"/>
    <cellStyle name="Normal 2 35 2 2 7" xfId="29615"/>
    <cellStyle name="Normal 2 35 2 2 7 2" xfId="29616"/>
    <cellStyle name="Normal 2 35 2 2 8" xfId="29617"/>
    <cellStyle name="Normal 2 35 2 3" xfId="29618"/>
    <cellStyle name="Normal 2 35 2 3 2" xfId="29619"/>
    <cellStyle name="Normal 2 35 2 3 2 2" xfId="29620"/>
    <cellStyle name="Normal 2 35 2 3 2 2 2" xfId="29621"/>
    <cellStyle name="Normal 2 35 2 3 2 2 2 2" xfId="29622"/>
    <cellStyle name="Normal 2 35 2 3 2 2 3" xfId="29623"/>
    <cellStyle name="Normal 2 35 2 3 2 2 3 2" xfId="29624"/>
    <cellStyle name="Normal 2 35 2 3 2 2 4" xfId="29625"/>
    <cellStyle name="Normal 2 35 2 3 2 2 4 2" xfId="29626"/>
    <cellStyle name="Normal 2 35 2 3 2 2 5" xfId="29627"/>
    <cellStyle name="Normal 2 35 2 3 2 3" xfId="29628"/>
    <cellStyle name="Normal 2 35 2 3 2 3 2" xfId="29629"/>
    <cellStyle name="Normal 2 35 2 3 2 4" xfId="29630"/>
    <cellStyle name="Normal 2 35 2 3 2 4 2" xfId="29631"/>
    <cellStyle name="Normal 2 35 2 3 2 5" xfId="29632"/>
    <cellStyle name="Normal 2 35 2 3 2 5 2" xfId="29633"/>
    <cellStyle name="Normal 2 35 2 3 2 6" xfId="29634"/>
    <cellStyle name="Normal 2 35 2 3 3" xfId="29635"/>
    <cellStyle name="Normal 2 35 2 3 3 2" xfId="29636"/>
    <cellStyle name="Normal 2 35 2 3 3 2 2" xfId="29637"/>
    <cellStyle name="Normal 2 35 2 3 3 3" xfId="29638"/>
    <cellStyle name="Normal 2 35 2 3 3 3 2" xfId="29639"/>
    <cellStyle name="Normal 2 35 2 3 3 4" xfId="29640"/>
    <cellStyle name="Normal 2 35 2 3 3 4 2" xfId="29641"/>
    <cellStyle name="Normal 2 35 2 3 3 5" xfId="29642"/>
    <cellStyle name="Normal 2 35 2 3 4" xfId="29643"/>
    <cellStyle name="Normal 2 35 2 3 4 2" xfId="29644"/>
    <cellStyle name="Normal 2 35 2 3 5" xfId="29645"/>
    <cellStyle name="Normal 2 35 2 3 5 2" xfId="29646"/>
    <cellStyle name="Normal 2 35 2 3 6" xfId="29647"/>
    <cellStyle name="Normal 2 35 2 3 6 2" xfId="29648"/>
    <cellStyle name="Normal 2 35 2 3 7" xfId="29649"/>
    <cellStyle name="Normal 2 35 2 4" xfId="29650"/>
    <cellStyle name="Normal 2 35 2 4 2" xfId="29651"/>
    <cellStyle name="Normal 2 35 2 4 2 2" xfId="29652"/>
    <cellStyle name="Normal 2 35 2 4 2 2 2" xfId="29653"/>
    <cellStyle name="Normal 2 35 2 4 2 3" xfId="29654"/>
    <cellStyle name="Normal 2 35 2 4 2 3 2" xfId="29655"/>
    <cellStyle name="Normal 2 35 2 4 2 4" xfId="29656"/>
    <cellStyle name="Normal 2 35 2 4 2 4 2" xfId="29657"/>
    <cellStyle name="Normal 2 35 2 4 2 5" xfId="29658"/>
    <cellStyle name="Normal 2 35 2 4 3" xfId="29659"/>
    <cellStyle name="Normal 2 35 2 4 3 2" xfId="29660"/>
    <cellStyle name="Normal 2 35 2 4 4" xfId="29661"/>
    <cellStyle name="Normal 2 35 2 4 4 2" xfId="29662"/>
    <cellStyle name="Normal 2 35 2 4 5" xfId="29663"/>
    <cellStyle name="Normal 2 35 2 4 5 2" xfId="29664"/>
    <cellStyle name="Normal 2 35 2 4 6" xfId="29665"/>
    <cellStyle name="Normal 2 35 2 5" xfId="29666"/>
    <cellStyle name="Normal 2 35 2 5 2" xfId="29667"/>
    <cellStyle name="Normal 2 35 2 5 2 2" xfId="29668"/>
    <cellStyle name="Normal 2 35 2 5 3" xfId="29669"/>
    <cellStyle name="Normal 2 35 2 5 3 2" xfId="29670"/>
    <cellStyle name="Normal 2 35 2 5 4" xfId="29671"/>
    <cellStyle name="Normal 2 35 2 5 4 2" xfId="29672"/>
    <cellStyle name="Normal 2 35 2 5 5" xfId="29673"/>
    <cellStyle name="Normal 2 35 2 6" xfId="29674"/>
    <cellStyle name="Normal 2 35 2 6 2" xfId="29675"/>
    <cellStyle name="Normal 2 35 2 7" xfId="29676"/>
    <cellStyle name="Normal 2 35 2 7 2" xfId="29677"/>
    <cellStyle name="Normal 2 35 2 8" xfId="29678"/>
    <cellStyle name="Normal 2 35 2 8 2" xfId="29679"/>
    <cellStyle name="Normal 2 35 2 9" xfId="29680"/>
    <cellStyle name="Normal 2 35 3" xfId="29681"/>
    <cellStyle name="Normal 2 35 3 2" xfId="29682"/>
    <cellStyle name="Normal 2 35 3 2 2" xfId="29683"/>
    <cellStyle name="Normal 2 35 3 2 2 2" xfId="29684"/>
    <cellStyle name="Normal 2 35 3 2 2 2 2" xfId="29685"/>
    <cellStyle name="Normal 2 35 3 2 2 2 2 2" xfId="29686"/>
    <cellStyle name="Normal 2 35 3 2 2 2 3" xfId="29687"/>
    <cellStyle name="Normal 2 35 3 2 2 2 3 2" xfId="29688"/>
    <cellStyle name="Normal 2 35 3 2 2 2 4" xfId="29689"/>
    <cellStyle name="Normal 2 35 3 2 2 2 4 2" xfId="29690"/>
    <cellStyle name="Normal 2 35 3 2 2 2 5" xfId="29691"/>
    <cellStyle name="Normal 2 35 3 2 2 3" xfId="29692"/>
    <cellStyle name="Normal 2 35 3 2 2 3 2" xfId="29693"/>
    <cellStyle name="Normal 2 35 3 2 2 4" xfId="29694"/>
    <cellStyle name="Normal 2 35 3 2 2 4 2" xfId="29695"/>
    <cellStyle name="Normal 2 35 3 2 2 5" xfId="29696"/>
    <cellStyle name="Normal 2 35 3 2 2 5 2" xfId="29697"/>
    <cellStyle name="Normal 2 35 3 2 2 6" xfId="29698"/>
    <cellStyle name="Normal 2 35 3 2 3" xfId="29699"/>
    <cellStyle name="Normal 2 35 3 2 3 2" xfId="29700"/>
    <cellStyle name="Normal 2 35 3 2 3 2 2" xfId="29701"/>
    <cellStyle name="Normal 2 35 3 2 3 3" xfId="29702"/>
    <cellStyle name="Normal 2 35 3 2 3 3 2" xfId="29703"/>
    <cellStyle name="Normal 2 35 3 2 3 4" xfId="29704"/>
    <cellStyle name="Normal 2 35 3 2 3 4 2" xfId="29705"/>
    <cellStyle name="Normal 2 35 3 2 3 5" xfId="29706"/>
    <cellStyle name="Normal 2 35 3 2 4" xfId="29707"/>
    <cellStyle name="Normal 2 35 3 2 4 2" xfId="29708"/>
    <cellStyle name="Normal 2 35 3 2 5" xfId="29709"/>
    <cellStyle name="Normal 2 35 3 2 5 2" xfId="29710"/>
    <cellStyle name="Normal 2 35 3 2 6" xfId="29711"/>
    <cellStyle name="Normal 2 35 3 2 6 2" xfId="29712"/>
    <cellStyle name="Normal 2 35 3 2 7" xfId="29713"/>
    <cellStyle name="Normal 2 35 3 3" xfId="29714"/>
    <cellStyle name="Normal 2 35 3 3 2" xfId="29715"/>
    <cellStyle name="Normal 2 35 3 3 2 2" xfId="29716"/>
    <cellStyle name="Normal 2 35 3 3 2 2 2" xfId="29717"/>
    <cellStyle name="Normal 2 35 3 3 2 3" xfId="29718"/>
    <cellStyle name="Normal 2 35 3 3 2 3 2" xfId="29719"/>
    <cellStyle name="Normal 2 35 3 3 2 4" xfId="29720"/>
    <cellStyle name="Normal 2 35 3 3 2 4 2" xfId="29721"/>
    <cellStyle name="Normal 2 35 3 3 2 5" xfId="29722"/>
    <cellStyle name="Normal 2 35 3 3 3" xfId="29723"/>
    <cellStyle name="Normal 2 35 3 3 3 2" xfId="29724"/>
    <cellStyle name="Normal 2 35 3 3 4" xfId="29725"/>
    <cellStyle name="Normal 2 35 3 3 4 2" xfId="29726"/>
    <cellStyle name="Normal 2 35 3 3 5" xfId="29727"/>
    <cellStyle name="Normal 2 35 3 3 5 2" xfId="29728"/>
    <cellStyle name="Normal 2 35 3 3 6" xfId="29729"/>
    <cellStyle name="Normal 2 35 3 4" xfId="29730"/>
    <cellStyle name="Normal 2 35 3 4 2" xfId="29731"/>
    <cellStyle name="Normal 2 35 3 4 2 2" xfId="29732"/>
    <cellStyle name="Normal 2 35 3 4 3" xfId="29733"/>
    <cellStyle name="Normal 2 35 3 4 3 2" xfId="29734"/>
    <cellStyle name="Normal 2 35 3 4 4" xfId="29735"/>
    <cellStyle name="Normal 2 35 3 4 4 2" xfId="29736"/>
    <cellStyle name="Normal 2 35 3 4 5" xfId="29737"/>
    <cellStyle name="Normal 2 35 3 5" xfId="29738"/>
    <cellStyle name="Normal 2 35 3 5 2" xfId="29739"/>
    <cellStyle name="Normal 2 35 3 6" xfId="29740"/>
    <cellStyle name="Normal 2 35 3 6 2" xfId="29741"/>
    <cellStyle name="Normal 2 35 3 7" xfId="29742"/>
    <cellStyle name="Normal 2 35 3 7 2" xfId="29743"/>
    <cellStyle name="Normal 2 35 3 8" xfId="29744"/>
    <cellStyle name="Normal 2 35 4" xfId="29745"/>
    <cellStyle name="Normal 2 35 4 2" xfId="29746"/>
    <cellStyle name="Normal 2 35 4 2 2" xfId="29747"/>
    <cellStyle name="Normal 2 35 4 2 2 2" xfId="29748"/>
    <cellStyle name="Normal 2 35 4 2 2 2 2" xfId="29749"/>
    <cellStyle name="Normal 2 35 4 2 2 3" xfId="29750"/>
    <cellStyle name="Normal 2 35 4 2 2 3 2" xfId="29751"/>
    <cellStyle name="Normal 2 35 4 2 2 4" xfId="29752"/>
    <cellStyle name="Normal 2 35 4 2 2 4 2" xfId="29753"/>
    <cellStyle name="Normal 2 35 4 2 2 5" xfId="29754"/>
    <cellStyle name="Normal 2 35 4 2 3" xfId="29755"/>
    <cellStyle name="Normal 2 35 4 2 3 2" xfId="29756"/>
    <cellStyle name="Normal 2 35 4 2 4" xfId="29757"/>
    <cellStyle name="Normal 2 35 4 2 4 2" xfId="29758"/>
    <cellStyle name="Normal 2 35 4 2 5" xfId="29759"/>
    <cellStyle name="Normal 2 35 4 2 5 2" xfId="29760"/>
    <cellStyle name="Normal 2 35 4 2 6" xfId="29761"/>
    <cellStyle name="Normal 2 35 4 3" xfId="29762"/>
    <cellStyle name="Normal 2 35 4 3 2" xfId="29763"/>
    <cellStyle name="Normal 2 35 4 3 2 2" xfId="29764"/>
    <cellStyle name="Normal 2 35 4 3 3" xfId="29765"/>
    <cellStyle name="Normal 2 35 4 3 3 2" xfId="29766"/>
    <cellStyle name="Normal 2 35 4 3 4" xfId="29767"/>
    <cellStyle name="Normal 2 35 4 3 4 2" xfId="29768"/>
    <cellStyle name="Normal 2 35 4 3 5" xfId="29769"/>
    <cellStyle name="Normal 2 35 4 4" xfId="29770"/>
    <cellStyle name="Normal 2 35 4 4 2" xfId="29771"/>
    <cellStyle name="Normal 2 35 4 5" xfId="29772"/>
    <cellStyle name="Normal 2 35 4 5 2" xfId="29773"/>
    <cellStyle name="Normal 2 35 4 6" xfId="29774"/>
    <cellStyle name="Normal 2 35 4 6 2" xfId="29775"/>
    <cellStyle name="Normal 2 35 4 7" xfId="29776"/>
    <cellStyle name="Normal 2 35 5" xfId="29777"/>
    <cellStyle name="Normal 2 35 5 2" xfId="29778"/>
    <cellStyle name="Normal 2 35 5 2 2" xfId="29779"/>
    <cellStyle name="Normal 2 35 5 2 2 2" xfId="29780"/>
    <cellStyle name="Normal 2 35 5 2 2 2 2" xfId="29781"/>
    <cellStyle name="Normal 2 35 5 2 2 3" xfId="29782"/>
    <cellStyle name="Normal 2 35 5 2 2 3 2" xfId="29783"/>
    <cellStyle name="Normal 2 35 5 2 2 4" xfId="29784"/>
    <cellStyle name="Normal 2 35 5 2 2 4 2" xfId="29785"/>
    <cellStyle name="Normal 2 35 5 2 2 5" xfId="29786"/>
    <cellStyle name="Normal 2 35 5 2 3" xfId="29787"/>
    <cellStyle name="Normal 2 35 5 2 3 2" xfId="29788"/>
    <cellStyle name="Normal 2 35 5 2 4" xfId="29789"/>
    <cellStyle name="Normal 2 35 5 2 4 2" xfId="29790"/>
    <cellStyle name="Normal 2 35 5 2 5" xfId="29791"/>
    <cellStyle name="Normal 2 35 5 2 5 2" xfId="29792"/>
    <cellStyle name="Normal 2 35 5 2 6" xfId="29793"/>
    <cellStyle name="Normal 2 35 5 3" xfId="29794"/>
    <cellStyle name="Normal 2 35 5 3 2" xfId="29795"/>
    <cellStyle name="Normal 2 35 5 3 2 2" xfId="29796"/>
    <cellStyle name="Normal 2 35 5 3 3" xfId="29797"/>
    <cellStyle name="Normal 2 35 5 3 3 2" xfId="29798"/>
    <cellStyle name="Normal 2 35 5 3 4" xfId="29799"/>
    <cellStyle name="Normal 2 35 5 3 4 2" xfId="29800"/>
    <cellStyle name="Normal 2 35 5 3 5" xfId="29801"/>
    <cellStyle name="Normal 2 35 5 4" xfId="29802"/>
    <cellStyle name="Normal 2 35 5 4 2" xfId="29803"/>
    <cellStyle name="Normal 2 35 5 5" xfId="29804"/>
    <cellStyle name="Normal 2 35 5 5 2" xfId="29805"/>
    <cellStyle name="Normal 2 35 5 6" xfId="29806"/>
    <cellStyle name="Normal 2 35 5 6 2" xfId="29807"/>
    <cellStyle name="Normal 2 35 5 7" xfId="29808"/>
    <cellStyle name="Normal 2 35 6" xfId="29809"/>
    <cellStyle name="Normal 2 35 6 2" xfId="29810"/>
    <cellStyle name="Normal 2 35 6 2 2" xfId="29811"/>
    <cellStyle name="Normal 2 35 6 2 2 2" xfId="29812"/>
    <cellStyle name="Normal 2 35 6 2 3" xfId="29813"/>
    <cellStyle name="Normal 2 35 6 2 3 2" xfId="29814"/>
    <cellStyle name="Normal 2 35 6 2 4" xfId="29815"/>
    <cellStyle name="Normal 2 35 6 2 4 2" xfId="29816"/>
    <cellStyle name="Normal 2 35 6 2 5" xfId="29817"/>
    <cellStyle name="Normal 2 35 6 3" xfId="29818"/>
    <cellStyle name="Normal 2 35 6 3 2" xfId="29819"/>
    <cellStyle name="Normal 2 35 6 4" xfId="29820"/>
    <cellStyle name="Normal 2 35 6 4 2" xfId="29821"/>
    <cellStyle name="Normal 2 35 6 5" xfId="29822"/>
    <cellStyle name="Normal 2 35 6 5 2" xfId="29823"/>
    <cellStyle name="Normal 2 35 6 6" xfId="29824"/>
    <cellStyle name="Normal 2 35 7" xfId="29825"/>
    <cellStyle name="Normal 2 35 7 2" xfId="29826"/>
    <cellStyle name="Normal 2 35 7 2 2" xfId="29827"/>
    <cellStyle name="Normal 2 35 7 3" xfId="29828"/>
    <cellStyle name="Normal 2 35 7 3 2" xfId="29829"/>
    <cellStyle name="Normal 2 35 7 4" xfId="29830"/>
    <cellStyle name="Normal 2 35 7 4 2" xfId="29831"/>
    <cellStyle name="Normal 2 35 7 5" xfId="29832"/>
    <cellStyle name="Normal 2 35 8" xfId="29833"/>
    <cellStyle name="Normal 2 35 8 2" xfId="29834"/>
    <cellStyle name="Normal 2 35 9" xfId="29835"/>
    <cellStyle name="Normal 2 35 9 2" xfId="29836"/>
    <cellStyle name="Normal 2 36" xfId="29837"/>
    <cellStyle name="Normal 2 36 10" xfId="29838"/>
    <cellStyle name="Normal 2 36 10 2" xfId="29839"/>
    <cellStyle name="Normal 2 36 11" xfId="29840"/>
    <cellStyle name="Normal 2 36 12" xfId="29841"/>
    <cellStyle name="Normal 2 36 2" xfId="29842"/>
    <cellStyle name="Normal 2 36 2 2" xfId="29843"/>
    <cellStyle name="Normal 2 36 2 2 2" xfId="29844"/>
    <cellStyle name="Normal 2 36 2 2 2 2" xfId="29845"/>
    <cellStyle name="Normal 2 36 2 2 2 2 2" xfId="29846"/>
    <cellStyle name="Normal 2 36 2 2 2 2 2 2" xfId="29847"/>
    <cellStyle name="Normal 2 36 2 2 2 2 2 2 2" xfId="29848"/>
    <cellStyle name="Normal 2 36 2 2 2 2 2 3" xfId="29849"/>
    <cellStyle name="Normal 2 36 2 2 2 2 2 3 2" xfId="29850"/>
    <cellStyle name="Normal 2 36 2 2 2 2 2 4" xfId="29851"/>
    <cellStyle name="Normal 2 36 2 2 2 2 2 4 2" xfId="29852"/>
    <cellStyle name="Normal 2 36 2 2 2 2 2 5" xfId="29853"/>
    <cellStyle name="Normal 2 36 2 2 2 2 3" xfId="29854"/>
    <cellStyle name="Normal 2 36 2 2 2 2 3 2" xfId="29855"/>
    <cellStyle name="Normal 2 36 2 2 2 2 4" xfId="29856"/>
    <cellStyle name="Normal 2 36 2 2 2 2 4 2" xfId="29857"/>
    <cellStyle name="Normal 2 36 2 2 2 2 5" xfId="29858"/>
    <cellStyle name="Normal 2 36 2 2 2 2 5 2" xfId="29859"/>
    <cellStyle name="Normal 2 36 2 2 2 2 6" xfId="29860"/>
    <cellStyle name="Normal 2 36 2 2 2 3" xfId="29861"/>
    <cellStyle name="Normal 2 36 2 2 2 3 2" xfId="29862"/>
    <cellStyle name="Normal 2 36 2 2 2 3 2 2" xfId="29863"/>
    <cellStyle name="Normal 2 36 2 2 2 3 3" xfId="29864"/>
    <cellStyle name="Normal 2 36 2 2 2 3 3 2" xfId="29865"/>
    <cellStyle name="Normal 2 36 2 2 2 3 4" xfId="29866"/>
    <cellStyle name="Normal 2 36 2 2 2 3 4 2" xfId="29867"/>
    <cellStyle name="Normal 2 36 2 2 2 3 5" xfId="29868"/>
    <cellStyle name="Normal 2 36 2 2 2 4" xfId="29869"/>
    <cellStyle name="Normal 2 36 2 2 2 4 2" xfId="29870"/>
    <cellStyle name="Normal 2 36 2 2 2 5" xfId="29871"/>
    <cellStyle name="Normal 2 36 2 2 2 5 2" xfId="29872"/>
    <cellStyle name="Normal 2 36 2 2 2 6" xfId="29873"/>
    <cellStyle name="Normal 2 36 2 2 2 6 2" xfId="29874"/>
    <cellStyle name="Normal 2 36 2 2 2 7" xfId="29875"/>
    <cellStyle name="Normal 2 36 2 2 3" xfId="29876"/>
    <cellStyle name="Normal 2 36 2 2 3 2" xfId="29877"/>
    <cellStyle name="Normal 2 36 2 2 3 2 2" xfId="29878"/>
    <cellStyle name="Normal 2 36 2 2 3 2 2 2" xfId="29879"/>
    <cellStyle name="Normal 2 36 2 2 3 2 3" xfId="29880"/>
    <cellStyle name="Normal 2 36 2 2 3 2 3 2" xfId="29881"/>
    <cellStyle name="Normal 2 36 2 2 3 2 4" xfId="29882"/>
    <cellStyle name="Normal 2 36 2 2 3 2 4 2" xfId="29883"/>
    <cellStyle name="Normal 2 36 2 2 3 2 5" xfId="29884"/>
    <cellStyle name="Normal 2 36 2 2 3 3" xfId="29885"/>
    <cellStyle name="Normal 2 36 2 2 3 3 2" xfId="29886"/>
    <cellStyle name="Normal 2 36 2 2 3 4" xfId="29887"/>
    <cellStyle name="Normal 2 36 2 2 3 4 2" xfId="29888"/>
    <cellStyle name="Normal 2 36 2 2 3 5" xfId="29889"/>
    <cellStyle name="Normal 2 36 2 2 3 5 2" xfId="29890"/>
    <cellStyle name="Normal 2 36 2 2 3 6" xfId="29891"/>
    <cellStyle name="Normal 2 36 2 2 4" xfId="29892"/>
    <cellStyle name="Normal 2 36 2 2 4 2" xfId="29893"/>
    <cellStyle name="Normal 2 36 2 2 4 2 2" xfId="29894"/>
    <cellStyle name="Normal 2 36 2 2 4 3" xfId="29895"/>
    <cellStyle name="Normal 2 36 2 2 4 3 2" xfId="29896"/>
    <cellStyle name="Normal 2 36 2 2 4 4" xfId="29897"/>
    <cellStyle name="Normal 2 36 2 2 4 4 2" xfId="29898"/>
    <cellStyle name="Normal 2 36 2 2 4 5" xfId="29899"/>
    <cellStyle name="Normal 2 36 2 2 5" xfId="29900"/>
    <cellStyle name="Normal 2 36 2 2 5 2" xfId="29901"/>
    <cellStyle name="Normal 2 36 2 2 6" xfId="29902"/>
    <cellStyle name="Normal 2 36 2 2 6 2" xfId="29903"/>
    <cellStyle name="Normal 2 36 2 2 7" xfId="29904"/>
    <cellStyle name="Normal 2 36 2 2 7 2" xfId="29905"/>
    <cellStyle name="Normal 2 36 2 2 8" xfId="29906"/>
    <cellStyle name="Normal 2 36 2 3" xfId="29907"/>
    <cellStyle name="Normal 2 36 2 3 2" xfId="29908"/>
    <cellStyle name="Normal 2 36 2 3 2 2" xfId="29909"/>
    <cellStyle name="Normal 2 36 2 3 2 2 2" xfId="29910"/>
    <cellStyle name="Normal 2 36 2 3 2 2 2 2" xfId="29911"/>
    <cellStyle name="Normal 2 36 2 3 2 2 3" xfId="29912"/>
    <cellStyle name="Normal 2 36 2 3 2 2 3 2" xfId="29913"/>
    <cellStyle name="Normal 2 36 2 3 2 2 4" xfId="29914"/>
    <cellStyle name="Normal 2 36 2 3 2 2 4 2" xfId="29915"/>
    <cellStyle name="Normal 2 36 2 3 2 2 5" xfId="29916"/>
    <cellStyle name="Normal 2 36 2 3 2 3" xfId="29917"/>
    <cellStyle name="Normal 2 36 2 3 2 3 2" xfId="29918"/>
    <cellStyle name="Normal 2 36 2 3 2 4" xfId="29919"/>
    <cellStyle name="Normal 2 36 2 3 2 4 2" xfId="29920"/>
    <cellStyle name="Normal 2 36 2 3 2 5" xfId="29921"/>
    <cellStyle name="Normal 2 36 2 3 2 5 2" xfId="29922"/>
    <cellStyle name="Normal 2 36 2 3 2 6" xfId="29923"/>
    <cellStyle name="Normal 2 36 2 3 3" xfId="29924"/>
    <cellStyle name="Normal 2 36 2 3 3 2" xfId="29925"/>
    <cellStyle name="Normal 2 36 2 3 3 2 2" xfId="29926"/>
    <cellStyle name="Normal 2 36 2 3 3 3" xfId="29927"/>
    <cellStyle name="Normal 2 36 2 3 3 3 2" xfId="29928"/>
    <cellStyle name="Normal 2 36 2 3 3 4" xfId="29929"/>
    <cellStyle name="Normal 2 36 2 3 3 4 2" xfId="29930"/>
    <cellStyle name="Normal 2 36 2 3 3 5" xfId="29931"/>
    <cellStyle name="Normal 2 36 2 3 4" xfId="29932"/>
    <cellStyle name="Normal 2 36 2 3 4 2" xfId="29933"/>
    <cellStyle name="Normal 2 36 2 3 5" xfId="29934"/>
    <cellStyle name="Normal 2 36 2 3 5 2" xfId="29935"/>
    <cellStyle name="Normal 2 36 2 3 6" xfId="29936"/>
    <cellStyle name="Normal 2 36 2 3 6 2" xfId="29937"/>
    <cellStyle name="Normal 2 36 2 3 7" xfId="29938"/>
    <cellStyle name="Normal 2 36 2 4" xfId="29939"/>
    <cellStyle name="Normal 2 36 2 4 2" xfId="29940"/>
    <cellStyle name="Normal 2 36 2 4 2 2" xfId="29941"/>
    <cellStyle name="Normal 2 36 2 4 2 2 2" xfId="29942"/>
    <cellStyle name="Normal 2 36 2 4 2 3" xfId="29943"/>
    <cellStyle name="Normal 2 36 2 4 2 3 2" xfId="29944"/>
    <cellStyle name="Normal 2 36 2 4 2 4" xfId="29945"/>
    <cellStyle name="Normal 2 36 2 4 2 4 2" xfId="29946"/>
    <cellStyle name="Normal 2 36 2 4 2 5" xfId="29947"/>
    <cellStyle name="Normal 2 36 2 4 3" xfId="29948"/>
    <cellStyle name="Normal 2 36 2 4 3 2" xfId="29949"/>
    <cellStyle name="Normal 2 36 2 4 4" xfId="29950"/>
    <cellStyle name="Normal 2 36 2 4 4 2" xfId="29951"/>
    <cellStyle name="Normal 2 36 2 4 5" xfId="29952"/>
    <cellStyle name="Normal 2 36 2 4 5 2" xfId="29953"/>
    <cellStyle name="Normal 2 36 2 4 6" xfId="29954"/>
    <cellStyle name="Normal 2 36 2 5" xfId="29955"/>
    <cellStyle name="Normal 2 36 2 5 2" xfId="29956"/>
    <cellStyle name="Normal 2 36 2 5 2 2" xfId="29957"/>
    <cellStyle name="Normal 2 36 2 5 3" xfId="29958"/>
    <cellStyle name="Normal 2 36 2 5 3 2" xfId="29959"/>
    <cellStyle name="Normal 2 36 2 5 4" xfId="29960"/>
    <cellStyle name="Normal 2 36 2 5 4 2" xfId="29961"/>
    <cellStyle name="Normal 2 36 2 5 5" xfId="29962"/>
    <cellStyle name="Normal 2 36 2 6" xfId="29963"/>
    <cellStyle name="Normal 2 36 2 6 2" xfId="29964"/>
    <cellStyle name="Normal 2 36 2 7" xfId="29965"/>
    <cellStyle name="Normal 2 36 2 7 2" xfId="29966"/>
    <cellStyle name="Normal 2 36 2 8" xfId="29967"/>
    <cellStyle name="Normal 2 36 2 8 2" xfId="29968"/>
    <cellStyle name="Normal 2 36 2 9" xfId="29969"/>
    <cellStyle name="Normal 2 36 3" xfId="29970"/>
    <cellStyle name="Normal 2 36 3 2" xfId="29971"/>
    <cellStyle name="Normal 2 36 3 2 2" xfId="29972"/>
    <cellStyle name="Normal 2 36 3 2 2 2" xfId="29973"/>
    <cellStyle name="Normal 2 36 3 2 2 2 2" xfId="29974"/>
    <cellStyle name="Normal 2 36 3 2 2 2 2 2" xfId="29975"/>
    <cellStyle name="Normal 2 36 3 2 2 2 3" xfId="29976"/>
    <cellStyle name="Normal 2 36 3 2 2 2 3 2" xfId="29977"/>
    <cellStyle name="Normal 2 36 3 2 2 2 4" xfId="29978"/>
    <cellStyle name="Normal 2 36 3 2 2 2 4 2" xfId="29979"/>
    <cellStyle name="Normal 2 36 3 2 2 2 5" xfId="29980"/>
    <cellStyle name="Normal 2 36 3 2 2 3" xfId="29981"/>
    <cellStyle name="Normal 2 36 3 2 2 3 2" xfId="29982"/>
    <cellStyle name="Normal 2 36 3 2 2 4" xfId="29983"/>
    <cellStyle name="Normal 2 36 3 2 2 4 2" xfId="29984"/>
    <cellStyle name="Normal 2 36 3 2 2 5" xfId="29985"/>
    <cellStyle name="Normal 2 36 3 2 2 5 2" xfId="29986"/>
    <cellStyle name="Normal 2 36 3 2 2 6" xfId="29987"/>
    <cellStyle name="Normal 2 36 3 2 3" xfId="29988"/>
    <cellStyle name="Normal 2 36 3 2 3 2" xfId="29989"/>
    <cellStyle name="Normal 2 36 3 2 3 2 2" xfId="29990"/>
    <cellStyle name="Normal 2 36 3 2 3 3" xfId="29991"/>
    <cellStyle name="Normal 2 36 3 2 3 3 2" xfId="29992"/>
    <cellStyle name="Normal 2 36 3 2 3 4" xfId="29993"/>
    <cellStyle name="Normal 2 36 3 2 3 4 2" xfId="29994"/>
    <cellStyle name="Normal 2 36 3 2 3 5" xfId="29995"/>
    <cellStyle name="Normal 2 36 3 2 4" xfId="29996"/>
    <cellStyle name="Normal 2 36 3 2 4 2" xfId="29997"/>
    <cellStyle name="Normal 2 36 3 2 5" xfId="29998"/>
    <cellStyle name="Normal 2 36 3 2 5 2" xfId="29999"/>
    <cellStyle name="Normal 2 36 3 2 6" xfId="30000"/>
    <cellStyle name="Normal 2 36 3 2 6 2" xfId="30001"/>
    <cellStyle name="Normal 2 36 3 2 7" xfId="30002"/>
    <cellStyle name="Normal 2 36 3 3" xfId="30003"/>
    <cellStyle name="Normal 2 36 3 3 2" xfId="30004"/>
    <cellStyle name="Normal 2 36 3 3 2 2" xfId="30005"/>
    <cellStyle name="Normal 2 36 3 3 2 2 2" xfId="30006"/>
    <cellStyle name="Normal 2 36 3 3 2 3" xfId="30007"/>
    <cellStyle name="Normal 2 36 3 3 2 3 2" xfId="30008"/>
    <cellStyle name="Normal 2 36 3 3 2 4" xfId="30009"/>
    <cellStyle name="Normal 2 36 3 3 2 4 2" xfId="30010"/>
    <cellStyle name="Normal 2 36 3 3 2 5" xfId="30011"/>
    <cellStyle name="Normal 2 36 3 3 3" xfId="30012"/>
    <cellStyle name="Normal 2 36 3 3 3 2" xfId="30013"/>
    <cellStyle name="Normal 2 36 3 3 4" xfId="30014"/>
    <cellStyle name="Normal 2 36 3 3 4 2" xfId="30015"/>
    <cellStyle name="Normal 2 36 3 3 5" xfId="30016"/>
    <cellStyle name="Normal 2 36 3 3 5 2" xfId="30017"/>
    <cellStyle name="Normal 2 36 3 3 6" xfId="30018"/>
    <cellStyle name="Normal 2 36 3 4" xfId="30019"/>
    <cellStyle name="Normal 2 36 3 4 2" xfId="30020"/>
    <cellStyle name="Normal 2 36 3 4 2 2" xfId="30021"/>
    <cellStyle name="Normal 2 36 3 4 3" xfId="30022"/>
    <cellStyle name="Normal 2 36 3 4 3 2" xfId="30023"/>
    <cellStyle name="Normal 2 36 3 4 4" xfId="30024"/>
    <cellStyle name="Normal 2 36 3 4 4 2" xfId="30025"/>
    <cellStyle name="Normal 2 36 3 4 5" xfId="30026"/>
    <cellStyle name="Normal 2 36 3 5" xfId="30027"/>
    <cellStyle name="Normal 2 36 3 5 2" xfId="30028"/>
    <cellStyle name="Normal 2 36 3 6" xfId="30029"/>
    <cellStyle name="Normal 2 36 3 6 2" xfId="30030"/>
    <cellStyle name="Normal 2 36 3 7" xfId="30031"/>
    <cellStyle name="Normal 2 36 3 7 2" xfId="30032"/>
    <cellStyle name="Normal 2 36 3 8" xfId="30033"/>
    <cellStyle name="Normal 2 36 4" xfId="30034"/>
    <cellStyle name="Normal 2 36 4 2" xfId="30035"/>
    <cellStyle name="Normal 2 36 4 2 2" xfId="30036"/>
    <cellStyle name="Normal 2 36 4 2 2 2" xfId="30037"/>
    <cellStyle name="Normal 2 36 4 2 2 2 2" xfId="30038"/>
    <cellStyle name="Normal 2 36 4 2 2 3" xfId="30039"/>
    <cellStyle name="Normal 2 36 4 2 2 3 2" xfId="30040"/>
    <cellStyle name="Normal 2 36 4 2 2 4" xfId="30041"/>
    <cellStyle name="Normal 2 36 4 2 2 4 2" xfId="30042"/>
    <cellStyle name="Normal 2 36 4 2 2 5" xfId="30043"/>
    <cellStyle name="Normal 2 36 4 2 3" xfId="30044"/>
    <cellStyle name="Normal 2 36 4 2 3 2" xfId="30045"/>
    <cellStyle name="Normal 2 36 4 2 4" xfId="30046"/>
    <cellStyle name="Normal 2 36 4 2 4 2" xfId="30047"/>
    <cellStyle name="Normal 2 36 4 2 5" xfId="30048"/>
    <cellStyle name="Normal 2 36 4 2 5 2" xfId="30049"/>
    <cellStyle name="Normal 2 36 4 2 6" xfId="30050"/>
    <cellStyle name="Normal 2 36 4 3" xfId="30051"/>
    <cellStyle name="Normal 2 36 4 3 2" xfId="30052"/>
    <cellStyle name="Normal 2 36 4 3 2 2" xfId="30053"/>
    <cellStyle name="Normal 2 36 4 3 3" xfId="30054"/>
    <cellStyle name="Normal 2 36 4 3 3 2" xfId="30055"/>
    <cellStyle name="Normal 2 36 4 3 4" xfId="30056"/>
    <cellStyle name="Normal 2 36 4 3 4 2" xfId="30057"/>
    <cellStyle name="Normal 2 36 4 3 5" xfId="30058"/>
    <cellStyle name="Normal 2 36 4 4" xfId="30059"/>
    <cellStyle name="Normal 2 36 4 4 2" xfId="30060"/>
    <cellStyle name="Normal 2 36 4 5" xfId="30061"/>
    <cellStyle name="Normal 2 36 4 5 2" xfId="30062"/>
    <cellStyle name="Normal 2 36 4 6" xfId="30063"/>
    <cellStyle name="Normal 2 36 4 6 2" xfId="30064"/>
    <cellStyle name="Normal 2 36 4 7" xfId="30065"/>
    <cellStyle name="Normal 2 36 5" xfId="30066"/>
    <cellStyle name="Normal 2 36 5 2" xfId="30067"/>
    <cellStyle name="Normal 2 36 5 2 2" xfId="30068"/>
    <cellStyle name="Normal 2 36 5 2 2 2" xfId="30069"/>
    <cellStyle name="Normal 2 36 5 2 2 2 2" xfId="30070"/>
    <cellStyle name="Normal 2 36 5 2 2 3" xfId="30071"/>
    <cellStyle name="Normal 2 36 5 2 2 3 2" xfId="30072"/>
    <cellStyle name="Normal 2 36 5 2 2 4" xfId="30073"/>
    <cellStyle name="Normal 2 36 5 2 2 4 2" xfId="30074"/>
    <cellStyle name="Normal 2 36 5 2 2 5" xfId="30075"/>
    <cellStyle name="Normal 2 36 5 2 3" xfId="30076"/>
    <cellStyle name="Normal 2 36 5 2 3 2" xfId="30077"/>
    <cellStyle name="Normal 2 36 5 2 4" xfId="30078"/>
    <cellStyle name="Normal 2 36 5 2 4 2" xfId="30079"/>
    <cellStyle name="Normal 2 36 5 2 5" xfId="30080"/>
    <cellStyle name="Normal 2 36 5 2 5 2" xfId="30081"/>
    <cellStyle name="Normal 2 36 5 2 6" xfId="30082"/>
    <cellStyle name="Normal 2 36 5 3" xfId="30083"/>
    <cellStyle name="Normal 2 36 5 3 2" xfId="30084"/>
    <cellStyle name="Normal 2 36 5 3 2 2" xfId="30085"/>
    <cellStyle name="Normal 2 36 5 3 3" xfId="30086"/>
    <cellStyle name="Normal 2 36 5 3 3 2" xfId="30087"/>
    <cellStyle name="Normal 2 36 5 3 4" xfId="30088"/>
    <cellStyle name="Normal 2 36 5 3 4 2" xfId="30089"/>
    <cellStyle name="Normal 2 36 5 3 5" xfId="30090"/>
    <cellStyle name="Normal 2 36 5 4" xfId="30091"/>
    <cellStyle name="Normal 2 36 5 4 2" xfId="30092"/>
    <cellStyle name="Normal 2 36 5 5" xfId="30093"/>
    <cellStyle name="Normal 2 36 5 5 2" xfId="30094"/>
    <cellStyle name="Normal 2 36 5 6" xfId="30095"/>
    <cellStyle name="Normal 2 36 5 6 2" xfId="30096"/>
    <cellStyle name="Normal 2 36 5 7" xfId="30097"/>
    <cellStyle name="Normal 2 36 6" xfId="30098"/>
    <cellStyle name="Normal 2 36 6 2" xfId="30099"/>
    <cellStyle name="Normal 2 36 6 2 2" xfId="30100"/>
    <cellStyle name="Normal 2 36 6 2 2 2" xfId="30101"/>
    <cellStyle name="Normal 2 36 6 2 3" xfId="30102"/>
    <cellStyle name="Normal 2 36 6 2 3 2" xfId="30103"/>
    <cellStyle name="Normal 2 36 6 2 4" xfId="30104"/>
    <cellStyle name="Normal 2 36 6 2 4 2" xfId="30105"/>
    <cellStyle name="Normal 2 36 6 2 5" xfId="30106"/>
    <cellStyle name="Normal 2 36 6 3" xfId="30107"/>
    <cellStyle name="Normal 2 36 6 3 2" xfId="30108"/>
    <cellStyle name="Normal 2 36 6 4" xfId="30109"/>
    <cellStyle name="Normal 2 36 6 4 2" xfId="30110"/>
    <cellStyle name="Normal 2 36 6 5" xfId="30111"/>
    <cellStyle name="Normal 2 36 6 5 2" xfId="30112"/>
    <cellStyle name="Normal 2 36 6 6" xfId="30113"/>
    <cellStyle name="Normal 2 36 7" xfId="30114"/>
    <cellStyle name="Normal 2 36 7 2" xfId="30115"/>
    <cellStyle name="Normal 2 36 7 2 2" xfId="30116"/>
    <cellStyle name="Normal 2 36 7 3" xfId="30117"/>
    <cellStyle name="Normal 2 36 7 3 2" xfId="30118"/>
    <cellStyle name="Normal 2 36 7 4" xfId="30119"/>
    <cellStyle name="Normal 2 36 7 4 2" xfId="30120"/>
    <cellStyle name="Normal 2 36 7 5" xfId="30121"/>
    <cellStyle name="Normal 2 36 8" xfId="30122"/>
    <cellStyle name="Normal 2 36 8 2" xfId="30123"/>
    <cellStyle name="Normal 2 36 9" xfId="30124"/>
    <cellStyle name="Normal 2 36 9 2" xfId="30125"/>
    <cellStyle name="Normal 2 37" xfId="30126"/>
    <cellStyle name="Normal 2 37 10" xfId="30127"/>
    <cellStyle name="Normal 2 37 10 2" xfId="30128"/>
    <cellStyle name="Normal 2 37 11" xfId="30129"/>
    <cellStyle name="Normal 2 37 12" xfId="30130"/>
    <cellStyle name="Normal 2 37 2" xfId="30131"/>
    <cellStyle name="Normal 2 37 2 2" xfId="30132"/>
    <cellStyle name="Normal 2 37 2 2 2" xfId="30133"/>
    <cellStyle name="Normal 2 37 2 2 2 2" xfId="30134"/>
    <cellStyle name="Normal 2 37 2 2 2 2 2" xfId="30135"/>
    <cellStyle name="Normal 2 37 2 2 2 2 2 2" xfId="30136"/>
    <cellStyle name="Normal 2 37 2 2 2 2 2 2 2" xfId="30137"/>
    <cellStyle name="Normal 2 37 2 2 2 2 2 3" xfId="30138"/>
    <cellStyle name="Normal 2 37 2 2 2 2 2 3 2" xfId="30139"/>
    <cellStyle name="Normal 2 37 2 2 2 2 2 4" xfId="30140"/>
    <cellStyle name="Normal 2 37 2 2 2 2 2 4 2" xfId="30141"/>
    <cellStyle name="Normal 2 37 2 2 2 2 2 5" xfId="30142"/>
    <cellStyle name="Normal 2 37 2 2 2 2 3" xfId="30143"/>
    <cellStyle name="Normal 2 37 2 2 2 2 3 2" xfId="30144"/>
    <cellStyle name="Normal 2 37 2 2 2 2 4" xfId="30145"/>
    <cellStyle name="Normal 2 37 2 2 2 2 4 2" xfId="30146"/>
    <cellStyle name="Normal 2 37 2 2 2 2 5" xfId="30147"/>
    <cellStyle name="Normal 2 37 2 2 2 2 5 2" xfId="30148"/>
    <cellStyle name="Normal 2 37 2 2 2 2 6" xfId="30149"/>
    <cellStyle name="Normal 2 37 2 2 2 3" xfId="30150"/>
    <cellStyle name="Normal 2 37 2 2 2 3 2" xfId="30151"/>
    <cellStyle name="Normal 2 37 2 2 2 3 2 2" xfId="30152"/>
    <cellStyle name="Normal 2 37 2 2 2 3 3" xfId="30153"/>
    <cellStyle name="Normal 2 37 2 2 2 3 3 2" xfId="30154"/>
    <cellStyle name="Normal 2 37 2 2 2 3 4" xfId="30155"/>
    <cellStyle name="Normal 2 37 2 2 2 3 4 2" xfId="30156"/>
    <cellStyle name="Normal 2 37 2 2 2 3 5" xfId="30157"/>
    <cellStyle name="Normal 2 37 2 2 2 4" xfId="30158"/>
    <cellStyle name="Normal 2 37 2 2 2 4 2" xfId="30159"/>
    <cellStyle name="Normal 2 37 2 2 2 5" xfId="30160"/>
    <cellStyle name="Normal 2 37 2 2 2 5 2" xfId="30161"/>
    <cellStyle name="Normal 2 37 2 2 2 6" xfId="30162"/>
    <cellStyle name="Normal 2 37 2 2 2 6 2" xfId="30163"/>
    <cellStyle name="Normal 2 37 2 2 2 7" xfId="30164"/>
    <cellStyle name="Normal 2 37 2 2 3" xfId="30165"/>
    <cellStyle name="Normal 2 37 2 2 3 2" xfId="30166"/>
    <cellStyle name="Normal 2 37 2 2 3 2 2" xfId="30167"/>
    <cellStyle name="Normal 2 37 2 2 3 2 2 2" xfId="30168"/>
    <cellStyle name="Normal 2 37 2 2 3 2 3" xfId="30169"/>
    <cellStyle name="Normal 2 37 2 2 3 2 3 2" xfId="30170"/>
    <cellStyle name="Normal 2 37 2 2 3 2 4" xfId="30171"/>
    <cellStyle name="Normal 2 37 2 2 3 2 4 2" xfId="30172"/>
    <cellStyle name="Normal 2 37 2 2 3 2 5" xfId="30173"/>
    <cellStyle name="Normal 2 37 2 2 3 3" xfId="30174"/>
    <cellStyle name="Normal 2 37 2 2 3 3 2" xfId="30175"/>
    <cellStyle name="Normal 2 37 2 2 3 4" xfId="30176"/>
    <cellStyle name="Normal 2 37 2 2 3 4 2" xfId="30177"/>
    <cellStyle name="Normal 2 37 2 2 3 5" xfId="30178"/>
    <cellStyle name="Normal 2 37 2 2 3 5 2" xfId="30179"/>
    <cellStyle name="Normal 2 37 2 2 3 6" xfId="30180"/>
    <cellStyle name="Normal 2 37 2 2 4" xfId="30181"/>
    <cellStyle name="Normal 2 37 2 2 4 2" xfId="30182"/>
    <cellStyle name="Normal 2 37 2 2 4 2 2" xfId="30183"/>
    <cellStyle name="Normal 2 37 2 2 4 3" xfId="30184"/>
    <cellStyle name="Normal 2 37 2 2 4 3 2" xfId="30185"/>
    <cellStyle name="Normal 2 37 2 2 4 4" xfId="30186"/>
    <cellStyle name="Normal 2 37 2 2 4 4 2" xfId="30187"/>
    <cellStyle name="Normal 2 37 2 2 4 5" xfId="30188"/>
    <cellStyle name="Normal 2 37 2 2 5" xfId="30189"/>
    <cellStyle name="Normal 2 37 2 2 5 2" xfId="30190"/>
    <cellStyle name="Normal 2 37 2 2 6" xfId="30191"/>
    <cellStyle name="Normal 2 37 2 2 6 2" xfId="30192"/>
    <cellStyle name="Normal 2 37 2 2 7" xfId="30193"/>
    <cellStyle name="Normal 2 37 2 2 7 2" xfId="30194"/>
    <cellStyle name="Normal 2 37 2 2 8" xfId="30195"/>
    <cellStyle name="Normal 2 37 2 3" xfId="30196"/>
    <cellStyle name="Normal 2 37 2 3 2" xfId="30197"/>
    <cellStyle name="Normal 2 37 2 3 2 2" xfId="30198"/>
    <cellStyle name="Normal 2 37 2 3 2 2 2" xfId="30199"/>
    <cellStyle name="Normal 2 37 2 3 2 2 2 2" xfId="30200"/>
    <cellStyle name="Normal 2 37 2 3 2 2 3" xfId="30201"/>
    <cellStyle name="Normal 2 37 2 3 2 2 3 2" xfId="30202"/>
    <cellStyle name="Normal 2 37 2 3 2 2 4" xfId="30203"/>
    <cellStyle name="Normal 2 37 2 3 2 2 4 2" xfId="30204"/>
    <cellStyle name="Normal 2 37 2 3 2 2 5" xfId="30205"/>
    <cellStyle name="Normal 2 37 2 3 2 3" xfId="30206"/>
    <cellStyle name="Normal 2 37 2 3 2 3 2" xfId="30207"/>
    <cellStyle name="Normal 2 37 2 3 2 4" xfId="30208"/>
    <cellStyle name="Normal 2 37 2 3 2 4 2" xfId="30209"/>
    <cellStyle name="Normal 2 37 2 3 2 5" xfId="30210"/>
    <cellStyle name="Normal 2 37 2 3 2 5 2" xfId="30211"/>
    <cellStyle name="Normal 2 37 2 3 2 6" xfId="30212"/>
    <cellStyle name="Normal 2 37 2 3 3" xfId="30213"/>
    <cellStyle name="Normal 2 37 2 3 3 2" xfId="30214"/>
    <cellStyle name="Normal 2 37 2 3 3 2 2" xfId="30215"/>
    <cellStyle name="Normal 2 37 2 3 3 3" xfId="30216"/>
    <cellStyle name="Normal 2 37 2 3 3 3 2" xfId="30217"/>
    <cellStyle name="Normal 2 37 2 3 3 4" xfId="30218"/>
    <cellStyle name="Normal 2 37 2 3 3 4 2" xfId="30219"/>
    <cellStyle name="Normal 2 37 2 3 3 5" xfId="30220"/>
    <cellStyle name="Normal 2 37 2 3 4" xfId="30221"/>
    <cellStyle name="Normal 2 37 2 3 4 2" xfId="30222"/>
    <cellStyle name="Normal 2 37 2 3 5" xfId="30223"/>
    <cellStyle name="Normal 2 37 2 3 5 2" xfId="30224"/>
    <cellStyle name="Normal 2 37 2 3 6" xfId="30225"/>
    <cellStyle name="Normal 2 37 2 3 6 2" xfId="30226"/>
    <cellStyle name="Normal 2 37 2 3 7" xfId="30227"/>
    <cellStyle name="Normal 2 37 2 4" xfId="30228"/>
    <cellStyle name="Normal 2 37 2 4 2" xfId="30229"/>
    <cellStyle name="Normal 2 37 2 4 2 2" xfId="30230"/>
    <cellStyle name="Normal 2 37 2 4 2 2 2" xfId="30231"/>
    <cellStyle name="Normal 2 37 2 4 2 3" xfId="30232"/>
    <cellStyle name="Normal 2 37 2 4 2 3 2" xfId="30233"/>
    <cellStyle name="Normal 2 37 2 4 2 4" xfId="30234"/>
    <cellStyle name="Normal 2 37 2 4 2 4 2" xfId="30235"/>
    <cellStyle name="Normal 2 37 2 4 2 5" xfId="30236"/>
    <cellStyle name="Normal 2 37 2 4 3" xfId="30237"/>
    <cellStyle name="Normal 2 37 2 4 3 2" xfId="30238"/>
    <cellStyle name="Normal 2 37 2 4 4" xfId="30239"/>
    <cellStyle name="Normal 2 37 2 4 4 2" xfId="30240"/>
    <cellStyle name="Normal 2 37 2 4 5" xfId="30241"/>
    <cellStyle name="Normal 2 37 2 4 5 2" xfId="30242"/>
    <cellStyle name="Normal 2 37 2 4 6" xfId="30243"/>
    <cellStyle name="Normal 2 37 2 5" xfId="30244"/>
    <cellStyle name="Normal 2 37 2 5 2" xfId="30245"/>
    <cellStyle name="Normal 2 37 2 5 2 2" xfId="30246"/>
    <cellStyle name="Normal 2 37 2 5 3" xfId="30247"/>
    <cellStyle name="Normal 2 37 2 5 3 2" xfId="30248"/>
    <cellStyle name="Normal 2 37 2 5 4" xfId="30249"/>
    <cellStyle name="Normal 2 37 2 5 4 2" xfId="30250"/>
    <cellStyle name="Normal 2 37 2 5 5" xfId="30251"/>
    <cellStyle name="Normal 2 37 2 6" xfId="30252"/>
    <cellStyle name="Normal 2 37 2 6 2" xfId="30253"/>
    <cellStyle name="Normal 2 37 2 7" xfId="30254"/>
    <cellStyle name="Normal 2 37 2 7 2" xfId="30255"/>
    <cellStyle name="Normal 2 37 2 8" xfId="30256"/>
    <cellStyle name="Normal 2 37 2 8 2" xfId="30257"/>
    <cellStyle name="Normal 2 37 2 9" xfId="30258"/>
    <cellStyle name="Normal 2 37 3" xfId="30259"/>
    <cellStyle name="Normal 2 37 3 2" xfId="30260"/>
    <cellStyle name="Normal 2 37 3 2 2" xfId="30261"/>
    <cellStyle name="Normal 2 37 3 2 2 2" xfId="30262"/>
    <cellStyle name="Normal 2 37 3 2 2 2 2" xfId="30263"/>
    <cellStyle name="Normal 2 37 3 2 2 2 2 2" xfId="30264"/>
    <cellStyle name="Normal 2 37 3 2 2 2 3" xfId="30265"/>
    <cellStyle name="Normal 2 37 3 2 2 2 3 2" xfId="30266"/>
    <cellStyle name="Normal 2 37 3 2 2 2 4" xfId="30267"/>
    <cellStyle name="Normal 2 37 3 2 2 2 4 2" xfId="30268"/>
    <cellStyle name="Normal 2 37 3 2 2 2 5" xfId="30269"/>
    <cellStyle name="Normal 2 37 3 2 2 3" xfId="30270"/>
    <cellStyle name="Normal 2 37 3 2 2 3 2" xfId="30271"/>
    <cellStyle name="Normal 2 37 3 2 2 4" xfId="30272"/>
    <cellStyle name="Normal 2 37 3 2 2 4 2" xfId="30273"/>
    <cellStyle name="Normal 2 37 3 2 2 5" xfId="30274"/>
    <cellStyle name="Normal 2 37 3 2 2 5 2" xfId="30275"/>
    <cellStyle name="Normal 2 37 3 2 2 6" xfId="30276"/>
    <cellStyle name="Normal 2 37 3 2 3" xfId="30277"/>
    <cellStyle name="Normal 2 37 3 2 3 2" xfId="30278"/>
    <cellStyle name="Normal 2 37 3 2 3 2 2" xfId="30279"/>
    <cellStyle name="Normal 2 37 3 2 3 3" xfId="30280"/>
    <cellStyle name="Normal 2 37 3 2 3 3 2" xfId="30281"/>
    <cellStyle name="Normal 2 37 3 2 3 4" xfId="30282"/>
    <cellStyle name="Normal 2 37 3 2 3 4 2" xfId="30283"/>
    <cellStyle name="Normal 2 37 3 2 3 5" xfId="30284"/>
    <cellStyle name="Normal 2 37 3 2 4" xfId="30285"/>
    <cellStyle name="Normal 2 37 3 2 4 2" xfId="30286"/>
    <cellStyle name="Normal 2 37 3 2 5" xfId="30287"/>
    <cellStyle name="Normal 2 37 3 2 5 2" xfId="30288"/>
    <cellStyle name="Normal 2 37 3 2 6" xfId="30289"/>
    <cellStyle name="Normal 2 37 3 2 6 2" xfId="30290"/>
    <cellStyle name="Normal 2 37 3 2 7" xfId="30291"/>
    <cellStyle name="Normal 2 37 3 3" xfId="30292"/>
    <cellStyle name="Normal 2 37 3 3 2" xfId="30293"/>
    <cellStyle name="Normal 2 37 3 3 2 2" xfId="30294"/>
    <cellStyle name="Normal 2 37 3 3 2 2 2" xfId="30295"/>
    <cellStyle name="Normal 2 37 3 3 2 3" xfId="30296"/>
    <cellStyle name="Normal 2 37 3 3 2 3 2" xfId="30297"/>
    <cellStyle name="Normal 2 37 3 3 2 4" xfId="30298"/>
    <cellStyle name="Normal 2 37 3 3 2 4 2" xfId="30299"/>
    <cellStyle name="Normal 2 37 3 3 2 5" xfId="30300"/>
    <cellStyle name="Normal 2 37 3 3 3" xfId="30301"/>
    <cellStyle name="Normal 2 37 3 3 3 2" xfId="30302"/>
    <cellStyle name="Normal 2 37 3 3 4" xfId="30303"/>
    <cellStyle name="Normal 2 37 3 3 4 2" xfId="30304"/>
    <cellStyle name="Normal 2 37 3 3 5" xfId="30305"/>
    <cellStyle name="Normal 2 37 3 3 5 2" xfId="30306"/>
    <cellStyle name="Normal 2 37 3 3 6" xfId="30307"/>
    <cellStyle name="Normal 2 37 3 4" xfId="30308"/>
    <cellStyle name="Normal 2 37 3 4 2" xfId="30309"/>
    <cellStyle name="Normal 2 37 3 4 2 2" xfId="30310"/>
    <cellStyle name="Normal 2 37 3 4 3" xfId="30311"/>
    <cellStyle name="Normal 2 37 3 4 3 2" xfId="30312"/>
    <cellStyle name="Normal 2 37 3 4 4" xfId="30313"/>
    <cellStyle name="Normal 2 37 3 4 4 2" xfId="30314"/>
    <cellStyle name="Normal 2 37 3 4 5" xfId="30315"/>
    <cellStyle name="Normal 2 37 3 5" xfId="30316"/>
    <cellStyle name="Normal 2 37 3 5 2" xfId="30317"/>
    <cellStyle name="Normal 2 37 3 6" xfId="30318"/>
    <cellStyle name="Normal 2 37 3 6 2" xfId="30319"/>
    <cellStyle name="Normal 2 37 3 7" xfId="30320"/>
    <cellStyle name="Normal 2 37 3 7 2" xfId="30321"/>
    <cellStyle name="Normal 2 37 3 8" xfId="30322"/>
    <cellStyle name="Normal 2 37 4" xfId="30323"/>
    <cellStyle name="Normal 2 37 4 2" xfId="30324"/>
    <cellStyle name="Normal 2 37 4 2 2" xfId="30325"/>
    <cellStyle name="Normal 2 37 4 2 2 2" xfId="30326"/>
    <cellStyle name="Normal 2 37 4 2 2 2 2" xfId="30327"/>
    <cellStyle name="Normal 2 37 4 2 2 3" xfId="30328"/>
    <cellStyle name="Normal 2 37 4 2 2 3 2" xfId="30329"/>
    <cellStyle name="Normal 2 37 4 2 2 4" xfId="30330"/>
    <cellStyle name="Normal 2 37 4 2 2 4 2" xfId="30331"/>
    <cellStyle name="Normal 2 37 4 2 2 5" xfId="30332"/>
    <cellStyle name="Normal 2 37 4 2 3" xfId="30333"/>
    <cellStyle name="Normal 2 37 4 2 3 2" xfId="30334"/>
    <cellStyle name="Normal 2 37 4 2 4" xfId="30335"/>
    <cellStyle name="Normal 2 37 4 2 4 2" xfId="30336"/>
    <cellStyle name="Normal 2 37 4 2 5" xfId="30337"/>
    <cellStyle name="Normal 2 37 4 2 5 2" xfId="30338"/>
    <cellStyle name="Normal 2 37 4 2 6" xfId="30339"/>
    <cellStyle name="Normal 2 37 4 3" xfId="30340"/>
    <cellStyle name="Normal 2 37 4 3 2" xfId="30341"/>
    <cellStyle name="Normal 2 37 4 3 2 2" xfId="30342"/>
    <cellStyle name="Normal 2 37 4 3 3" xfId="30343"/>
    <cellStyle name="Normal 2 37 4 3 3 2" xfId="30344"/>
    <cellStyle name="Normal 2 37 4 3 4" xfId="30345"/>
    <cellStyle name="Normal 2 37 4 3 4 2" xfId="30346"/>
    <cellStyle name="Normal 2 37 4 3 5" xfId="30347"/>
    <cellStyle name="Normal 2 37 4 4" xfId="30348"/>
    <cellStyle name="Normal 2 37 4 4 2" xfId="30349"/>
    <cellStyle name="Normal 2 37 4 5" xfId="30350"/>
    <cellStyle name="Normal 2 37 4 5 2" xfId="30351"/>
    <cellStyle name="Normal 2 37 4 6" xfId="30352"/>
    <cellStyle name="Normal 2 37 4 6 2" xfId="30353"/>
    <cellStyle name="Normal 2 37 4 7" xfId="30354"/>
    <cellStyle name="Normal 2 37 5" xfId="30355"/>
    <cellStyle name="Normal 2 37 5 2" xfId="30356"/>
    <cellStyle name="Normal 2 37 5 2 2" xfId="30357"/>
    <cellStyle name="Normal 2 37 5 2 2 2" xfId="30358"/>
    <cellStyle name="Normal 2 37 5 2 2 2 2" xfId="30359"/>
    <cellStyle name="Normal 2 37 5 2 2 3" xfId="30360"/>
    <cellStyle name="Normal 2 37 5 2 2 3 2" xfId="30361"/>
    <cellStyle name="Normal 2 37 5 2 2 4" xfId="30362"/>
    <cellStyle name="Normal 2 37 5 2 2 4 2" xfId="30363"/>
    <cellStyle name="Normal 2 37 5 2 2 5" xfId="30364"/>
    <cellStyle name="Normal 2 37 5 2 3" xfId="30365"/>
    <cellStyle name="Normal 2 37 5 2 3 2" xfId="30366"/>
    <cellStyle name="Normal 2 37 5 2 4" xfId="30367"/>
    <cellStyle name="Normal 2 37 5 2 4 2" xfId="30368"/>
    <cellStyle name="Normal 2 37 5 2 5" xfId="30369"/>
    <cellStyle name="Normal 2 37 5 2 5 2" xfId="30370"/>
    <cellStyle name="Normal 2 37 5 2 6" xfId="30371"/>
    <cellStyle name="Normal 2 37 5 3" xfId="30372"/>
    <cellStyle name="Normal 2 37 5 3 2" xfId="30373"/>
    <cellStyle name="Normal 2 37 5 3 2 2" xfId="30374"/>
    <cellStyle name="Normal 2 37 5 3 3" xfId="30375"/>
    <cellStyle name="Normal 2 37 5 3 3 2" xfId="30376"/>
    <cellStyle name="Normal 2 37 5 3 4" xfId="30377"/>
    <cellStyle name="Normal 2 37 5 3 4 2" xfId="30378"/>
    <cellStyle name="Normal 2 37 5 3 5" xfId="30379"/>
    <cellStyle name="Normal 2 37 5 4" xfId="30380"/>
    <cellStyle name="Normal 2 37 5 4 2" xfId="30381"/>
    <cellStyle name="Normal 2 37 5 5" xfId="30382"/>
    <cellStyle name="Normal 2 37 5 5 2" xfId="30383"/>
    <cellStyle name="Normal 2 37 5 6" xfId="30384"/>
    <cellStyle name="Normal 2 37 5 6 2" xfId="30385"/>
    <cellStyle name="Normal 2 37 5 7" xfId="30386"/>
    <cellStyle name="Normal 2 37 6" xfId="30387"/>
    <cellStyle name="Normal 2 37 6 2" xfId="30388"/>
    <cellStyle name="Normal 2 37 6 2 2" xfId="30389"/>
    <cellStyle name="Normal 2 37 6 2 2 2" xfId="30390"/>
    <cellStyle name="Normal 2 37 6 2 3" xfId="30391"/>
    <cellStyle name="Normal 2 37 6 2 3 2" xfId="30392"/>
    <cellStyle name="Normal 2 37 6 2 4" xfId="30393"/>
    <cellStyle name="Normal 2 37 6 2 4 2" xfId="30394"/>
    <cellStyle name="Normal 2 37 6 2 5" xfId="30395"/>
    <cellStyle name="Normal 2 37 6 3" xfId="30396"/>
    <cellStyle name="Normal 2 37 6 3 2" xfId="30397"/>
    <cellStyle name="Normal 2 37 6 4" xfId="30398"/>
    <cellStyle name="Normal 2 37 6 4 2" xfId="30399"/>
    <cellStyle name="Normal 2 37 6 5" xfId="30400"/>
    <cellStyle name="Normal 2 37 6 5 2" xfId="30401"/>
    <cellStyle name="Normal 2 37 6 6" xfId="30402"/>
    <cellStyle name="Normal 2 37 7" xfId="30403"/>
    <cellStyle name="Normal 2 37 7 2" xfId="30404"/>
    <cellStyle name="Normal 2 37 7 2 2" xfId="30405"/>
    <cellStyle name="Normal 2 37 7 3" xfId="30406"/>
    <cellStyle name="Normal 2 37 7 3 2" xfId="30407"/>
    <cellStyle name="Normal 2 37 7 4" xfId="30408"/>
    <cellStyle name="Normal 2 37 7 4 2" xfId="30409"/>
    <cellStyle name="Normal 2 37 7 5" xfId="30410"/>
    <cellStyle name="Normal 2 37 8" xfId="30411"/>
    <cellStyle name="Normal 2 37 8 2" xfId="30412"/>
    <cellStyle name="Normal 2 37 9" xfId="30413"/>
    <cellStyle name="Normal 2 37 9 2" xfId="30414"/>
    <cellStyle name="Normal 2 38" xfId="30415"/>
    <cellStyle name="Normal 2 38 10" xfId="30416"/>
    <cellStyle name="Normal 2 38 2" xfId="30417"/>
    <cellStyle name="Normal 2 38 2 2" xfId="30418"/>
    <cellStyle name="Normal 2 38 2 2 2" xfId="30419"/>
    <cellStyle name="Normal 2 38 2 2 2 2" xfId="30420"/>
    <cellStyle name="Normal 2 38 2 2 2 2 2" xfId="30421"/>
    <cellStyle name="Normal 2 38 2 2 2 2 2 2" xfId="30422"/>
    <cellStyle name="Normal 2 38 2 2 2 2 3" xfId="30423"/>
    <cellStyle name="Normal 2 38 2 2 2 2 3 2" xfId="30424"/>
    <cellStyle name="Normal 2 38 2 2 2 2 4" xfId="30425"/>
    <cellStyle name="Normal 2 38 2 2 2 2 4 2" xfId="30426"/>
    <cellStyle name="Normal 2 38 2 2 2 2 5" xfId="30427"/>
    <cellStyle name="Normal 2 38 2 2 2 3" xfId="30428"/>
    <cellStyle name="Normal 2 38 2 2 2 3 2" xfId="30429"/>
    <cellStyle name="Normal 2 38 2 2 2 4" xfId="30430"/>
    <cellStyle name="Normal 2 38 2 2 2 4 2" xfId="30431"/>
    <cellStyle name="Normal 2 38 2 2 2 5" xfId="30432"/>
    <cellStyle name="Normal 2 38 2 2 2 5 2" xfId="30433"/>
    <cellStyle name="Normal 2 38 2 2 2 6" xfId="30434"/>
    <cellStyle name="Normal 2 38 2 2 3" xfId="30435"/>
    <cellStyle name="Normal 2 38 2 2 3 2" xfId="30436"/>
    <cellStyle name="Normal 2 38 2 2 3 2 2" xfId="30437"/>
    <cellStyle name="Normal 2 38 2 2 3 3" xfId="30438"/>
    <cellStyle name="Normal 2 38 2 2 3 3 2" xfId="30439"/>
    <cellStyle name="Normal 2 38 2 2 3 4" xfId="30440"/>
    <cellStyle name="Normal 2 38 2 2 3 4 2" xfId="30441"/>
    <cellStyle name="Normal 2 38 2 2 3 5" xfId="30442"/>
    <cellStyle name="Normal 2 38 2 2 4" xfId="30443"/>
    <cellStyle name="Normal 2 38 2 2 4 2" xfId="30444"/>
    <cellStyle name="Normal 2 38 2 2 5" xfId="30445"/>
    <cellStyle name="Normal 2 38 2 2 5 2" xfId="30446"/>
    <cellStyle name="Normal 2 38 2 2 6" xfId="30447"/>
    <cellStyle name="Normal 2 38 2 2 6 2" xfId="30448"/>
    <cellStyle name="Normal 2 38 2 2 7" xfId="30449"/>
    <cellStyle name="Normal 2 38 2 3" xfId="30450"/>
    <cellStyle name="Normal 2 38 2 3 2" xfId="30451"/>
    <cellStyle name="Normal 2 38 2 3 2 2" xfId="30452"/>
    <cellStyle name="Normal 2 38 2 3 2 2 2" xfId="30453"/>
    <cellStyle name="Normal 2 38 2 3 2 3" xfId="30454"/>
    <cellStyle name="Normal 2 38 2 3 2 3 2" xfId="30455"/>
    <cellStyle name="Normal 2 38 2 3 2 4" xfId="30456"/>
    <cellStyle name="Normal 2 38 2 3 2 4 2" xfId="30457"/>
    <cellStyle name="Normal 2 38 2 3 2 5" xfId="30458"/>
    <cellStyle name="Normal 2 38 2 3 3" xfId="30459"/>
    <cellStyle name="Normal 2 38 2 3 3 2" xfId="30460"/>
    <cellStyle name="Normal 2 38 2 3 4" xfId="30461"/>
    <cellStyle name="Normal 2 38 2 3 4 2" xfId="30462"/>
    <cellStyle name="Normal 2 38 2 3 5" xfId="30463"/>
    <cellStyle name="Normal 2 38 2 3 5 2" xfId="30464"/>
    <cellStyle name="Normal 2 38 2 3 6" xfId="30465"/>
    <cellStyle name="Normal 2 38 2 4" xfId="30466"/>
    <cellStyle name="Normal 2 38 2 4 2" xfId="30467"/>
    <cellStyle name="Normal 2 38 2 4 2 2" xfId="30468"/>
    <cellStyle name="Normal 2 38 2 4 3" xfId="30469"/>
    <cellStyle name="Normal 2 38 2 4 3 2" xfId="30470"/>
    <cellStyle name="Normal 2 38 2 4 4" xfId="30471"/>
    <cellStyle name="Normal 2 38 2 4 4 2" xfId="30472"/>
    <cellStyle name="Normal 2 38 2 4 5" xfId="30473"/>
    <cellStyle name="Normal 2 38 2 5" xfId="30474"/>
    <cellStyle name="Normal 2 38 2 5 2" xfId="30475"/>
    <cellStyle name="Normal 2 38 2 6" xfId="30476"/>
    <cellStyle name="Normal 2 38 2 6 2" xfId="30477"/>
    <cellStyle name="Normal 2 38 2 7" xfId="30478"/>
    <cellStyle name="Normal 2 38 2 7 2" xfId="30479"/>
    <cellStyle name="Normal 2 38 2 8" xfId="30480"/>
    <cellStyle name="Normal 2 38 3" xfId="30481"/>
    <cellStyle name="Normal 2 38 3 2" xfId="30482"/>
    <cellStyle name="Normal 2 38 3 2 2" xfId="30483"/>
    <cellStyle name="Normal 2 38 3 2 2 2" xfId="30484"/>
    <cellStyle name="Normal 2 38 3 2 2 2 2" xfId="30485"/>
    <cellStyle name="Normal 2 38 3 2 2 3" xfId="30486"/>
    <cellStyle name="Normal 2 38 3 2 2 3 2" xfId="30487"/>
    <cellStyle name="Normal 2 38 3 2 2 4" xfId="30488"/>
    <cellStyle name="Normal 2 38 3 2 2 4 2" xfId="30489"/>
    <cellStyle name="Normal 2 38 3 2 2 5" xfId="30490"/>
    <cellStyle name="Normal 2 38 3 2 3" xfId="30491"/>
    <cellStyle name="Normal 2 38 3 2 3 2" xfId="30492"/>
    <cellStyle name="Normal 2 38 3 2 4" xfId="30493"/>
    <cellStyle name="Normal 2 38 3 2 4 2" xfId="30494"/>
    <cellStyle name="Normal 2 38 3 2 5" xfId="30495"/>
    <cellStyle name="Normal 2 38 3 2 5 2" xfId="30496"/>
    <cellStyle name="Normal 2 38 3 2 6" xfId="30497"/>
    <cellStyle name="Normal 2 38 3 3" xfId="30498"/>
    <cellStyle name="Normal 2 38 3 3 2" xfId="30499"/>
    <cellStyle name="Normal 2 38 3 3 2 2" xfId="30500"/>
    <cellStyle name="Normal 2 38 3 3 3" xfId="30501"/>
    <cellStyle name="Normal 2 38 3 3 3 2" xfId="30502"/>
    <cellStyle name="Normal 2 38 3 3 4" xfId="30503"/>
    <cellStyle name="Normal 2 38 3 3 4 2" xfId="30504"/>
    <cellStyle name="Normal 2 38 3 3 5" xfId="30505"/>
    <cellStyle name="Normal 2 38 3 4" xfId="30506"/>
    <cellStyle name="Normal 2 38 3 4 2" xfId="30507"/>
    <cellStyle name="Normal 2 38 3 5" xfId="30508"/>
    <cellStyle name="Normal 2 38 3 5 2" xfId="30509"/>
    <cellStyle name="Normal 2 38 3 6" xfId="30510"/>
    <cellStyle name="Normal 2 38 3 6 2" xfId="30511"/>
    <cellStyle name="Normal 2 38 3 7" xfId="30512"/>
    <cellStyle name="Normal 2 38 4" xfId="30513"/>
    <cellStyle name="Normal 2 38 4 2" xfId="30514"/>
    <cellStyle name="Normal 2 38 4 2 2" xfId="30515"/>
    <cellStyle name="Normal 2 38 4 2 2 2" xfId="30516"/>
    <cellStyle name="Normal 2 38 4 2 3" xfId="30517"/>
    <cellStyle name="Normal 2 38 4 2 3 2" xfId="30518"/>
    <cellStyle name="Normal 2 38 4 2 4" xfId="30519"/>
    <cellStyle name="Normal 2 38 4 2 4 2" xfId="30520"/>
    <cellStyle name="Normal 2 38 4 2 5" xfId="30521"/>
    <cellStyle name="Normal 2 38 4 3" xfId="30522"/>
    <cellStyle name="Normal 2 38 4 3 2" xfId="30523"/>
    <cellStyle name="Normal 2 38 4 4" xfId="30524"/>
    <cellStyle name="Normal 2 38 4 4 2" xfId="30525"/>
    <cellStyle name="Normal 2 38 4 5" xfId="30526"/>
    <cellStyle name="Normal 2 38 4 5 2" xfId="30527"/>
    <cellStyle name="Normal 2 38 4 6" xfId="30528"/>
    <cellStyle name="Normal 2 38 5" xfId="30529"/>
    <cellStyle name="Normal 2 38 5 2" xfId="30530"/>
    <cellStyle name="Normal 2 38 5 2 2" xfId="30531"/>
    <cellStyle name="Normal 2 38 5 3" xfId="30532"/>
    <cellStyle name="Normal 2 38 5 3 2" xfId="30533"/>
    <cellStyle name="Normal 2 38 5 4" xfId="30534"/>
    <cellStyle name="Normal 2 38 5 4 2" xfId="30535"/>
    <cellStyle name="Normal 2 38 5 5" xfId="30536"/>
    <cellStyle name="Normal 2 38 6" xfId="30537"/>
    <cellStyle name="Normal 2 38 6 2" xfId="30538"/>
    <cellStyle name="Normal 2 38 7" xfId="30539"/>
    <cellStyle name="Normal 2 38 7 2" xfId="30540"/>
    <cellStyle name="Normal 2 38 8" xfId="30541"/>
    <cellStyle name="Normal 2 38 8 2" xfId="30542"/>
    <cellStyle name="Normal 2 38 9" xfId="30543"/>
    <cellStyle name="Normal 2 39" xfId="30544"/>
    <cellStyle name="Normal 2 39 2" xfId="30545"/>
    <cellStyle name="Normal 2 39 2 2" xfId="30546"/>
    <cellStyle name="Normal 2 39 2 2 2" xfId="30547"/>
    <cellStyle name="Normal 2 39 2 2 2 2" xfId="30548"/>
    <cellStyle name="Normal 2 39 2 2 2 2 2" xfId="30549"/>
    <cellStyle name="Normal 2 39 2 2 2 3" xfId="30550"/>
    <cellStyle name="Normal 2 39 2 2 2 3 2" xfId="30551"/>
    <cellStyle name="Normal 2 39 2 2 2 4" xfId="30552"/>
    <cellStyle name="Normal 2 39 2 2 2 4 2" xfId="30553"/>
    <cellStyle name="Normal 2 39 2 2 2 5" xfId="30554"/>
    <cellStyle name="Normal 2 39 2 2 3" xfId="30555"/>
    <cellStyle name="Normal 2 39 2 2 3 2" xfId="30556"/>
    <cellStyle name="Normal 2 39 2 2 4" xfId="30557"/>
    <cellStyle name="Normal 2 39 2 2 4 2" xfId="30558"/>
    <cellStyle name="Normal 2 39 2 2 5" xfId="30559"/>
    <cellStyle name="Normal 2 39 2 2 5 2" xfId="30560"/>
    <cellStyle name="Normal 2 39 2 2 6" xfId="30561"/>
    <cellStyle name="Normal 2 39 2 3" xfId="30562"/>
    <cellStyle name="Normal 2 39 2 3 2" xfId="30563"/>
    <cellStyle name="Normal 2 39 2 3 2 2" xfId="30564"/>
    <cellStyle name="Normal 2 39 2 3 3" xfId="30565"/>
    <cellStyle name="Normal 2 39 2 3 3 2" xfId="30566"/>
    <cellStyle name="Normal 2 39 2 3 4" xfId="30567"/>
    <cellStyle name="Normal 2 39 2 3 4 2" xfId="30568"/>
    <cellStyle name="Normal 2 39 2 3 5" xfId="30569"/>
    <cellStyle name="Normal 2 39 2 4" xfId="30570"/>
    <cellStyle name="Normal 2 39 2 4 2" xfId="30571"/>
    <cellStyle name="Normal 2 39 2 5" xfId="30572"/>
    <cellStyle name="Normal 2 39 2 5 2" xfId="30573"/>
    <cellStyle name="Normal 2 39 2 6" xfId="30574"/>
    <cellStyle name="Normal 2 39 2 6 2" xfId="30575"/>
    <cellStyle name="Normal 2 39 2 7" xfId="30576"/>
    <cellStyle name="Normal 2 39 3" xfId="30577"/>
    <cellStyle name="Normal 2 39 3 2" xfId="30578"/>
    <cellStyle name="Normal 2 39 3 2 2" xfId="30579"/>
    <cellStyle name="Normal 2 39 3 2 2 2" xfId="30580"/>
    <cellStyle name="Normal 2 39 3 2 3" xfId="30581"/>
    <cellStyle name="Normal 2 39 3 2 3 2" xfId="30582"/>
    <cellStyle name="Normal 2 39 3 2 4" xfId="30583"/>
    <cellStyle name="Normal 2 39 3 2 4 2" xfId="30584"/>
    <cellStyle name="Normal 2 39 3 2 5" xfId="30585"/>
    <cellStyle name="Normal 2 39 3 3" xfId="30586"/>
    <cellStyle name="Normal 2 39 3 3 2" xfId="30587"/>
    <cellStyle name="Normal 2 39 3 4" xfId="30588"/>
    <cellStyle name="Normal 2 39 3 4 2" xfId="30589"/>
    <cellStyle name="Normal 2 39 3 5" xfId="30590"/>
    <cellStyle name="Normal 2 39 3 5 2" xfId="30591"/>
    <cellStyle name="Normal 2 39 3 6" xfId="30592"/>
    <cellStyle name="Normal 2 39 4" xfId="30593"/>
    <cellStyle name="Normal 2 39 4 2" xfId="30594"/>
    <cellStyle name="Normal 2 39 4 2 2" xfId="30595"/>
    <cellStyle name="Normal 2 39 4 3" xfId="30596"/>
    <cellStyle name="Normal 2 39 4 3 2" xfId="30597"/>
    <cellStyle name="Normal 2 39 4 4" xfId="30598"/>
    <cellStyle name="Normal 2 39 4 4 2" xfId="30599"/>
    <cellStyle name="Normal 2 39 4 5" xfId="30600"/>
    <cellStyle name="Normal 2 39 5" xfId="30601"/>
    <cellStyle name="Normal 2 39 5 2" xfId="30602"/>
    <cellStyle name="Normal 2 39 6" xfId="30603"/>
    <cellStyle name="Normal 2 39 6 2" xfId="30604"/>
    <cellStyle name="Normal 2 39 7" xfId="30605"/>
    <cellStyle name="Normal 2 39 7 2" xfId="30606"/>
    <cellStyle name="Normal 2 39 8" xfId="30607"/>
    <cellStyle name="Normal 2 39 9" xfId="30608"/>
    <cellStyle name="Normal 2 4" xfId="30609"/>
    <cellStyle name="Normal 2 4 10" xfId="30610"/>
    <cellStyle name="Normal 2 4 10 2" xfId="30611"/>
    <cellStyle name="Normal 2 4 11" xfId="30612"/>
    <cellStyle name="Normal 2 4 11 2" xfId="30613"/>
    <cellStyle name="Normal 2 4 12" xfId="30614"/>
    <cellStyle name="Normal 2 4 12 2" xfId="30615"/>
    <cellStyle name="Normal 2 4 13" xfId="30616"/>
    <cellStyle name="Normal 2 4 14" xfId="30617"/>
    <cellStyle name="Normal 2 4 15" xfId="30618"/>
    <cellStyle name="Normal 2 4 16" xfId="30619"/>
    <cellStyle name="Normal 2 4 17" xfId="30620"/>
    <cellStyle name="Normal 2 4 18" xfId="30621"/>
    <cellStyle name="Normal 2 4 19" xfId="30622"/>
    <cellStyle name="Normal 2 4 2" xfId="30623"/>
    <cellStyle name="Normal 2 4 2 10" xfId="30624"/>
    <cellStyle name="Normal 2 4 2 10 2" xfId="30625"/>
    <cellStyle name="Normal 2 4 2 11" xfId="30626"/>
    <cellStyle name="Normal 2 4 2 12" xfId="30627"/>
    <cellStyle name="Normal 2 4 2 13" xfId="30628"/>
    <cellStyle name="Normal 2 4 2 2" xfId="30629"/>
    <cellStyle name="Normal 2 4 2 2 2" xfId="30630"/>
    <cellStyle name="Normal 2 4 2 2 2 2" xfId="30631"/>
    <cellStyle name="Normal 2 4 2 2 2 2 2" xfId="30632"/>
    <cellStyle name="Normal 2 4 2 2 2 2 2 2" xfId="30633"/>
    <cellStyle name="Normal 2 4 2 2 2 2 2 2 2" xfId="30634"/>
    <cellStyle name="Normal 2 4 2 2 2 2 2 2 2 2" xfId="30635"/>
    <cellStyle name="Normal 2 4 2 2 2 2 2 2 3" xfId="30636"/>
    <cellStyle name="Normal 2 4 2 2 2 2 2 2 3 2" xfId="30637"/>
    <cellStyle name="Normal 2 4 2 2 2 2 2 2 4" xfId="30638"/>
    <cellStyle name="Normal 2 4 2 2 2 2 2 2 4 2" xfId="30639"/>
    <cellStyle name="Normal 2 4 2 2 2 2 2 2 5" xfId="30640"/>
    <cellStyle name="Normal 2 4 2 2 2 2 2 3" xfId="30641"/>
    <cellStyle name="Normal 2 4 2 2 2 2 2 3 2" xfId="30642"/>
    <cellStyle name="Normal 2 4 2 2 2 2 2 4" xfId="30643"/>
    <cellStyle name="Normal 2 4 2 2 2 2 2 4 2" xfId="30644"/>
    <cellStyle name="Normal 2 4 2 2 2 2 2 5" xfId="30645"/>
    <cellStyle name="Normal 2 4 2 2 2 2 2 5 2" xfId="30646"/>
    <cellStyle name="Normal 2 4 2 2 2 2 2 6" xfId="30647"/>
    <cellStyle name="Normal 2 4 2 2 2 2 3" xfId="30648"/>
    <cellStyle name="Normal 2 4 2 2 2 2 3 2" xfId="30649"/>
    <cellStyle name="Normal 2 4 2 2 2 2 3 2 2" xfId="30650"/>
    <cellStyle name="Normal 2 4 2 2 2 2 3 3" xfId="30651"/>
    <cellStyle name="Normal 2 4 2 2 2 2 3 3 2" xfId="30652"/>
    <cellStyle name="Normal 2 4 2 2 2 2 3 4" xfId="30653"/>
    <cellStyle name="Normal 2 4 2 2 2 2 3 4 2" xfId="30654"/>
    <cellStyle name="Normal 2 4 2 2 2 2 3 5" xfId="30655"/>
    <cellStyle name="Normal 2 4 2 2 2 2 4" xfId="30656"/>
    <cellStyle name="Normal 2 4 2 2 2 2 4 2" xfId="30657"/>
    <cellStyle name="Normal 2 4 2 2 2 2 5" xfId="30658"/>
    <cellStyle name="Normal 2 4 2 2 2 2 5 2" xfId="30659"/>
    <cellStyle name="Normal 2 4 2 2 2 2 6" xfId="30660"/>
    <cellStyle name="Normal 2 4 2 2 2 2 6 2" xfId="30661"/>
    <cellStyle name="Normal 2 4 2 2 2 2 7" xfId="30662"/>
    <cellStyle name="Normal 2 4 2 2 2 3" xfId="30663"/>
    <cellStyle name="Normal 2 4 2 2 2 3 2" xfId="30664"/>
    <cellStyle name="Normal 2 4 2 2 2 3 2 2" xfId="30665"/>
    <cellStyle name="Normal 2 4 2 2 2 3 2 2 2" xfId="30666"/>
    <cellStyle name="Normal 2 4 2 2 2 3 2 3" xfId="30667"/>
    <cellStyle name="Normal 2 4 2 2 2 3 2 3 2" xfId="30668"/>
    <cellStyle name="Normal 2 4 2 2 2 3 2 4" xfId="30669"/>
    <cellStyle name="Normal 2 4 2 2 2 3 2 4 2" xfId="30670"/>
    <cellStyle name="Normal 2 4 2 2 2 3 2 5" xfId="30671"/>
    <cellStyle name="Normal 2 4 2 2 2 3 3" xfId="30672"/>
    <cellStyle name="Normal 2 4 2 2 2 3 3 2" xfId="30673"/>
    <cellStyle name="Normal 2 4 2 2 2 3 4" xfId="30674"/>
    <cellStyle name="Normal 2 4 2 2 2 3 4 2" xfId="30675"/>
    <cellStyle name="Normal 2 4 2 2 2 3 5" xfId="30676"/>
    <cellStyle name="Normal 2 4 2 2 2 3 5 2" xfId="30677"/>
    <cellStyle name="Normal 2 4 2 2 2 3 6" xfId="30678"/>
    <cellStyle name="Normal 2 4 2 2 2 4" xfId="30679"/>
    <cellStyle name="Normal 2 4 2 2 2 4 2" xfId="30680"/>
    <cellStyle name="Normal 2 4 2 2 2 4 2 2" xfId="30681"/>
    <cellStyle name="Normal 2 4 2 2 2 4 3" xfId="30682"/>
    <cellStyle name="Normal 2 4 2 2 2 4 3 2" xfId="30683"/>
    <cellStyle name="Normal 2 4 2 2 2 4 4" xfId="30684"/>
    <cellStyle name="Normal 2 4 2 2 2 4 4 2" xfId="30685"/>
    <cellStyle name="Normal 2 4 2 2 2 4 5" xfId="30686"/>
    <cellStyle name="Normal 2 4 2 2 2 5" xfId="30687"/>
    <cellStyle name="Normal 2 4 2 2 2 5 2" xfId="30688"/>
    <cellStyle name="Normal 2 4 2 2 2 6" xfId="30689"/>
    <cellStyle name="Normal 2 4 2 2 2 6 2" xfId="30690"/>
    <cellStyle name="Normal 2 4 2 2 2 7" xfId="30691"/>
    <cellStyle name="Normal 2 4 2 2 2 7 2" xfId="30692"/>
    <cellStyle name="Normal 2 4 2 2 2 8" xfId="30693"/>
    <cellStyle name="Normal 2 4 2 2 3" xfId="30694"/>
    <cellStyle name="Normal 2 4 2 2 3 2" xfId="30695"/>
    <cellStyle name="Normal 2 4 2 2 3 2 2" xfId="30696"/>
    <cellStyle name="Normal 2 4 2 2 3 2 2 2" xfId="30697"/>
    <cellStyle name="Normal 2 4 2 2 3 2 2 2 2" xfId="30698"/>
    <cellStyle name="Normal 2 4 2 2 3 2 2 3" xfId="30699"/>
    <cellStyle name="Normal 2 4 2 2 3 2 2 3 2" xfId="30700"/>
    <cellStyle name="Normal 2 4 2 2 3 2 2 4" xfId="30701"/>
    <cellStyle name="Normal 2 4 2 2 3 2 2 4 2" xfId="30702"/>
    <cellStyle name="Normal 2 4 2 2 3 2 2 5" xfId="30703"/>
    <cellStyle name="Normal 2 4 2 2 3 2 3" xfId="30704"/>
    <cellStyle name="Normal 2 4 2 2 3 2 3 2" xfId="30705"/>
    <cellStyle name="Normal 2 4 2 2 3 2 4" xfId="30706"/>
    <cellStyle name="Normal 2 4 2 2 3 2 4 2" xfId="30707"/>
    <cellStyle name="Normal 2 4 2 2 3 2 5" xfId="30708"/>
    <cellStyle name="Normal 2 4 2 2 3 2 5 2" xfId="30709"/>
    <cellStyle name="Normal 2 4 2 2 3 2 6" xfId="30710"/>
    <cellStyle name="Normal 2 4 2 2 3 3" xfId="30711"/>
    <cellStyle name="Normal 2 4 2 2 3 3 2" xfId="30712"/>
    <cellStyle name="Normal 2 4 2 2 3 3 2 2" xfId="30713"/>
    <cellStyle name="Normal 2 4 2 2 3 3 3" xfId="30714"/>
    <cellStyle name="Normal 2 4 2 2 3 3 3 2" xfId="30715"/>
    <cellStyle name="Normal 2 4 2 2 3 3 4" xfId="30716"/>
    <cellStyle name="Normal 2 4 2 2 3 3 4 2" xfId="30717"/>
    <cellStyle name="Normal 2 4 2 2 3 3 5" xfId="30718"/>
    <cellStyle name="Normal 2 4 2 2 3 4" xfId="30719"/>
    <cellStyle name="Normal 2 4 2 2 3 4 2" xfId="30720"/>
    <cellStyle name="Normal 2 4 2 2 3 5" xfId="30721"/>
    <cellStyle name="Normal 2 4 2 2 3 5 2" xfId="30722"/>
    <cellStyle name="Normal 2 4 2 2 3 6" xfId="30723"/>
    <cellStyle name="Normal 2 4 2 2 3 6 2" xfId="30724"/>
    <cellStyle name="Normal 2 4 2 2 3 7" xfId="30725"/>
    <cellStyle name="Normal 2 4 2 2 4" xfId="30726"/>
    <cellStyle name="Normal 2 4 2 2 4 2" xfId="30727"/>
    <cellStyle name="Normal 2 4 2 2 4 2 2" xfId="30728"/>
    <cellStyle name="Normal 2 4 2 2 4 2 2 2" xfId="30729"/>
    <cellStyle name="Normal 2 4 2 2 4 2 3" xfId="30730"/>
    <cellStyle name="Normal 2 4 2 2 4 2 3 2" xfId="30731"/>
    <cellStyle name="Normal 2 4 2 2 4 2 4" xfId="30732"/>
    <cellStyle name="Normal 2 4 2 2 4 2 4 2" xfId="30733"/>
    <cellStyle name="Normal 2 4 2 2 4 2 5" xfId="30734"/>
    <cellStyle name="Normal 2 4 2 2 4 3" xfId="30735"/>
    <cellStyle name="Normal 2 4 2 2 4 3 2" xfId="30736"/>
    <cellStyle name="Normal 2 4 2 2 4 4" xfId="30737"/>
    <cellStyle name="Normal 2 4 2 2 4 4 2" xfId="30738"/>
    <cellStyle name="Normal 2 4 2 2 4 5" xfId="30739"/>
    <cellStyle name="Normal 2 4 2 2 4 5 2" xfId="30740"/>
    <cellStyle name="Normal 2 4 2 2 4 6" xfId="30741"/>
    <cellStyle name="Normal 2 4 2 2 5" xfId="30742"/>
    <cellStyle name="Normal 2 4 2 2 5 2" xfId="30743"/>
    <cellStyle name="Normal 2 4 2 2 5 2 2" xfId="30744"/>
    <cellStyle name="Normal 2 4 2 2 5 3" xfId="30745"/>
    <cellStyle name="Normal 2 4 2 2 5 3 2" xfId="30746"/>
    <cellStyle name="Normal 2 4 2 2 5 4" xfId="30747"/>
    <cellStyle name="Normal 2 4 2 2 5 4 2" xfId="30748"/>
    <cellStyle name="Normal 2 4 2 2 5 5" xfId="30749"/>
    <cellStyle name="Normal 2 4 2 2 6" xfId="30750"/>
    <cellStyle name="Normal 2 4 2 2 6 2" xfId="30751"/>
    <cellStyle name="Normal 2 4 2 2 7" xfId="30752"/>
    <cellStyle name="Normal 2 4 2 2 7 2" xfId="30753"/>
    <cellStyle name="Normal 2 4 2 2 8" xfId="30754"/>
    <cellStyle name="Normal 2 4 2 2 8 2" xfId="30755"/>
    <cellStyle name="Normal 2 4 2 2 9" xfId="30756"/>
    <cellStyle name="Normal 2 4 2 3" xfId="30757"/>
    <cellStyle name="Normal 2 4 2 3 2" xfId="30758"/>
    <cellStyle name="Normal 2 4 2 3 2 2" xfId="30759"/>
    <cellStyle name="Normal 2 4 2 3 2 2 2" xfId="30760"/>
    <cellStyle name="Normal 2 4 2 3 2 2 2 2" xfId="30761"/>
    <cellStyle name="Normal 2 4 2 3 2 2 2 2 2" xfId="30762"/>
    <cellStyle name="Normal 2 4 2 3 2 2 2 3" xfId="30763"/>
    <cellStyle name="Normal 2 4 2 3 2 2 2 3 2" xfId="30764"/>
    <cellStyle name="Normal 2 4 2 3 2 2 2 4" xfId="30765"/>
    <cellStyle name="Normal 2 4 2 3 2 2 2 4 2" xfId="30766"/>
    <cellStyle name="Normal 2 4 2 3 2 2 2 5" xfId="30767"/>
    <cellStyle name="Normal 2 4 2 3 2 2 3" xfId="30768"/>
    <cellStyle name="Normal 2 4 2 3 2 2 3 2" xfId="30769"/>
    <cellStyle name="Normal 2 4 2 3 2 2 4" xfId="30770"/>
    <cellStyle name="Normal 2 4 2 3 2 2 4 2" xfId="30771"/>
    <cellStyle name="Normal 2 4 2 3 2 2 5" xfId="30772"/>
    <cellStyle name="Normal 2 4 2 3 2 2 5 2" xfId="30773"/>
    <cellStyle name="Normal 2 4 2 3 2 2 6" xfId="30774"/>
    <cellStyle name="Normal 2 4 2 3 2 3" xfId="30775"/>
    <cellStyle name="Normal 2 4 2 3 2 3 2" xfId="30776"/>
    <cellStyle name="Normal 2 4 2 3 2 3 2 2" xfId="30777"/>
    <cellStyle name="Normal 2 4 2 3 2 3 3" xfId="30778"/>
    <cellStyle name="Normal 2 4 2 3 2 3 3 2" xfId="30779"/>
    <cellStyle name="Normal 2 4 2 3 2 3 4" xfId="30780"/>
    <cellStyle name="Normal 2 4 2 3 2 3 4 2" xfId="30781"/>
    <cellStyle name="Normal 2 4 2 3 2 3 5" xfId="30782"/>
    <cellStyle name="Normal 2 4 2 3 2 4" xfId="30783"/>
    <cellStyle name="Normal 2 4 2 3 2 4 2" xfId="30784"/>
    <cellStyle name="Normal 2 4 2 3 2 5" xfId="30785"/>
    <cellStyle name="Normal 2 4 2 3 2 5 2" xfId="30786"/>
    <cellStyle name="Normal 2 4 2 3 2 6" xfId="30787"/>
    <cellStyle name="Normal 2 4 2 3 2 6 2" xfId="30788"/>
    <cellStyle name="Normal 2 4 2 3 2 7" xfId="30789"/>
    <cellStyle name="Normal 2 4 2 3 3" xfId="30790"/>
    <cellStyle name="Normal 2 4 2 3 3 2" xfId="30791"/>
    <cellStyle name="Normal 2 4 2 3 3 2 2" xfId="30792"/>
    <cellStyle name="Normal 2 4 2 3 3 2 2 2" xfId="30793"/>
    <cellStyle name="Normal 2 4 2 3 3 2 3" xfId="30794"/>
    <cellStyle name="Normal 2 4 2 3 3 2 3 2" xfId="30795"/>
    <cellStyle name="Normal 2 4 2 3 3 2 4" xfId="30796"/>
    <cellStyle name="Normal 2 4 2 3 3 2 4 2" xfId="30797"/>
    <cellStyle name="Normal 2 4 2 3 3 2 5" xfId="30798"/>
    <cellStyle name="Normal 2 4 2 3 3 3" xfId="30799"/>
    <cellStyle name="Normal 2 4 2 3 3 3 2" xfId="30800"/>
    <cellStyle name="Normal 2 4 2 3 3 4" xfId="30801"/>
    <cellStyle name="Normal 2 4 2 3 3 4 2" xfId="30802"/>
    <cellStyle name="Normal 2 4 2 3 3 5" xfId="30803"/>
    <cellStyle name="Normal 2 4 2 3 3 5 2" xfId="30804"/>
    <cellStyle name="Normal 2 4 2 3 3 6" xfId="30805"/>
    <cellStyle name="Normal 2 4 2 3 4" xfId="30806"/>
    <cellStyle name="Normal 2 4 2 3 4 2" xfId="30807"/>
    <cellStyle name="Normal 2 4 2 3 4 2 2" xfId="30808"/>
    <cellStyle name="Normal 2 4 2 3 4 3" xfId="30809"/>
    <cellStyle name="Normal 2 4 2 3 4 3 2" xfId="30810"/>
    <cellStyle name="Normal 2 4 2 3 4 4" xfId="30811"/>
    <cellStyle name="Normal 2 4 2 3 4 4 2" xfId="30812"/>
    <cellStyle name="Normal 2 4 2 3 4 5" xfId="30813"/>
    <cellStyle name="Normal 2 4 2 3 5" xfId="30814"/>
    <cellStyle name="Normal 2 4 2 3 5 2" xfId="30815"/>
    <cellStyle name="Normal 2 4 2 3 6" xfId="30816"/>
    <cellStyle name="Normal 2 4 2 3 6 2" xfId="30817"/>
    <cellStyle name="Normal 2 4 2 3 7" xfId="30818"/>
    <cellStyle name="Normal 2 4 2 3 7 2" xfId="30819"/>
    <cellStyle name="Normal 2 4 2 3 8" xfId="30820"/>
    <cellStyle name="Normal 2 4 2 4" xfId="30821"/>
    <cellStyle name="Normal 2 4 2 4 2" xfId="30822"/>
    <cellStyle name="Normal 2 4 2 4 2 2" xfId="30823"/>
    <cellStyle name="Normal 2 4 2 4 2 2 2" xfId="30824"/>
    <cellStyle name="Normal 2 4 2 4 2 2 2 2" xfId="30825"/>
    <cellStyle name="Normal 2 4 2 4 2 2 3" xfId="30826"/>
    <cellStyle name="Normal 2 4 2 4 2 2 3 2" xfId="30827"/>
    <cellStyle name="Normal 2 4 2 4 2 2 4" xfId="30828"/>
    <cellStyle name="Normal 2 4 2 4 2 2 4 2" xfId="30829"/>
    <cellStyle name="Normal 2 4 2 4 2 2 5" xfId="30830"/>
    <cellStyle name="Normal 2 4 2 4 2 3" xfId="30831"/>
    <cellStyle name="Normal 2 4 2 4 2 3 2" xfId="30832"/>
    <cellStyle name="Normal 2 4 2 4 2 4" xfId="30833"/>
    <cellStyle name="Normal 2 4 2 4 2 4 2" xfId="30834"/>
    <cellStyle name="Normal 2 4 2 4 2 5" xfId="30835"/>
    <cellStyle name="Normal 2 4 2 4 2 5 2" xfId="30836"/>
    <cellStyle name="Normal 2 4 2 4 2 6" xfId="30837"/>
    <cellStyle name="Normal 2 4 2 4 3" xfId="30838"/>
    <cellStyle name="Normal 2 4 2 4 3 2" xfId="30839"/>
    <cellStyle name="Normal 2 4 2 4 3 2 2" xfId="30840"/>
    <cellStyle name="Normal 2 4 2 4 3 3" xfId="30841"/>
    <cellStyle name="Normal 2 4 2 4 3 3 2" xfId="30842"/>
    <cellStyle name="Normal 2 4 2 4 3 4" xfId="30843"/>
    <cellStyle name="Normal 2 4 2 4 3 4 2" xfId="30844"/>
    <cellStyle name="Normal 2 4 2 4 3 5" xfId="30845"/>
    <cellStyle name="Normal 2 4 2 4 4" xfId="30846"/>
    <cellStyle name="Normal 2 4 2 4 4 2" xfId="30847"/>
    <cellStyle name="Normal 2 4 2 4 5" xfId="30848"/>
    <cellStyle name="Normal 2 4 2 4 5 2" xfId="30849"/>
    <cellStyle name="Normal 2 4 2 4 6" xfId="30850"/>
    <cellStyle name="Normal 2 4 2 4 6 2" xfId="30851"/>
    <cellStyle name="Normal 2 4 2 4 7" xfId="30852"/>
    <cellStyle name="Normal 2 4 2 5" xfId="30853"/>
    <cellStyle name="Normal 2 4 2 5 2" xfId="30854"/>
    <cellStyle name="Normal 2 4 2 5 2 2" xfId="30855"/>
    <cellStyle name="Normal 2 4 2 5 2 2 2" xfId="30856"/>
    <cellStyle name="Normal 2 4 2 5 2 2 2 2" xfId="30857"/>
    <cellStyle name="Normal 2 4 2 5 2 2 3" xfId="30858"/>
    <cellStyle name="Normal 2 4 2 5 2 2 3 2" xfId="30859"/>
    <cellStyle name="Normal 2 4 2 5 2 2 4" xfId="30860"/>
    <cellStyle name="Normal 2 4 2 5 2 2 4 2" xfId="30861"/>
    <cellStyle name="Normal 2 4 2 5 2 2 5" xfId="30862"/>
    <cellStyle name="Normal 2 4 2 5 2 3" xfId="30863"/>
    <cellStyle name="Normal 2 4 2 5 2 3 2" xfId="30864"/>
    <cellStyle name="Normal 2 4 2 5 2 4" xfId="30865"/>
    <cellStyle name="Normal 2 4 2 5 2 4 2" xfId="30866"/>
    <cellStyle name="Normal 2 4 2 5 2 5" xfId="30867"/>
    <cellStyle name="Normal 2 4 2 5 2 5 2" xfId="30868"/>
    <cellStyle name="Normal 2 4 2 5 2 6" xfId="30869"/>
    <cellStyle name="Normal 2 4 2 5 3" xfId="30870"/>
    <cellStyle name="Normal 2 4 2 5 3 2" xfId="30871"/>
    <cellStyle name="Normal 2 4 2 5 3 2 2" xfId="30872"/>
    <cellStyle name="Normal 2 4 2 5 3 3" xfId="30873"/>
    <cellStyle name="Normal 2 4 2 5 3 3 2" xfId="30874"/>
    <cellStyle name="Normal 2 4 2 5 3 4" xfId="30875"/>
    <cellStyle name="Normal 2 4 2 5 3 4 2" xfId="30876"/>
    <cellStyle name="Normal 2 4 2 5 3 5" xfId="30877"/>
    <cellStyle name="Normal 2 4 2 5 4" xfId="30878"/>
    <cellStyle name="Normal 2 4 2 5 4 2" xfId="30879"/>
    <cellStyle name="Normal 2 4 2 5 5" xfId="30880"/>
    <cellStyle name="Normal 2 4 2 5 5 2" xfId="30881"/>
    <cellStyle name="Normal 2 4 2 5 6" xfId="30882"/>
    <cellStyle name="Normal 2 4 2 5 6 2" xfId="30883"/>
    <cellStyle name="Normal 2 4 2 5 7" xfId="30884"/>
    <cellStyle name="Normal 2 4 2 6" xfId="30885"/>
    <cellStyle name="Normal 2 4 2 6 2" xfId="30886"/>
    <cellStyle name="Normal 2 4 2 6 2 2" xfId="30887"/>
    <cellStyle name="Normal 2 4 2 6 2 2 2" xfId="30888"/>
    <cellStyle name="Normal 2 4 2 6 2 3" xfId="30889"/>
    <cellStyle name="Normal 2 4 2 6 2 3 2" xfId="30890"/>
    <cellStyle name="Normal 2 4 2 6 2 4" xfId="30891"/>
    <cellStyle name="Normal 2 4 2 6 2 4 2" xfId="30892"/>
    <cellStyle name="Normal 2 4 2 6 2 5" xfId="30893"/>
    <cellStyle name="Normal 2 4 2 6 3" xfId="30894"/>
    <cellStyle name="Normal 2 4 2 6 3 2" xfId="30895"/>
    <cellStyle name="Normal 2 4 2 6 4" xfId="30896"/>
    <cellStyle name="Normal 2 4 2 6 4 2" xfId="30897"/>
    <cellStyle name="Normal 2 4 2 6 5" xfId="30898"/>
    <cellStyle name="Normal 2 4 2 6 5 2" xfId="30899"/>
    <cellStyle name="Normal 2 4 2 6 6" xfId="30900"/>
    <cellStyle name="Normal 2 4 2 7" xfId="30901"/>
    <cellStyle name="Normal 2 4 2 7 2" xfId="30902"/>
    <cellStyle name="Normal 2 4 2 7 2 2" xfId="30903"/>
    <cellStyle name="Normal 2 4 2 7 3" xfId="30904"/>
    <cellStyle name="Normal 2 4 2 7 3 2" xfId="30905"/>
    <cellStyle name="Normal 2 4 2 7 4" xfId="30906"/>
    <cellStyle name="Normal 2 4 2 7 4 2" xfId="30907"/>
    <cellStyle name="Normal 2 4 2 7 5" xfId="30908"/>
    <cellStyle name="Normal 2 4 2 8" xfId="30909"/>
    <cellStyle name="Normal 2 4 2 8 2" xfId="30910"/>
    <cellStyle name="Normal 2 4 2 9" xfId="30911"/>
    <cellStyle name="Normal 2 4 2 9 2" xfId="30912"/>
    <cellStyle name="Normal 2 4 3" xfId="30913"/>
    <cellStyle name="Normal 2 4 3 10" xfId="30914"/>
    <cellStyle name="Normal 2 4 3 10 2" xfId="30915"/>
    <cellStyle name="Normal 2 4 3 11" xfId="30916"/>
    <cellStyle name="Normal 2 4 3 12" xfId="30917"/>
    <cellStyle name="Normal 2 4 3 2" xfId="30918"/>
    <cellStyle name="Normal 2 4 3 2 2" xfId="30919"/>
    <cellStyle name="Normal 2 4 3 2 2 2" xfId="30920"/>
    <cellStyle name="Normal 2 4 3 2 2 2 2" xfId="30921"/>
    <cellStyle name="Normal 2 4 3 2 2 2 2 2" xfId="30922"/>
    <cellStyle name="Normal 2 4 3 2 2 2 2 2 2" xfId="30923"/>
    <cellStyle name="Normal 2 4 3 2 2 2 2 2 2 2" xfId="30924"/>
    <cellStyle name="Normal 2 4 3 2 2 2 2 2 3" xfId="30925"/>
    <cellStyle name="Normal 2 4 3 2 2 2 2 2 3 2" xfId="30926"/>
    <cellStyle name="Normal 2 4 3 2 2 2 2 2 4" xfId="30927"/>
    <cellStyle name="Normal 2 4 3 2 2 2 2 2 4 2" xfId="30928"/>
    <cellStyle name="Normal 2 4 3 2 2 2 2 2 5" xfId="30929"/>
    <cellStyle name="Normal 2 4 3 2 2 2 2 3" xfId="30930"/>
    <cellStyle name="Normal 2 4 3 2 2 2 2 3 2" xfId="30931"/>
    <cellStyle name="Normal 2 4 3 2 2 2 2 4" xfId="30932"/>
    <cellStyle name="Normal 2 4 3 2 2 2 2 4 2" xfId="30933"/>
    <cellStyle name="Normal 2 4 3 2 2 2 2 5" xfId="30934"/>
    <cellStyle name="Normal 2 4 3 2 2 2 2 5 2" xfId="30935"/>
    <cellStyle name="Normal 2 4 3 2 2 2 2 6" xfId="30936"/>
    <cellStyle name="Normal 2 4 3 2 2 2 3" xfId="30937"/>
    <cellStyle name="Normal 2 4 3 2 2 2 3 2" xfId="30938"/>
    <cellStyle name="Normal 2 4 3 2 2 2 3 2 2" xfId="30939"/>
    <cellStyle name="Normal 2 4 3 2 2 2 3 3" xfId="30940"/>
    <cellStyle name="Normal 2 4 3 2 2 2 3 3 2" xfId="30941"/>
    <cellStyle name="Normal 2 4 3 2 2 2 3 4" xfId="30942"/>
    <cellStyle name="Normal 2 4 3 2 2 2 3 4 2" xfId="30943"/>
    <cellStyle name="Normal 2 4 3 2 2 2 3 5" xfId="30944"/>
    <cellStyle name="Normal 2 4 3 2 2 2 4" xfId="30945"/>
    <cellStyle name="Normal 2 4 3 2 2 2 4 2" xfId="30946"/>
    <cellStyle name="Normal 2 4 3 2 2 2 5" xfId="30947"/>
    <cellStyle name="Normal 2 4 3 2 2 2 5 2" xfId="30948"/>
    <cellStyle name="Normal 2 4 3 2 2 2 6" xfId="30949"/>
    <cellStyle name="Normal 2 4 3 2 2 2 6 2" xfId="30950"/>
    <cellStyle name="Normal 2 4 3 2 2 2 7" xfId="30951"/>
    <cellStyle name="Normal 2 4 3 2 2 3" xfId="30952"/>
    <cellStyle name="Normal 2 4 3 2 2 3 2" xfId="30953"/>
    <cellStyle name="Normal 2 4 3 2 2 3 2 2" xfId="30954"/>
    <cellStyle name="Normal 2 4 3 2 2 3 2 2 2" xfId="30955"/>
    <cellStyle name="Normal 2 4 3 2 2 3 2 3" xfId="30956"/>
    <cellStyle name="Normal 2 4 3 2 2 3 2 3 2" xfId="30957"/>
    <cellStyle name="Normal 2 4 3 2 2 3 2 4" xfId="30958"/>
    <cellStyle name="Normal 2 4 3 2 2 3 2 4 2" xfId="30959"/>
    <cellStyle name="Normal 2 4 3 2 2 3 2 5" xfId="30960"/>
    <cellStyle name="Normal 2 4 3 2 2 3 3" xfId="30961"/>
    <cellStyle name="Normal 2 4 3 2 2 3 3 2" xfId="30962"/>
    <cellStyle name="Normal 2 4 3 2 2 3 4" xfId="30963"/>
    <cellStyle name="Normal 2 4 3 2 2 3 4 2" xfId="30964"/>
    <cellStyle name="Normal 2 4 3 2 2 3 5" xfId="30965"/>
    <cellStyle name="Normal 2 4 3 2 2 3 5 2" xfId="30966"/>
    <cellStyle name="Normal 2 4 3 2 2 3 6" xfId="30967"/>
    <cellStyle name="Normal 2 4 3 2 2 4" xfId="30968"/>
    <cellStyle name="Normal 2 4 3 2 2 4 2" xfId="30969"/>
    <cellStyle name="Normal 2 4 3 2 2 4 2 2" xfId="30970"/>
    <cellStyle name="Normal 2 4 3 2 2 4 3" xfId="30971"/>
    <cellStyle name="Normal 2 4 3 2 2 4 3 2" xfId="30972"/>
    <cellStyle name="Normal 2 4 3 2 2 4 4" xfId="30973"/>
    <cellStyle name="Normal 2 4 3 2 2 4 4 2" xfId="30974"/>
    <cellStyle name="Normal 2 4 3 2 2 4 5" xfId="30975"/>
    <cellStyle name="Normal 2 4 3 2 2 5" xfId="30976"/>
    <cellStyle name="Normal 2 4 3 2 2 5 2" xfId="30977"/>
    <cellStyle name="Normal 2 4 3 2 2 6" xfId="30978"/>
    <cellStyle name="Normal 2 4 3 2 2 6 2" xfId="30979"/>
    <cellStyle name="Normal 2 4 3 2 2 7" xfId="30980"/>
    <cellStyle name="Normal 2 4 3 2 2 7 2" xfId="30981"/>
    <cellStyle name="Normal 2 4 3 2 2 8" xfId="30982"/>
    <cellStyle name="Normal 2 4 3 2 3" xfId="30983"/>
    <cellStyle name="Normal 2 4 3 2 3 2" xfId="30984"/>
    <cellStyle name="Normal 2 4 3 2 3 2 2" xfId="30985"/>
    <cellStyle name="Normal 2 4 3 2 3 2 2 2" xfId="30986"/>
    <cellStyle name="Normal 2 4 3 2 3 2 2 2 2" xfId="30987"/>
    <cellStyle name="Normal 2 4 3 2 3 2 2 3" xfId="30988"/>
    <cellStyle name="Normal 2 4 3 2 3 2 2 3 2" xfId="30989"/>
    <cellStyle name="Normal 2 4 3 2 3 2 2 4" xfId="30990"/>
    <cellStyle name="Normal 2 4 3 2 3 2 2 4 2" xfId="30991"/>
    <cellStyle name="Normal 2 4 3 2 3 2 2 5" xfId="30992"/>
    <cellStyle name="Normal 2 4 3 2 3 2 3" xfId="30993"/>
    <cellStyle name="Normal 2 4 3 2 3 2 3 2" xfId="30994"/>
    <cellStyle name="Normal 2 4 3 2 3 2 4" xfId="30995"/>
    <cellStyle name="Normal 2 4 3 2 3 2 4 2" xfId="30996"/>
    <cellStyle name="Normal 2 4 3 2 3 2 5" xfId="30997"/>
    <cellStyle name="Normal 2 4 3 2 3 2 5 2" xfId="30998"/>
    <cellStyle name="Normal 2 4 3 2 3 2 6" xfId="30999"/>
    <cellStyle name="Normal 2 4 3 2 3 3" xfId="31000"/>
    <cellStyle name="Normal 2 4 3 2 3 3 2" xfId="31001"/>
    <cellStyle name="Normal 2 4 3 2 3 3 2 2" xfId="31002"/>
    <cellStyle name="Normal 2 4 3 2 3 3 3" xfId="31003"/>
    <cellStyle name="Normal 2 4 3 2 3 3 3 2" xfId="31004"/>
    <cellStyle name="Normal 2 4 3 2 3 3 4" xfId="31005"/>
    <cellStyle name="Normal 2 4 3 2 3 3 4 2" xfId="31006"/>
    <cellStyle name="Normal 2 4 3 2 3 3 5" xfId="31007"/>
    <cellStyle name="Normal 2 4 3 2 3 4" xfId="31008"/>
    <cellStyle name="Normal 2 4 3 2 3 4 2" xfId="31009"/>
    <cellStyle name="Normal 2 4 3 2 3 5" xfId="31010"/>
    <cellStyle name="Normal 2 4 3 2 3 5 2" xfId="31011"/>
    <cellStyle name="Normal 2 4 3 2 3 6" xfId="31012"/>
    <cellStyle name="Normal 2 4 3 2 3 6 2" xfId="31013"/>
    <cellStyle name="Normal 2 4 3 2 3 7" xfId="31014"/>
    <cellStyle name="Normal 2 4 3 2 4" xfId="31015"/>
    <cellStyle name="Normal 2 4 3 2 4 2" xfId="31016"/>
    <cellStyle name="Normal 2 4 3 2 4 2 2" xfId="31017"/>
    <cellStyle name="Normal 2 4 3 2 4 2 2 2" xfId="31018"/>
    <cellStyle name="Normal 2 4 3 2 4 2 3" xfId="31019"/>
    <cellStyle name="Normal 2 4 3 2 4 2 3 2" xfId="31020"/>
    <cellStyle name="Normal 2 4 3 2 4 2 4" xfId="31021"/>
    <cellStyle name="Normal 2 4 3 2 4 2 4 2" xfId="31022"/>
    <cellStyle name="Normal 2 4 3 2 4 2 5" xfId="31023"/>
    <cellStyle name="Normal 2 4 3 2 4 3" xfId="31024"/>
    <cellStyle name="Normal 2 4 3 2 4 3 2" xfId="31025"/>
    <cellStyle name="Normal 2 4 3 2 4 4" xfId="31026"/>
    <cellStyle name="Normal 2 4 3 2 4 4 2" xfId="31027"/>
    <cellStyle name="Normal 2 4 3 2 4 5" xfId="31028"/>
    <cellStyle name="Normal 2 4 3 2 4 5 2" xfId="31029"/>
    <cellStyle name="Normal 2 4 3 2 4 6" xfId="31030"/>
    <cellStyle name="Normal 2 4 3 2 5" xfId="31031"/>
    <cellStyle name="Normal 2 4 3 2 5 2" xfId="31032"/>
    <cellStyle name="Normal 2 4 3 2 5 2 2" xfId="31033"/>
    <cellStyle name="Normal 2 4 3 2 5 3" xfId="31034"/>
    <cellStyle name="Normal 2 4 3 2 5 3 2" xfId="31035"/>
    <cellStyle name="Normal 2 4 3 2 5 4" xfId="31036"/>
    <cellStyle name="Normal 2 4 3 2 5 4 2" xfId="31037"/>
    <cellStyle name="Normal 2 4 3 2 5 5" xfId="31038"/>
    <cellStyle name="Normal 2 4 3 2 6" xfId="31039"/>
    <cellStyle name="Normal 2 4 3 2 6 2" xfId="31040"/>
    <cellStyle name="Normal 2 4 3 2 7" xfId="31041"/>
    <cellStyle name="Normal 2 4 3 2 7 2" xfId="31042"/>
    <cellStyle name="Normal 2 4 3 2 8" xfId="31043"/>
    <cellStyle name="Normal 2 4 3 2 8 2" xfId="31044"/>
    <cellStyle name="Normal 2 4 3 2 9" xfId="31045"/>
    <cellStyle name="Normal 2 4 3 3" xfId="31046"/>
    <cellStyle name="Normal 2 4 3 3 2" xfId="31047"/>
    <cellStyle name="Normal 2 4 3 3 2 2" xfId="31048"/>
    <cellStyle name="Normal 2 4 3 3 2 2 2" xfId="31049"/>
    <cellStyle name="Normal 2 4 3 3 2 2 2 2" xfId="31050"/>
    <cellStyle name="Normal 2 4 3 3 2 2 2 2 2" xfId="31051"/>
    <cellStyle name="Normal 2 4 3 3 2 2 2 3" xfId="31052"/>
    <cellStyle name="Normal 2 4 3 3 2 2 2 3 2" xfId="31053"/>
    <cellStyle name="Normal 2 4 3 3 2 2 2 4" xfId="31054"/>
    <cellStyle name="Normal 2 4 3 3 2 2 2 4 2" xfId="31055"/>
    <cellStyle name="Normal 2 4 3 3 2 2 2 5" xfId="31056"/>
    <cellStyle name="Normal 2 4 3 3 2 2 3" xfId="31057"/>
    <cellStyle name="Normal 2 4 3 3 2 2 3 2" xfId="31058"/>
    <cellStyle name="Normal 2 4 3 3 2 2 4" xfId="31059"/>
    <cellStyle name="Normal 2 4 3 3 2 2 4 2" xfId="31060"/>
    <cellStyle name="Normal 2 4 3 3 2 2 5" xfId="31061"/>
    <cellStyle name="Normal 2 4 3 3 2 2 5 2" xfId="31062"/>
    <cellStyle name="Normal 2 4 3 3 2 2 6" xfId="31063"/>
    <cellStyle name="Normal 2 4 3 3 2 3" xfId="31064"/>
    <cellStyle name="Normal 2 4 3 3 2 3 2" xfId="31065"/>
    <cellStyle name="Normal 2 4 3 3 2 3 2 2" xfId="31066"/>
    <cellStyle name="Normal 2 4 3 3 2 3 3" xfId="31067"/>
    <cellStyle name="Normal 2 4 3 3 2 3 3 2" xfId="31068"/>
    <cellStyle name="Normal 2 4 3 3 2 3 4" xfId="31069"/>
    <cellStyle name="Normal 2 4 3 3 2 3 4 2" xfId="31070"/>
    <cellStyle name="Normal 2 4 3 3 2 3 5" xfId="31071"/>
    <cellStyle name="Normal 2 4 3 3 2 4" xfId="31072"/>
    <cellStyle name="Normal 2 4 3 3 2 4 2" xfId="31073"/>
    <cellStyle name="Normal 2 4 3 3 2 5" xfId="31074"/>
    <cellStyle name="Normal 2 4 3 3 2 5 2" xfId="31075"/>
    <cellStyle name="Normal 2 4 3 3 2 6" xfId="31076"/>
    <cellStyle name="Normal 2 4 3 3 2 6 2" xfId="31077"/>
    <cellStyle name="Normal 2 4 3 3 2 7" xfId="31078"/>
    <cellStyle name="Normal 2 4 3 3 3" xfId="31079"/>
    <cellStyle name="Normal 2 4 3 3 3 2" xfId="31080"/>
    <cellStyle name="Normal 2 4 3 3 3 2 2" xfId="31081"/>
    <cellStyle name="Normal 2 4 3 3 3 2 2 2" xfId="31082"/>
    <cellStyle name="Normal 2 4 3 3 3 2 3" xfId="31083"/>
    <cellStyle name="Normal 2 4 3 3 3 2 3 2" xfId="31084"/>
    <cellStyle name="Normal 2 4 3 3 3 2 4" xfId="31085"/>
    <cellStyle name="Normal 2 4 3 3 3 2 4 2" xfId="31086"/>
    <cellStyle name="Normal 2 4 3 3 3 2 5" xfId="31087"/>
    <cellStyle name="Normal 2 4 3 3 3 3" xfId="31088"/>
    <cellStyle name="Normal 2 4 3 3 3 3 2" xfId="31089"/>
    <cellStyle name="Normal 2 4 3 3 3 4" xfId="31090"/>
    <cellStyle name="Normal 2 4 3 3 3 4 2" xfId="31091"/>
    <cellStyle name="Normal 2 4 3 3 3 5" xfId="31092"/>
    <cellStyle name="Normal 2 4 3 3 3 5 2" xfId="31093"/>
    <cellStyle name="Normal 2 4 3 3 3 6" xfId="31094"/>
    <cellStyle name="Normal 2 4 3 3 4" xfId="31095"/>
    <cellStyle name="Normal 2 4 3 3 4 2" xfId="31096"/>
    <cellStyle name="Normal 2 4 3 3 4 2 2" xfId="31097"/>
    <cellStyle name="Normal 2 4 3 3 4 3" xfId="31098"/>
    <cellStyle name="Normal 2 4 3 3 4 3 2" xfId="31099"/>
    <cellStyle name="Normal 2 4 3 3 4 4" xfId="31100"/>
    <cellStyle name="Normal 2 4 3 3 4 4 2" xfId="31101"/>
    <cellStyle name="Normal 2 4 3 3 4 5" xfId="31102"/>
    <cellStyle name="Normal 2 4 3 3 5" xfId="31103"/>
    <cellStyle name="Normal 2 4 3 3 5 2" xfId="31104"/>
    <cellStyle name="Normal 2 4 3 3 6" xfId="31105"/>
    <cellStyle name="Normal 2 4 3 3 6 2" xfId="31106"/>
    <cellStyle name="Normal 2 4 3 3 7" xfId="31107"/>
    <cellStyle name="Normal 2 4 3 3 7 2" xfId="31108"/>
    <cellStyle name="Normal 2 4 3 3 8" xfId="31109"/>
    <cellStyle name="Normal 2 4 3 4" xfId="31110"/>
    <cellStyle name="Normal 2 4 3 4 2" xfId="31111"/>
    <cellStyle name="Normal 2 4 3 4 2 2" xfId="31112"/>
    <cellStyle name="Normal 2 4 3 4 2 2 2" xfId="31113"/>
    <cellStyle name="Normal 2 4 3 4 2 2 2 2" xfId="31114"/>
    <cellStyle name="Normal 2 4 3 4 2 2 3" xfId="31115"/>
    <cellStyle name="Normal 2 4 3 4 2 2 3 2" xfId="31116"/>
    <cellStyle name="Normal 2 4 3 4 2 2 4" xfId="31117"/>
    <cellStyle name="Normal 2 4 3 4 2 2 4 2" xfId="31118"/>
    <cellStyle name="Normal 2 4 3 4 2 2 5" xfId="31119"/>
    <cellStyle name="Normal 2 4 3 4 2 3" xfId="31120"/>
    <cellStyle name="Normal 2 4 3 4 2 3 2" xfId="31121"/>
    <cellStyle name="Normal 2 4 3 4 2 4" xfId="31122"/>
    <cellStyle name="Normal 2 4 3 4 2 4 2" xfId="31123"/>
    <cellStyle name="Normal 2 4 3 4 2 5" xfId="31124"/>
    <cellStyle name="Normal 2 4 3 4 2 5 2" xfId="31125"/>
    <cellStyle name="Normal 2 4 3 4 2 6" xfId="31126"/>
    <cellStyle name="Normal 2 4 3 4 3" xfId="31127"/>
    <cellStyle name="Normal 2 4 3 4 3 2" xfId="31128"/>
    <cellStyle name="Normal 2 4 3 4 3 2 2" xfId="31129"/>
    <cellStyle name="Normal 2 4 3 4 3 3" xfId="31130"/>
    <cellStyle name="Normal 2 4 3 4 3 3 2" xfId="31131"/>
    <cellStyle name="Normal 2 4 3 4 3 4" xfId="31132"/>
    <cellStyle name="Normal 2 4 3 4 3 4 2" xfId="31133"/>
    <cellStyle name="Normal 2 4 3 4 3 5" xfId="31134"/>
    <cellStyle name="Normal 2 4 3 4 4" xfId="31135"/>
    <cellStyle name="Normal 2 4 3 4 4 2" xfId="31136"/>
    <cellStyle name="Normal 2 4 3 4 5" xfId="31137"/>
    <cellStyle name="Normal 2 4 3 4 5 2" xfId="31138"/>
    <cellStyle name="Normal 2 4 3 4 6" xfId="31139"/>
    <cellStyle name="Normal 2 4 3 4 6 2" xfId="31140"/>
    <cellStyle name="Normal 2 4 3 4 7" xfId="31141"/>
    <cellStyle name="Normal 2 4 3 5" xfId="31142"/>
    <cellStyle name="Normal 2 4 3 5 2" xfId="31143"/>
    <cellStyle name="Normal 2 4 3 5 2 2" xfId="31144"/>
    <cellStyle name="Normal 2 4 3 5 2 2 2" xfId="31145"/>
    <cellStyle name="Normal 2 4 3 5 2 2 2 2" xfId="31146"/>
    <cellStyle name="Normal 2 4 3 5 2 2 3" xfId="31147"/>
    <cellStyle name="Normal 2 4 3 5 2 2 3 2" xfId="31148"/>
    <cellStyle name="Normal 2 4 3 5 2 2 4" xfId="31149"/>
    <cellStyle name="Normal 2 4 3 5 2 2 4 2" xfId="31150"/>
    <cellStyle name="Normal 2 4 3 5 2 2 5" xfId="31151"/>
    <cellStyle name="Normal 2 4 3 5 2 3" xfId="31152"/>
    <cellStyle name="Normal 2 4 3 5 2 3 2" xfId="31153"/>
    <cellStyle name="Normal 2 4 3 5 2 4" xfId="31154"/>
    <cellStyle name="Normal 2 4 3 5 2 4 2" xfId="31155"/>
    <cellStyle name="Normal 2 4 3 5 2 5" xfId="31156"/>
    <cellStyle name="Normal 2 4 3 5 2 5 2" xfId="31157"/>
    <cellStyle name="Normal 2 4 3 5 2 6" xfId="31158"/>
    <cellStyle name="Normal 2 4 3 5 3" xfId="31159"/>
    <cellStyle name="Normal 2 4 3 5 3 2" xfId="31160"/>
    <cellStyle name="Normal 2 4 3 5 3 2 2" xfId="31161"/>
    <cellStyle name="Normal 2 4 3 5 3 3" xfId="31162"/>
    <cellStyle name="Normal 2 4 3 5 3 3 2" xfId="31163"/>
    <cellStyle name="Normal 2 4 3 5 3 4" xfId="31164"/>
    <cellStyle name="Normal 2 4 3 5 3 4 2" xfId="31165"/>
    <cellStyle name="Normal 2 4 3 5 3 5" xfId="31166"/>
    <cellStyle name="Normal 2 4 3 5 4" xfId="31167"/>
    <cellStyle name="Normal 2 4 3 5 4 2" xfId="31168"/>
    <cellStyle name="Normal 2 4 3 5 5" xfId="31169"/>
    <cellStyle name="Normal 2 4 3 5 5 2" xfId="31170"/>
    <cellStyle name="Normal 2 4 3 5 6" xfId="31171"/>
    <cellStyle name="Normal 2 4 3 5 6 2" xfId="31172"/>
    <cellStyle name="Normal 2 4 3 5 7" xfId="31173"/>
    <cellStyle name="Normal 2 4 3 6" xfId="31174"/>
    <cellStyle name="Normal 2 4 3 6 2" xfId="31175"/>
    <cellStyle name="Normal 2 4 3 6 2 2" xfId="31176"/>
    <cellStyle name="Normal 2 4 3 6 2 2 2" xfId="31177"/>
    <cellStyle name="Normal 2 4 3 6 2 3" xfId="31178"/>
    <cellStyle name="Normal 2 4 3 6 2 3 2" xfId="31179"/>
    <cellStyle name="Normal 2 4 3 6 2 4" xfId="31180"/>
    <cellStyle name="Normal 2 4 3 6 2 4 2" xfId="31181"/>
    <cellStyle name="Normal 2 4 3 6 2 5" xfId="31182"/>
    <cellStyle name="Normal 2 4 3 6 3" xfId="31183"/>
    <cellStyle name="Normal 2 4 3 6 3 2" xfId="31184"/>
    <cellStyle name="Normal 2 4 3 6 4" xfId="31185"/>
    <cellStyle name="Normal 2 4 3 6 4 2" xfId="31186"/>
    <cellStyle name="Normal 2 4 3 6 5" xfId="31187"/>
    <cellStyle name="Normal 2 4 3 6 5 2" xfId="31188"/>
    <cellStyle name="Normal 2 4 3 6 6" xfId="31189"/>
    <cellStyle name="Normal 2 4 3 7" xfId="31190"/>
    <cellStyle name="Normal 2 4 3 7 2" xfId="31191"/>
    <cellStyle name="Normal 2 4 3 7 2 2" xfId="31192"/>
    <cellStyle name="Normal 2 4 3 7 3" xfId="31193"/>
    <cellStyle name="Normal 2 4 3 7 3 2" xfId="31194"/>
    <cellStyle name="Normal 2 4 3 7 4" xfId="31195"/>
    <cellStyle name="Normal 2 4 3 7 4 2" xfId="31196"/>
    <cellStyle name="Normal 2 4 3 7 5" xfId="31197"/>
    <cellStyle name="Normal 2 4 3 8" xfId="31198"/>
    <cellStyle name="Normal 2 4 3 8 2" xfId="31199"/>
    <cellStyle name="Normal 2 4 3 9" xfId="31200"/>
    <cellStyle name="Normal 2 4 3 9 2" xfId="31201"/>
    <cellStyle name="Normal 2 4 4" xfId="31202"/>
    <cellStyle name="Normal 2 4 4 10" xfId="31203"/>
    <cellStyle name="Normal 2 4 4 2" xfId="31204"/>
    <cellStyle name="Normal 2 4 4 2 2" xfId="31205"/>
    <cellStyle name="Normal 2 4 4 2 2 2" xfId="31206"/>
    <cellStyle name="Normal 2 4 4 2 2 2 2" xfId="31207"/>
    <cellStyle name="Normal 2 4 4 2 2 2 2 2" xfId="31208"/>
    <cellStyle name="Normal 2 4 4 2 2 2 2 2 2" xfId="31209"/>
    <cellStyle name="Normal 2 4 4 2 2 2 2 3" xfId="31210"/>
    <cellStyle name="Normal 2 4 4 2 2 2 2 3 2" xfId="31211"/>
    <cellStyle name="Normal 2 4 4 2 2 2 2 4" xfId="31212"/>
    <cellStyle name="Normal 2 4 4 2 2 2 2 4 2" xfId="31213"/>
    <cellStyle name="Normal 2 4 4 2 2 2 2 5" xfId="31214"/>
    <cellStyle name="Normal 2 4 4 2 2 2 3" xfId="31215"/>
    <cellStyle name="Normal 2 4 4 2 2 2 3 2" xfId="31216"/>
    <cellStyle name="Normal 2 4 4 2 2 2 4" xfId="31217"/>
    <cellStyle name="Normal 2 4 4 2 2 2 4 2" xfId="31218"/>
    <cellStyle name="Normal 2 4 4 2 2 2 5" xfId="31219"/>
    <cellStyle name="Normal 2 4 4 2 2 2 5 2" xfId="31220"/>
    <cellStyle name="Normal 2 4 4 2 2 2 6" xfId="31221"/>
    <cellStyle name="Normal 2 4 4 2 2 3" xfId="31222"/>
    <cellStyle name="Normal 2 4 4 2 2 3 2" xfId="31223"/>
    <cellStyle name="Normal 2 4 4 2 2 3 2 2" xfId="31224"/>
    <cellStyle name="Normal 2 4 4 2 2 3 3" xfId="31225"/>
    <cellStyle name="Normal 2 4 4 2 2 3 3 2" xfId="31226"/>
    <cellStyle name="Normal 2 4 4 2 2 3 4" xfId="31227"/>
    <cellStyle name="Normal 2 4 4 2 2 3 4 2" xfId="31228"/>
    <cellStyle name="Normal 2 4 4 2 2 3 5" xfId="31229"/>
    <cellStyle name="Normal 2 4 4 2 2 4" xfId="31230"/>
    <cellStyle name="Normal 2 4 4 2 2 4 2" xfId="31231"/>
    <cellStyle name="Normal 2 4 4 2 2 5" xfId="31232"/>
    <cellStyle name="Normal 2 4 4 2 2 5 2" xfId="31233"/>
    <cellStyle name="Normal 2 4 4 2 2 6" xfId="31234"/>
    <cellStyle name="Normal 2 4 4 2 2 6 2" xfId="31235"/>
    <cellStyle name="Normal 2 4 4 2 2 7" xfId="31236"/>
    <cellStyle name="Normal 2 4 4 2 3" xfId="31237"/>
    <cellStyle name="Normal 2 4 4 2 3 2" xfId="31238"/>
    <cellStyle name="Normal 2 4 4 2 3 2 2" xfId="31239"/>
    <cellStyle name="Normal 2 4 4 2 3 2 2 2" xfId="31240"/>
    <cellStyle name="Normal 2 4 4 2 3 2 3" xfId="31241"/>
    <cellStyle name="Normal 2 4 4 2 3 2 3 2" xfId="31242"/>
    <cellStyle name="Normal 2 4 4 2 3 2 4" xfId="31243"/>
    <cellStyle name="Normal 2 4 4 2 3 2 4 2" xfId="31244"/>
    <cellStyle name="Normal 2 4 4 2 3 2 5" xfId="31245"/>
    <cellStyle name="Normal 2 4 4 2 3 3" xfId="31246"/>
    <cellStyle name="Normal 2 4 4 2 3 3 2" xfId="31247"/>
    <cellStyle name="Normal 2 4 4 2 3 4" xfId="31248"/>
    <cellStyle name="Normal 2 4 4 2 3 4 2" xfId="31249"/>
    <cellStyle name="Normal 2 4 4 2 3 5" xfId="31250"/>
    <cellStyle name="Normal 2 4 4 2 3 5 2" xfId="31251"/>
    <cellStyle name="Normal 2 4 4 2 3 6" xfId="31252"/>
    <cellStyle name="Normal 2 4 4 2 4" xfId="31253"/>
    <cellStyle name="Normal 2 4 4 2 4 2" xfId="31254"/>
    <cellStyle name="Normal 2 4 4 2 4 2 2" xfId="31255"/>
    <cellStyle name="Normal 2 4 4 2 4 3" xfId="31256"/>
    <cellStyle name="Normal 2 4 4 2 4 3 2" xfId="31257"/>
    <cellStyle name="Normal 2 4 4 2 4 4" xfId="31258"/>
    <cellStyle name="Normal 2 4 4 2 4 4 2" xfId="31259"/>
    <cellStyle name="Normal 2 4 4 2 4 5" xfId="31260"/>
    <cellStyle name="Normal 2 4 4 2 5" xfId="31261"/>
    <cellStyle name="Normal 2 4 4 2 5 2" xfId="31262"/>
    <cellStyle name="Normal 2 4 4 2 6" xfId="31263"/>
    <cellStyle name="Normal 2 4 4 2 6 2" xfId="31264"/>
    <cellStyle name="Normal 2 4 4 2 7" xfId="31265"/>
    <cellStyle name="Normal 2 4 4 2 7 2" xfId="31266"/>
    <cellStyle name="Normal 2 4 4 2 8" xfId="31267"/>
    <cellStyle name="Normal 2 4 4 3" xfId="31268"/>
    <cellStyle name="Normal 2 4 4 3 2" xfId="31269"/>
    <cellStyle name="Normal 2 4 4 3 2 2" xfId="31270"/>
    <cellStyle name="Normal 2 4 4 3 2 2 2" xfId="31271"/>
    <cellStyle name="Normal 2 4 4 3 2 2 2 2" xfId="31272"/>
    <cellStyle name="Normal 2 4 4 3 2 2 3" xfId="31273"/>
    <cellStyle name="Normal 2 4 4 3 2 2 3 2" xfId="31274"/>
    <cellStyle name="Normal 2 4 4 3 2 2 4" xfId="31275"/>
    <cellStyle name="Normal 2 4 4 3 2 2 4 2" xfId="31276"/>
    <cellStyle name="Normal 2 4 4 3 2 2 5" xfId="31277"/>
    <cellStyle name="Normal 2 4 4 3 2 3" xfId="31278"/>
    <cellStyle name="Normal 2 4 4 3 2 3 2" xfId="31279"/>
    <cellStyle name="Normal 2 4 4 3 2 4" xfId="31280"/>
    <cellStyle name="Normal 2 4 4 3 2 4 2" xfId="31281"/>
    <cellStyle name="Normal 2 4 4 3 2 5" xfId="31282"/>
    <cellStyle name="Normal 2 4 4 3 2 5 2" xfId="31283"/>
    <cellStyle name="Normal 2 4 4 3 2 6" xfId="31284"/>
    <cellStyle name="Normal 2 4 4 3 3" xfId="31285"/>
    <cellStyle name="Normal 2 4 4 3 3 2" xfId="31286"/>
    <cellStyle name="Normal 2 4 4 3 3 2 2" xfId="31287"/>
    <cellStyle name="Normal 2 4 4 3 3 3" xfId="31288"/>
    <cellStyle name="Normal 2 4 4 3 3 3 2" xfId="31289"/>
    <cellStyle name="Normal 2 4 4 3 3 4" xfId="31290"/>
    <cellStyle name="Normal 2 4 4 3 3 4 2" xfId="31291"/>
    <cellStyle name="Normal 2 4 4 3 3 5" xfId="31292"/>
    <cellStyle name="Normal 2 4 4 3 4" xfId="31293"/>
    <cellStyle name="Normal 2 4 4 3 4 2" xfId="31294"/>
    <cellStyle name="Normal 2 4 4 3 5" xfId="31295"/>
    <cellStyle name="Normal 2 4 4 3 5 2" xfId="31296"/>
    <cellStyle name="Normal 2 4 4 3 6" xfId="31297"/>
    <cellStyle name="Normal 2 4 4 3 6 2" xfId="31298"/>
    <cellStyle name="Normal 2 4 4 3 7" xfId="31299"/>
    <cellStyle name="Normal 2 4 4 4" xfId="31300"/>
    <cellStyle name="Normal 2 4 4 4 2" xfId="31301"/>
    <cellStyle name="Normal 2 4 4 4 2 2" xfId="31302"/>
    <cellStyle name="Normal 2 4 4 4 2 2 2" xfId="31303"/>
    <cellStyle name="Normal 2 4 4 4 2 3" xfId="31304"/>
    <cellStyle name="Normal 2 4 4 4 2 3 2" xfId="31305"/>
    <cellStyle name="Normal 2 4 4 4 2 4" xfId="31306"/>
    <cellStyle name="Normal 2 4 4 4 2 4 2" xfId="31307"/>
    <cellStyle name="Normal 2 4 4 4 2 5" xfId="31308"/>
    <cellStyle name="Normal 2 4 4 4 3" xfId="31309"/>
    <cellStyle name="Normal 2 4 4 4 3 2" xfId="31310"/>
    <cellStyle name="Normal 2 4 4 4 4" xfId="31311"/>
    <cellStyle name="Normal 2 4 4 4 4 2" xfId="31312"/>
    <cellStyle name="Normal 2 4 4 4 5" xfId="31313"/>
    <cellStyle name="Normal 2 4 4 4 5 2" xfId="31314"/>
    <cellStyle name="Normal 2 4 4 4 6" xfId="31315"/>
    <cellStyle name="Normal 2 4 4 5" xfId="31316"/>
    <cellStyle name="Normal 2 4 4 5 2" xfId="31317"/>
    <cellStyle name="Normal 2 4 4 5 2 2" xfId="31318"/>
    <cellStyle name="Normal 2 4 4 5 3" xfId="31319"/>
    <cellStyle name="Normal 2 4 4 5 3 2" xfId="31320"/>
    <cellStyle name="Normal 2 4 4 5 4" xfId="31321"/>
    <cellStyle name="Normal 2 4 4 5 4 2" xfId="31322"/>
    <cellStyle name="Normal 2 4 4 5 5" xfId="31323"/>
    <cellStyle name="Normal 2 4 4 6" xfId="31324"/>
    <cellStyle name="Normal 2 4 4 6 2" xfId="31325"/>
    <cellStyle name="Normal 2 4 4 7" xfId="31326"/>
    <cellStyle name="Normal 2 4 4 7 2" xfId="31327"/>
    <cellStyle name="Normal 2 4 4 8" xfId="31328"/>
    <cellStyle name="Normal 2 4 4 8 2" xfId="31329"/>
    <cellStyle name="Normal 2 4 4 9" xfId="31330"/>
    <cellStyle name="Normal 2 4 5" xfId="31331"/>
    <cellStyle name="Normal 2 4 5 2" xfId="31332"/>
    <cellStyle name="Normal 2 4 5 2 2" xfId="31333"/>
    <cellStyle name="Normal 2 4 5 2 2 2" xfId="31334"/>
    <cellStyle name="Normal 2 4 5 2 2 2 2" xfId="31335"/>
    <cellStyle name="Normal 2 4 5 2 2 2 2 2" xfId="31336"/>
    <cellStyle name="Normal 2 4 5 2 2 2 3" xfId="31337"/>
    <cellStyle name="Normal 2 4 5 2 2 2 3 2" xfId="31338"/>
    <cellStyle name="Normal 2 4 5 2 2 2 4" xfId="31339"/>
    <cellStyle name="Normal 2 4 5 2 2 2 4 2" xfId="31340"/>
    <cellStyle name="Normal 2 4 5 2 2 2 5" xfId="31341"/>
    <cellStyle name="Normal 2 4 5 2 2 3" xfId="31342"/>
    <cellStyle name="Normal 2 4 5 2 2 3 2" xfId="31343"/>
    <cellStyle name="Normal 2 4 5 2 2 4" xfId="31344"/>
    <cellStyle name="Normal 2 4 5 2 2 4 2" xfId="31345"/>
    <cellStyle name="Normal 2 4 5 2 2 5" xfId="31346"/>
    <cellStyle name="Normal 2 4 5 2 2 5 2" xfId="31347"/>
    <cellStyle name="Normal 2 4 5 2 2 6" xfId="31348"/>
    <cellStyle name="Normal 2 4 5 2 3" xfId="31349"/>
    <cellStyle name="Normal 2 4 5 2 3 2" xfId="31350"/>
    <cellStyle name="Normal 2 4 5 2 3 2 2" xfId="31351"/>
    <cellStyle name="Normal 2 4 5 2 3 3" xfId="31352"/>
    <cellStyle name="Normal 2 4 5 2 3 3 2" xfId="31353"/>
    <cellStyle name="Normal 2 4 5 2 3 4" xfId="31354"/>
    <cellStyle name="Normal 2 4 5 2 3 4 2" xfId="31355"/>
    <cellStyle name="Normal 2 4 5 2 3 5" xfId="31356"/>
    <cellStyle name="Normal 2 4 5 2 4" xfId="31357"/>
    <cellStyle name="Normal 2 4 5 2 4 2" xfId="31358"/>
    <cellStyle name="Normal 2 4 5 2 5" xfId="31359"/>
    <cellStyle name="Normal 2 4 5 2 5 2" xfId="31360"/>
    <cellStyle name="Normal 2 4 5 2 6" xfId="31361"/>
    <cellStyle name="Normal 2 4 5 2 6 2" xfId="31362"/>
    <cellStyle name="Normal 2 4 5 2 7" xfId="31363"/>
    <cellStyle name="Normal 2 4 5 3" xfId="31364"/>
    <cellStyle name="Normal 2 4 5 3 2" xfId="31365"/>
    <cellStyle name="Normal 2 4 5 3 2 2" xfId="31366"/>
    <cellStyle name="Normal 2 4 5 3 2 2 2" xfId="31367"/>
    <cellStyle name="Normal 2 4 5 3 2 3" xfId="31368"/>
    <cellStyle name="Normal 2 4 5 3 2 3 2" xfId="31369"/>
    <cellStyle name="Normal 2 4 5 3 2 4" xfId="31370"/>
    <cellStyle name="Normal 2 4 5 3 2 4 2" xfId="31371"/>
    <cellStyle name="Normal 2 4 5 3 2 5" xfId="31372"/>
    <cellStyle name="Normal 2 4 5 3 3" xfId="31373"/>
    <cellStyle name="Normal 2 4 5 3 3 2" xfId="31374"/>
    <cellStyle name="Normal 2 4 5 3 4" xfId="31375"/>
    <cellStyle name="Normal 2 4 5 3 4 2" xfId="31376"/>
    <cellStyle name="Normal 2 4 5 3 5" xfId="31377"/>
    <cellStyle name="Normal 2 4 5 3 5 2" xfId="31378"/>
    <cellStyle name="Normal 2 4 5 3 6" xfId="31379"/>
    <cellStyle name="Normal 2 4 5 4" xfId="31380"/>
    <cellStyle name="Normal 2 4 5 4 2" xfId="31381"/>
    <cellStyle name="Normal 2 4 5 4 2 2" xfId="31382"/>
    <cellStyle name="Normal 2 4 5 4 3" xfId="31383"/>
    <cellStyle name="Normal 2 4 5 4 3 2" xfId="31384"/>
    <cellStyle name="Normal 2 4 5 4 4" xfId="31385"/>
    <cellStyle name="Normal 2 4 5 4 4 2" xfId="31386"/>
    <cellStyle name="Normal 2 4 5 4 5" xfId="31387"/>
    <cellStyle name="Normal 2 4 5 5" xfId="31388"/>
    <cellStyle name="Normal 2 4 5 5 2" xfId="31389"/>
    <cellStyle name="Normal 2 4 5 6" xfId="31390"/>
    <cellStyle name="Normal 2 4 5 6 2" xfId="31391"/>
    <cellStyle name="Normal 2 4 5 7" xfId="31392"/>
    <cellStyle name="Normal 2 4 5 7 2" xfId="31393"/>
    <cellStyle name="Normal 2 4 5 8" xfId="31394"/>
    <cellStyle name="Normal 2 4 6" xfId="31395"/>
    <cellStyle name="Normal 2 4 6 2" xfId="31396"/>
    <cellStyle name="Normal 2 4 6 2 2" xfId="31397"/>
    <cellStyle name="Normal 2 4 6 2 2 2" xfId="31398"/>
    <cellStyle name="Normal 2 4 6 2 2 2 2" xfId="31399"/>
    <cellStyle name="Normal 2 4 6 2 2 3" xfId="31400"/>
    <cellStyle name="Normal 2 4 6 2 2 3 2" xfId="31401"/>
    <cellStyle name="Normal 2 4 6 2 2 4" xfId="31402"/>
    <cellStyle name="Normal 2 4 6 2 2 4 2" xfId="31403"/>
    <cellStyle name="Normal 2 4 6 2 2 5" xfId="31404"/>
    <cellStyle name="Normal 2 4 6 2 3" xfId="31405"/>
    <cellStyle name="Normal 2 4 6 2 3 2" xfId="31406"/>
    <cellStyle name="Normal 2 4 6 2 4" xfId="31407"/>
    <cellStyle name="Normal 2 4 6 2 4 2" xfId="31408"/>
    <cellStyle name="Normal 2 4 6 2 5" xfId="31409"/>
    <cellStyle name="Normal 2 4 6 2 5 2" xfId="31410"/>
    <cellStyle name="Normal 2 4 6 2 6" xfId="31411"/>
    <cellStyle name="Normal 2 4 6 3" xfId="31412"/>
    <cellStyle name="Normal 2 4 6 3 2" xfId="31413"/>
    <cellStyle name="Normal 2 4 6 3 2 2" xfId="31414"/>
    <cellStyle name="Normal 2 4 6 3 3" xfId="31415"/>
    <cellStyle name="Normal 2 4 6 3 3 2" xfId="31416"/>
    <cellStyle name="Normal 2 4 6 3 4" xfId="31417"/>
    <cellStyle name="Normal 2 4 6 3 4 2" xfId="31418"/>
    <cellStyle name="Normal 2 4 6 3 5" xfId="31419"/>
    <cellStyle name="Normal 2 4 6 4" xfId="31420"/>
    <cellStyle name="Normal 2 4 6 4 2" xfId="31421"/>
    <cellStyle name="Normal 2 4 6 5" xfId="31422"/>
    <cellStyle name="Normal 2 4 6 5 2" xfId="31423"/>
    <cellStyle name="Normal 2 4 6 6" xfId="31424"/>
    <cellStyle name="Normal 2 4 6 6 2" xfId="31425"/>
    <cellStyle name="Normal 2 4 6 7" xfId="31426"/>
    <cellStyle name="Normal 2 4 7" xfId="31427"/>
    <cellStyle name="Normal 2 4 7 2" xfId="31428"/>
    <cellStyle name="Normal 2 4 7 2 2" xfId="31429"/>
    <cellStyle name="Normal 2 4 7 2 2 2" xfId="31430"/>
    <cellStyle name="Normal 2 4 7 2 2 2 2" xfId="31431"/>
    <cellStyle name="Normal 2 4 7 2 2 3" xfId="31432"/>
    <cellStyle name="Normal 2 4 7 2 2 3 2" xfId="31433"/>
    <cellStyle name="Normal 2 4 7 2 2 4" xfId="31434"/>
    <cellStyle name="Normal 2 4 7 2 2 4 2" xfId="31435"/>
    <cellStyle name="Normal 2 4 7 2 2 5" xfId="31436"/>
    <cellStyle name="Normal 2 4 7 2 3" xfId="31437"/>
    <cellStyle name="Normal 2 4 7 2 3 2" xfId="31438"/>
    <cellStyle name="Normal 2 4 7 2 4" xfId="31439"/>
    <cellStyle name="Normal 2 4 7 2 4 2" xfId="31440"/>
    <cellStyle name="Normal 2 4 7 2 5" xfId="31441"/>
    <cellStyle name="Normal 2 4 7 2 5 2" xfId="31442"/>
    <cellStyle name="Normal 2 4 7 2 6" xfId="31443"/>
    <cellStyle name="Normal 2 4 7 3" xfId="31444"/>
    <cellStyle name="Normal 2 4 7 3 2" xfId="31445"/>
    <cellStyle name="Normal 2 4 7 3 2 2" xfId="31446"/>
    <cellStyle name="Normal 2 4 7 3 3" xfId="31447"/>
    <cellStyle name="Normal 2 4 7 3 3 2" xfId="31448"/>
    <cellStyle name="Normal 2 4 7 3 4" xfId="31449"/>
    <cellStyle name="Normal 2 4 7 3 4 2" xfId="31450"/>
    <cellStyle name="Normal 2 4 7 3 5" xfId="31451"/>
    <cellStyle name="Normal 2 4 7 4" xfId="31452"/>
    <cellStyle name="Normal 2 4 7 4 2" xfId="31453"/>
    <cellStyle name="Normal 2 4 7 5" xfId="31454"/>
    <cellStyle name="Normal 2 4 7 5 2" xfId="31455"/>
    <cellStyle name="Normal 2 4 7 6" xfId="31456"/>
    <cellStyle name="Normal 2 4 7 6 2" xfId="31457"/>
    <cellStyle name="Normal 2 4 7 7" xfId="31458"/>
    <cellStyle name="Normal 2 4 8" xfId="31459"/>
    <cellStyle name="Normal 2 4 8 2" xfId="31460"/>
    <cellStyle name="Normal 2 4 8 2 2" xfId="31461"/>
    <cellStyle name="Normal 2 4 8 2 2 2" xfId="31462"/>
    <cellStyle name="Normal 2 4 8 2 3" xfId="31463"/>
    <cellStyle name="Normal 2 4 8 2 3 2" xfId="31464"/>
    <cellStyle name="Normal 2 4 8 2 4" xfId="31465"/>
    <cellStyle name="Normal 2 4 8 2 4 2" xfId="31466"/>
    <cellStyle name="Normal 2 4 8 2 5" xfId="31467"/>
    <cellStyle name="Normal 2 4 8 3" xfId="31468"/>
    <cellStyle name="Normal 2 4 8 3 2" xfId="31469"/>
    <cellStyle name="Normal 2 4 8 4" xfId="31470"/>
    <cellStyle name="Normal 2 4 8 4 2" xfId="31471"/>
    <cellStyle name="Normal 2 4 8 5" xfId="31472"/>
    <cellStyle name="Normal 2 4 8 5 2" xfId="31473"/>
    <cellStyle name="Normal 2 4 8 6" xfId="31474"/>
    <cellStyle name="Normal 2 4 9" xfId="31475"/>
    <cellStyle name="Normal 2 4 9 2" xfId="31476"/>
    <cellStyle name="Normal 2 4 9 2 2" xfId="31477"/>
    <cellStyle name="Normal 2 4 9 3" xfId="31478"/>
    <cellStyle name="Normal 2 4 9 3 2" xfId="31479"/>
    <cellStyle name="Normal 2 4 9 4" xfId="31480"/>
    <cellStyle name="Normal 2 4 9 4 2" xfId="31481"/>
    <cellStyle name="Normal 2 4 9 5" xfId="31482"/>
    <cellStyle name="Normal 2 40" xfId="31483"/>
    <cellStyle name="Normal 2 40 2" xfId="31484"/>
    <cellStyle name="Normal 2 40 2 2" xfId="31485"/>
    <cellStyle name="Normal 2 40 2 2 2" xfId="31486"/>
    <cellStyle name="Normal 2 40 2 2 2 2" xfId="31487"/>
    <cellStyle name="Normal 2 40 2 2 3" xfId="31488"/>
    <cellStyle name="Normal 2 40 2 2 3 2" xfId="31489"/>
    <cellStyle name="Normal 2 40 2 2 4" xfId="31490"/>
    <cellStyle name="Normal 2 40 2 2 4 2" xfId="31491"/>
    <cellStyle name="Normal 2 40 2 2 5" xfId="31492"/>
    <cellStyle name="Normal 2 40 2 3" xfId="31493"/>
    <cellStyle name="Normal 2 40 2 3 2" xfId="31494"/>
    <cellStyle name="Normal 2 40 2 4" xfId="31495"/>
    <cellStyle name="Normal 2 40 2 4 2" xfId="31496"/>
    <cellStyle name="Normal 2 40 2 5" xfId="31497"/>
    <cellStyle name="Normal 2 40 2 5 2" xfId="31498"/>
    <cellStyle name="Normal 2 40 2 6" xfId="31499"/>
    <cellStyle name="Normal 2 40 3" xfId="31500"/>
    <cellStyle name="Normal 2 40 3 2" xfId="31501"/>
    <cellStyle name="Normal 2 40 3 2 2" xfId="31502"/>
    <cellStyle name="Normal 2 40 3 3" xfId="31503"/>
    <cellStyle name="Normal 2 40 3 3 2" xfId="31504"/>
    <cellStyle name="Normal 2 40 3 4" xfId="31505"/>
    <cellStyle name="Normal 2 40 3 4 2" xfId="31506"/>
    <cellStyle name="Normal 2 40 3 5" xfId="31507"/>
    <cellStyle name="Normal 2 40 4" xfId="31508"/>
    <cellStyle name="Normal 2 40 4 2" xfId="31509"/>
    <cellStyle name="Normal 2 40 5" xfId="31510"/>
    <cellStyle name="Normal 2 40 5 2" xfId="31511"/>
    <cellStyle name="Normal 2 40 6" xfId="31512"/>
    <cellStyle name="Normal 2 40 6 2" xfId="31513"/>
    <cellStyle name="Normal 2 40 7" xfId="31514"/>
    <cellStyle name="Normal 2 40 8" xfId="31515"/>
    <cellStyle name="Normal 2 41" xfId="31516"/>
    <cellStyle name="Normal 2 41 2" xfId="31517"/>
    <cellStyle name="Normal 2 41 2 2" xfId="31518"/>
    <cellStyle name="Normal 2 41 2 2 2" xfId="31519"/>
    <cellStyle name="Normal 2 41 2 2 2 2" xfId="31520"/>
    <cellStyle name="Normal 2 41 2 2 3" xfId="31521"/>
    <cellStyle name="Normal 2 41 2 2 3 2" xfId="31522"/>
    <cellStyle name="Normal 2 41 2 2 4" xfId="31523"/>
    <cellStyle name="Normal 2 41 2 2 4 2" xfId="31524"/>
    <cellStyle name="Normal 2 41 2 2 5" xfId="31525"/>
    <cellStyle name="Normal 2 41 2 3" xfId="31526"/>
    <cellStyle name="Normal 2 41 2 3 2" xfId="31527"/>
    <cellStyle name="Normal 2 41 2 4" xfId="31528"/>
    <cellStyle name="Normal 2 41 2 4 2" xfId="31529"/>
    <cellStyle name="Normal 2 41 2 5" xfId="31530"/>
    <cellStyle name="Normal 2 41 2 5 2" xfId="31531"/>
    <cellStyle name="Normal 2 41 2 6" xfId="31532"/>
    <cellStyle name="Normal 2 41 3" xfId="31533"/>
    <cellStyle name="Normal 2 41 3 2" xfId="31534"/>
    <cellStyle name="Normal 2 41 3 2 2" xfId="31535"/>
    <cellStyle name="Normal 2 41 3 3" xfId="31536"/>
    <cellStyle name="Normal 2 41 3 3 2" xfId="31537"/>
    <cellStyle name="Normal 2 41 3 4" xfId="31538"/>
    <cellStyle name="Normal 2 41 3 4 2" xfId="31539"/>
    <cellStyle name="Normal 2 41 3 5" xfId="31540"/>
    <cellStyle name="Normal 2 41 4" xfId="31541"/>
    <cellStyle name="Normal 2 41 4 2" xfId="31542"/>
    <cellStyle name="Normal 2 41 5" xfId="31543"/>
    <cellStyle name="Normal 2 41 5 2" xfId="31544"/>
    <cellStyle name="Normal 2 41 6" xfId="31545"/>
    <cellStyle name="Normal 2 41 6 2" xfId="31546"/>
    <cellStyle name="Normal 2 41 7" xfId="31547"/>
    <cellStyle name="Normal 2 41 8" xfId="31548"/>
    <cellStyle name="Normal 2 42" xfId="31549"/>
    <cellStyle name="Normal 2 42 2" xfId="31550"/>
    <cellStyle name="Normal 2 42 3" xfId="31551"/>
    <cellStyle name="Normal 2 43" xfId="31552"/>
    <cellStyle name="Normal 2 43 2" xfId="31553"/>
    <cellStyle name="Normal 2 43 3" xfId="31554"/>
    <cellStyle name="Normal 2 44" xfId="31555"/>
    <cellStyle name="Normal 2 44 2" xfId="31556"/>
    <cellStyle name="Normal 2 45" xfId="31557"/>
    <cellStyle name="Normal 2 45 2" xfId="31558"/>
    <cellStyle name="Normal 2 46" xfId="31559"/>
    <cellStyle name="Normal 2 46 2" xfId="31560"/>
    <cellStyle name="Normal 2 47" xfId="31561"/>
    <cellStyle name="Normal 2 48" xfId="31562"/>
    <cellStyle name="Normal 2 49" xfId="31563"/>
    <cellStyle name="Normal 2 5" xfId="31564"/>
    <cellStyle name="Normal 2 5 10" xfId="31565"/>
    <cellStyle name="Normal 2 5 10 2" xfId="31566"/>
    <cellStyle name="Normal 2 5 11" xfId="31567"/>
    <cellStyle name="Normal 2 5 11 2" xfId="31568"/>
    <cellStyle name="Normal 2 5 12" xfId="31569"/>
    <cellStyle name="Normal 2 5 12 2" xfId="31570"/>
    <cellStyle name="Normal 2 5 13" xfId="31571"/>
    <cellStyle name="Normal 2 5 14" xfId="31572"/>
    <cellStyle name="Normal 2 5 15" xfId="31573"/>
    <cellStyle name="Normal 2 5 16" xfId="31574"/>
    <cellStyle name="Normal 2 5 2" xfId="31575"/>
    <cellStyle name="Normal 2 5 2 10" xfId="31576"/>
    <cellStyle name="Normal 2 5 2 10 2" xfId="31577"/>
    <cellStyle name="Normal 2 5 2 11" xfId="31578"/>
    <cellStyle name="Normal 2 5 2 12" xfId="31579"/>
    <cellStyle name="Normal 2 5 2 13" xfId="31580"/>
    <cellStyle name="Normal 2 5 2 2" xfId="31581"/>
    <cellStyle name="Normal 2 5 2 2 2" xfId="31582"/>
    <cellStyle name="Normal 2 5 2 2 2 2" xfId="31583"/>
    <cellStyle name="Normal 2 5 2 2 2 2 2" xfId="31584"/>
    <cellStyle name="Normal 2 5 2 2 2 2 2 2" xfId="31585"/>
    <cellStyle name="Normal 2 5 2 2 2 2 2 2 2" xfId="31586"/>
    <cellStyle name="Normal 2 5 2 2 2 2 2 2 2 2" xfId="31587"/>
    <cellStyle name="Normal 2 5 2 2 2 2 2 2 3" xfId="31588"/>
    <cellStyle name="Normal 2 5 2 2 2 2 2 2 3 2" xfId="31589"/>
    <cellStyle name="Normal 2 5 2 2 2 2 2 2 4" xfId="31590"/>
    <cellStyle name="Normal 2 5 2 2 2 2 2 2 4 2" xfId="31591"/>
    <cellStyle name="Normal 2 5 2 2 2 2 2 2 5" xfId="31592"/>
    <cellStyle name="Normal 2 5 2 2 2 2 2 3" xfId="31593"/>
    <cellStyle name="Normal 2 5 2 2 2 2 2 3 2" xfId="31594"/>
    <cellStyle name="Normal 2 5 2 2 2 2 2 4" xfId="31595"/>
    <cellStyle name="Normal 2 5 2 2 2 2 2 4 2" xfId="31596"/>
    <cellStyle name="Normal 2 5 2 2 2 2 2 5" xfId="31597"/>
    <cellStyle name="Normal 2 5 2 2 2 2 2 5 2" xfId="31598"/>
    <cellStyle name="Normal 2 5 2 2 2 2 2 6" xfId="31599"/>
    <cellStyle name="Normal 2 5 2 2 2 2 3" xfId="31600"/>
    <cellStyle name="Normal 2 5 2 2 2 2 3 2" xfId="31601"/>
    <cellStyle name="Normal 2 5 2 2 2 2 3 2 2" xfId="31602"/>
    <cellStyle name="Normal 2 5 2 2 2 2 3 3" xfId="31603"/>
    <cellStyle name="Normal 2 5 2 2 2 2 3 3 2" xfId="31604"/>
    <cellStyle name="Normal 2 5 2 2 2 2 3 4" xfId="31605"/>
    <cellStyle name="Normal 2 5 2 2 2 2 3 4 2" xfId="31606"/>
    <cellStyle name="Normal 2 5 2 2 2 2 3 5" xfId="31607"/>
    <cellStyle name="Normal 2 5 2 2 2 2 4" xfId="31608"/>
    <cellStyle name="Normal 2 5 2 2 2 2 4 2" xfId="31609"/>
    <cellStyle name="Normal 2 5 2 2 2 2 5" xfId="31610"/>
    <cellStyle name="Normal 2 5 2 2 2 2 5 2" xfId="31611"/>
    <cellStyle name="Normal 2 5 2 2 2 2 6" xfId="31612"/>
    <cellStyle name="Normal 2 5 2 2 2 2 6 2" xfId="31613"/>
    <cellStyle name="Normal 2 5 2 2 2 2 7" xfId="31614"/>
    <cellStyle name="Normal 2 5 2 2 2 3" xfId="31615"/>
    <cellStyle name="Normal 2 5 2 2 2 3 2" xfId="31616"/>
    <cellStyle name="Normal 2 5 2 2 2 3 2 2" xfId="31617"/>
    <cellStyle name="Normal 2 5 2 2 2 3 2 2 2" xfId="31618"/>
    <cellStyle name="Normal 2 5 2 2 2 3 2 3" xfId="31619"/>
    <cellStyle name="Normal 2 5 2 2 2 3 2 3 2" xfId="31620"/>
    <cellStyle name="Normal 2 5 2 2 2 3 2 4" xfId="31621"/>
    <cellStyle name="Normal 2 5 2 2 2 3 2 4 2" xfId="31622"/>
    <cellStyle name="Normal 2 5 2 2 2 3 2 5" xfId="31623"/>
    <cellStyle name="Normal 2 5 2 2 2 3 3" xfId="31624"/>
    <cellStyle name="Normal 2 5 2 2 2 3 3 2" xfId="31625"/>
    <cellStyle name="Normal 2 5 2 2 2 3 4" xfId="31626"/>
    <cellStyle name="Normal 2 5 2 2 2 3 4 2" xfId="31627"/>
    <cellStyle name="Normal 2 5 2 2 2 3 5" xfId="31628"/>
    <cellStyle name="Normal 2 5 2 2 2 3 5 2" xfId="31629"/>
    <cellStyle name="Normal 2 5 2 2 2 3 6" xfId="31630"/>
    <cellStyle name="Normal 2 5 2 2 2 4" xfId="31631"/>
    <cellStyle name="Normal 2 5 2 2 2 4 2" xfId="31632"/>
    <cellStyle name="Normal 2 5 2 2 2 4 2 2" xfId="31633"/>
    <cellStyle name="Normal 2 5 2 2 2 4 3" xfId="31634"/>
    <cellStyle name="Normal 2 5 2 2 2 4 3 2" xfId="31635"/>
    <cellStyle name="Normal 2 5 2 2 2 4 4" xfId="31636"/>
    <cellStyle name="Normal 2 5 2 2 2 4 4 2" xfId="31637"/>
    <cellStyle name="Normal 2 5 2 2 2 4 5" xfId="31638"/>
    <cellStyle name="Normal 2 5 2 2 2 5" xfId="31639"/>
    <cellStyle name="Normal 2 5 2 2 2 5 2" xfId="31640"/>
    <cellStyle name="Normal 2 5 2 2 2 6" xfId="31641"/>
    <cellStyle name="Normal 2 5 2 2 2 6 2" xfId="31642"/>
    <cellStyle name="Normal 2 5 2 2 2 7" xfId="31643"/>
    <cellStyle name="Normal 2 5 2 2 2 7 2" xfId="31644"/>
    <cellStyle name="Normal 2 5 2 2 2 8" xfId="31645"/>
    <cellStyle name="Normal 2 5 2 2 3" xfId="31646"/>
    <cellStyle name="Normal 2 5 2 2 3 2" xfId="31647"/>
    <cellStyle name="Normal 2 5 2 2 3 2 2" xfId="31648"/>
    <cellStyle name="Normal 2 5 2 2 3 2 2 2" xfId="31649"/>
    <cellStyle name="Normal 2 5 2 2 3 2 2 2 2" xfId="31650"/>
    <cellStyle name="Normal 2 5 2 2 3 2 2 3" xfId="31651"/>
    <cellStyle name="Normal 2 5 2 2 3 2 2 3 2" xfId="31652"/>
    <cellStyle name="Normal 2 5 2 2 3 2 2 4" xfId="31653"/>
    <cellStyle name="Normal 2 5 2 2 3 2 2 4 2" xfId="31654"/>
    <cellStyle name="Normal 2 5 2 2 3 2 2 5" xfId="31655"/>
    <cellStyle name="Normal 2 5 2 2 3 2 3" xfId="31656"/>
    <cellStyle name="Normal 2 5 2 2 3 2 3 2" xfId="31657"/>
    <cellStyle name="Normal 2 5 2 2 3 2 4" xfId="31658"/>
    <cellStyle name="Normal 2 5 2 2 3 2 4 2" xfId="31659"/>
    <cellStyle name="Normal 2 5 2 2 3 2 5" xfId="31660"/>
    <cellStyle name="Normal 2 5 2 2 3 2 5 2" xfId="31661"/>
    <cellStyle name="Normal 2 5 2 2 3 2 6" xfId="31662"/>
    <cellStyle name="Normal 2 5 2 2 3 3" xfId="31663"/>
    <cellStyle name="Normal 2 5 2 2 3 3 2" xfId="31664"/>
    <cellStyle name="Normal 2 5 2 2 3 3 2 2" xfId="31665"/>
    <cellStyle name="Normal 2 5 2 2 3 3 3" xfId="31666"/>
    <cellStyle name="Normal 2 5 2 2 3 3 3 2" xfId="31667"/>
    <cellStyle name="Normal 2 5 2 2 3 3 4" xfId="31668"/>
    <cellStyle name="Normal 2 5 2 2 3 3 4 2" xfId="31669"/>
    <cellStyle name="Normal 2 5 2 2 3 3 5" xfId="31670"/>
    <cellStyle name="Normal 2 5 2 2 3 4" xfId="31671"/>
    <cellStyle name="Normal 2 5 2 2 3 4 2" xfId="31672"/>
    <cellStyle name="Normal 2 5 2 2 3 5" xfId="31673"/>
    <cellStyle name="Normal 2 5 2 2 3 5 2" xfId="31674"/>
    <cellStyle name="Normal 2 5 2 2 3 6" xfId="31675"/>
    <cellStyle name="Normal 2 5 2 2 3 6 2" xfId="31676"/>
    <cellStyle name="Normal 2 5 2 2 3 7" xfId="31677"/>
    <cellStyle name="Normal 2 5 2 2 4" xfId="31678"/>
    <cellStyle name="Normal 2 5 2 2 4 2" xfId="31679"/>
    <cellStyle name="Normal 2 5 2 2 4 2 2" xfId="31680"/>
    <cellStyle name="Normal 2 5 2 2 4 2 2 2" xfId="31681"/>
    <cellStyle name="Normal 2 5 2 2 4 2 3" xfId="31682"/>
    <cellStyle name="Normal 2 5 2 2 4 2 3 2" xfId="31683"/>
    <cellStyle name="Normal 2 5 2 2 4 2 4" xfId="31684"/>
    <cellStyle name="Normal 2 5 2 2 4 2 4 2" xfId="31685"/>
    <cellStyle name="Normal 2 5 2 2 4 2 5" xfId="31686"/>
    <cellStyle name="Normal 2 5 2 2 4 3" xfId="31687"/>
    <cellStyle name="Normal 2 5 2 2 4 3 2" xfId="31688"/>
    <cellStyle name="Normal 2 5 2 2 4 4" xfId="31689"/>
    <cellStyle name="Normal 2 5 2 2 4 4 2" xfId="31690"/>
    <cellStyle name="Normal 2 5 2 2 4 5" xfId="31691"/>
    <cellStyle name="Normal 2 5 2 2 4 5 2" xfId="31692"/>
    <cellStyle name="Normal 2 5 2 2 4 6" xfId="31693"/>
    <cellStyle name="Normal 2 5 2 2 5" xfId="31694"/>
    <cellStyle name="Normal 2 5 2 2 5 2" xfId="31695"/>
    <cellStyle name="Normal 2 5 2 2 5 2 2" xfId="31696"/>
    <cellStyle name="Normal 2 5 2 2 5 3" xfId="31697"/>
    <cellStyle name="Normal 2 5 2 2 5 3 2" xfId="31698"/>
    <cellStyle name="Normal 2 5 2 2 5 4" xfId="31699"/>
    <cellStyle name="Normal 2 5 2 2 5 4 2" xfId="31700"/>
    <cellStyle name="Normal 2 5 2 2 5 5" xfId="31701"/>
    <cellStyle name="Normal 2 5 2 2 6" xfId="31702"/>
    <cellStyle name="Normal 2 5 2 2 6 2" xfId="31703"/>
    <cellStyle name="Normal 2 5 2 2 7" xfId="31704"/>
    <cellStyle name="Normal 2 5 2 2 7 2" xfId="31705"/>
    <cellStyle name="Normal 2 5 2 2 8" xfId="31706"/>
    <cellStyle name="Normal 2 5 2 2 8 2" xfId="31707"/>
    <cellStyle name="Normal 2 5 2 2 9" xfId="31708"/>
    <cellStyle name="Normal 2 5 2 3" xfId="31709"/>
    <cellStyle name="Normal 2 5 2 3 2" xfId="31710"/>
    <cellStyle name="Normal 2 5 2 3 2 2" xfId="31711"/>
    <cellStyle name="Normal 2 5 2 3 2 2 2" xfId="31712"/>
    <cellStyle name="Normal 2 5 2 3 2 2 2 2" xfId="31713"/>
    <cellStyle name="Normal 2 5 2 3 2 2 2 2 2" xfId="31714"/>
    <cellStyle name="Normal 2 5 2 3 2 2 2 3" xfId="31715"/>
    <cellStyle name="Normal 2 5 2 3 2 2 2 3 2" xfId="31716"/>
    <cellStyle name="Normal 2 5 2 3 2 2 2 4" xfId="31717"/>
    <cellStyle name="Normal 2 5 2 3 2 2 2 4 2" xfId="31718"/>
    <cellStyle name="Normal 2 5 2 3 2 2 2 5" xfId="31719"/>
    <cellStyle name="Normal 2 5 2 3 2 2 3" xfId="31720"/>
    <cellStyle name="Normal 2 5 2 3 2 2 3 2" xfId="31721"/>
    <cellStyle name="Normal 2 5 2 3 2 2 4" xfId="31722"/>
    <cellStyle name="Normal 2 5 2 3 2 2 4 2" xfId="31723"/>
    <cellStyle name="Normal 2 5 2 3 2 2 5" xfId="31724"/>
    <cellStyle name="Normal 2 5 2 3 2 2 5 2" xfId="31725"/>
    <cellStyle name="Normal 2 5 2 3 2 2 6" xfId="31726"/>
    <cellStyle name="Normal 2 5 2 3 2 3" xfId="31727"/>
    <cellStyle name="Normal 2 5 2 3 2 3 2" xfId="31728"/>
    <cellStyle name="Normal 2 5 2 3 2 3 2 2" xfId="31729"/>
    <cellStyle name="Normal 2 5 2 3 2 3 3" xfId="31730"/>
    <cellStyle name="Normal 2 5 2 3 2 3 3 2" xfId="31731"/>
    <cellStyle name="Normal 2 5 2 3 2 3 4" xfId="31732"/>
    <cellStyle name="Normal 2 5 2 3 2 3 4 2" xfId="31733"/>
    <cellStyle name="Normal 2 5 2 3 2 3 5" xfId="31734"/>
    <cellStyle name="Normal 2 5 2 3 2 4" xfId="31735"/>
    <cellStyle name="Normal 2 5 2 3 2 4 2" xfId="31736"/>
    <cellStyle name="Normal 2 5 2 3 2 5" xfId="31737"/>
    <cellStyle name="Normal 2 5 2 3 2 5 2" xfId="31738"/>
    <cellStyle name="Normal 2 5 2 3 2 6" xfId="31739"/>
    <cellStyle name="Normal 2 5 2 3 2 6 2" xfId="31740"/>
    <cellStyle name="Normal 2 5 2 3 2 7" xfId="31741"/>
    <cellStyle name="Normal 2 5 2 3 3" xfId="31742"/>
    <cellStyle name="Normal 2 5 2 3 3 2" xfId="31743"/>
    <cellStyle name="Normal 2 5 2 3 3 2 2" xfId="31744"/>
    <cellStyle name="Normal 2 5 2 3 3 2 2 2" xfId="31745"/>
    <cellStyle name="Normal 2 5 2 3 3 2 3" xfId="31746"/>
    <cellStyle name="Normal 2 5 2 3 3 2 3 2" xfId="31747"/>
    <cellStyle name="Normal 2 5 2 3 3 2 4" xfId="31748"/>
    <cellStyle name="Normal 2 5 2 3 3 2 4 2" xfId="31749"/>
    <cellStyle name="Normal 2 5 2 3 3 2 5" xfId="31750"/>
    <cellStyle name="Normal 2 5 2 3 3 3" xfId="31751"/>
    <cellStyle name="Normal 2 5 2 3 3 3 2" xfId="31752"/>
    <cellStyle name="Normal 2 5 2 3 3 4" xfId="31753"/>
    <cellStyle name="Normal 2 5 2 3 3 4 2" xfId="31754"/>
    <cellStyle name="Normal 2 5 2 3 3 5" xfId="31755"/>
    <cellStyle name="Normal 2 5 2 3 3 5 2" xfId="31756"/>
    <cellStyle name="Normal 2 5 2 3 3 6" xfId="31757"/>
    <cellStyle name="Normal 2 5 2 3 4" xfId="31758"/>
    <cellStyle name="Normal 2 5 2 3 4 2" xfId="31759"/>
    <cellStyle name="Normal 2 5 2 3 4 2 2" xfId="31760"/>
    <cellStyle name="Normal 2 5 2 3 4 3" xfId="31761"/>
    <cellStyle name="Normal 2 5 2 3 4 3 2" xfId="31762"/>
    <cellStyle name="Normal 2 5 2 3 4 4" xfId="31763"/>
    <cellStyle name="Normal 2 5 2 3 4 4 2" xfId="31764"/>
    <cellStyle name="Normal 2 5 2 3 4 5" xfId="31765"/>
    <cellStyle name="Normal 2 5 2 3 5" xfId="31766"/>
    <cellStyle name="Normal 2 5 2 3 5 2" xfId="31767"/>
    <cellStyle name="Normal 2 5 2 3 6" xfId="31768"/>
    <cellStyle name="Normal 2 5 2 3 6 2" xfId="31769"/>
    <cellStyle name="Normal 2 5 2 3 7" xfId="31770"/>
    <cellStyle name="Normal 2 5 2 3 7 2" xfId="31771"/>
    <cellStyle name="Normal 2 5 2 3 8" xfId="31772"/>
    <cellStyle name="Normal 2 5 2 3 9" xfId="31773"/>
    <cellStyle name="Normal 2 5 2 4" xfId="31774"/>
    <cellStyle name="Normal 2 5 2 4 2" xfId="31775"/>
    <cellStyle name="Normal 2 5 2 4 2 2" xfId="31776"/>
    <cellStyle name="Normal 2 5 2 4 2 2 2" xfId="31777"/>
    <cellStyle name="Normal 2 5 2 4 2 2 2 2" xfId="31778"/>
    <cellStyle name="Normal 2 5 2 4 2 2 3" xfId="31779"/>
    <cellStyle name="Normal 2 5 2 4 2 2 3 2" xfId="31780"/>
    <cellStyle name="Normal 2 5 2 4 2 2 4" xfId="31781"/>
    <cellStyle name="Normal 2 5 2 4 2 2 4 2" xfId="31782"/>
    <cellStyle name="Normal 2 5 2 4 2 2 5" xfId="31783"/>
    <cellStyle name="Normal 2 5 2 4 2 3" xfId="31784"/>
    <cellStyle name="Normal 2 5 2 4 2 3 2" xfId="31785"/>
    <cellStyle name="Normal 2 5 2 4 2 4" xfId="31786"/>
    <cellStyle name="Normal 2 5 2 4 2 4 2" xfId="31787"/>
    <cellStyle name="Normal 2 5 2 4 2 5" xfId="31788"/>
    <cellStyle name="Normal 2 5 2 4 2 5 2" xfId="31789"/>
    <cellStyle name="Normal 2 5 2 4 2 6" xfId="31790"/>
    <cellStyle name="Normal 2 5 2 4 3" xfId="31791"/>
    <cellStyle name="Normal 2 5 2 4 3 2" xfId="31792"/>
    <cellStyle name="Normal 2 5 2 4 3 2 2" xfId="31793"/>
    <cellStyle name="Normal 2 5 2 4 3 3" xfId="31794"/>
    <cellStyle name="Normal 2 5 2 4 3 3 2" xfId="31795"/>
    <cellStyle name="Normal 2 5 2 4 3 4" xfId="31796"/>
    <cellStyle name="Normal 2 5 2 4 3 4 2" xfId="31797"/>
    <cellStyle name="Normal 2 5 2 4 3 5" xfId="31798"/>
    <cellStyle name="Normal 2 5 2 4 4" xfId="31799"/>
    <cellStyle name="Normal 2 5 2 4 4 2" xfId="31800"/>
    <cellStyle name="Normal 2 5 2 4 5" xfId="31801"/>
    <cellStyle name="Normal 2 5 2 4 5 2" xfId="31802"/>
    <cellStyle name="Normal 2 5 2 4 6" xfId="31803"/>
    <cellStyle name="Normal 2 5 2 4 6 2" xfId="31804"/>
    <cellStyle name="Normal 2 5 2 4 7" xfId="31805"/>
    <cellStyle name="Normal 2 5 2 5" xfId="31806"/>
    <cellStyle name="Normal 2 5 2 5 2" xfId="31807"/>
    <cellStyle name="Normal 2 5 2 5 2 2" xfId="31808"/>
    <cellStyle name="Normal 2 5 2 5 2 2 2" xfId="31809"/>
    <cellStyle name="Normal 2 5 2 5 2 2 2 2" xfId="31810"/>
    <cellStyle name="Normal 2 5 2 5 2 2 3" xfId="31811"/>
    <cellStyle name="Normal 2 5 2 5 2 2 3 2" xfId="31812"/>
    <cellStyle name="Normal 2 5 2 5 2 2 4" xfId="31813"/>
    <cellStyle name="Normal 2 5 2 5 2 2 4 2" xfId="31814"/>
    <cellStyle name="Normal 2 5 2 5 2 2 5" xfId="31815"/>
    <cellStyle name="Normal 2 5 2 5 2 3" xfId="31816"/>
    <cellStyle name="Normal 2 5 2 5 2 3 2" xfId="31817"/>
    <cellStyle name="Normal 2 5 2 5 2 4" xfId="31818"/>
    <cellStyle name="Normal 2 5 2 5 2 4 2" xfId="31819"/>
    <cellStyle name="Normal 2 5 2 5 2 5" xfId="31820"/>
    <cellStyle name="Normal 2 5 2 5 2 5 2" xfId="31821"/>
    <cellStyle name="Normal 2 5 2 5 2 6" xfId="31822"/>
    <cellStyle name="Normal 2 5 2 5 3" xfId="31823"/>
    <cellStyle name="Normal 2 5 2 5 3 2" xfId="31824"/>
    <cellStyle name="Normal 2 5 2 5 3 2 2" xfId="31825"/>
    <cellStyle name="Normal 2 5 2 5 3 3" xfId="31826"/>
    <cellStyle name="Normal 2 5 2 5 3 3 2" xfId="31827"/>
    <cellStyle name="Normal 2 5 2 5 3 4" xfId="31828"/>
    <cellStyle name="Normal 2 5 2 5 3 4 2" xfId="31829"/>
    <cellStyle name="Normal 2 5 2 5 3 5" xfId="31830"/>
    <cellStyle name="Normal 2 5 2 5 4" xfId="31831"/>
    <cellStyle name="Normal 2 5 2 5 4 2" xfId="31832"/>
    <cellStyle name="Normal 2 5 2 5 5" xfId="31833"/>
    <cellStyle name="Normal 2 5 2 5 5 2" xfId="31834"/>
    <cellStyle name="Normal 2 5 2 5 6" xfId="31835"/>
    <cellStyle name="Normal 2 5 2 5 6 2" xfId="31836"/>
    <cellStyle name="Normal 2 5 2 5 7" xfId="31837"/>
    <cellStyle name="Normal 2 5 2 6" xfId="31838"/>
    <cellStyle name="Normal 2 5 2 6 2" xfId="31839"/>
    <cellStyle name="Normal 2 5 2 6 2 2" xfId="31840"/>
    <cellStyle name="Normal 2 5 2 6 2 2 2" xfId="31841"/>
    <cellStyle name="Normal 2 5 2 6 2 3" xfId="31842"/>
    <cellStyle name="Normal 2 5 2 6 2 3 2" xfId="31843"/>
    <cellStyle name="Normal 2 5 2 6 2 4" xfId="31844"/>
    <cellStyle name="Normal 2 5 2 6 2 4 2" xfId="31845"/>
    <cellStyle name="Normal 2 5 2 6 2 5" xfId="31846"/>
    <cellStyle name="Normal 2 5 2 6 3" xfId="31847"/>
    <cellStyle name="Normal 2 5 2 6 3 2" xfId="31848"/>
    <cellStyle name="Normal 2 5 2 6 4" xfId="31849"/>
    <cellStyle name="Normal 2 5 2 6 4 2" xfId="31850"/>
    <cellStyle name="Normal 2 5 2 6 5" xfId="31851"/>
    <cellStyle name="Normal 2 5 2 6 5 2" xfId="31852"/>
    <cellStyle name="Normal 2 5 2 6 6" xfId="31853"/>
    <cellStyle name="Normal 2 5 2 7" xfId="31854"/>
    <cellStyle name="Normal 2 5 2 7 2" xfId="31855"/>
    <cellStyle name="Normal 2 5 2 7 2 2" xfId="31856"/>
    <cellStyle name="Normal 2 5 2 7 3" xfId="31857"/>
    <cellStyle name="Normal 2 5 2 7 3 2" xfId="31858"/>
    <cellStyle name="Normal 2 5 2 7 4" xfId="31859"/>
    <cellStyle name="Normal 2 5 2 7 4 2" xfId="31860"/>
    <cellStyle name="Normal 2 5 2 7 5" xfId="31861"/>
    <cellStyle name="Normal 2 5 2 8" xfId="31862"/>
    <cellStyle name="Normal 2 5 2 8 2" xfId="31863"/>
    <cellStyle name="Normal 2 5 2 9" xfId="31864"/>
    <cellStyle name="Normal 2 5 2 9 2" xfId="31865"/>
    <cellStyle name="Normal 2 5 3" xfId="31866"/>
    <cellStyle name="Normal 2 5 3 10" xfId="31867"/>
    <cellStyle name="Normal 2 5 3 10 2" xfId="31868"/>
    <cellStyle name="Normal 2 5 3 11" xfId="31869"/>
    <cellStyle name="Normal 2 5 3 12" xfId="31870"/>
    <cellStyle name="Normal 2 5 3 2" xfId="31871"/>
    <cellStyle name="Normal 2 5 3 2 2" xfId="31872"/>
    <cellStyle name="Normal 2 5 3 2 2 2" xfId="31873"/>
    <cellStyle name="Normal 2 5 3 2 2 2 2" xfId="31874"/>
    <cellStyle name="Normal 2 5 3 2 2 2 2 2" xfId="31875"/>
    <cellStyle name="Normal 2 5 3 2 2 2 2 2 2" xfId="31876"/>
    <cellStyle name="Normal 2 5 3 2 2 2 2 2 2 2" xfId="31877"/>
    <cellStyle name="Normal 2 5 3 2 2 2 2 2 3" xfId="31878"/>
    <cellStyle name="Normal 2 5 3 2 2 2 2 2 3 2" xfId="31879"/>
    <cellStyle name="Normal 2 5 3 2 2 2 2 2 4" xfId="31880"/>
    <cellStyle name="Normal 2 5 3 2 2 2 2 2 4 2" xfId="31881"/>
    <cellStyle name="Normal 2 5 3 2 2 2 2 2 5" xfId="31882"/>
    <cellStyle name="Normal 2 5 3 2 2 2 2 3" xfId="31883"/>
    <cellStyle name="Normal 2 5 3 2 2 2 2 3 2" xfId="31884"/>
    <cellStyle name="Normal 2 5 3 2 2 2 2 4" xfId="31885"/>
    <cellStyle name="Normal 2 5 3 2 2 2 2 4 2" xfId="31886"/>
    <cellStyle name="Normal 2 5 3 2 2 2 2 5" xfId="31887"/>
    <cellStyle name="Normal 2 5 3 2 2 2 2 5 2" xfId="31888"/>
    <cellStyle name="Normal 2 5 3 2 2 2 2 6" xfId="31889"/>
    <cellStyle name="Normal 2 5 3 2 2 2 3" xfId="31890"/>
    <cellStyle name="Normal 2 5 3 2 2 2 3 2" xfId="31891"/>
    <cellStyle name="Normal 2 5 3 2 2 2 3 2 2" xfId="31892"/>
    <cellStyle name="Normal 2 5 3 2 2 2 3 3" xfId="31893"/>
    <cellStyle name="Normal 2 5 3 2 2 2 3 3 2" xfId="31894"/>
    <cellStyle name="Normal 2 5 3 2 2 2 3 4" xfId="31895"/>
    <cellStyle name="Normal 2 5 3 2 2 2 3 4 2" xfId="31896"/>
    <cellStyle name="Normal 2 5 3 2 2 2 3 5" xfId="31897"/>
    <cellStyle name="Normal 2 5 3 2 2 2 4" xfId="31898"/>
    <cellStyle name="Normal 2 5 3 2 2 2 4 2" xfId="31899"/>
    <cellStyle name="Normal 2 5 3 2 2 2 5" xfId="31900"/>
    <cellStyle name="Normal 2 5 3 2 2 2 5 2" xfId="31901"/>
    <cellStyle name="Normal 2 5 3 2 2 2 6" xfId="31902"/>
    <cellStyle name="Normal 2 5 3 2 2 2 6 2" xfId="31903"/>
    <cellStyle name="Normal 2 5 3 2 2 2 7" xfId="31904"/>
    <cellStyle name="Normal 2 5 3 2 2 3" xfId="31905"/>
    <cellStyle name="Normal 2 5 3 2 2 3 2" xfId="31906"/>
    <cellStyle name="Normal 2 5 3 2 2 3 2 2" xfId="31907"/>
    <cellStyle name="Normal 2 5 3 2 2 3 2 2 2" xfId="31908"/>
    <cellStyle name="Normal 2 5 3 2 2 3 2 3" xfId="31909"/>
    <cellStyle name="Normal 2 5 3 2 2 3 2 3 2" xfId="31910"/>
    <cellStyle name="Normal 2 5 3 2 2 3 2 4" xfId="31911"/>
    <cellStyle name="Normal 2 5 3 2 2 3 2 4 2" xfId="31912"/>
    <cellStyle name="Normal 2 5 3 2 2 3 2 5" xfId="31913"/>
    <cellStyle name="Normal 2 5 3 2 2 3 3" xfId="31914"/>
    <cellStyle name="Normal 2 5 3 2 2 3 3 2" xfId="31915"/>
    <cellStyle name="Normal 2 5 3 2 2 3 4" xfId="31916"/>
    <cellStyle name="Normal 2 5 3 2 2 3 4 2" xfId="31917"/>
    <cellStyle name="Normal 2 5 3 2 2 3 5" xfId="31918"/>
    <cellStyle name="Normal 2 5 3 2 2 3 5 2" xfId="31919"/>
    <cellStyle name="Normal 2 5 3 2 2 3 6" xfId="31920"/>
    <cellStyle name="Normal 2 5 3 2 2 4" xfId="31921"/>
    <cellStyle name="Normal 2 5 3 2 2 4 2" xfId="31922"/>
    <cellStyle name="Normal 2 5 3 2 2 4 2 2" xfId="31923"/>
    <cellStyle name="Normal 2 5 3 2 2 4 3" xfId="31924"/>
    <cellStyle name="Normal 2 5 3 2 2 4 3 2" xfId="31925"/>
    <cellStyle name="Normal 2 5 3 2 2 4 4" xfId="31926"/>
    <cellStyle name="Normal 2 5 3 2 2 4 4 2" xfId="31927"/>
    <cellStyle name="Normal 2 5 3 2 2 4 5" xfId="31928"/>
    <cellStyle name="Normal 2 5 3 2 2 5" xfId="31929"/>
    <cellStyle name="Normal 2 5 3 2 2 5 2" xfId="31930"/>
    <cellStyle name="Normal 2 5 3 2 2 6" xfId="31931"/>
    <cellStyle name="Normal 2 5 3 2 2 6 2" xfId="31932"/>
    <cellStyle name="Normal 2 5 3 2 2 7" xfId="31933"/>
    <cellStyle name="Normal 2 5 3 2 2 7 2" xfId="31934"/>
    <cellStyle name="Normal 2 5 3 2 2 8" xfId="31935"/>
    <cellStyle name="Normal 2 5 3 2 3" xfId="31936"/>
    <cellStyle name="Normal 2 5 3 2 3 2" xfId="31937"/>
    <cellStyle name="Normal 2 5 3 2 3 2 2" xfId="31938"/>
    <cellStyle name="Normal 2 5 3 2 3 2 2 2" xfId="31939"/>
    <cellStyle name="Normal 2 5 3 2 3 2 2 2 2" xfId="31940"/>
    <cellStyle name="Normal 2 5 3 2 3 2 2 3" xfId="31941"/>
    <cellStyle name="Normal 2 5 3 2 3 2 2 3 2" xfId="31942"/>
    <cellStyle name="Normal 2 5 3 2 3 2 2 4" xfId="31943"/>
    <cellStyle name="Normal 2 5 3 2 3 2 2 4 2" xfId="31944"/>
    <cellStyle name="Normal 2 5 3 2 3 2 2 5" xfId="31945"/>
    <cellStyle name="Normal 2 5 3 2 3 2 3" xfId="31946"/>
    <cellStyle name="Normal 2 5 3 2 3 2 3 2" xfId="31947"/>
    <cellStyle name="Normal 2 5 3 2 3 2 4" xfId="31948"/>
    <cellStyle name="Normal 2 5 3 2 3 2 4 2" xfId="31949"/>
    <cellStyle name="Normal 2 5 3 2 3 2 5" xfId="31950"/>
    <cellStyle name="Normal 2 5 3 2 3 2 5 2" xfId="31951"/>
    <cellStyle name="Normal 2 5 3 2 3 2 6" xfId="31952"/>
    <cellStyle name="Normal 2 5 3 2 3 3" xfId="31953"/>
    <cellStyle name="Normal 2 5 3 2 3 3 2" xfId="31954"/>
    <cellStyle name="Normal 2 5 3 2 3 3 2 2" xfId="31955"/>
    <cellStyle name="Normal 2 5 3 2 3 3 3" xfId="31956"/>
    <cellStyle name="Normal 2 5 3 2 3 3 3 2" xfId="31957"/>
    <cellStyle name="Normal 2 5 3 2 3 3 4" xfId="31958"/>
    <cellStyle name="Normal 2 5 3 2 3 3 4 2" xfId="31959"/>
    <cellStyle name="Normal 2 5 3 2 3 3 5" xfId="31960"/>
    <cellStyle name="Normal 2 5 3 2 3 4" xfId="31961"/>
    <cellStyle name="Normal 2 5 3 2 3 4 2" xfId="31962"/>
    <cellStyle name="Normal 2 5 3 2 3 5" xfId="31963"/>
    <cellStyle name="Normal 2 5 3 2 3 5 2" xfId="31964"/>
    <cellStyle name="Normal 2 5 3 2 3 6" xfId="31965"/>
    <cellStyle name="Normal 2 5 3 2 3 6 2" xfId="31966"/>
    <cellStyle name="Normal 2 5 3 2 3 7" xfId="31967"/>
    <cellStyle name="Normal 2 5 3 2 4" xfId="31968"/>
    <cellStyle name="Normal 2 5 3 2 4 2" xfId="31969"/>
    <cellStyle name="Normal 2 5 3 2 4 2 2" xfId="31970"/>
    <cellStyle name="Normal 2 5 3 2 4 2 2 2" xfId="31971"/>
    <cellStyle name="Normal 2 5 3 2 4 2 3" xfId="31972"/>
    <cellStyle name="Normal 2 5 3 2 4 2 3 2" xfId="31973"/>
    <cellStyle name="Normal 2 5 3 2 4 2 4" xfId="31974"/>
    <cellStyle name="Normal 2 5 3 2 4 2 4 2" xfId="31975"/>
    <cellStyle name="Normal 2 5 3 2 4 2 5" xfId="31976"/>
    <cellStyle name="Normal 2 5 3 2 4 3" xfId="31977"/>
    <cellStyle name="Normal 2 5 3 2 4 3 2" xfId="31978"/>
    <cellStyle name="Normal 2 5 3 2 4 4" xfId="31979"/>
    <cellStyle name="Normal 2 5 3 2 4 4 2" xfId="31980"/>
    <cellStyle name="Normal 2 5 3 2 4 5" xfId="31981"/>
    <cellStyle name="Normal 2 5 3 2 4 5 2" xfId="31982"/>
    <cellStyle name="Normal 2 5 3 2 4 6" xfId="31983"/>
    <cellStyle name="Normal 2 5 3 2 5" xfId="31984"/>
    <cellStyle name="Normal 2 5 3 2 5 2" xfId="31985"/>
    <cellStyle name="Normal 2 5 3 2 5 2 2" xfId="31986"/>
    <cellStyle name="Normal 2 5 3 2 5 3" xfId="31987"/>
    <cellStyle name="Normal 2 5 3 2 5 3 2" xfId="31988"/>
    <cellStyle name="Normal 2 5 3 2 5 4" xfId="31989"/>
    <cellStyle name="Normal 2 5 3 2 5 4 2" xfId="31990"/>
    <cellStyle name="Normal 2 5 3 2 5 5" xfId="31991"/>
    <cellStyle name="Normal 2 5 3 2 6" xfId="31992"/>
    <cellStyle name="Normal 2 5 3 2 6 2" xfId="31993"/>
    <cellStyle name="Normal 2 5 3 2 7" xfId="31994"/>
    <cellStyle name="Normal 2 5 3 2 7 2" xfId="31995"/>
    <cellStyle name="Normal 2 5 3 2 8" xfId="31996"/>
    <cellStyle name="Normal 2 5 3 2 8 2" xfId="31997"/>
    <cellStyle name="Normal 2 5 3 2 9" xfId="31998"/>
    <cellStyle name="Normal 2 5 3 3" xfId="31999"/>
    <cellStyle name="Normal 2 5 3 3 2" xfId="32000"/>
    <cellStyle name="Normal 2 5 3 3 2 2" xfId="32001"/>
    <cellStyle name="Normal 2 5 3 3 2 2 2" xfId="32002"/>
    <cellStyle name="Normal 2 5 3 3 2 2 2 2" xfId="32003"/>
    <cellStyle name="Normal 2 5 3 3 2 2 2 2 2" xfId="32004"/>
    <cellStyle name="Normal 2 5 3 3 2 2 2 3" xfId="32005"/>
    <cellStyle name="Normal 2 5 3 3 2 2 2 3 2" xfId="32006"/>
    <cellStyle name="Normal 2 5 3 3 2 2 2 4" xfId="32007"/>
    <cellStyle name="Normal 2 5 3 3 2 2 2 4 2" xfId="32008"/>
    <cellStyle name="Normal 2 5 3 3 2 2 2 5" xfId="32009"/>
    <cellStyle name="Normal 2 5 3 3 2 2 3" xfId="32010"/>
    <cellStyle name="Normal 2 5 3 3 2 2 3 2" xfId="32011"/>
    <cellStyle name="Normal 2 5 3 3 2 2 4" xfId="32012"/>
    <cellStyle name="Normal 2 5 3 3 2 2 4 2" xfId="32013"/>
    <cellStyle name="Normal 2 5 3 3 2 2 5" xfId="32014"/>
    <cellStyle name="Normal 2 5 3 3 2 2 5 2" xfId="32015"/>
    <cellStyle name="Normal 2 5 3 3 2 2 6" xfId="32016"/>
    <cellStyle name="Normal 2 5 3 3 2 3" xfId="32017"/>
    <cellStyle name="Normal 2 5 3 3 2 3 2" xfId="32018"/>
    <cellStyle name="Normal 2 5 3 3 2 3 2 2" xfId="32019"/>
    <cellStyle name="Normal 2 5 3 3 2 3 3" xfId="32020"/>
    <cellStyle name="Normal 2 5 3 3 2 3 3 2" xfId="32021"/>
    <cellStyle name="Normal 2 5 3 3 2 3 4" xfId="32022"/>
    <cellStyle name="Normal 2 5 3 3 2 3 4 2" xfId="32023"/>
    <cellStyle name="Normal 2 5 3 3 2 3 5" xfId="32024"/>
    <cellStyle name="Normal 2 5 3 3 2 4" xfId="32025"/>
    <cellStyle name="Normal 2 5 3 3 2 4 2" xfId="32026"/>
    <cellStyle name="Normal 2 5 3 3 2 5" xfId="32027"/>
    <cellStyle name="Normal 2 5 3 3 2 5 2" xfId="32028"/>
    <cellStyle name="Normal 2 5 3 3 2 6" xfId="32029"/>
    <cellStyle name="Normal 2 5 3 3 2 6 2" xfId="32030"/>
    <cellStyle name="Normal 2 5 3 3 2 7" xfId="32031"/>
    <cellStyle name="Normal 2 5 3 3 3" xfId="32032"/>
    <cellStyle name="Normal 2 5 3 3 3 2" xfId="32033"/>
    <cellStyle name="Normal 2 5 3 3 3 2 2" xfId="32034"/>
    <cellStyle name="Normal 2 5 3 3 3 2 2 2" xfId="32035"/>
    <cellStyle name="Normal 2 5 3 3 3 2 3" xfId="32036"/>
    <cellStyle name="Normal 2 5 3 3 3 2 3 2" xfId="32037"/>
    <cellStyle name="Normal 2 5 3 3 3 2 4" xfId="32038"/>
    <cellStyle name="Normal 2 5 3 3 3 2 4 2" xfId="32039"/>
    <cellStyle name="Normal 2 5 3 3 3 2 5" xfId="32040"/>
    <cellStyle name="Normal 2 5 3 3 3 3" xfId="32041"/>
    <cellStyle name="Normal 2 5 3 3 3 3 2" xfId="32042"/>
    <cellStyle name="Normal 2 5 3 3 3 4" xfId="32043"/>
    <cellStyle name="Normal 2 5 3 3 3 4 2" xfId="32044"/>
    <cellStyle name="Normal 2 5 3 3 3 5" xfId="32045"/>
    <cellStyle name="Normal 2 5 3 3 3 5 2" xfId="32046"/>
    <cellStyle name="Normal 2 5 3 3 3 6" xfId="32047"/>
    <cellStyle name="Normal 2 5 3 3 4" xfId="32048"/>
    <cellStyle name="Normal 2 5 3 3 4 2" xfId="32049"/>
    <cellStyle name="Normal 2 5 3 3 4 2 2" xfId="32050"/>
    <cellStyle name="Normal 2 5 3 3 4 3" xfId="32051"/>
    <cellStyle name="Normal 2 5 3 3 4 3 2" xfId="32052"/>
    <cellStyle name="Normal 2 5 3 3 4 4" xfId="32053"/>
    <cellStyle name="Normal 2 5 3 3 4 4 2" xfId="32054"/>
    <cellStyle name="Normal 2 5 3 3 4 5" xfId="32055"/>
    <cellStyle name="Normal 2 5 3 3 5" xfId="32056"/>
    <cellStyle name="Normal 2 5 3 3 5 2" xfId="32057"/>
    <cellStyle name="Normal 2 5 3 3 6" xfId="32058"/>
    <cellStyle name="Normal 2 5 3 3 6 2" xfId="32059"/>
    <cellStyle name="Normal 2 5 3 3 7" xfId="32060"/>
    <cellStyle name="Normal 2 5 3 3 7 2" xfId="32061"/>
    <cellStyle name="Normal 2 5 3 3 8" xfId="32062"/>
    <cellStyle name="Normal 2 5 3 4" xfId="32063"/>
    <cellStyle name="Normal 2 5 3 4 2" xfId="32064"/>
    <cellStyle name="Normal 2 5 3 4 2 2" xfId="32065"/>
    <cellStyle name="Normal 2 5 3 4 2 2 2" xfId="32066"/>
    <cellStyle name="Normal 2 5 3 4 2 2 2 2" xfId="32067"/>
    <cellStyle name="Normal 2 5 3 4 2 2 3" xfId="32068"/>
    <cellStyle name="Normal 2 5 3 4 2 2 3 2" xfId="32069"/>
    <cellStyle name="Normal 2 5 3 4 2 2 4" xfId="32070"/>
    <cellStyle name="Normal 2 5 3 4 2 2 4 2" xfId="32071"/>
    <cellStyle name="Normal 2 5 3 4 2 2 5" xfId="32072"/>
    <cellStyle name="Normal 2 5 3 4 2 3" xfId="32073"/>
    <cellStyle name="Normal 2 5 3 4 2 3 2" xfId="32074"/>
    <cellStyle name="Normal 2 5 3 4 2 4" xfId="32075"/>
    <cellStyle name="Normal 2 5 3 4 2 4 2" xfId="32076"/>
    <cellStyle name="Normal 2 5 3 4 2 5" xfId="32077"/>
    <cellStyle name="Normal 2 5 3 4 2 5 2" xfId="32078"/>
    <cellStyle name="Normal 2 5 3 4 2 6" xfId="32079"/>
    <cellStyle name="Normal 2 5 3 4 3" xfId="32080"/>
    <cellStyle name="Normal 2 5 3 4 3 2" xfId="32081"/>
    <cellStyle name="Normal 2 5 3 4 3 2 2" xfId="32082"/>
    <cellStyle name="Normal 2 5 3 4 3 3" xfId="32083"/>
    <cellStyle name="Normal 2 5 3 4 3 3 2" xfId="32084"/>
    <cellStyle name="Normal 2 5 3 4 3 4" xfId="32085"/>
    <cellStyle name="Normal 2 5 3 4 3 4 2" xfId="32086"/>
    <cellStyle name="Normal 2 5 3 4 3 5" xfId="32087"/>
    <cellStyle name="Normal 2 5 3 4 4" xfId="32088"/>
    <cellStyle name="Normal 2 5 3 4 4 2" xfId="32089"/>
    <cellStyle name="Normal 2 5 3 4 5" xfId="32090"/>
    <cellStyle name="Normal 2 5 3 4 5 2" xfId="32091"/>
    <cellStyle name="Normal 2 5 3 4 6" xfId="32092"/>
    <cellStyle name="Normal 2 5 3 4 6 2" xfId="32093"/>
    <cellStyle name="Normal 2 5 3 4 7" xfId="32094"/>
    <cellStyle name="Normal 2 5 3 5" xfId="32095"/>
    <cellStyle name="Normal 2 5 3 5 2" xfId="32096"/>
    <cellStyle name="Normal 2 5 3 5 2 2" xfId="32097"/>
    <cellStyle name="Normal 2 5 3 5 2 2 2" xfId="32098"/>
    <cellStyle name="Normal 2 5 3 5 2 2 2 2" xfId="32099"/>
    <cellStyle name="Normal 2 5 3 5 2 2 3" xfId="32100"/>
    <cellStyle name="Normal 2 5 3 5 2 2 3 2" xfId="32101"/>
    <cellStyle name="Normal 2 5 3 5 2 2 4" xfId="32102"/>
    <cellStyle name="Normal 2 5 3 5 2 2 4 2" xfId="32103"/>
    <cellStyle name="Normal 2 5 3 5 2 2 5" xfId="32104"/>
    <cellStyle name="Normal 2 5 3 5 2 3" xfId="32105"/>
    <cellStyle name="Normal 2 5 3 5 2 3 2" xfId="32106"/>
    <cellStyle name="Normal 2 5 3 5 2 4" xfId="32107"/>
    <cellStyle name="Normal 2 5 3 5 2 4 2" xfId="32108"/>
    <cellStyle name="Normal 2 5 3 5 2 5" xfId="32109"/>
    <cellStyle name="Normal 2 5 3 5 2 5 2" xfId="32110"/>
    <cellStyle name="Normal 2 5 3 5 2 6" xfId="32111"/>
    <cellStyle name="Normal 2 5 3 5 3" xfId="32112"/>
    <cellStyle name="Normal 2 5 3 5 3 2" xfId="32113"/>
    <cellStyle name="Normal 2 5 3 5 3 2 2" xfId="32114"/>
    <cellStyle name="Normal 2 5 3 5 3 3" xfId="32115"/>
    <cellStyle name="Normal 2 5 3 5 3 3 2" xfId="32116"/>
    <cellStyle name="Normal 2 5 3 5 3 4" xfId="32117"/>
    <cellStyle name="Normal 2 5 3 5 3 4 2" xfId="32118"/>
    <cellStyle name="Normal 2 5 3 5 3 5" xfId="32119"/>
    <cellStyle name="Normal 2 5 3 5 4" xfId="32120"/>
    <cellStyle name="Normal 2 5 3 5 4 2" xfId="32121"/>
    <cellStyle name="Normal 2 5 3 5 5" xfId="32122"/>
    <cellStyle name="Normal 2 5 3 5 5 2" xfId="32123"/>
    <cellStyle name="Normal 2 5 3 5 6" xfId="32124"/>
    <cellStyle name="Normal 2 5 3 5 6 2" xfId="32125"/>
    <cellStyle name="Normal 2 5 3 5 7" xfId="32126"/>
    <cellStyle name="Normal 2 5 3 6" xfId="32127"/>
    <cellStyle name="Normal 2 5 3 6 2" xfId="32128"/>
    <cellStyle name="Normal 2 5 3 6 2 2" xfId="32129"/>
    <cellStyle name="Normal 2 5 3 6 2 2 2" xfId="32130"/>
    <cellStyle name="Normal 2 5 3 6 2 3" xfId="32131"/>
    <cellStyle name="Normal 2 5 3 6 2 3 2" xfId="32132"/>
    <cellStyle name="Normal 2 5 3 6 2 4" xfId="32133"/>
    <cellStyle name="Normal 2 5 3 6 2 4 2" xfId="32134"/>
    <cellStyle name="Normal 2 5 3 6 2 5" xfId="32135"/>
    <cellStyle name="Normal 2 5 3 6 3" xfId="32136"/>
    <cellStyle name="Normal 2 5 3 6 3 2" xfId="32137"/>
    <cellStyle name="Normal 2 5 3 6 4" xfId="32138"/>
    <cellStyle name="Normal 2 5 3 6 4 2" xfId="32139"/>
    <cellStyle name="Normal 2 5 3 6 5" xfId="32140"/>
    <cellStyle name="Normal 2 5 3 6 5 2" xfId="32141"/>
    <cellStyle name="Normal 2 5 3 6 6" xfId="32142"/>
    <cellStyle name="Normal 2 5 3 7" xfId="32143"/>
    <cellStyle name="Normal 2 5 3 7 2" xfId="32144"/>
    <cellStyle name="Normal 2 5 3 7 2 2" xfId="32145"/>
    <cellStyle name="Normal 2 5 3 7 3" xfId="32146"/>
    <cellStyle name="Normal 2 5 3 7 3 2" xfId="32147"/>
    <cellStyle name="Normal 2 5 3 7 4" xfId="32148"/>
    <cellStyle name="Normal 2 5 3 7 4 2" xfId="32149"/>
    <cellStyle name="Normal 2 5 3 7 5" xfId="32150"/>
    <cellStyle name="Normal 2 5 3 8" xfId="32151"/>
    <cellStyle name="Normal 2 5 3 8 2" xfId="32152"/>
    <cellStyle name="Normal 2 5 3 9" xfId="32153"/>
    <cellStyle name="Normal 2 5 3 9 2" xfId="32154"/>
    <cellStyle name="Normal 2 5 4" xfId="32155"/>
    <cellStyle name="Normal 2 5 4 10" xfId="32156"/>
    <cellStyle name="Normal 2 5 4 2" xfId="32157"/>
    <cellStyle name="Normal 2 5 4 2 2" xfId="32158"/>
    <cellStyle name="Normal 2 5 4 2 2 2" xfId="32159"/>
    <cellStyle name="Normal 2 5 4 2 2 2 2" xfId="32160"/>
    <cellStyle name="Normal 2 5 4 2 2 2 2 2" xfId="32161"/>
    <cellStyle name="Normal 2 5 4 2 2 2 2 2 2" xfId="32162"/>
    <cellStyle name="Normal 2 5 4 2 2 2 2 3" xfId="32163"/>
    <cellStyle name="Normal 2 5 4 2 2 2 2 3 2" xfId="32164"/>
    <cellStyle name="Normal 2 5 4 2 2 2 2 4" xfId="32165"/>
    <cellStyle name="Normal 2 5 4 2 2 2 2 4 2" xfId="32166"/>
    <cellStyle name="Normal 2 5 4 2 2 2 2 5" xfId="32167"/>
    <cellStyle name="Normal 2 5 4 2 2 2 3" xfId="32168"/>
    <cellStyle name="Normal 2 5 4 2 2 2 3 2" xfId="32169"/>
    <cellStyle name="Normal 2 5 4 2 2 2 4" xfId="32170"/>
    <cellStyle name="Normal 2 5 4 2 2 2 4 2" xfId="32171"/>
    <cellStyle name="Normal 2 5 4 2 2 2 5" xfId="32172"/>
    <cellStyle name="Normal 2 5 4 2 2 2 5 2" xfId="32173"/>
    <cellStyle name="Normal 2 5 4 2 2 2 6" xfId="32174"/>
    <cellStyle name="Normal 2 5 4 2 2 3" xfId="32175"/>
    <cellStyle name="Normal 2 5 4 2 2 3 2" xfId="32176"/>
    <cellStyle name="Normal 2 5 4 2 2 3 2 2" xfId="32177"/>
    <cellStyle name="Normal 2 5 4 2 2 3 3" xfId="32178"/>
    <cellStyle name="Normal 2 5 4 2 2 3 3 2" xfId="32179"/>
    <cellStyle name="Normal 2 5 4 2 2 3 4" xfId="32180"/>
    <cellStyle name="Normal 2 5 4 2 2 3 4 2" xfId="32181"/>
    <cellStyle name="Normal 2 5 4 2 2 3 5" xfId="32182"/>
    <cellStyle name="Normal 2 5 4 2 2 4" xfId="32183"/>
    <cellStyle name="Normal 2 5 4 2 2 4 2" xfId="32184"/>
    <cellStyle name="Normal 2 5 4 2 2 5" xfId="32185"/>
    <cellStyle name="Normal 2 5 4 2 2 5 2" xfId="32186"/>
    <cellStyle name="Normal 2 5 4 2 2 6" xfId="32187"/>
    <cellStyle name="Normal 2 5 4 2 2 6 2" xfId="32188"/>
    <cellStyle name="Normal 2 5 4 2 2 7" xfId="32189"/>
    <cellStyle name="Normal 2 5 4 2 3" xfId="32190"/>
    <cellStyle name="Normal 2 5 4 2 3 2" xfId="32191"/>
    <cellStyle name="Normal 2 5 4 2 3 2 2" xfId="32192"/>
    <cellStyle name="Normal 2 5 4 2 3 2 2 2" xfId="32193"/>
    <cellStyle name="Normal 2 5 4 2 3 2 3" xfId="32194"/>
    <cellStyle name="Normal 2 5 4 2 3 2 3 2" xfId="32195"/>
    <cellStyle name="Normal 2 5 4 2 3 2 4" xfId="32196"/>
    <cellStyle name="Normal 2 5 4 2 3 2 4 2" xfId="32197"/>
    <cellStyle name="Normal 2 5 4 2 3 2 5" xfId="32198"/>
    <cellStyle name="Normal 2 5 4 2 3 3" xfId="32199"/>
    <cellStyle name="Normal 2 5 4 2 3 3 2" xfId="32200"/>
    <cellStyle name="Normal 2 5 4 2 3 4" xfId="32201"/>
    <cellStyle name="Normal 2 5 4 2 3 4 2" xfId="32202"/>
    <cellStyle name="Normal 2 5 4 2 3 5" xfId="32203"/>
    <cellStyle name="Normal 2 5 4 2 3 5 2" xfId="32204"/>
    <cellStyle name="Normal 2 5 4 2 3 6" xfId="32205"/>
    <cellStyle name="Normal 2 5 4 2 4" xfId="32206"/>
    <cellStyle name="Normal 2 5 4 2 4 2" xfId="32207"/>
    <cellStyle name="Normal 2 5 4 2 4 2 2" xfId="32208"/>
    <cellStyle name="Normal 2 5 4 2 4 3" xfId="32209"/>
    <cellStyle name="Normal 2 5 4 2 4 3 2" xfId="32210"/>
    <cellStyle name="Normal 2 5 4 2 4 4" xfId="32211"/>
    <cellStyle name="Normal 2 5 4 2 4 4 2" xfId="32212"/>
    <cellStyle name="Normal 2 5 4 2 4 5" xfId="32213"/>
    <cellStyle name="Normal 2 5 4 2 5" xfId="32214"/>
    <cellStyle name="Normal 2 5 4 2 5 2" xfId="32215"/>
    <cellStyle name="Normal 2 5 4 2 6" xfId="32216"/>
    <cellStyle name="Normal 2 5 4 2 6 2" xfId="32217"/>
    <cellStyle name="Normal 2 5 4 2 7" xfId="32218"/>
    <cellStyle name="Normal 2 5 4 2 7 2" xfId="32219"/>
    <cellStyle name="Normal 2 5 4 2 8" xfId="32220"/>
    <cellStyle name="Normal 2 5 4 3" xfId="32221"/>
    <cellStyle name="Normal 2 5 4 3 2" xfId="32222"/>
    <cellStyle name="Normal 2 5 4 3 2 2" xfId="32223"/>
    <cellStyle name="Normal 2 5 4 3 2 2 2" xfId="32224"/>
    <cellStyle name="Normal 2 5 4 3 2 2 2 2" xfId="32225"/>
    <cellStyle name="Normal 2 5 4 3 2 2 3" xfId="32226"/>
    <cellStyle name="Normal 2 5 4 3 2 2 3 2" xfId="32227"/>
    <cellStyle name="Normal 2 5 4 3 2 2 4" xfId="32228"/>
    <cellStyle name="Normal 2 5 4 3 2 2 4 2" xfId="32229"/>
    <cellStyle name="Normal 2 5 4 3 2 2 5" xfId="32230"/>
    <cellStyle name="Normal 2 5 4 3 2 3" xfId="32231"/>
    <cellStyle name="Normal 2 5 4 3 2 3 2" xfId="32232"/>
    <cellStyle name="Normal 2 5 4 3 2 4" xfId="32233"/>
    <cellStyle name="Normal 2 5 4 3 2 4 2" xfId="32234"/>
    <cellStyle name="Normal 2 5 4 3 2 5" xfId="32235"/>
    <cellStyle name="Normal 2 5 4 3 2 5 2" xfId="32236"/>
    <cellStyle name="Normal 2 5 4 3 2 6" xfId="32237"/>
    <cellStyle name="Normal 2 5 4 3 3" xfId="32238"/>
    <cellStyle name="Normal 2 5 4 3 3 2" xfId="32239"/>
    <cellStyle name="Normal 2 5 4 3 3 2 2" xfId="32240"/>
    <cellStyle name="Normal 2 5 4 3 3 3" xfId="32241"/>
    <cellStyle name="Normal 2 5 4 3 3 3 2" xfId="32242"/>
    <cellStyle name="Normal 2 5 4 3 3 4" xfId="32243"/>
    <cellStyle name="Normal 2 5 4 3 3 4 2" xfId="32244"/>
    <cellStyle name="Normal 2 5 4 3 3 5" xfId="32245"/>
    <cellStyle name="Normal 2 5 4 3 4" xfId="32246"/>
    <cellStyle name="Normal 2 5 4 3 4 2" xfId="32247"/>
    <cellStyle name="Normal 2 5 4 3 5" xfId="32248"/>
    <cellStyle name="Normal 2 5 4 3 5 2" xfId="32249"/>
    <cellStyle name="Normal 2 5 4 3 6" xfId="32250"/>
    <cellStyle name="Normal 2 5 4 3 6 2" xfId="32251"/>
    <cellStyle name="Normal 2 5 4 3 7" xfId="32252"/>
    <cellStyle name="Normal 2 5 4 4" xfId="32253"/>
    <cellStyle name="Normal 2 5 4 4 2" xfId="32254"/>
    <cellStyle name="Normal 2 5 4 4 2 2" xfId="32255"/>
    <cellStyle name="Normal 2 5 4 4 2 2 2" xfId="32256"/>
    <cellStyle name="Normal 2 5 4 4 2 3" xfId="32257"/>
    <cellStyle name="Normal 2 5 4 4 2 3 2" xfId="32258"/>
    <cellStyle name="Normal 2 5 4 4 2 4" xfId="32259"/>
    <cellStyle name="Normal 2 5 4 4 2 4 2" xfId="32260"/>
    <cellStyle name="Normal 2 5 4 4 2 5" xfId="32261"/>
    <cellStyle name="Normal 2 5 4 4 3" xfId="32262"/>
    <cellStyle name="Normal 2 5 4 4 3 2" xfId="32263"/>
    <cellStyle name="Normal 2 5 4 4 4" xfId="32264"/>
    <cellStyle name="Normal 2 5 4 4 4 2" xfId="32265"/>
    <cellStyle name="Normal 2 5 4 4 5" xfId="32266"/>
    <cellStyle name="Normal 2 5 4 4 5 2" xfId="32267"/>
    <cellStyle name="Normal 2 5 4 4 6" xfId="32268"/>
    <cellStyle name="Normal 2 5 4 5" xfId="32269"/>
    <cellStyle name="Normal 2 5 4 5 2" xfId="32270"/>
    <cellStyle name="Normal 2 5 4 5 2 2" xfId="32271"/>
    <cellStyle name="Normal 2 5 4 5 3" xfId="32272"/>
    <cellStyle name="Normal 2 5 4 5 3 2" xfId="32273"/>
    <cellStyle name="Normal 2 5 4 5 4" xfId="32274"/>
    <cellStyle name="Normal 2 5 4 5 4 2" xfId="32275"/>
    <cellStyle name="Normal 2 5 4 5 5" xfId="32276"/>
    <cellStyle name="Normal 2 5 4 6" xfId="32277"/>
    <cellStyle name="Normal 2 5 4 6 2" xfId="32278"/>
    <cellStyle name="Normal 2 5 4 7" xfId="32279"/>
    <cellStyle name="Normal 2 5 4 7 2" xfId="32280"/>
    <cellStyle name="Normal 2 5 4 8" xfId="32281"/>
    <cellStyle name="Normal 2 5 4 8 2" xfId="32282"/>
    <cellStyle name="Normal 2 5 4 9" xfId="32283"/>
    <cellStyle name="Normal 2 5 5" xfId="32284"/>
    <cellStyle name="Normal 2 5 5 10" xfId="32285"/>
    <cellStyle name="Normal 2 5 5 2" xfId="32286"/>
    <cellStyle name="Normal 2 5 5 2 2" xfId="32287"/>
    <cellStyle name="Normal 2 5 5 2 2 2" xfId="32288"/>
    <cellStyle name="Normal 2 5 5 2 2 2 2" xfId="32289"/>
    <cellStyle name="Normal 2 5 5 2 2 2 2 2" xfId="32290"/>
    <cellStyle name="Normal 2 5 5 2 2 2 3" xfId="32291"/>
    <cellStyle name="Normal 2 5 5 2 2 2 3 2" xfId="32292"/>
    <cellStyle name="Normal 2 5 5 2 2 2 4" xfId="32293"/>
    <cellStyle name="Normal 2 5 5 2 2 2 4 2" xfId="32294"/>
    <cellStyle name="Normal 2 5 5 2 2 2 5" xfId="32295"/>
    <cellStyle name="Normal 2 5 5 2 2 3" xfId="32296"/>
    <cellStyle name="Normal 2 5 5 2 2 3 2" xfId="32297"/>
    <cellStyle name="Normal 2 5 5 2 2 4" xfId="32298"/>
    <cellStyle name="Normal 2 5 5 2 2 4 2" xfId="32299"/>
    <cellStyle name="Normal 2 5 5 2 2 5" xfId="32300"/>
    <cellStyle name="Normal 2 5 5 2 2 5 2" xfId="32301"/>
    <cellStyle name="Normal 2 5 5 2 2 6" xfId="32302"/>
    <cellStyle name="Normal 2 5 5 2 3" xfId="32303"/>
    <cellStyle name="Normal 2 5 5 2 3 2" xfId="32304"/>
    <cellStyle name="Normal 2 5 5 2 3 2 2" xfId="32305"/>
    <cellStyle name="Normal 2 5 5 2 3 3" xfId="32306"/>
    <cellStyle name="Normal 2 5 5 2 3 3 2" xfId="32307"/>
    <cellStyle name="Normal 2 5 5 2 3 4" xfId="32308"/>
    <cellStyle name="Normal 2 5 5 2 3 4 2" xfId="32309"/>
    <cellStyle name="Normal 2 5 5 2 3 5" xfId="32310"/>
    <cellStyle name="Normal 2 5 5 2 4" xfId="32311"/>
    <cellStyle name="Normal 2 5 5 2 4 2" xfId="32312"/>
    <cellStyle name="Normal 2 5 5 2 5" xfId="32313"/>
    <cellStyle name="Normal 2 5 5 2 5 2" xfId="32314"/>
    <cellStyle name="Normal 2 5 5 2 6" xfId="32315"/>
    <cellStyle name="Normal 2 5 5 2 6 2" xfId="32316"/>
    <cellStyle name="Normal 2 5 5 2 7" xfId="32317"/>
    <cellStyle name="Normal 2 5 5 3" xfId="32318"/>
    <cellStyle name="Normal 2 5 5 3 2" xfId="32319"/>
    <cellStyle name="Normal 2 5 5 3 2 2" xfId="32320"/>
    <cellStyle name="Normal 2 5 5 3 2 2 2" xfId="32321"/>
    <cellStyle name="Normal 2 5 5 3 2 3" xfId="32322"/>
    <cellStyle name="Normal 2 5 5 3 2 3 2" xfId="32323"/>
    <cellStyle name="Normal 2 5 5 3 2 4" xfId="32324"/>
    <cellStyle name="Normal 2 5 5 3 2 4 2" xfId="32325"/>
    <cellStyle name="Normal 2 5 5 3 2 5" xfId="32326"/>
    <cellStyle name="Normal 2 5 5 3 3" xfId="32327"/>
    <cellStyle name="Normal 2 5 5 3 3 2" xfId="32328"/>
    <cellStyle name="Normal 2 5 5 3 4" xfId="32329"/>
    <cellStyle name="Normal 2 5 5 3 4 2" xfId="32330"/>
    <cellStyle name="Normal 2 5 5 3 5" xfId="32331"/>
    <cellStyle name="Normal 2 5 5 3 5 2" xfId="32332"/>
    <cellStyle name="Normal 2 5 5 3 6" xfId="32333"/>
    <cellStyle name="Normal 2 5 5 4" xfId="32334"/>
    <cellStyle name="Normal 2 5 5 4 2" xfId="32335"/>
    <cellStyle name="Normal 2 5 5 4 2 2" xfId="32336"/>
    <cellStyle name="Normal 2 5 5 4 3" xfId="32337"/>
    <cellStyle name="Normal 2 5 5 4 3 2" xfId="32338"/>
    <cellStyle name="Normal 2 5 5 4 4" xfId="32339"/>
    <cellStyle name="Normal 2 5 5 4 4 2" xfId="32340"/>
    <cellStyle name="Normal 2 5 5 4 5" xfId="32341"/>
    <cellStyle name="Normal 2 5 5 5" xfId="32342"/>
    <cellStyle name="Normal 2 5 5 5 2" xfId="32343"/>
    <cellStyle name="Normal 2 5 5 6" xfId="32344"/>
    <cellStyle name="Normal 2 5 5 6 2" xfId="32345"/>
    <cellStyle name="Normal 2 5 5 7" xfId="32346"/>
    <cellStyle name="Normal 2 5 5 7 2" xfId="32347"/>
    <cellStyle name="Normal 2 5 5 8" xfId="32348"/>
    <cellStyle name="Normal 2 5 5 9" xfId="32349"/>
    <cellStyle name="Normal 2 5 6" xfId="32350"/>
    <cellStyle name="Normal 2 5 6 2" xfId="32351"/>
    <cellStyle name="Normal 2 5 6 2 2" xfId="32352"/>
    <cellStyle name="Normal 2 5 6 2 2 2" xfId="32353"/>
    <cellStyle name="Normal 2 5 6 2 2 2 2" xfId="32354"/>
    <cellStyle name="Normal 2 5 6 2 2 3" xfId="32355"/>
    <cellStyle name="Normal 2 5 6 2 2 3 2" xfId="32356"/>
    <cellStyle name="Normal 2 5 6 2 2 4" xfId="32357"/>
    <cellStyle name="Normal 2 5 6 2 2 4 2" xfId="32358"/>
    <cellStyle name="Normal 2 5 6 2 2 5" xfId="32359"/>
    <cellStyle name="Normal 2 5 6 2 3" xfId="32360"/>
    <cellStyle name="Normal 2 5 6 2 3 2" xfId="32361"/>
    <cellStyle name="Normal 2 5 6 2 4" xfId="32362"/>
    <cellStyle name="Normal 2 5 6 2 4 2" xfId="32363"/>
    <cellStyle name="Normal 2 5 6 2 5" xfId="32364"/>
    <cellStyle name="Normal 2 5 6 2 5 2" xfId="32365"/>
    <cellStyle name="Normal 2 5 6 2 6" xfId="32366"/>
    <cellStyle name="Normal 2 5 6 3" xfId="32367"/>
    <cellStyle name="Normal 2 5 6 3 2" xfId="32368"/>
    <cellStyle name="Normal 2 5 6 3 2 2" xfId="32369"/>
    <cellStyle name="Normal 2 5 6 3 3" xfId="32370"/>
    <cellStyle name="Normal 2 5 6 3 3 2" xfId="32371"/>
    <cellStyle name="Normal 2 5 6 3 4" xfId="32372"/>
    <cellStyle name="Normal 2 5 6 3 4 2" xfId="32373"/>
    <cellStyle name="Normal 2 5 6 3 5" xfId="32374"/>
    <cellStyle name="Normal 2 5 6 4" xfId="32375"/>
    <cellStyle name="Normal 2 5 6 4 2" xfId="32376"/>
    <cellStyle name="Normal 2 5 6 5" xfId="32377"/>
    <cellStyle name="Normal 2 5 6 5 2" xfId="32378"/>
    <cellStyle name="Normal 2 5 6 6" xfId="32379"/>
    <cellStyle name="Normal 2 5 6 6 2" xfId="32380"/>
    <cellStyle name="Normal 2 5 6 7" xfId="32381"/>
    <cellStyle name="Normal 2 5 7" xfId="32382"/>
    <cellStyle name="Normal 2 5 7 2" xfId="32383"/>
    <cellStyle name="Normal 2 5 7 2 2" xfId="32384"/>
    <cellStyle name="Normal 2 5 7 2 2 2" xfId="32385"/>
    <cellStyle name="Normal 2 5 7 2 2 2 2" xfId="32386"/>
    <cellStyle name="Normal 2 5 7 2 2 3" xfId="32387"/>
    <cellStyle name="Normal 2 5 7 2 2 3 2" xfId="32388"/>
    <cellStyle name="Normal 2 5 7 2 2 4" xfId="32389"/>
    <cellStyle name="Normal 2 5 7 2 2 4 2" xfId="32390"/>
    <cellStyle name="Normal 2 5 7 2 2 5" xfId="32391"/>
    <cellStyle name="Normal 2 5 7 2 3" xfId="32392"/>
    <cellStyle name="Normal 2 5 7 2 3 2" xfId="32393"/>
    <cellStyle name="Normal 2 5 7 2 4" xfId="32394"/>
    <cellStyle name="Normal 2 5 7 2 4 2" xfId="32395"/>
    <cellStyle name="Normal 2 5 7 2 5" xfId="32396"/>
    <cellStyle name="Normal 2 5 7 2 5 2" xfId="32397"/>
    <cellStyle name="Normal 2 5 7 2 6" xfId="32398"/>
    <cellStyle name="Normal 2 5 7 3" xfId="32399"/>
    <cellStyle name="Normal 2 5 7 3 2" xfId="32400"/>
    <cellStyle name="Normal 2 5 7 3 2 2" xfId="32401"/>
    <cellStyle name="Normal 2 5 7 3 3" xfId="32402"/>
    <cellStyle name="Normal 2 5 7 3 3 2" xfId="32403"/>
    <cellStyle name="Normal 2 5 7 3 4" xfId="32404"/>
    <cellStyle name="Normal 2 5 7 3 4 2" xfId="32405"/>
    <cellStyle name="Normal 2 5 7 3 5" xfId="32406"/>
    <cellStyle name="Normal 2 5 7 4" xfId="32407"/>
    <cellStyle name="Normal 2 5 7 4 2" xfId="32408"/>
    <cellStyle name="Normal 2 5 7 5" xfId="32409"/>
    <cellStyle name="Normal 2 5 7 5 2" xfId="32410"/>
    <cellStyle name="Normal 2 5 7 6" xfId="32411"/>
    <cellStyle name="Normal 2 5 7 6 2" xfId="32412"/>
    <cellStyle name="Normal 2 5 7 7" xfId="32413"/>
    <cellStyle name="Normal 2 5 8" xfId="32414"/>
    <cellStyle name="Normal 2 5 8 2" xfId="32415"/>
    <cellStyle name="Normal 2 5 8 2 2" xfId="32416"/>
    <cellStyle name="Normal 2 5 8 2 2 2" xfId="32417"/>
    <cellStyle name="Normal 2 5 8 2 3" xfId="32418"/>
    <cellStyle name="Normal 2 5 8 2 3 2" xfId="32419"/>
    <cellStyle name="Normal 2 5 8 2 4" xfId="32420"/>
    <cellStyle name="Normal 2 5 8 2 4 2" xfId="32421"/>
    <cellStyle name="Normal 2 5 8 2 5" xfId="32422"/>
    <cellStyle name="Normal 2 5 8 3" xfId="32423"/>
    <cellStyle name="Normal 2 5 8 3 2" xfId="32424"/>
    <cellStyle name="Normal 2 5 8 4" xfId="32425"/>
    <cellStyle name="Normal 2 5 8 4 2" xfId="32426"/>
    <cellStyle name="Normal 2 5 8 5" xfId="32427"/>
    <cellStyle name="Normal 2 5 8 5 2" xfId="32428"/>
    <cellStyle name="Normal 2 5 8 6" xfId="32429"/>
    <cellStyle name="Normal 2 5 9" xfId="32430"/>
    <cellStyle name="Normal 2 5 9 2" xfId="32431"/>
    <cellStyle name="Normal 2 5 9 2 2" xfId="32432"/>
    <cellStyle name="Normal 2 5 9 3" xfId="32433"/>
    <cellStyle name="Normal 2 5 9 3 2" xfId="32434"/>
    <cellStyle name="Normal 2 5 9 4" xfId="32435"/>
    <cellStyle name="Normal 2 5 9 4 2" xfId="32436"/>
    <cellStyle name="Normal 2 5 9 5" xfId="32437"/>
    <cellStyle name="Normal 2 50" xfId="32438"/>
    <cellStyle name="Normal 2 51" xfId="32439"/>
    <cellStyle name="Normal 2 52" xfId="32440"/>
    <cellStyle name="Normal 2 53" xfId="32441"/>
    <cellStyle name="Normal 2 54" xfId="32442"/>
    <cellStyle name="Normal 2 55" xfId="32443"/>
    <cellStyle name="Normal 2 56" xfId="32444"/>
    <cellStyle name="Normal 2 57" xfId="32445"/>
    <cellStyle name="Normal 2 58" xfId="32446"/>
    <cellStyle name="Normal 2 59" xfId="32447"/>
    <cellStyle name="Normal 2 6" xfId="32448"/>
    <cellStyle name="Normal 2 6 10" xfId="32449"/>
    <cellStyle name="Normal 2 6 10 2" xfId="32450"/>
    <cellStyle name="Normal 2 6 11" xfId="32451"/>
    <cellStyle name="Normal 2 6 11 2" xfId="32452"/>
    <cellStyle name="Normal 2 6 12" xfId="32453"/>
    <cellStyle name="Normal 2 6 12 2" xfId="32454"/>
    <cellStyle name="Normal 2 6 13" xfId="32455"/>
    <cellStyle name="Normal 2 6 14" xfId="32456"/>
    <cellStyle name="Normal 2 6 15" xfId="32457"/>
    <cellStyle name="Normal 2 6 16" xfId="32458"/>
    <cellStyle name="Normal 2 6 2" xfId="32459"/>
    <cellStyle name="Normal 2 6 2 10" xfId="32460"/>
    <cellStyle name="Normal 2 6 2 10 2" xfId="32461"/>
    <cellStyle name="Normal 2 6 2 11" xfId="32462"/>
    <cellStyle name="Normal 2 6 2 12" xfId="32463"/>
    <cellStyle name="Normal 2 6 2 2" xfId="32464"/>
    <cellStyle name="Normal 2 6 2 2 2" xfId="32465"/>
    <cellStyle name="Normal 2 6 2 2 2 2" xfId="32466"/>
    <cellStyle name="Normal 2 6 2 2 2 2 2" xfId="32467"/>
    <cellStyle name="Normal 2 6 2 2 2 2 2 2" xfId="32468"/>
    <cellStyle name="Normal 2 6 2 2 2 2 2 2 2" xfId="32469"/>
    <cellStyle name="Normal 2 6 2 2 2 2 2 2 2 2" xfId="32470"/>
    <cellStyle name="Normal 2 6 2 2 2 2 2 2 3" xfId="32471"/>
    <cellStyle name="Normal 2 6 2 2 2 2 2 2 3 2" xfId="32472"/>
    <cellStyle name="Normal 2 6 2 2 2 2 2 2 4" xfId="32473"/>
    <cellStyle name="Normal 2 6 2 2 2 2 2 2 4 2" xfId="32474"/>
    <cellStyle name="Normal 2 6 2 2 2 2 2 2 5" xfId="32475"/>
    <cellStyle name="Normal 2 6 2 2 2 2 2 3" xfId="32476"/>
    <cellStyle name="Normal 2 6 2 2 2 2 2 3 2" xfId="32477"/>
    <cellStyle name="Normal 2 6 2 2 2 2 2 4" xfId="32478"/>
    <cellStyle name="Normal 2 6 2 2 2 2 2 4 2" xfId="32479"/>
    <cellStyle name="Normal 2 6 2 2 2 2 2 5" xfId="32480"/>
    <cellStyle name="Normal 2 6 2 2 2 2 2 5 2" xfId="32481"/>
    <cellStyle name="Normal 2 6 2 2 2 2 2 6" xfId="32482"/>
    <cellStyle name="Normal 2 6 2 2 2 2 3" xfId="32483"/>
    <cellStyle name="Normal 2 6 2 2 2 2 3 2" xfId="32484"/>
    <cellStyle name="Normal 2 6 2 2 2 2 3 2 2" xfId="32485"/>
    <cellStyle name="Normal 2 6 2 2 2 2 3 3" xfId="32486"/>
    <cellStyle name="Normal 2 6 2 2 2 2 3 3 2" xfId="32487"/>
    <cellStyle name="Normal 2 6 2 2 2 2 3 4" xfId="32488"/>
    <cellStyle name="Normal 2 6 2 2 2 2 3 4 2" xfId="32489"/>
    <cellStyle name="Normal 2 6 2 2 2 2 3 5" xfId="32490"/>
    <cellStyle name="Normal 2 6 2 2 2 2 4" xfId="32491"/>
    <cellStyle name="Normal 2 6 2 2 2 2 4 2" xfId="32492"/>
    <cellStyle name="Normal 2 6 2 2 2 2 5" xfId="32493"/>
    <cellStyle name="Normal 2 6 2 2 2 2 5 2" xfId="32494"/>
    <cellStyle name="Normal 2 6 2 2 2 2 6" xfId="32495"/>
    <cellStyle name="Normal 2 6 2 2 2 2 6 2" xfId="32496"/>
    <cellStyle name="Normal 2 6 2 2 2 2 7" xfId="32497"/>
    <cellStyle name="Normal 2 6 2 2 2 3" xfId="32498"/>
    <cellStyle name="Normal 2 6 2 2 2 3 2" xfId="32499"/>
    <cellStyle name="Normal 2 6 2 2 2 3 2 2" xfId="32500"/>
    <cellStyle name="Normal 2 6 2 2 2 3 2 2 2" xfId="32501"/>
    <cellStyle name="Normal 2 6 2 2 2 3 2 3" xfId="32502"/>
    <cellStyle name="Normal 2 6 2 2 2 3 2 3 2" xfId="32503"/>
    <cellStyle name="Normal 2 6 2 2 2 3 2 4" xfId="32504"/>
    <cellStyle name="Normal 2 6 2 2 2 3 2 4 2" xfId="32505"/>
    <cellStyle name="Normal 2 6 2 2 2 3 2 5" xfId="32506"/>
    <cellStyle name="Normal 2 6 2 2 2 3 3" xfId="32507"/>
    <cellStyle name="Normal 2 6 2 2 2 3 3 2" xfId="32508"/>
    <cellStyle name="Normal 2 6 2 2 2 3 4" xfId="32509"/>
    <cellStyle name="Normal 2 6 2 2 2 3 4 2" xfId="32510"/>
    <cellStyle name="Normal 2 6 2 2 2 3 5" xfId="32511"/>
    <cellStyle name="Normal 2 6 2 2 2 3 5 2" xfId="32512"/>
    <cellStyle name="Normal 2 6 2 2 2 3 6" xfId="32513"/>
    <cellStyle name="Normal 2 6 2 2 2 4" xfId="32514"/>
    <cellStyle name="Normal 2 6 2 2 2 4 2" xfId="32515"/>
    <cellStyle name="Normal 2 6 2 2 2 4 2 2" xfId="32516"/>
    <cellStyle name="Normal 2 6 2 2 2 4 3" xfId="32517"/>
    <cellStyle name="Normal 2 6 2 2 2 4 3 2" xfId="32518"/>
    <cellStyle name="Normal 2 6 2 2 2 4 4" xfId="32519"/>
    <cellStyle name="Normal 2 6 2 2 2 4 4 2" xfId="32520"/>
    <cellStyle name="Normal 2 6 2 2 2 4 5" xfId="32521"/>
    <cellStyle name="Normal 2 6 2 2 2 5" xfId="32522"/>
    <cellStyle name="Normal 2 6 2 2 2 5 2" xfId="32523"/>
    <cellStyle name="Normal 2 6 2 2 2 6" xfId="32524"/>
    <cellStyle name="Normal 2 6 2 2 2 6 2" xfId="32525"/>
    <cellStyle name="Normal 2 6 2 2 2 7" xfId="32526"/>
    <cellStyle name="Normal 2 6 2 2 2 7 2" xfId="32527"/>
    <cellStyle name="Normal 2 6 2 2 2 8" xfId="32528"/>
    <cellStyle name="Normal 2 6 2 2 3" xfId="32529"/>
    <cellStyle name="Normal 2 6 2 2 3 2" xfId="32530"/>
    <cellStyle name="Normal 2 6 2 2 3 2 2" xfId="32531"/>
    <cellStyle name="Normal 2 6 2 2 3 2 2 2" xfId="32532"/>
    <cellStyle name="Normal 2 6 2 2 3 2 2 2 2" xfId="32533"/>
    <cellStyle name="Normal 2 6 2 2 3 2 2 3" xfId="32534"/>
    <cellStyle name="Normal 2 6 2 2 3 2 2 3 2" xfId="32535"/>
    <cellStyle name="Normal 2 6 2 2 3 2 2 4" xfId="32536"/>
    <cellStyle name="Normal 2 6 2 2 3 2 2 4 2" xfId="32537"/>
    <cellStyle name="Normal 2 6 2 2 3 2 2 5" xfId="32538"/>
    <cellStyle name="Normal 2 6 2 2 3 2 3" xfId="32539"/>
    <cellStyle name="Normal 2 6 2 2 3 2 3 2" xfId="32540"/>
    <cellStyle name="Normal 2 6 2 2 3 2 4" xfId="32541"/>
    <cellStyle name="Normal 2 6 2 2 3 2 4 2" xfId="32542"/>
    <cellStyle name="Normal 2 6 2 2 3 2 5" xfId="32543"/>
    <cellStyle name="Normal 2 6 2 2 3 2 5 2" xfId="32544"/>
    <cellStyle name="Normal 2 6 2 2 3 2 6" xfId="32545"/>
    <cellStyle name="Normal 2 6 2 2 3 3" xfId="32546"/>
    <cellStyle name="Normal 2 6 2 2 3 3 2" xfId="32547"/>
    <cellStyle name="Normal 2 6 2 2 3 3 2 2" xfId="32548"/>
    <cellStyle name="Normal 2 6 2 2 3 3 3" xfId="32549"/>
    <cellStyle name="Normal 2 6 2 2 3 3 3 2" xfId="32550"/>
    <cellStyle name="Normal 2 6 2 2 3 3 4" xfId="32551"/>
    <cellStyle name="Normal 2 6 2 2 3 3 4 2" xfId="32552"/>
    <cellStyle name="Normal 2 6 2 2 3 3 5" xfId="32553"/>
    <cellStyle name="Normal 2 6 2 2 3 4" xfId="32554"/>
    <cellStyle name="Normal 2 6 2 2 3 4 2" xfId="32555"/>
    <cellStyle name="Normal 2 6 2 2 3 5" xfId="32556"/>
    <cellStyle name="Normal 2 6 2 2 3 5 2" xfId="32557"/>
    <cellStyle name="Normal 2 6 2 2 3 6" xfId="32558"/>
    <cellStyle name="Normal 2 6 2 2 3 6 2" xfId="32559"/>
    <cellStyle name="Normal 2 6 2 2 3 7" xfId="32560"/>
    <cellStyle name="Normal 2 6 2 2 4" xfId="32561"/>
    <cellStyle name="Normal 2 6 2 2 4 2" xfId="32562"/>
    <cellStyle name="Normal 2 6 2 2 4 2 2" xfId="32563"/>
    <cellStyle name="Normal 2 6 2 2 4 2 2 2" xfId="32564"/>
    <cellStyle name="Normal 2 6 2 2 4 2 3" xfId="32565"/>
    <cellStyle name="Normal 2 6 2 2 4 2 3 2" xfId="32566"/>
    <cellStyle name="Normal 2 6 2 2 4 2 4" xfId="32567"/>
    <cellStyle name="Normal 2 6 2 2 4 2 4 2" xfId="32568"/>
    <cellStyle name="Normal 2 6 2 2 4 2 5" xfId="32569"/>
    <cellStyle name="Normal 2 6 2 2 4 3" xfId="32570"/>
    <cellStyle name="Normal 2 6 2 2 4 3 2" xfId="32571"/>
    <cellStyle name="Normal 2 6 2 2 4 4" xfId="32572"/>
    <cellStyle name="Normal 2 6 2 2 4 4 2" xfId="32573"/>
    <cellStyle name="Normal 2 6 2 2 4 5" xfId="32574"/>
    <cellStyle name="Normal 2 6 2 2 4 5 2" xfId="32575"/>
    <cellStyle name="Normal 2 6 2 2 4 6" xfId="32576"/>
    <cellStyle name="Normal 2 6 2 2 5" xfId="32577"/>
    <cellStyle name="Normal 2 6 2 2 5 2" xfId="32578"/>
    <cellStyle name="Normal 2 6 2 2 5 2 2" xfId="32579"/>
    <cellStyle name="Normal 2 6 2 2 5 3" xfId="32580"/>
    <cellStyle name="Normal 2 6 2 2 5 3 2" xfId="32581"/>
    <cellStyle name="Normal 2 6 2 2 5 4" xfId="32582"/>
    <cellStyle name="Normal 2 6 2 2 5 4 2" xfId="32583"/>
    <cellStyle name="Normal 2 6 2 2 5 5" xfId="32584"/>
    <cellStyle name="Normal 2 6 2 2 6" xfId="32585"/>
    <cellStyle name="Normal 2 6 2 2 6 2" xfId="32586"/>
    <cellStyle name="Normal 2 6 2 2 7" xfId="32587"/>
    <cellStyle name="Normal 2 6 2 2 7 2" xfId="32588"/>
    <cellStyle name="Normal 2 6 2 2 8" xfId="32589"/>
    <cellStyle name="Normal 2 6 2 2 8 2" xfId="32590"/>
    <cellStyle name="Normal 2 6 2 2 9" xfId="32591"/>
    <cellStyle name="Normal 2 6 2 3" xfId="32592"/>
    <cellStyle name="Normal 2 6 2 3 2" xfId="32593"/>
    <cellStyle name="Normal 2 6 2 3 2 2" xfId="32594"/>
    <cellStyle name="Normal 2 6 2 3 2 2 2" xfId="32595"/>
    <cellStyle name="Normal 2 6 2 3 2 2 2 2" xfId="32596"/>
    <cellStyle name="Normal 2 6 2 3 2 2 2 2 2" xfId="32597"/>
    <cellStyle name="Normal 2 6 2 3 2 2 2 3" xfId="32598"/>
    <cellStyle name="Normal 2 6 2 3 2 2 2 3 2" xfId="32599"/>
    <cellStyle name="Normal 2 6 2 3 2 2 2 4" xfId="32600"/>
    <cellStyle name="Normal 2 6 2 3 2 2 2 4 2" xfId="32601"/>
    <cellStyle name="Normal 2 6 2 3 2 2 2 5" xfId="32602"/>
    <cellStyle name="Normal 2 6 2 3 2 2 3" xfId="32603"/>
    <cellStyle name="Normal 2 6 2 3 2 2 3 2" xfId="32604"/>
    <cellStyle name="Normal 2 6 2 3 2 2 4" xfId="32605"/>
    <cellStyle name="Normal 2 6 2 3 2 2 4 2" xfId="32606"/>
    <cellStyle name="Normal 2 6 2 3 2 2 5" xfId="32607"/>
    <cellStyle name="Normal 2 6 2 3 2 2 5 2" xfId="32608"/>
    <cellStyle name="Normal 2 6 2 3 2 2 6" xfId="32609"/>
    <cellStyle name="Normal 2 6 2 3 2 3" xfId="32610"/>
    <cellStyle name="Normal 2 6 2 3 2 3 2" xfId="32611"/>
    <cellStyle name="Normal 2 6 2 3 2 3 2 2" xfId="32612"/>
    <cellStyle name="Normal 2 6 2 3 2 3 3" xfId="32613"/>
    <cellStyle name="Normal 2 6 2 3 2 3 3 2" xfId="32614"/>
    <cellStyle name="Normal 2 6 2 3 2 3 4" xfId="32615"/>
    <cellStyle name="Normal 2 6 2 3 2 3 4 2" xfId="32616"/>
    <cellStyle name="Normal 2 6 2 3 2 3 5" xfId="32617"/>
    <cellStyle name="Normal 2 6 2 3 2 4" xfId="32618"/>
    <cellStyle name="Normal 2 6 2 3 2 4 2" xfId="32619"/>
    <cellStyle name="Normal 2 6 2 3 2 5" xfId="32620"/>
    <cellStyle name="Normal 2 6 2 3 2 5 2" xfId="32621"/>
    <cellStyle name="Normal 2 6 2 3 2 6" xfId="32622"/>
    <cellStyle name="Normal 2 6 2 3 2 6 2" xfId="32623"/>
    <cellStyle name="Normal 2 6 2 3 2 7" xfId="32624"/>
    <cellStyle name="Normal 2 6 2 3 3" xfId="32625"/>
    <cellStyle name="Normal 2 6 2 3 3 2" xfId="32626"/>
    <cellStyle name="Normal 2 6 2 3 3 2 2" xfId="32627"/>
    <cellStyle name="Normal 2 6 2 3 3 2 2 2" xfId="32628"/>
    <cellStyle name="Normal 2 6 2 3 3 2 3" xfId="32629"/>
    <cellStyle name="Normal 2 6 2 3 3 2 3 2" xfId="32630"/>
    <cellStyle name="Normal 2 6 2 3 3 2 4" xfId="32631"/>
    <cellStyle name="Normal 2 6 2 3 3 2 4 2" xfId="32632"/>
    <cellStyle name="Normal 2 6 2 3 3 2 5" xfId="32633"/>
    <cellStyle name="Normal 2 6 2 3 3 3" xfId="32634"/>
    <cellStyle name="Normal 2 6 2 3 3 3 2" xfId="32635"/>
    <cellStyle name="Normal 2 6 2 3 3 4" xfId="32636"/>
    <cellStyle name="Normal 2 6 2 3 3 4 2" xfId="32637"/>
    <cellStyle name="Normal 2 6 2 3 3 5" xfId="32638"/>
    <cellStyle name="Normal 2 6 2 3 3 5 2" xfId="32639"/>
    <cellStyle name="Normal 2 6 2 3 3 6" xfId="32640"/>
    <cellStyle name="Normal 2 6 2 3 4" xfId="32641"/>
    <cellStyle name="Normal 2 6 2 3 4 2" xfId="32642"/>
    <cellStyle name="Normal 2 6 2 3 4 2 2" xfId="32643"/>
    <cellStyle name="Normal 2 6 2 3 4 3" xfId="32644"/>
    <cellStyle name="Normal 2 6 2 3 4 3 2" xfId="32645"/>
    <cellStyle name="Normal 2 6 2 3 4 4" xfId="32646"/>
    <cellStyle name="Normal 2 6 2 3 4 4 2" xfId="32647"/>
    <cellStyle name="Normal 2 6 2 3 4 5" xfId="32648"/>
    <cellStyle name="Normal 2 6 2 3 5" xfId="32649"/>
    <cellStyle name="Normal 2 6 2 3 5 2" xfId="32650"/>
    <cellStyle name="Normal 2 6 2 3 6" xfId="32651"/>
    <cellStyle name="Normal 2 6 2 3 6 2" xfId="32652"/>
    <cellStyle name="Normal 2 6 2 3 7" xfId="32653"/>
    <cellStyle name="Normal 2 6 2 3 7 2" xfId="32654"/>
    <cellStyle name="Normal 2 6 2 3 8" xfId="32655"/>
    <cellStyle name="Normal 2 6 2 4" xfId="32656"/>
    <cellStyle name="Normal 2 6 2 4 2" xfId="32657"/>
    <cellStyle name="Normal 2 6 2 4 2 2" xfId="32658"/>
    <cellStyle name="Normal 2 6 2 4 2 2 2" xfId="32659"/>
    <cellStyle name="Normal 2 6 2 4 2 2 2 2" xfId="32660"/>
    <cellStyle name="Normal 2 6 2 4 2 2 3" xfId="32661"/>
    <cellStyle name="Normal 2 6 2 4 2 2 3 2" xfId="32662"/>
    <cellStyle name="Normal 2 6 2 4 2 2 4" xfId="32663"/>
    <cellStyle name="Normal 2 6 2 4 2 2 4 2" xfId="32664"/>
    <cellStyle name="Normal 2 6 2 4 2 2 5" xfId="32665"/>
    <cellStyle name="Normal 2 6 2 4 2 3" xfId="32666"/>
    <cellStyle name="Normal 2 6 2 4 2 3 2" xfId="32667"/>
    <cellStyle name="Normal 2 6 2 4 2 4" xfId="32668"/>
    <cellStyle name="Normal 2 6 2 4 2 4 2" xfId="32669"/>
    <cellStyle name="Normal 2 6 2 4 2 5" xfId="32670"/>
    <cellStyle name="Normal 2 6 2 4 2 5 2" xfId="32671"/>
    <cellStyle name="Normal 2 6 2 4 2 6" xfId="32672"/>
    <cellStyle name="Normal 2 6 2 4 3" xfId="32673"/>
    <cellStyle name="Normal 2 6 2 4 3 2" xfId="32674"/>
    <cellStyle name="Normal 2 6 2 4 3 2 2" xfId="32675"/>
    <cellStyle name="Normal 2 6 2 4 3 3" xfId="32676"/>
    <cellStyle name="Normal 2 6 2 4 3 3 2" xfId="32677"/>
    <cellStyle name="Normal 2 6 2 4 3 4" xfId="32678"/>
    <cellStyle name="Normal 2 6 2 4 3 4 2" xfId="32679"/>
    <cellStyle name="Normal 2 6 2 4 3 5" xfId="32680"/>
    <cellStyle name="Normal 2 6 2 4 4" xfId="32681"/>
    <cellStyle name="Normal 2 6 2 4 4 2" xfId="32682"/>
    <cellStyle name="Normal 2 6 2 4 5" xfId="32683"/>
    <cellStyle name="Normal 2 6 2 4 5 2" xfId="32684"/>
    <cellStyle name="Normal 2 6 2 4 6" xfId="32685"/>
    <cellStyle name="Normal 2 6 2 4 6 2" xfId="32686"/>
    <cellStyle name="Normal 2 6 2 4 7" xfId="32687"/>
    <cellStyle name="Normal 2 6 2 5" xfId="32688"/>
    <cellStyle name="Normal 2 6 2 5 2" xfId="32689"/>
    <cellStyle name="Normal 2 6 2 5 2 2" xfId="32690"/>
    <cellStyle name="Normal 2 6 2 5 2 2 2" xfId="32691"/>
    <cellStyle name="Normal 2 6 2 5 2 2 2 2" xfId="32692"/>
    <cellStyle name="Normal 2 6 2 5 2 2 3" xfId="32693"/>
    <cellStyle name="Normal 2 6 2 5 2 2 3 2" xfId="32694"/>
    <cellStyle name="Normal 2 6 2 5 2 2 4" xfId="32695"/>
    <cellStyle name="Normal 2 6 2 5 2 2 4 2" xfId="32696"/>
    <cellStyle name="Normal 2 6 2 5 2 2 5" xfId="32697"/>
    <cellStyle name="Normal 2 6 2 5 2 3" xfId="32698"/>
    <cellStyle name="Normal 2 6 2 5 2 3 2" xfId="32699"/>
    <cellStyle name="Normal 2 6 2 5 2 4" xfId="32700"/>
    <cellStyle name="Normal 2 6 2 5 2 4 2" xfId="32701"/>
    <cellStyle name="Normal 2 6 2 5 2 5" xfId="32702"/>
    <cellStyle name="Normal 2 6 2 5 2 5 2" xfId="32703"/>
    <cellStyle name="Normal 2 6 2 5 2 6" xfId="32704"/>
    <cellStyle name="Normal 2 6 2 5 3" xfId="32705"/>
    <cellStyle name="Normal 2 6 2 5 3 2" xfId="32706"/>
    <cellStyle name="Normal 2 6 2 5 3 2 2" xfId="32707"/>
    <cellStyle name="Normal 2 6 2 5 3 3" xfId="32708"/>
    <cellStyle name="Normal 2 6 2 5 3 3 2" xfId="32709"/>
    <cellStyle name="Normal 2 6 2 5 3 4" xfId="32710"/>
    <cellStyle name="Normal 2 6 2 5 3 4 2" xfId="32711"/>
    <cellStyle name="Normal 2 6 2 5 3 5" xfId="32712"/>
    <cellStyle name="Normal 2 6 2 5 4" xfId="32713"/>
    <cellStyle name="Normal 2 6 2 5 4 2" xfId="32714"/>
    <cellStyle name="Normal 2 6 2 5 5" xfId="32715"/>
    <cellStyle name="Normal 2 6 2 5 5 2" xfId="32716"/>
    <cellStyle name="Normal 2 6 2 5 6" xfId="32717"/>
    <cellStyle name="Normal 2 6 2 5 6 2" xfId="32718"/>
    <cellStyle name="Normal 2 6 2 5 7" xfId="32719"/>
    <cellStyle name="Normal 2 6 2 6" xfId="32720"/>
    <cellStyle name="Normal 2 6 2 6 2" xfId="32721"/>
    <cellStyle name="Normal 2 6 2 6 2 2" xfId="32722"/>
    <cellStyle name="Normal 2 6 2 6 2 2 2" xfId="32723"/>
    <cellStyle name="Normal 2 6 2 6 2 3" xfId="32724"/>
    <cellStyle name="Normal 2 6 2 6 2 3 2" xfId="32725"/>
    <cellStyle name="Normal 2 6 2 6 2 4" xfId="32726"/>
    <cellStyle name="Normal 2 6 2 6 2 4 2" xfId="32727"/>
    <cellStyle name="Normal 2 6 2 6 2 5" xfId="32728"/>
    <cellStyle name="Normal 2 6 2 6 3" xfId="32729"/>
    <cellStyle name="Normal 2 6 2 6 3 2" xfId="32730"/>
    <cellStyle name="Normal 2 6 2 6 4" xfId="32731"/>
    <cellStyle name="Normal 2 6 2 6 4 2" xfId="32732"/>
    <cellStyle name="Normal 2 6 2 6 5" xfId="32733"/>
    <cellStyle name="Normal 2 6 2 6 5 2" xfId="32734"/>
    <cellStyle name="Normal 2 6 2 6 6" xfId="32735"/>
    <cellStyle name="Normal 2 6 2 7" xfId="32736"/>
    <cellStyle name="Normal 2 6 2 7 2" xfId="32737"/>
    <cellStyle name="Normal 2 6 2 7 2 2" xfId="32738"/>
    <cellStyle name="Normal 2 6 2 7 3" xfId="32739"/>
    <cellStyle name="Normal 2 6 2 7 3 2" xfId="32740"/>
    <cellStyle name="Normal 2 6 2 7 4" xfId="32741"/>
    <cellStyle name="Normal 2 6 2 7 4 2" xfId="32742"/>
    <cellStyle name="Normal 2 6 2 7 5" xfId="32743"/>
    <cellStyle name="Normal 2 6 2 8" xfId="32744"/>
    <cellStyle name="Normal 2 6 2 8 2" xfId="32745"/>
    <cellStyle name="Normal 2 6 2 9" xfId="32746"/>
    <cellStyle name="Normal 2 6 2 9 2" xfId="32747"/>
    <cellStyle name="Normal 2 6 3" xfId="32748"/>
    <cellStyle name="Normal 2 6 3 10" xfId="32749"/>
    <cellStyle name="Normal 2 6 3 10 2" xfId="32750"/>
    <cellStyle name="Normal 2 6 3 11" xfId="32751"/>
    <cellStyle name="Normal 2 6 3 2" xfId="32752"/>
    <cellStyle name="Normal 2 6 3 2 2" xfId="32753"/>
    <cellStyle name="Normal 2 6 3 2 2 2" xfId="32754"/>
    <cellStyle name="Normal 2 6 3 2 2 2 2" xfId="32755"/>
    <cellStyle name="Normal 2 6 3 2 2 2 2 2" xfId="32756"/>
    <cellStyle name="Normal 2 6 3 2 2 2 2 2 2" xfId="32757"/>
    <cellStyle name="Normal 2 6 3 2 2 2 2 2 2 2" xfId="32758"/>
    <cellStyle name="Normal 2 6 3 2 2 2 2 2 3" xfId="32759"/>
    <cellStyle name="Normal 2 6 3 2 2 2 2 2 3 2" xfId="32760"/>
    <cellStyle name="Normal 2 6 3 2 2 2 2 2 4" xfId="32761"/>
    <cellStyle name="Normal 2 6 3 2 2 2 2 2 4 2" xfId="32762"/>
    <cellStyle name="Normal 2 6 3 2 2 2 2 2 5" xfId="32763"/>
    <cellStyle name="Normal 2 6 3 2 2 2 2 3" xfId="32764"/>
    <cellStyle name="Normal 2 6 3 2 2 2 2 3 2" xfId="32765"/>
    <cellStyle name="Normal 2 6 3 2 2 2 2 4" xfId="32766"/>
    <cellStyle name="Normal 2 6 3 2 2 2 2 4 2" xfId="32767"/>
    <cellStyle name="Normal 2 6 3 2 2 2 2 5" xfId="32768"/>
    <cellStyle name="Normal 2 6 3 2 2 2 2 5 2" xfId="32769"/>
    <cellStyle name="Normal 2 6 3 2 2 2 2 6" xfId="32770"/>
    <cellStyle name="Normal 2 6 3 2 2 2 3" xfId="32771"/>
    <cellStyle name="Normal 2 6 3 2 2 2 3 2" xfId="32772"/>
    <cellStyle name="Normal 2 6 3 2 2 2 3 2 2" xfId="32773"/>
    <cellStyle name="Normal 2 6 3 2 2 2 3 3" xfId="32774"/>
    <cellStyle name="Normal 2 6 3 2 2 2 3 3 2" xfId="32775"/>
    <cellStyle name="Normal 2 6 3 2 2 2 3 4" xfId="32776"/>
    <cellStyle name="Normal 2 6 3 2 2 2 3 4 2" xfId="32777"/>
    <cellStyle name="Normal 2 6 3 2 2 2 3 5" xfId="32778"/>
    <cellStyle name="Normal 2 6 3 2 2 2 4" xfId="32779"/>
    <cellStyle name="Normal 2 6 3 2 2 2 4 2" xfId="32780"/>
    <cellStyle name="Normal 2 6 3 2 2 2 5" xfId="32781"/>
    <cellStyle name="Normal 2 6 3 2 2 2 5 2" xfId="32782"/>
    <cellStyle name="Normal 2 6 3 2 2 2 6" xfId="32783"/>
    <cellStyle name="Normal 2 6 3 2 2 2 6 2" xfId="32784"/>
    <cellStyle name="Normal 2 6 3 2 2 2 7" xfId="32785"/>
    <cellStyle name="Normal 2 6 3 2 2 3" xfId="32786"/>
    <cellStyle name="Normal 2 6 3 2 2 3 2" xfId="32787"/>
    <cellStyle name="Normal 2 6 3 2 2 3 2 2" xfId="32788"/>
    <cellStyle name="Normal 2 6 3 2 2 3 2 2 2" xfId="32789"/>
    <cellStyle name="Normal 2 6 3 2 2 3 2 3" xfId="32790"/>
    <cellStyle name="Normal 2 6 3 2 2 3 2 3 2" xfId="32791"/>
    <cellStyle name="Normal 2 6 3 2 2 3 2 4" xfId="32792"/>
    <cellStyle name="Normal 2 6 3 2 2 3 2 4 2" xfId="32793"/>
    <cellStyle name="Normal 2 6 3 2 2 3 2 5" xfId="32794"/>
    <cellStyle name="Normal 2 6 3 2 2 3 3" xfId="32795"/>
    <cellStyle name="Normal 2 6 3 2 2 3 3 2" xfId="32796"/>
    <cellStyle name="Normal 2 6 3 2 2 3 4" xfId="32797"/>
    <cellStyle name="Normal 2 6 3 2 2 3 4 2" xfId="32798"/>
    <cellStyle name="Normal 2 6 3 2 2 3 5" xfId="32799"/>
    <cellStyle name="Normal 2 6 3 2 2 3 5 2" xfId="32800"/>
    <cellStyle name="Normal 2 6 3 2 2 3 6" xfId="32801"/>
    <cellStyle name="Normal 2 6 3 2 2 4" xfId="32802"/>
    <cellStyle name="Normal 2 6 3 2 2 4 2" xfId="32803"/>
    <cellStyle name="Normal 2 6 3 2 2 4 2 2" xfId="32804"/>
    <cellStyle name="Normal 2 6 3 2 2 4 3" xfId="32805"/>
    <cellStyle name="Normal 2 6 3 2 2 4 3 2" xfId="32806"/>
    <cellStyle name="Normal 2 6 3 2 2 4 4" xfId="32807"/>
    <cellStyle name="Normal 2 6 3 2 2 4 4 2" xfId="32808"/>
    <cellStyle name="Normal 2 6 3 2 2 4 5" xfId="32809"/>
    <cellStyle name="Normal 2 6 3 2 2 5" xfId="32810"/>
    <cellStyle name="Normal 2 6 3 2 2 5 2" xfId="32811"/>
    <cellStyle name="Normal 2 6 3 2 2 6" xfId="32812"/>
    <cellStyle name="Normal 2 6 3 2 2 6 2" xfId="32813"/>
    <cellStyle name="Normal 2 6 3 2 2 7" xfId="32814"/>
    <cellStyle name="Normal 2 6 3 2 2 7 2" xfId="32815"/>
    <cellStyle name="Normal 2 6 3 2 2 8" xfId="32816"/>
    <cellStyle name="Normal 2 6 3 2 3" xfId="32817"/>
    <cellStyle name="Normal 2 6 3 2 3 2" xfId="32818"/>
    <cellStyle name="Normal 2 6 3 2 3 2 2" xfId="32819"/>
    <cellStyle name="Normal 2 6 3 2 3 2 2 2" xfId="32820"/>
    <cellStyle name="Normal 2 6 3 2 3 2 2 2 2" xfId="32821"/>
    <cellStyle name="Normal 2 6 3 2 3 2 2 3" xfId="32822"/>
    <cellStyle name="Normal 2 6 3 2 3 2 2 3 2" xfId="32823"/>
    <cellStyle name="Normal 2 6 3 2 3 2 2 4" xfId="32824"/>
    <cellStyle name="Normal 2 6 3 2 3 2 2 4 2" xfId="32825"/>
    <cellStyle name="Normal 2 6 3 2 3 2 2 5" xfId="32826"/>
    <cellStyle name="Normal 2 6 3 2 3 2 3" xfId="32827"/>
    <cellStyle name="Normal 2 6 3 2 3 2 3 2" xfId="32828"/>
    <cellStyle name="Normal 2 6 3 2 3 2 4" xfId="32829"/>
    <cellStyle name="Normal 2 6 3 2 3 2 4 2" xfId="32830"/>
    <cellStyle name="Normal 2 6 3 2 3 2 5" xfId="32831"/>
    <cellStyle name="Normal 2 6 3 2 3 2 5 2" xfId="32832"/>
    <cellStyle name="Normal 2 6 3 2 3 2 6" xfId="32833"/>
    <cellStyle name="Normal 2 6 3 2 3 3" xfId="32834"/>
    <cellStyle name="Normal 2 6 3 2 3 3 2" xfId="32835"/>
    <cellStyle name="Normal 2 6 3 2 3 3 2 2" xfId="32836"/>
    <cellStyle name="Normal 2 6 3 2 3 3 3" xfId="32837"/>
    <cellStyle name="Normal 2 6 3 2 3 3 3 2" xfId="32838"/>
    <cellStyle name="Normal 2 6 3 2 3 3 4" xfId="32839"/>
    <cellStyle name="Normal 2 6 3 2 3 3 4 2" xfId="32840"/>
    <cellStyle name="Normal 2 6 3 2 3 3 5" xfId="32841"/>
    <cellStyle name="Normal 2 6 3 2 3 4" xfId="32842"/>
    <cellStyle name="Normal 2 6 3 2 3 4 2" xfId="32843"/>
    <cellStyle name="Normal 2 6 3 2 3 5" xfId="32844"/>
    <cellStyle name="Normal 2 6 3 2 3 5 2" xfId="32845"/>
    <cellStyle name="Normal 2 6 3 2 3 6" xfId="32846"/>
    <cellStyle name="Normal 2 6 3 2 3 6 2" xfId="32847"/>
    <cellStyle name="Normal 2 6 3 2 3 7" xfId="32848"/>
    <cellStyle name="Normal 2 6 3 2 4" xfId="32849"/>
    <cellStyle name="Normal 2 6 3 2 4 2" xfId="32850"/>
    <cellStyle name="Normal 2 6 3 2 4 2 2" xfId="32851"/>
    <cellStyle name="Normal 2 6 3 2 4 2 2 2" xfId="32852"/>
    <cellStyle name="Normal 2 6 3 2 4 2 3" xfId="32853"/>
    <cellStyle name="Normal 2 6 3 2 4 2 3 2" xfId="32854"/>
    <cellStyle name="Normal 2 6 3 2 4 2 4" xfId="32855"/>
    <cellStyle name="Normal 2 6 3 2 4 2 4 2" xfId="32856"/>
    <cellStyle name="Normal 2 6 3 2 4 2 5" xfId="32857"/>
    <cellStyle name="Normal 2 6 3 2 4 3" xfId="32858"/>
    <cellStyle name="Normal 2 6 3 2 4 3 2" xfId="32859"/>
    <cellStyle name="Normal 2 6 3 2 4 4" xfId="32860"/>
    <cellStyle name="Normal 2 6 3 2 4 4 2" xfId="32861"/>
    <cellStyle name="Normal 2 6 3 2 4 5" xfId="32862"/>
    <cellStyle name="Normal 2 6 3 2 4 5 2" xfId="32863"/>
    <cellStyle name="Normal 2 6 3 2 4 6" xfId="32864"/>
    <cellStyle name="Normal 2 6 3 2 5" xfId="32865"/>
    <cellStyle name="Normal 2 6 3 2 5 2" xfId="32866"/>
    <cellStyle name="Normal 2 6 3 2 5 2 2" xfId="32867"/>
    <cellStyle name="Normal 2 6 3 2 5 3" xfId="32868"/>
    <cellStyle name="Normal 2 6 3 2 5 3 2" xfId="32869"/>
    <cellStyle name="Normal 2 6 3 2 5 4" xfId="32870"/>
    <cellStyle name="Normal 2 6 3 2 5 4 2" xfId="32871"/>
    <cellStyle name="Normal 2 6 3 2 5 5" xfId="32872"/>
    <cellStyle name="Normal 2 6 3 2 6" xfId="32873"/>
    <cellStyle name="Normal 2 6 3 2 6 2" xfId="32874"/>
    <cellStyle name="Normal 2 6 3 2 7" xfId="32875"/>
    <cellStyle name="Normal 2 6 3 2 7 2" xfId="32876"/>
    <cellStyle name="Normal 2 6 3 2 8" xfId="32877"/>
    <cellStyle name="Normal 2 6 3 2 8 2" xfId="32878"/>
    <cellStyle name="Normal 2 6 3 2 9" xfId="32879"/>
    <cellStyle name="Normal 2 6 3 3" xfId="32880"/>
    <cellStyle name="Normal 2 6 3 3 2" xfId="32881"/>
    <cellStyle name="Normal 2 6 3 3 2 2" xfId="32882"/>
    <cellStyle name="Normal 2 6 3 3 2 2 2" xfId="32883"/>
    <cellStyle name="Normal 2 6 3 3 2 2 2 2" xfId="32884"/>
    <cellStyle name="Normal 2 6 3 3 2 2 2 2 2" xfId="32885"/>
    <cellStyle name="Normal 2 6 3 3 2 2 2 3" xfId="32886"/>
    <cellStyle name="Normal 2 6 3 3 2 2 2 3 2" xfId="32887"/>
    <cellStyle name="Normal 2 6 3 3 2 2 2 4" xfId="32888"/>
    <cellStyle name="Normal 2 6 3 3 2 2 2 4 2" xfId="32889"/>
    <cellStyle name="Normal 2 6 3 3 2 2 2 5" xfId="32890"/>
    <cellStyle name="Normal 2 6 3 3 2 2 3" xfId="32891"/>
    <cellStyle name="Normal 2 6 3 3 2 2 3 2" xfId="32892"/>
    <cellStyle name="Normal 2 6 3 3 2 2 4" xfId="32893"/>
    <cellStyle name="Normal 2 6 3 3 2 2 4 2" xfId="32894"/>
    <cellStyle name="Normal 2 6 3 3 2 2 5" xfId="32895"/>
    <cellStyle name="Normal 2 6 3 3 2 2 5 2" xfId="32896"/>
    <cellStyle name="Normal 2 6 3 3 2 2 6" xfId="32897"/>
    <cellStyle name="Normal 2 6 3 3 2 3" xfId="32898"/>
    <cellStyle name="Normal 2 6 3 3 2 3 2" xfId="32899"/>
    <cellStyle name="Normal 2 6 3 3 2 3 2 2" xfId="32900"/>
    <cellStyle name="Normal 2 6 3 3 2 3 3" xfId="32901"/>
    <cellStyle name="Normal 2 6 3 3 2 3 3 2" xfId="32902"/>
    <cellStyle name="Normal 2 6 3 3 2 3 4" xfId="32903"/>
    <cellStyle name="Normal 2 6 3 3 2 3 4 2" xfId="32904"/>
    <cellStyle name="Normal 2 6 3 3 2 3 5" xfId="32905"/>
    <cellStyle name="Normal 2 6 3 3 2 4" xfId="32906"/>
    <cellStyle name="Normal 2 6 3 3 2 4 2" xfId="32907"/>
    <cellStyle name="Normal 2 6 3 3 2 5" xfId="32908"/>
    <cellStyle name="Normal 2 6 3 3 2 5 2" xfId="32909"/>
    <cellStyle name="Normal 2 6 3 3 2 6" xfId="32910"/>
    <cellStyle name="Normal 2 6 3 3 2 6 2" xfId="32911"/>
    <cellStyle name="Normal 2 6 3 3 2 7" xfId="32912"/>
    <cellStyle name="Normal 2 6 3 3 3" xfId="32913"/>
    <cellStyle name="Normal 2 6 3 3 3 2" xfId="32914"/>
    <cellStyle name="Normal 2 6 3 3 3 2 2" xfId="32915"/>
    <cellStyle name="Normal 2 6 3 3 3 2 2 2" xfId="32916"/>
    <cellStyle name="Normal 2 6 3 3 3 2 3" xfId="32917"/>
    <cellStyle name="Normal 2 6 3 3 3 2 3 2" xfId="32918"/>
    <cellStyle name="Normal 2 6 3 3 3 2 4" xfId="32919"/>
    <cellStyle name="Normal 2 6 3 3 3 2 4 2" xfId="32920"/>
    <cellStyle name="Normal 2 6 3 3 3 2 5" xfId="32921"/>
    <cellStyle name="Normal 2 6 3 3 3 3" xfId="32922"/>
    <cellStyle name="Normal 2 6 3 3 3 3 2" xfId="32923"/>
    <cellStyle name="Normal 2 6 3 3 3 4" xfId="32924"/>
    <cellStyle name="Normal 2 6 3 3 3 4 2" xfId="32925"/>
    <cellStyle name="Normal 2 6 3 3 3 5" xfId="32926"/>
    <cellStyle name="Normal 2 6 3 3 3 5 2" xfId="32927"/>
    <cellStyle name="Normal 2 6 3 3 3 6" xfId="32928"/>
    <cellStyle name="Normal 2 6 3 3 4" xfId="32929"/>
    <cellStyle name="Normal 2 6 3 3 4 2" xfId="32930"/>
    <cellStyle name="Normal 2 6 3 3 4 2 2" xfId="32931"/>
    <cellStyle name="Normal 2 6 3 3 4 3" xfId="32932"/>
    <cellStyle name="Normal 2 6 3 3 4 3 2" xfId="32933"/>
    <cellStyle name="Normal 2 6 3 3 4 4" xfId="32934"/>
    <cellStyle name="Normal 2 6 3 3 4 4 2" xfId="32935"/>
    <cellStyle name="Normal 2 6 3 3 4 5" xfId="32936"/>
    <cellStyle name="Normal 2 6 3 3 5" xfId="32937"/>
    <cellStyle name="Normal 2 6 3 3 5 2" xfId="32938"/>
    <cellStyle name="Normal 2 6 3 3 6" xfId="32939"/>
    <cellStyle name="Normal 2 6 3 3 6 2" xfId="32940"/>
    <cellStyle name="Normal 2 6 3 3 7" xfId="32941"/>
    <cellStyle name="Normal 2 6 3 3 7 2" xfId="32942"/>
    <cellStyle name="Normal 2 6 3 3 8" xfId="32943"/>
    <cellStyle name="Normal 2 6 3 4" xfId="32944"/>
    <cellStyle name="Normal 2 6 3 4 2" xfId="32945"/>
    <cellStyle name="Normal 2 6 3 4 2 2" xfId="32946"/>
    <cellStyle name="Normal 2 6 3 4 2 2 2" xfId="32947"/>
    <cellStyle name="Normal 2 6 3 4 2 2 2 2" xfId="32948"/>
    <cellStyle name="Normal 2 6 3 4 2 2 3" xfId="32949"/>
    <cellStyle name="Normal 2 6 3 4 2 2 3 2" xfId="32950"/>
    <cellStyle name="Normal 2 6 3 4 2 2 4" xfId="32951"/>
    <cellStyle name="Normal 2 6 3 4 2 2 4 2" xfId="32952"/>
    <cellStyle name="Normal 2 6 3 4 2 2 5" xfId="32953"/>
    <cellStyle name="Normal 2 6 3 4 2 3" xfId="32954"/>
    <cellStyle name="Normal 2 6 3 4 2 3 2" xfId="32955"/>
    <cellStyle name="Normal 2 6 3 4 2 4" xfId="32956"/>
    <cellStyle name="Normal 2 6 3 4 2 4 2" xfId="32957"/>
    <cellStyle name="Normal 2 6 3 4 2 5" xfId="32958"/>
    <cellStyle name="Normal 2 6 3 4 2 5 2" xfId="32959"/>
    <cellStyle name="Normal 2 6 3 4 2 6" xfId="32960"/>
    <cellStyle name="Normal 2 6 3 4 3" xfId="32961"/>
    <cellStyle name="Normal 2 6 3 4 3 2" xfId="32962"/>
    <cellStyle name="Normal 2 6 3 4 3 2 2" xfId="32963"/>
    <cellStyle name="Normal 2 6 3 4 3 3" xfId="32964"/>
    <cellStyle name="Normal 2 6 3 4 3 3 2" xfId="32965"/>
    <cellStyle name="Normal 2 6 3 4 3 4" xfId="32966"/>
    <cellStyle name="Normal 2 6 3 4 3 4 2" xfId="32967"/>
    <cellStyle name="Normal 2 6 3 4 3 5" xfId="32968"/>
    <cellStyle name="Normal 2 6 3 4 4" xfId="32969"/>
    <cellStyle name="Normal 2 6 3 4 4 2" xfId="32970"/>
    <cellStyle name="Normal 2 6 3 4 5" xfId="32971"/>
    <cellStyle name="Normal 2 6 3 4 5 2" xfId="32972"/>
    <cellStyle name="Normal 2 6 3 4 6" xfId="32973"/>
    <cellStyle name="Normal 2 6 3 4 6 2" xfId="32974"/>
    <cellStyle name="Normal 2 6 3 4 7" xfId="32975"/>
    <cellStyle name="Normal 2 6 3 5" xfId="32976"/>
    <cellStyle name="Normal 2 6 3 5 2" xfId="32977"/>
    <cellStyle name="Normal 2 6 3 5 2 2" xfId="32978"/>
    <cellStyle name="Normal 2 6 3 5 2 2 2" xfId="32979"/>
    <cellStyle name="Normal 2 6 3 5 2 2 2 2" xfId="32980"/>
    <cellStyle name="Normal 2 6 3 5 2 2 3" xfId="32981"/>
    <cellStyle name="Normal 2 6 3 5 2 2 3 2" xfId="32982"/>
    <cellStyle name="Normal 2 6 3 5 2 2 4" xfId="32983"/>
    <cellStyle name="Normal 2 6 3 5 2 2 4 2" xfId="32984"/>
    <cellStyle name="Normal 2 6 3 5 2 2 5" xfId="32985"/>
    <cellStyle name="Normal 2 6 3 5 2 3" xfId="32986"/>
    <cellStyle name="Normal 2 6 3 5 2 3 2" xfId="32987"/>
    <cellStyle name="Normal 2 6 3 5 2 4" xfId="32988"/>
    <cellStyle name="Normal 2 6 3 5 2 4 2" xfId="32989"/>
    <cellStyle name="Normal 2 6 3 5 2 5" xfId="32990"/>
    <cellStyle name="Normal 2 6 3 5 2 5 2" xfId="32991"/>
    <cellStyle name="Normal 2 6 3 5 2 6" xfId="32992"/>
    <cellStyle name="Normal 2 6 3 5 3" xfId="32993"/>
    <cellStyle name="Normal 2 6 3 5 3 2" xfId="32994"/>
    <cellStyle name="Normal 2 6 3 5 3 2 2" xfId="32995"/>
    <cellStyle name="Normal 2 6 3 5 3 3" xfId="32996"/>
    <cellStyle name="Normal 2 6 3 5 3 3 2" xfId="32997"/>
    <cellStyle name="Normal 2 6 3 5 3 4" xfId="32998"/>
    <cellStyle name="Normal 2 6 3 5 3 4 2" xfId="32999"/>
    <cellStyle name="Normal 2 6 3 5 3 5" xfId="33000"/>
    <cellStyle name="Normal 2 6 3 5 4" xfId="33001"/>
    <cellStyle name="Normal 2 6 3 5 4 2" xfId="33002"/>
    <cellStyle name="Normal 2 6 3 5 5" xfId="33003"/>
    <cellStyle name="Normal 2 6 3 5 5 2" xfId="33004"/>
    <cellStyle name="Normal 2 6 3 5 6" xfId="33005"/>
    <cellStyle name="Normal 2 6 3 5 6 2" xfId="33006"/>
    <cellStyle name="Normal 2 6 3 5 7" xfId="33007"/>
    <cellStyle name="Normal 2 6 3 6" xfId="33008"/>
    <cellStyle name="Normal 2 6 3 6 2" xfId="33009"/>
    <cellStyle name="Normal 2 6 3 6 2 2" xfId="33010"/>
    <cellStyle name="Normal 2 6 3 6 2 2 2" xfId="33011"/>
    <cellStyle name="Normal 2 6 3 6 2 3" xfId="33012"/>
    <cellStyle name="Normal 2 6 3 6 2 3 2" xfId="33013"/>
    <cellStyle name="Normal 2 6 3 6 2 4" xfId="33014"/>
    <cellStyle name="Normal 2 6 3 6 2 4 2" xfId="33015"/>
    <cellStyle name="Normal 2 6 3 6 2 5" xfId="33016"/>
    <cellStyle name="Normal 2 6 3 6 3" xfId="33017"/>
    <cellStyle name="Normal 2 6 3 6 3 2" xfId="33018"/>
    <cellStyle name="Normal 2 6 3 6 4" xfId="33019"/>
    <cellStyle name="Normal 2 6 3 6 4 2" xfId="33020"/>
    <cellStyle name="Normal 2 6 3 6 5" xfId="33021"/>
    <cellStyle name="Normal 2 6 3 6 5 2" xfId="33022"/>
    <cellStyle name="Normal 2 6 3 6 6" xfId="33023"/>
    <cellStyle name="Normal 2 6 3 7" xfId="33024"/>
    <cellStyle name="Normal 2 6 3 7 2" xfId="33025"/>
    <cellStyle name="Normal 2 6 3 7 2 2" xfId="33026"/>
    <cellStyle name="Normal 2 6 3 7 3" xfId="33027"/>
    <cellStyle name="Normal 2 6 3 7 3 2" xfId="33028"/>
    <cellStyle name="Normal 2 6 3 7 4" xfId="33029"/>
    <cellStyle name="Normal 2 6 3 7 4 2" xfId="33030"/>
    <cellStyle name="Normal 2 6 3 7 5" xfId="33031"/>
    <cellStyle name="Normal 2 6 3 8" xfId="33032"/>
    <cellStyle name="Normal 2 6 3 8 2" xfId="33033"/>
    <cellStyle name="Normal 2 6 3 9" xfId="33034"/>
    <cellStyle name="Normal 2 6 3 9 2" xfId="33035"/>
    <cellStyle name="Normal 2 6 4" xfId="33036"/>
    <cellStyle name="Normal 2 6 4 2" xfId="33037"/>
    <cellStyle name="Normal 2 6 4 2 2" xfId="33038"/>
    <cellStyle name="Normal 2 6 4 2 2 2" xfId="33039"/>
    <cellStyle name="Normal 2 6 4 2 2 2 2" xfId="33040"/>
    <cellStyle name="Normal 2 6 4 2 2 2 2 2" xfId="33041"/>
    <cellStyle name="Normal 2 6 4 2 2 2 2 2 2" xfId="33042"/>
    <cellStyle name="Normal 2 6 4 2 2 2 2 3" xfId="33043"/>
    <cellStyle name="Normal 2 6 4 2 2 2 2 3 2" xfId="33044"/>
    <cellStyle name="Normal 2 6 4 2 2 2 2 4" xfId="33045"/>
    <cellStyle name="Normal 2 6 4 2 2 2 2 4 2" xfId="33046"/>
    <cellStyle name="Normal 2 6 4 2 2 2 2 5" xfId="33047"/>
    <cellStyle name="Normal 2 6 4 2 2 2 3" xfId="33048"/>
    <cellStyle name="Normal 2 6 4 2 2 2 3 2" xfId="33049"/>
    <cellStyle name="Normal 2 6 4 2 2 2 4" xfId="33050"/>
    <cellStyle name="Normal 2 6 4 2 2 2 4 2" xfId="33051"/>
    <cellStyle name="Normal 2 6 4 2 2 2 5" xfId="33052"/>
    <cellStyle name="Normal 2 6 4 2 2 2 5 2" xfId="33053"/>
    <cellStyle name="Normal 2 6 4 2 2 2 6" xfId="33054"/>
    <cellStyle name="Normal 2 6 4 2 2 3" xfId="33055"/>
    <cellStyle name="Normal 2 6 4 2 2 3 2" xfId="33056"/>
    <cellStyle name="Normal 2 6 4 2 2 3 2 2" xfId="33057"/>
    <cellStyle name="Normal 2 6 4 2 2 3 3" xfId="33058"/>
    <cellStyle name="Normal 2 6 4 2 2 3 3 2" xfId="33059"/>
    <cellStyle name="Normal 2 6 4 2 2 3 4" xfId="33060"/>
    <cellStyle name="Normal 2 6 4 2 2 3 4 2" xfId="33061"/>
    <cellStyle name="Normal 2 6 4 2 2 3 5" xfId="33062"/>
    <cellStyle name="Normal 2 6 4 2 2 4" xfId="33063"/>
    <cellStyle name="Normal 2 6 4 2 2 4 2" xfId="33064"/>
    <cellStyle name="Normal 2 6 4 2 2 5" xfId="33065"/>
    <cellStyle name="Normal 2 6 4 2 2 5 2" xfId="33066"/>
    <cellStyle name="Normal 2 6 4 2 2 6" xfId="33067"/>
    <cellStyle name="Normal 2 6 4 2 2 6 2" xfId="33068"/>
    <cellStyle name="Normal 2 6 4 2 2 7" xfId="33069"/>
    <cellStyle name="Normal 2 6 4 2 3" xfId="33070"/>
    <cellStyle name="Normal 2 6 4 2 3 2" xfId="33071"/>
    <cellStyle name="Normal 2 6 4 2 3 2 2" xfId="33072"/>
    <cellStyle name="Normal 2 6 4 2 3 2 2 2" xfId="33073"/>
    <cellStyle name="Normal 2 6 4 2 3 2 3" xfId="33074"/>
    <cellStyle name="Normal 2 6 4 2 3 2 3 2" xfId="33075"/>
    <cellStyle name="Normal 2 6 4 2 3 2 4" xfId="33076"/>
    <cellStyle name="Normal 2 6 4 2 3 2 4 2" xfId="33077"/>
    <cellStyle name="Normal 2 6 4 2 3 2 5" xfId="33078"/>
    <cellStyle name="Normal 2 6 4 2 3 3" xfId="33079"/>
    <cellStyle name="Normal 2 6 4 2 3 3 2" xfId="33080"/>
    <cellStyle name="Normal 2 6 4 2 3 4" xfId="33081"/>
    <cellStyle name="Normal 2 6 4 2 3 4 2" xfId="33082"/>
    <cellStyle name="Normal 2 6 4 2 3 5" xfId="33083"/>
    <cellStyle name="Normal 2 6 4 2 3 5 2" xfId="33084"/>
    <cellStyle name="Normal 2 6 4 2 3 6" xfId="33085"/>
    <cellStyle name="Normal 2 6 4 2 4" xfId="33086"/>
    <cellStyle name="Normal 2 6 4 2 4 2" xfId="33087"/>
    <cellStyle name="Normal 2 6 4 2 4 2 2" xfId="33088"/>
    <cellStyle name="Normal 2 6 4 2 4 3" xfId="33089"/>
    <cellStyle name="Normal 2 6 4 2 4 3 2" xfId="33090"/>
    <cellStyle name="Normal 2 6 4 2 4 4" xfId="33091"/>
    <cellStyle name="Normal 2 6 4 2 4 4 2" xfId="33092"/>
    <cellStyle name="Normal 2 6 4 2 4 5" xfId="33093"/>
    <cellStyle name="Normal 2 6 4 2 5" xfId="33094"/>
    <cellStyle name="Normal 2 6 4 2 5 2" xfId="33095"/>
    <cellStyle name="Normal 2 6 4 2 6" xfId="33096"/>
    <cellStyle name="Normal 2 6 4 2 6 2" xfId="33097"/>
    <cellStyle name="Normal 2 6 4 2 7" xfId="33098"/>
    <cellStyle name="Normal 2 6 4 2 7 2" xfId="33099"/>
    <cellStyle name="Normal 2 6 4 2 8" xfId="33100"/>
    <cellStyle name="Normal 2 6 4 3" xfId="33101"/>
    <cellStyle name="Normal 2 6 4 3 2" xfId="33102"/>
    <cellStyle name="Normal 2 6 4 3 2 2" xfId="33103"/>
    <cellStyle name="Normal 2 6 4 3 2 2 2" xfId="33104"/>
    <cellStyle name="Normal 2 6 4 3 2 2 2 2" xfId="33105"/>
    <cellStyle name="Normal 2 6 4 3 2 2 3" xfId="33106"/>
    <cellStyle name="Normal 2 6 4 3 2 2 3 2" xfId="33107"/>
    <cellStyle name="Normal 2 6 4 3 2 2 4" xfId="33108"/>
    <cellStyle name="Normal 2 6 4 3 2 2 4 2" xfId="33109"/>
    <cellStyle name="Normal 2 6 4 3 2 2 5" xfId="33110"/>
    <cellStyle name="Normal 2 6 4 3 2 3" xfId="33111"/>
    <cellStyle name="Normal 2 6 4 3 2 3 2" xfId="33112"/>
    <cellStyle name="Normal 2 6 4 3 2 4" xfId="33113"/>
    <cellStyle name="Normal 2 6 4 3 2 4 2" xfId="33114"/>
    <cellStyle name="Normal 2 6 4 3 2 5" xfId="33115"/>
    <cellStyle name="Normal 2 6 4 3 2 5 2" xfId="33116"/>
    <cellStyle name="Normal 2 6 4 3 2 6" xfId="33117"/>
    <cellStyle name="Normal 2 6 4 3 3" xfId="33118"/>
    <cellStyle name="Normal 2 6 4 3 3 2" xfId="33119"/>
    <cellStyle name="Normal 2 6 4 3 3 2 2" xfId="33120"/>
    <cellStyle name="Normal 2 6 4 3 3 3" xfId="33121"/>
    <cellStyle name="Normal 2 6 4 3 3 3 2" xfId="33122"/>
    <cellStyle name="Normal 2 6 4 3 3 4" xfId="33123"/>
    <cellStyle name="Normal 2 6 4 3 3 4 2" xfId="33124"/>
    <cellStyle name="Normal 2 6 4 3 3 5" xfId="33125"/>
    <cellStyle name="Normal 2 6 4 3 4" xfId="33126"/>
    <cellStyle name="Normal 2 6 4 3 4 2" xfId="33127"/>
    <cellStyle name="Normal 2 6 4 3 5" xfId="33128"/>
    <cellStyle name="Normal 2 6 4 3 5 2" xfId="33129"/>
    <cellStyle name="Normal 2 6 4 3 6" xfId="33130"/>
    <cellStyle name="Normal 2 6 4 3 6 2" xfId="33131"/>
    <cellStyle name="Normal 2 6 4 3 7" xfId="33132"/>
    <cellStyle name="Normal 2 6 4 4" xfId="33133"/>
    <cellStyle name="Normal 2 6 4 4 2" xfId="33134"/>
    <cellStyle name="Normal 2 6 4 4 2 2" xfId="33135"/>
    <cellStyle name="Normal 2 6 4 4 2 2 2" xfId="33136"/>
    <cellStyle name="Normal 2 6 4 4 2 3" xfId="33137"/>
    <cellStyle name="Normal 2 6 4 4 2 3 2" xfId="33138"/>
    <cellStyle name="Normal 2 6 4 4 2 4" xfId="33139"/>
    <cellStyle name="Normal 2 6 4 4 2 4 2" xfId="33140"/>
    <cellStyle name="Normal 2 6 4 4 2 5" xfId="33141"/>
    <cellStyle name="Normal 2 6 4 4 3" xfId="33142"/>
    <cellStyle name="Normal 2 6 4 4 3 2" xfId="33143"/>
    <cellStyle name="Normal 2 6 4 4 4" xfId="33144"/>
    <cellStyle name="Normal 2 6 4 4 4 2" xfId="33145"/>
    <cellStyle name="Normal 2 6 4 4 5" xfId="33146"/>
    <cellStyle name="Normal 2 6 4 4 5 2" xfId="33147"/>
    <cellStyle name="Normal 2 6 4 4 6" xfId="33148"/>
    <cellStyle name="Normal 2 6 4 5" xfId="33149"/>
    <cellStyle name="Normal 2 6 4 5 2" xfId="33150"/>
    <cellStyle name="Normal 2 6 4 5 2 2" xfId="33151"/>
    <cellStyle name="Normal 2 6 4 5 3" xfId="33152"/>
    <cellStyle name="Normal 2 6 4 5 3 2" xfId="33153"/>
    <cellStyle name="Normal 2 6 4 5 4" xfId="33154"/>
    <cellStyle name="Normal 2 6 4 5 4 2" xfId="33155"/>
    <cellStyle name="Normal 2 6 4 5 5" xfId="33156"/>
    <cellStyle name="Normal 2 6 4 6" xfId="33157"/>
    <cellStyle name="Normal 2 6 4 6 2" xfId="33158"/>
    <cellStyle name="Normal 2 6 4 7" xfId="33159"/>
    <cellStyle name="Normal 2 6 4 7 2" xfId="33160"/>
    <cellStyle name="Normal 2 6 4 8" xfId="33161"/>
    <cellStyle name="Normal 2 6 4 8 2" xfId="33162"/>
    <cellStyle name="Normal 2 6 4 9" xfId="33163"/>
    <cellStyle name="Normal 2 6 5" xfId="33164"/>
    <cellStyle name="Normal 2 6 5 2" xfId="33165"/>
    <cellStyle name="Normal 2 6 5 2 2" xfId="33166"/>
    <cellStyle name="Normal 2 6 5 2 2 2" xfId="33167"/>
    <cellStyle name="Normal 2 6 5 2 2 2 2" xfId="33168"/>
    <cellStyle name="Normal 2 6 5 2 2 2 2 2" xfId="33169"/>
    <cellStyle name="Normal 2 6 5 2 2 2 3" xfId="33170"/>
    <cellStyle name="Normal 2 6 5 2 2 2 3 2" xfId="33171"/>
    <cellStyle name="Normal 2 6 5 2 2 2 4" xfId="33172"/>
    <cellStyle name="Normal 2 6 5 2 2 2 4 2" xfId="33173"/>
    <cellStyle name="Normal 2 6 5 2 2 2 5" xfId="33174"/>
    <cellStyle name="Normal 2 6 5 2 2 3" xfId="33175"/>
    <cellStyle name="Normal 2 6 5 2 2 3 2" xfId="33176"/>
    <cellStyle name="Normal 2 6 5 2 2 4" xfId="33177"/>
    <cellStyle name="Normal 2 6 5 2 2 4 2" xfId="33178"/>
    <cellStyle name="Normal 2 6 5 2 2 5" xfId="33179"/>
    <cellStyle name="Normal 2 6 5 2 2 5 2" xfId="33180"/>
    <cellStyle name="Normal 2 6 5 2 2 6" xfId="33181"/>
    <cellStyle name="Normal 2 6 5 2 3" xfId="33182"/>
    <cellStyle name="Normal 2 6 5 2 3 2" xfId="33183"/>
    <cellStyle name="Normal 2 6 5 2 3 2 2" xfId="33184"/>
    <cellStyle name="Normal 2 6 5 2 3 3" xfId="33185"/>
    <cellStyle name="Normal 2 6 5 2 3 3 2" xfId="33186"/>
    <cellStyle name="Normal 2 6 5 2 3 4" xfId="33187"/>
    <cellStyle name="Normal 2 6 5 2 3 4 2" xfId="33188"/>
    <cellStyle name="Normal 2 6 5 2 3 5" xfId="33189"/>
    <cellStyle name="Normal 2 6 5 2 4" xfId="33190"/>
    <cellStyle name="Normal 2 6 5 2 4 2" xfId="33191"/>
    <cellStyle name="Normal 2 6 5 2 5" xfId="33192"/>
    <cellStyle name="Normal 2 6 5 2 5 2" xfId="33193"/>
    <cellStyle name="Normal 2 6 5 2 6" xfId="33194"/>
    <cellStyle name="Normal 2 6 5 2 6 2" xfId="33195"/>
    <cellStyle name="Normal 2 6 5 2 7" xfId="33196"/>
    <cellStyle name="Normal 2 6 5 3" xfId="33197"/>
    <cellStyle name="Normal 2 6 5 3 2" xfId="33198"/>
    <cellStyle name="Normal 2 6 5 3 2 2" xfId="33199"/>
    <cellStyle name="Normal 2 6 5 3 2 2 2" xfId="33200"/>
    <cellStyle name="Normal 2 6 5 3 2 3" xfId="33201"/>
    <cellStyle name="Normal 2 6 5 3 2 3 2" xfId="33202"/>
    <cellStyle name="Normal 2 6 5 3 2 4" xfId="33203"/>
    <cellStyle name="Normal 2 6 5 3 2 4 2" xfId="33204"/>
    <cellStyle name="Normal 2 6 5 3 2 5" xfId="33205"/>
    <cellStyle name="Normal 2 6 5 3 3" xfId="33206"/>
    <cellStyle name="Normal 2 6 5 3 3 2" xfId="33207"/>
    <cellStyle name="Normal 2 6 5 3 4" xfId="33208"/>
    <cellStyle name="Normal 2 6 5 3 4 2" xfId="33209"/>
    <cellStyle name="Normal 2 6 5 3 5" xfId="33210"/>
    <cellStyle name="Normal 2 6 5 3 5 2" xfId="33211"/>
    <cellStyle name="Normal 2 6 5 3 6" xfId="33212"/>
    <cellStyle name="Normal 2 6 5 4" xfId="33213"/>
    <cellStyle name="Normal 2 6 5 4 2" xfId="33214"/>
    <cellStyle name="Normal 2 6 5 4 2 2" xfId="33215"/>
    <cellStyle name="Normal 2 6 5 4 3" xfId="33216"/>
    <cellStyle name="Normal 2 6 5 4 3 2" xfId="33217"/>
    <cellStyle name="Normal 2 6 5 4 4" xfId="33218"/>
    <cellStyle name="Normal 2 6 5 4 4 2" xfId="33219"/>
    <cellStyle name="Normal 2 6 5 4 5" xfId="33220"/>
    <cellStyle name="Normal 2 6 5 5" xfId="33221"/>
    <cellStyle name="Normal 2 6 5 5 2" xfId="33222"/>
    <cellStyle name="Normal 2 6 5 6" xfId="33223"/>
    <cellStyle name="Normal 2 6 5 6 2" xfId="33224"/>
    <cellStyle name="Normal 2 6 5 7" xfId="33225"/>
    <cellStyle name="Normal 2 6 5 7 2" xfId="33226"/>
    <cellStyle name="Normal 2 6 5 8" xfId="33227"/>
    <cellStyle name="Normal 2 6 6" xfId="33228"/>
    <cellStyle name="Normal 2 6 6 2" xfId="33229"/>
    <cellStyle name="Normal 2 6 6 2 2" xfId="33230"/>
    <cellStyle name="Normal 2 6 6 2 2 2" xfId="33231"/>
    <cellStyle name="Normal 2 6 6 2 2 2 2" xfId="33232"/>
    <cellStyle name="Normal 2 6 6 2 2 3" xfId="33233"/>
    <cellStyle name="Normal 2 6 6 2 2 3 2" xfId="33234"/>
    <cellStyle name="Normal 2 6 6 2 2 4" xfId="33235"/>
    <cellStyle name="Normal 2 6 6 2 2 4 2" xfId="33236"/>
    <cellStyle name="Normal 2 6 6 2 2 5" xfId="33237"/>
    <cellStyle name="Normal 2 6 6 2 3" xfId="33238"/>
    <cellStyle name="Normal 2 6 6 2 3 2" xfId="33239"/>
    <cellStyle name="Normal 2 6 6 2 4" xfId="33240"/>
    <cellStyle name="Normal 2 6 6 2 4 2" xfId="33241"/>
    <cellStyle name="Normal 2 6 6 2 5" xfId="33242"/>
    <cellStyle name="Normal 2 6 6 2 5 2" xfId="33243"/>
    <cellStyle name="Normal 2 6 6 2 6" xfId="33244"/>
    <cellStyle name="Normal 2 6 6 3" xfId="33245"/>
    <cellStyle name="Normal 2 6 6 3 2" xfId="33246"/>
    <cellStyle name="Normal 2 6 6 3 2 2" xfId="33247"/>
    <cellStyle name="Normal 2 6 6 3 3" xfId="33248"/>
    <cellStyle name="Normal 2 6 6 3 3 2" xfId="33249"/>
    <cellStyle name="Normal 2 6 6 3 4" xfId="33250"/>
    <cellStyle name="Normal 2 6 6 3 4 2" xfId="33251"/>
    <cellStyle name="Normal 2 6 6 3 5" xfId="33252"/>
    <cellStyle name="Normal 2 6 6 4" xfId="33253"/>
    <cellStyle name="Normal 2 6 6 4 2" xfId="33254"/>
    <cellStyle name="Normal 2 6 6 5" xfId="33255"/>
    <cellStyle name="Normal 2 6 6 5 2" xfId="33256"/>
    <cellStyle name="Normal 2 6 6 6" xfId="33257"/>
    <cellStyle name="Normal 2 6 6 6 2" xfId="33258"/>
    <cellStyle name="Normal 2 6 6 7" xfId="33259"/>
    <cellStyle name="Normal 2 6 7" xfId="33260"/>
    <cellStyle name="Normal 2 6 7 2" xfId="33261"/>
    <cellStyle name="Normal 2 6 7 2 2" xfId="33262"/>
    <cellStyle name="Normal 2 6 7 2 2 2" xfId="33263"/>
    <cellStyle name="Normal 2 6 7 2 2 2 2" xfId="33264"/>
    <cellStyle name="Normal 2 6 7 2 2 3" xfId="33265"/>
    <cellStyle name="Normal 2 6 7 2 2 3 2" xfId="33266"/>
    <cellStyle name="Normal 2 6 7 2 2 4" xfId="33267"/>
    <cellStyle name="Normal 2 6 7 2 2 4 2" xfId="33268"/>
    <cellStyle name="Normal 2 6 7 2 2 5" xfId="33269"/>
    <cellStyle name="Normal 2 6 7 2 3" xfId="33270"/>
    <cellStyle name="Normal 2 6 7 2 3 2" xfId="33271"/>
    <cellStyle name="Normal 2 6 7 2 4" xfId="33272"/>
    <cellStyle name="Normal 2 6 7 2 4 2" xfId="33273"/>
    <cellStyle name="Normal 2 6 7 2 5" xfId="33274"/>
    <cellStyle name="Normal 2 6 7 2 5 2" xfId="33275"/>
    <cellStyle name="Normal 2 6 7 2 6" xfId="33276"/>
    <cellStyle name="Normal 2 6 7 3" xfId="33277"/>
    <cellStyle name="Normal 2 6 7 3 2" xfId="33278"/>
    <cellStyle name="Normal 2 6 7 3 2 2" xfId="33279"/>
    <cellStyle name="Normal 2 6 7 3 3" xfId="33280"/>
    <cellStyle name="Normal 2 6 7 3 3 2" xfId="33281"/>
    <cellStyle name="Normal 2 6 7 3 4" xfId="33282"/>
    <cellStyle name="Normal 2 6 7 3 4 2" xfId="33283"/>
    <cellStyle name="Normal 2 6 7 3 5" xfId="33284"/>
    <cellStyle name="Normal 2 6 7 4" xfId="33285"/>
    <cellStyle name="Normal 2 6 7 4 2" xfId="33286"/>
    <cellStyle name="Normal 2 6 7 5" xfId="33287"/>
    <cellStyle name="Normal 2 6 7 5 2" xfId="33288"/>
    <cellStyle name="Normal 2 6 7 6" xfId="33289"/>
    <cellStyle name="Normal 2 6 7 6 2" xfId="33290"/>
    <cellStyle name="Normal 2 6 7 7" xfId="33291"/>
    <cellStyle name="Normal 2 6 8" xfId="33292"/>
    <cellStyle name="Normal 2 6 8 2" xfId="33293"/>
    <cellStyle name="Normal 2 6 8 2 2" xfId="33294"/>
    <cellStyle name="Normal 2 6 8 2 2 2" xfId="33295"/>
    <cellStyle name="Normal 2 6 8 2 3" xfId="33296"/>
    <cellStyle name="Normal 2 6 8 2 3 2" xfId="33297"/>
    <cellStyle name="Normal 2 6 8 2 4" xfId="33298"/>
    <cellStyle name="Normal 2 6 8 2 4 2" xfId="33299"/>
    <cellStyle name="Normal 2 6 8 2 5" xfId="33300"/>
    <cellStyle name="Normal 2 6 8 3" xfId="33301"/>
    <cellStyle name="Normal 2 6 8 3 2" xfId="33302"/>
    <cellStyle name="Normal 2 6 8 4" xfId="33303"/>
    <cellStyle name="Normal 2 6 8 4 2" xfId="33304"/>
    <cellStyle name="Normal 2 6 8 5" xfId="33305"/>
    <cellStyle name="Normal 2 6 8 5 2" xfId="33306"/>
    <cellStyle name="Normal 2 6 8 6" xfId="33307"/>
    <cellStyle name="Normal 2 6 9" xfId="33308"/>
    <cellStyle name="Normal 2 6 9 2" xfId="33309"/>
    <cellStyle name="Normal 2 6 9 2 2" xfId="33310"/>
    <cellStyle name="Normal 2 6 9 3" xfId="33311"/>
    <cellStyle name="Normal 2 6 9 3 2" xfId="33312"/>
    <cellStyle name="Normal 2 6 9 4" xfId="33313"/>
    <cellStyle name="Normal 2 6 9 4 2" xfId="33314"/>
    <cellStyle name="Normal 2 6 9 5" xfId="33315"/>
    <cellStyle name="Normal 2 60" xfId="33316"/>
    <cellStyle name="Normal 2 61" xfId="33317"/>
    <cellStyle name="Normal 2 62" xfId="33318"/>
    <cellStyle name="Normal 2 63" xfId="33319"/>
    <cellStyle name="Normal 2 64" xfId="33320"/>
    <cellStyle name="Normal 2 65" xfId="33321"/>
    <cellStyle name="Normal 2 66" xfId="33322"/>
    <cellStyle name="Normal 2 67" xfId="33323"/>
    <cellStyle name="Normal 2 68" xfId="33324"/>
    <cellStyle name="Normal 2 69" xfId="33325"/>
    <cellStyle name="Normal 2 7" xfId="33326"/>
    <cellStyle name="Normal 2 7 10" xfId="33327"/>
    <cellStyle name="Normal 2 7 10 2" xfId="33328"/>
    <cellStyle name="Normal 2 7 11" xfId="33329"/>
    <cellStyle name="Normal 2 7 11 2" xfId="33330"/>
    <cellStyle name="Normal 2 7 12" xfId="33331"/>
    <cellStyle name="Normal 2 7 12 2" xfId="33332"/>
    <cellStyle name="Normal 2 7 13" xfId="33333"/>
    <cellStyle name="Normal 2 7 14" xfId="33334"/>
    <cellStyle name="Normal 2 7 15" xfId="33335"/>
    <cellStyle name="Normal 2 7 16" xfId="33336"/>
    <cellStyle name="Normal 2 7 2" xfId="33337"/>
    <cellStyle name="Normal 2 7 2 10" xfId="33338"/>
    <cellStyle name="Normal 2 7 2 10 2" xfId="33339"/>
    <cellStyle name="Normal 2 7 2 11" xfId="33340"/>
    <cellStyle name="Normal 2 7 2 2" xfId="33341"/>
    <cellStyle name="Normal 2 7 2 2 2" xfId="33342"/>
    <cellStyle name="Normal 2 7 2 2 2 2" xfId="33343"/>
    <cellStyle name="Normal 2 7 2 2 2 2 2" xfId="33344"/>
    <cellStyle name="Normal 2 7 2 2 2 2 2 2" xfId="33345"/>
    <cellStyle name="Normal 2 7 2 2 2 2 2 2 2" xfId="33346"/>
    <cellStyle name="Normal 2 7 2 2 2 2 2 2 2 2" xfId="33347"/>
    <cellStyle name="Normal 2 7 2 2 2 2 2 2 3" xfId="33348"/>
    <cellStyle name="Normal 2 7 2 2 2 2 2 2 3 2" xfId="33349"/>
    <cellStyle name="Normal 2 7 2 2 2 2 2 2 4" xfId="33350"/>
    <cellStyle name="Normal 2 7 2 2 2 2 2 2 4 2" xfId="33351"/>
    <cellStyle name="Normal 2 7 2 2 2 2 2 2 5" xfId="33352"/>
    <cellStyle name="Normal 2 7 2 2 2 2 2 3" xfId="33353"/>
    <cellStyle name="Normal 2 7 2 2 2 2 2 3 2" xfId="33354"/>
    <cellStyle name="Normal 2 7 2 2 2 2 2 4" xfId="33355"/>
    <cellStyle name="Normal 2 7 2 2 2 2 2 4 2" xfId="33356"/>
    <cellStyle name="Normal 2 7 2 2 2 2 2 5" xfId="33357"/>
    <cellStyle name="Normal 2 7 2 2 2 2 2 5 2" xfId="33358"/>
    <cellStyle name="Normal 2 7 2 2 2 2 2 6" xfId="33359"/>
    <cellStyle name="Normal 2 7 2 2 2 2 3" xfId="33360"/>
    <cellStyle name="Normal 2 7 2 2 2 2 3 2" xfId="33361"/>
    <cellStyle name="Normal 2 7 2 2 2 2 3 2 2" xfId="33362"/>
    <cellStyle name="Normal 2 7 2 2 2 2 3 3" xfId="33363"/>
    <cellStyle name="Normal 2 7 2 2 2 2 3 3 2" xfId="33364"/>
    <cellStyle name="Normal 2 7 2 2 2 2 3 4" xfId="33365"/>
    <cellStyle name="Normal 2 7 2 2 2 2 3 4 2" xfId="33366"/>
    <cellStyle name="Normal 2 7 2 2 2 2 3 5" xfId="33367"/>
    <cellStyle name="Normal 2 7 2 2 2 2 4" xfId="33368"/>
    <cellStyle name="Normal 2 7 2 2 2 2 4 2" xfId="33369"/>
    <cellStyle name="Normal 2 7 2 2 2 2 5" xfId="33370"/>
    <cellStyle name="Normal 2 7 2 2 2 2 5 2" xfId="33371"/>
    <cellStyle name="Normal 2 7 2 2 2 2 6" xfId="33372"/>
    <cellStyle name="Normal 2 7 2 2 2 2 6 2" xfId="33373"/>
    <cellStyle name="Normal 2 7 2 2 2 2 7" xfId="33374"/>
    <cellStyle name="Normal 2 7 2 2 2 3" xfId="33375"/>
    <cellStyle name="Normal 2 7 2 2 2 3 2" xfId="33376"/>
    <cellStyle name="Normal 2 7 2 2 2 3 2 2" xfId="33377"/>
    <cellStyle name="Normal 2 7 2 2 2 3 2 2 2" xfId="33378"/>
    <cellStyle name="Normal 2 7 2 2 2 3 2 3" xfId="33379"/>
    <cellStyle name="Normal 2 7 2 2 2 3 2 3 2" xfId="33380"/>
    <cellStyle name="Normal 2 7 2 2 2 3 2 4" xfId="33381"/>
    <cellStyle name="Normal 2 7 2 2 2 3 2 4 2" xfId="33382"/>
    <cellStyle name="Normal 2 7 2 2 2 3 2 5" xfId="33383"/>
    <cellStyle name="Normal 2 7 2 2 2 3 3" xfId="33384"/>
    <cellStyle name="Normal 2 7 2 2 2 3 3 2" xfId="33385"/>
    <cellStyle name="Normal 2 7 2 2 2 3 4" xfId="33386"/>
    <cellStyle name="Normal 2 7 2 2 2 3 4 2" xfId="33387"/>
    <cellStyle name="Normal 2 7 2 2 2 3 5" xfId="33388"/>
    <cellStyle name="Normal 2 7 2 2 2 3 5 2" xfId="33389"/>
    <cellStyle name="Normal 2 7 2 2 2 3 6" xfId="33390"/>
    <cellStyle name="Normal 2 7 2 2 2 4" xfId="33391"/>
    <cellStyle name="Normal 2 7 2 2 2 4 2" xfId="33392"/>
    <cellStyle name="Normal 2 7 2 2 2 4 2 2" xfId="33393"/>
    <cellStyle name="Normal 2 7 2 2 2 4 3" xfId="33394"/>
    <cellStyle name="Normal 2 7 2 2 2 4 3 2" xfId="33395"/>
    <cellStyle name="Normal 2 7 2 2 2 4 4" xfId="33396"/>
    <cellStyle name="Normal 2 7 2 2 2 4 4 2" xfId="33397"/>
    <cellStyle name="Normal 2 7 2 2 2 4 5" xfId="33398"/>
    <cellStyle name="Normal 2 7 2 2 2 5" xfId="33399"/>
    <cellStyle name="Normal 2 7 2 2 2 5 2" xfId="33400"/>
    <cellStyle name="Normal 2 7 2 2 2 6" xfId="33401"/>
    <cellStyle name="Normal 2 7 2 2 2 6 2" xfId="33402"/>
    <cellStyle name="Normal 2 7 2 2 2 7" xfId="33403"/>
    <cellStyle name="Normal 2 7 2 2 2 7 2" xfId="33404"/>
    <cellStyle name="Normal 2 7 2 2 2 8" xfId="33405"/>
    <cellStyle name="Normal 2 7 2 2 3" xfId="33406"/>
    <cellStyle name="Normal 2 7 2 2 3 2" xfId="33407"/>
    <cellStyle name="Normal 2 7 2 2 3 2 2" xfId="33408"/>
    <cellStyle name="Normal 2 7 2 2 3 2 2 2" xfId="33409"/>
    <cellStyle name="Normal 2 7 2 2 3 2 2 2 2" xfId="33410"/>
    <cellStyle name="Normal 2 7 2 2 3 2 2 3" xfId="33411"/>
    <cellStyle name="Normal 2 7 2 2 3 2 2 3 2" xfId="33412"/>
    <cellStyle name="Normal 2 7 2 2 3 2 2 4" xfId="33413"/>
    <cellStyle name="Normal 2 7 2 2 3 2 2 4 2" xfId="33414"/>
    <cellStyle name="Normal 2 7 2 2 3 2 2 5" xfId="33415"/>
    <cellStyle name="Normal 2 7 2 2 3 2 3" xfId="33416"/>
    <cellStyle name="Normal 2 7 2 2 3 2 3 2" xfId="33417"/>
    <cellStyle name="Normal 2 7 2 2 3 2 4" xfId="33418"/>
    <cellStyle name="Normal 2 7 2 2 3 2 4 2" xfId="33419"/>
    <cellStyle name="Normal 2 7 2 2 3 2 5" xfId="33420"/>
    <cellStyle name="Normal 2 7 2 2 3 2 5 2" xfId="33421"/>
    <cellStyle name="Normal 2 7 2 2 3 2 6" xfId="33422"/>
    <cellStyle name="Normal 2 7 2 2 3 3" xfId="33423"/>
    <cellStyle name="Normal 2 7 2 2 3 3 2" xfId="33424"/>
    <cellStyle name="Normal 2 7 2 2 3 3 2 2" xfId="33425"/>
    <cellStyle name="Normal 2 7 2 2 3 3 3" xfId="33426"/>
    <cellStyle name="Normal 2 7 2 2 3 3 3 2" xfId="33427"/>
    <cellStyle name="Normal 2 7 2 2 3 3 4" xfId="33428"/>
    <cellStyle name="Normal 2 7 2 2 3 3 4 2" xfId="33429"/>
    <cellStyle name="Normal 2 7 2 2 3 3 5" xfId="33430"/>
    <cellStyle name="Normal 2 7 2 2 3 4" xfId="33431"/>
    <cellStyle name="Normal 2 7 2 2 3 4 2" xfId="33432"/>
    <cellStyle name="Normal 2 7 2 2 3 5" xfId="33433"/>
    <cellStyle name="Normal 2 7 2 2 3 5 2" xfId="33434"/>
    <cellStyle name="Normal 2 7 2 2 3 6" xfId="33435"/>
    <cellStyle name="Normal 2 7 2 2 3 6 2" xfId="33436"/>
    <cellStyle name="Normal 2 7 2 2 3 7" xfId="33437"/>
    <cellStyle name="Normal 2 7 2 2 4" xfId="33438"/>
    <cellStyle name="Normal 2 7 2 2 4 2" xfId="33439"/>
    <cellStyle name="Normal 2 7 2 2 4 2 2" xfId="33440"/>
    <cellStyle name="Normal 2 7 2 2 4 2 2 2" xfId="33441"/>
    <cellStyle name="Normal 2 7 2 2 4 2 3" xfId="33442"/>
    <cellStyle name="Normal 2 7 2 2 4 2 3 2" xfId="33443"/>
    <cellStyle name="Normal 2 7 2 2 4 2 4" xfId="33444"/>
    <cellStyle name="Normal 2 7 2 2 4 2 4 2" xfId="33445"/>
    <cellStyle name="Normal 2 7 2 2 4 2 5" xfId="33446"/>
    <cellStyle name="Normal 2 7 2 2 4 3" xfId="33447"/>
    <cellStyle name="Normal 2 7 2 2 4 3 2" xfId="33448"/>
    <cellStyle name="Normal 2 7 2 2 4 4" xfId="33449"/>
    <cellStyle name="Normal 2 7 2 2 4 4 2" xfId="33450"/>
    <cellStyle name="Normal 2 7 2 2 4 5" xfId="33451"/>
    <cellStyle name="Normal 2 7 2 2 4 5 2" xfId="33452"/>
    <cellStyle name="Normal 2 7 2 2 4 6" xfId="33453"/>
    <cellStyle name="Normal 2 7 2 2 5" xfId="33454"/>
    <cellStyle name="Normal 2 7 2 2 5 2" xfId="33455"/>
    <cellStyle name="Normal 2 7 2 2 5 2 2" xfId="33456"/>
    <cellStyle name="Normal 2 7 2 2 5 3" xfId="33457"/>
    <cellStyle name="Normal 2 7 2 2 5 3 2" xfId="33458"/>
    <cellStyle name="Normal 2 7 2 2 5 4" xfId="33459"/>
    <cellStyle name="Normal 2 7 2 2 5 4 2" xfId="33460"/>
    <cellStyle name="Normal 2 7 2 2 5 5" xfId="33461"/>
    <cellStyle name="Normal 2 7 2 2 6" xfId="33462"/>
    <cellStyle name="Normal 2 7 2 2 6 2" xfId="33463"/>
    <cellStyle name="Normal 2 7 2 2 7" xfId="33464"/>
    <cellStyle name="Normal 2 7 2 2 7 2" xfId="33465"/>
    <cellStyle name="Normal 2 7 2 2 8" xfId="33466"/>
    <cellStyle name="Normal 2 7 2 2 8 2" xfId="33467"/>
    <cellStyle name="Normal 2 7 2 2 9" xfId="33468"/>
    <cellStyle name="Normal 2 7 2 3" xfId="33469"/>
    <cellStyle name="Normal 2 7 2 3 2" xfId="33470"/>
    <cellStyle name="Normal 2 7 2 3 2 2" xfId="33471"/>
    <cellStyle name="Normal 2 7 2 3 2 2 2" xfId="33472"/>
    <cellStyle name="Normal 2 7 2 3 2 2 2 2" xfId="33473"/>
    <cellStyle name="Normal 2 7 2 3 2 2 2 2 2" xfId="33474"/>
    <cellStyle name="Normal 2 7 2 3 2 2 2 3" xfId="33475"/>
    <cellStyle name="Normal 2 7 2 3 2 2 2 3 2" xfId="33476"/>
    <cellStyle name="Normal 2 7 2 3 2 2 2 4" xfId="33477"/>
    <cellStyle name="Normal 2 7 2 3 2 2 2 4 2" xfId="33478"/>
    <cellStyle name="Normal 2 7 2 3 2 2 2 5" xfId="33479"/>
    <cellStyle name="Normal 2 7 2 3 2 2 3" xfId="33480"/>
    <cellStyle name="Normal 2 7 2 3 2 2 3 2" xfId="33481"/>
    <cellStyle name="Normal 2 7 2 3 2 2 4" xfId="33482"/>
    <cellStyle name="Normal 2 7 2 3 2 2 4 2" xfId="33483"/>
    <cellStyle name="Normal 2 7 2 3 2 2 5" xfId="33484"/>
    <cellStyle name="Normal 2 7 2 3 2 2 5 2" xfId="33485"/>
    <cellStyle name="Normal 2 7 2 3 2 2 6" xfId="33486"/>
    <cellStyle name="Normal 2 7 2 3 2 3" xfId="33487"/>
    <cellStyle name="Normal 2 7 2 3 2 3 2" xfId="33488"/>
    <cellStyle name="Normal 2 7 2 3 2 3 2 2" xfId="33489"/>
    <cellStyle name="Normal 2 7 2 3 2 3 3" xfId="33490"/>
    <cellStyle name="Normal 2 7 2 3 2 3 3 2" xfId="33491"/>
    <cellStyle name="Normal 2 7 2 3 2 3 4" xfId="33492"/>
    <cellStyle name="Normal 2 7 2 3 2 3 4 2" xfId="33493"/>
    <cellStyle name="Normal 2 7 2 3 2 3 5" xfId="33494"/>
    <cellStyle name="Normal 2 7 2 3 2 4" xfId="33495"/>
    <cellStyle name="Normal 2 7 2 3 2 4 2" xfId="33496"/>
    <cellStyle name="Normal 2 7 2 3 2 5" xfId="33497"/>
    <cellStyle name="Normal 2 7 2 3 2 5 2" xfId="33498"/>
    <cellStyle name="Normal 2 7 2 3 2 6" xfId="33499"/>
    <cellStyle name="Normal 2 7 2 3 2 6 2" xfId="33500"/>
    <cellStyle name="Normal 2 7 2 3 2 7" xfId="33501"/>
    <cellStyle name="Normal 2 7 2 3 3" xfId="33502"/>
    <cellStyle name="Normal 2 7 2 3 3 2" xfId="33503"/>
    <cellStyle name="Normal 2 7 2 3 3 2 2" xfId="33504"/>
    <cellStyle name="Normal 2 7 2 3 3 2 2 2" xfId="33505"/>
    <cellStyle name="Normal 2 7 2 3 3 2 3" xfId="33506"/>
    <cellStyle name="Normal 2 7 2 3 3 2 3 2" xfId="33507"/>
    <cellStyle name="Normal 2 7 2 3 3 2 4" xfId="33508"/>
    <cellStyle name="Normal 2 7 2 3 3 2 4 2" xfId="33509"/>
    <cellStyle name="Normal 2 7 2 3 3 2 5" xfId="33510"/>
    <cellStyle name="Normal 2 7 2 3 3 3" xfId="33511"/>
    <cellStyle name="Normal 2 7 2 3 3 3 2" xfId="33512"/>
    <cellStyle name="Normal 2 7 2 3 3 4" xfId="33513"/>
    <cellStyle name="Normal 2 7 2 3 3 4 2" xfId="33514"/>
    <cellStyle name="Normal 2 7 2 3 3 5" xfId="33515"/>
    <cellStyle name="Normal 2 7 2 3 3 5 2" xfId="33516"/>
    <cellStyle name="Normal 2 7 2 3 3 6" xfId="33517"/>
    <cellStyle name="Normal 2 7 2 3 4" xfId="33518"/>
    <cellStyle name="Normal 2 7 2 3 4 2" xfId="33519"/>
    <cellStyle name="Normal 2 7 2 3 4 2 2" xfId="33520"/>
    <cellStyle name="Normal 2 7 2 3 4 3" xfId="33521"/>
    <cellStyle name="Normal 2 7 2 3 4 3 2" xfId="33522"/>
    <cellStyle name="Normal 2 7 2 3 4 4" xfId="33523"/>
    <cellStyle name="Normal 2 7 2 3 4 4 2" xfId="33524"/>
    <cellStyle name="Normal 2 7 2 3 4 5" xfId="33525"/>
    <cellStyle name="Normal 2 7 2 3 5" xfId="33526"/>
    <cellStyle name="Normal 2 7 2 3 5 2" xfId="33527"/>
    <cellStyle name="Normal 2 7 2 3 6" xfId="33528"/>
    <cellStyle name="Normal 2 7 2 3 6 2" xfId="33529"/>
    <cellStyle name="Normal 2 7 2 3 7" xfId="33530"/>
    <cellStyle name="Normal 2 7 2 3 7 2" xfId="33531"/>
    <cellStyle name="Normal 2 7 2 3 8" xfId="33532"/>
    <cellStyle name="Normal 2 7 2 4" xfId="33533"/>
    <cellStyle name="Normal 2 7 2 4 2" xfId="33534"/>
    <cellStyle name="Normal 2 7 2 4 2 2" xfId="33535"/>
    <cellStyle name="Normal 2 7 2 4 2 2 2" xfId="33536"/>
    <cellStyle name="Normal 2 7 2 4 2 2 2 2" xfId="33537"/>
    <cellStyle name="Normal 2 7 2 4 2 2 3" xfId="33538"/>
    <cellStyle name="Normal 2 7 2 4 2 2 3 2" xfId="33539"/>
    <cellStyle name="Normal 2 7 2 4 2 2 4" xfId="33540"/>
    <cellStyle name="Normal 2 7 2 4 2 2 4 2" xfId="33541"/>
    <cellStyle name="Normal 2 7 2 4 2 2 5" xfId="33542"/>
    <cellStyle name="Normal 2 7 2 4 2 3" xfId="33543"/>
    <cellStyle name="Normal 2 7 2 4 2 3 2" xfId="33544"/>
    <cellStyle name="Normal 2 7 2 4 2 4" xfId="33545"/>
    <cellStyle name="Normal 2 7 2 4 2 4 2" xfId="33546"/>
    <cellStyle name="Normal 2 7 2 4 2 5" xfId="33547"/>
    <cellStyle name="Normal 2 7 2 4 2 5 2" xfId="33548"/>
    <cellStyle name="Normal 2 7 2 4 2 6" xfId="33549"/>
    <cellStyle name="Normal 2 7 2 4 3" xfId="33550"/>
    <cellStyle name="Normal 2 7 2 4 3 2" xfId="33551"/>
    <cellStyle name="Normal 2 7 2 4 3 2 2" xfId="33552"/>
    <cellStyle name="Normal 2 7 2 4 3 3" xfId="33553"/>
    <cellStyle name="Normal 2 7 2 4 3 3 2" xfId="33554"/>
    <cellStyle name="Normal 2 7 2 4 3 4" xfId="33555"/>
    <cellStyle name="Normal 2 7 2 4 3 4 2" xfId="33556"/>
    <cellStyle name="Normal 2 7 2 4 3 5" xfId="33557"/>
    <cellStyle name="Normal 2 7 2 4 4" xfId="33558"/>
    <cellStyle name="Normal 2 7 2 4 4 2" xfId="33559"/>
    <cellStyle name="Normal 2 7 2 4 5" xfId="33560"/>
    <cellStyle name="Normal 2 7 2 4 5 2" xfId="33561"/>
    <cellStyle name="Normal 2 7 2 4 6" xfId="33562"/>
    <cellStyle name="Normal 2 7 2 4 6 2" xfId="33563"/>
    <cellStyle name="Normal 2 7 2 4 7" xfId="33564"/>
    <cellStyle name="Normal 2 7 2 5" xfId="33565"/>
    <cellStyle name="Normal 2 7 2 5 2" xfId="33566"/>
    <cellStyle name="Normal 2 7 2 5 2 2" xfId="33567"/>
    <cellStyle name="Normal 2 7 2 5 2 2 2" xfId="33568"/>
    <cellStyle name="Normal 2 7 2 5 2 2 2 2" xfId="33569"/>
    <cellStyle name="Normal 2 7 2 5 2 2 3" xfId="33570"/>
    <cellStyle name="Normal 2 7 2 5 2 2 3 2" xfId="33571"/>
    <cellStyle name="Normal 2 7 2 5 2 2 4" xfId="33572"/>
    <cellStyle name="Normal 2 7 2 5 2 2 4 2" xfId="33573"/>
    <cellStyle name="Normal 2 7 2 5 2 2 5" xfId="33574"/>
    <cellStyle name="Normal 2 7 2 5 2 3" xfId="33575"/>
    <cellStyle name="Normal 2 7 2 5 2 3 2" xfId="33576"/>
    <cellStyle name="Normal 2 7 2 5 2 4" xfId="33577"/>
    <cellStyle name="Normal 2 7 2 5 2 4 2" xfId="33578"/>
    <cellStyle name="Normal 2 7 2 5 2 5" xfId="33579"/>
    <cellStyle name="Normal 2 7 2 5 2 5 2" xfId="33580"/>
    <cellStyle name="Normal 2 7 2 5 2 6" xfId="33581"/>
    <cellStyle name="Normal 2 7 2 5 3" xfId="33582"/>
    <cellStyle name="Normal 2 7 2 5 3 2" xfId="33583"/>
    <cellStyle name="Normal 2 7 2 5 3 2 2" xfId="33584"/>
    <cellStyle name="Normal 2 7 2 5 3 3" xfId="33585"/>
    <cellStyle name="Normal 2 7 2 5 3 3 2" xfId="33586"/>
    <cellStyle name="Normal 2 7 2 5 3 4" xfId="33587"/>
    <cellStyle name="Normal 2 7 2 5 3 4 2" xfId="33588"/>
    <cellStyle name="Normal 2 7 2 5 3 5" xfId="33589"/>
    <cellStyle name="Normal 2 7 2 5 4" xfId="33590"/>
    <cellStyle name="Normal 2 7 2 5 4 2" xfId="33591"/>
    <cellStyle name="Normal 2 7 2 5 5" xfId="33592"/>
    <cellStyle name="Normal 2 7 2 5 5 2" xfId="33593"/>
    <cellStyle name="Normal 2 7 2 5 6" xfId="33594"/>
    <cellStyle name="Normal 2 7 2 5 6 2" xfId="33595"/>
    <cellStyle name="Normal 2 7 2 5 7" xfId="33596"/>
    <cellStyle name="Normal 2 7 2 6" xfId="33597"/>
    <cellStyle name="Normal 2 7 2 6 2" xfId="33598"/>
    <cellStyle name="Normal 2 7 2 6 2 2" xfId="33599"/>
    <cellStyle name="Normal 2 7 2 6 2 2 2" xfId="33600"/>
    <cellStyle name="Normal 2 7 2 6 2 3" xfId="33601"/>
    <cellStyle name="Normal 2 7 2 6 2 3 2" xfId="33602"/>
    <cellStyle name="Normal 2 7 2 6 2 4" xfId="33603"/>
    <cellStyle name="Normal 2 7 2 6 2 4 2" xfId="33604"/>
    <cellStyle name="Normal 2 7 2 6 2 5" xfId="33605"/>
    <cellStyle name="Normal 2 7 2 6 3" xfId="33606"/>
    <cellStyle name="Normal 2 7 2 6 3 2" xfId="33607"/>
    <cellStyle name="Normal 2 7 2 6 4" xfId="33608"/>
    <cellStyle name="Normal 2 7 2 6 4 2" xfId="33609"/>
    <cellStyle name="Normal 2 7 2 6 5" xfId="33610"/>
    <cellStyle name="Normal 2 7 2 6 5 2" xfId="33611"/>
    <cellStyle name="Normal 2 7 2 6 6" xfId="33612"/>
    <cellStyle name="Normal 2 7 2 7" xfId="33613"/>
    <cellStyle name="Normal 2 7 2 7 2" xfId="33614"/>
    <cellStyle name="Normal 2 7 2 7 2 2" xfId="33615"/>
    <cellStyle name="Normal 2 7 2 7 3" xfId="33616"/>
    <cellStyle name="Normal 2 7 2 7 3 2" xfId="33617"/>
    <cellStyle name="Normal 2 7 2 7 4" xfId="33618"/>
    <cellStyle name="Normal 2 7 2 7 4 2" xfId="33619"/>
    <cellStyle name="Normal 2 7 2 7 5" xfId="33620"/>
    <cellStyle name="Normal 2 7 2 8" xfId="33621"/>
    <cellStyle name="Normal 2 7 2 8 2" xfId="33622"/>
    <cellStyle name="Normal 2 7 2 9" xfId="33623"/>
    <cellStyle name="Normal 2 7 2 9 2" xfId="33624"/>
    <cellStyle name="Normal 2 7 3" xfId="33625"/>
    <cellStyle name="Normal 2 7 3 10" xfId="33626"/>
    <cellStyle name="Normal 2 7 3 10 2" xfId="33627"/>
    <cellStyle name="Normal 2 7 3 11" xfId="33628"/>
    <cellStyle name="Normal 2 7 3 2" xfId="33629"/>
    <cellStyle name="Normal 2 7 3 2 2" xfId="33630"/>
    <cellStyle name="Normal 2 7 3 2 2 2" xfId="33631"/>
    <cellStyle name="Normal 2 7 3 2 2 2 2" xfId="33632"/>
    <cellStyle name="Normal 2 7 3 2 2 2 2 2" xfId="33633"/>
    <cellStyle name="Normal 2 7 3 2 2 2 2 2 2" xfId="33634"/>
    <cellStyle name="Normal 2 7 3 2 2 2 2 2 2 2" xfId="33635"/>
    <cellStyle name="Normal 2 7 3 2 2 2 2 2 3" xfId="33636"/>
    <cellStyle name="Normal 2 7 3 2 2 2 2 2 3 2" xfId="33637"/>
    <cellStyle name="Normal 2 7 3 2 2 2 2 2 4" xfId="33638"/>
    <cellStyle name="Normal 2 7 3 2 2 2 2 2 4 2" xfId="33639"/>
    <cellStyle name="Normal 2 7 3 2 2 2 2 2 5" xfId="33640"/>
    <cellStyle name="Normal 2 7 3 2 2 2 2 3" xfId="33641"/>
    <cellStyle name="Normal 2 7 3 2 2 2 2 3 2" xfId="33642"/>
    <cellStyle name="Normal 2 7 3 2 2 2 2 4" xfId="33643"/>
    <cellStyle name="Normal 2 7 3 2 2 2 2 4 2" xfId="33644"/>
    <cellStyle name="Normal 2 7 3 2 2 2 2 5" xfId="33645"/>
    <cellStyle name="Normal 2 7 3 2 2 2 2 5 2" xfId="33646"/>
    <cellStyle name="Normal 2 7 3 2 2 2 2 6" xfId="33647"/>
    <cellStyle name="Normal 2 7 3 2 2 2 3" xfId="33648"/>
    <cellStyle name="Normal 2 7 3 2 2 2 3 2" xfId="33649"/>
    <cellStyle name="Normal 2 7 3 2 2 2 3 2 2" xfId="33650"/>
    <cellStyle name="Normal 2 7 3 2 2 2 3 3" xfId="33651"/>
    <cellStyle name="Normal 2 7 3 2 2 2 3 3 2" xfId="33652"/>
    <cellStyle name="Normal 2 7 3 2 2 2 3 4" xfId="33653"/>
    <cellStyle name="Normal 2 7 3 2 2 2 3 4 2" xfId="33654"/>
    <cellStyle name="Normal 2 7 3 2 2 2 3 5" xfId="33655"/>
    <cellStyle name="Normal 2 7 3 2 2 2 4" xfId="33656"/>
    <cellStyle name="Normal 2 7 3 2 2 2 4 2" xfId="33657"/>
    <cellStyle name="Normal 2 7 3 2 2 2 5" xfId="33658"/>
    <cellStyle name="Normal 2 7 3 2 2 2 5 2" xfId="33659"/>
    <cellStyle name="Normal 2 7 3 2 2 2 6" xfId="33660"/>
    <cellStyle name="Normal 2 7 3 2 2 2 6 2" xfId="33661"/>
    <cellStyle name="Normal 2 7 3 2 2 2 7" xfId="33662"/>
    <cellStyle name="Normal 2 7 3 2 2 3" xfId="33663"/>
    <cellStyle name="Normal 2 7 3 2 2 3 2" xfId="33664"/>
    <cellStyle name="Normal 2 7 3 2 2 3 2 2" xfId="33665"/>
    <cellStyle name="Normal 2 7 3 2 2 3 2 2 2" xfId="33666"/>
    <cellStyle name="Normal 2 7 3 2 2 3 2 3" xfId="33667"/>
    <cellStyle name="Normal 2 7 3 2 2 3 2 3 2" xfId="33668"/>
    <cellStyle name="Normal 2 7 3 2 2 3 2 4" xfId="33669"/>
    <cellStyle name="Normal 2 7 3 2 2 3 2 4 2" xfId="33670"/>
    <cellStyle name="Normal 2 7 3 2 2 3 2 5" xfId="33671"/>
    <cellStyle name="Normal 2 7 3 2 2 3 3" xfId="33672"/>
    <cellStyle name="Normal 2 7 3 2 2 3 3 2" xfId="33673"/>
    <cellStyle name="Normal 2 7 3 2 2 3 4" xfId="33674"/>
    <cellStyle name="Normal 2 7 3 2 2 3 4 2" xfId="33675"/>
    <cellStyle name="Normal 2 7 3 2 2 3 5" xfId="33676"/>
    <cellStyle name="Normal 2 7 3 2 2 3 5 2" xfId="33677"/>
    <cellStyle name="Normal 2 7 3 2 2 3 6" xfId="33678"/>
    <cellStyle name="Normal 2 7 3 2 2 4" xfId="33679"/>
    <cellStyle name="Normal 2 7 3 2 2 4 2" xfId="33680"/>
    <cellStyle name="Normal 2 7 3 2 2 4 2 2" xfId="33681"/>
    <cellStyle name="Normal 2 7 3 2 2 4 3" xfId="33682"/>
    <cellStyle name="Normal 2 7 3 2 2 4 3 2" xfId="33683"/>
    <cellStyle name="Normal 2 7 3 2 2 4 4" xfId="33684"/>
    <cellStyle name="Normal 2 7 3 2 2 4 4 2" xfId="33685"/>
    <cellStyle name="Normal 2 7 3 2 2 4 5" xfId="33686"/>
    <cellStyle name="Normal 2 7 3 2 2 5" xfId="33687"/>
    <cellStyle name="Normal 2 7 3 2 2 5 2" xfId="33688"/>
    <cellStyle name="Normal 2 7 3 2 2 6" xfId="33689"/>
    <cellStyle name="Normal 2 7 3 2 2 6 2" xfId="33690"/>
    <cellStyle name="Normal 2 7 3 2 2 7" xfId="33691"/>
    <cellStyle name="Normal 2 7 3 2 2 7 2" xfId="33692"/>
    <cellStyle name="Normal 2 7 3 2 2 8" xfId="33693"/>
    <cellStyle name="Normal 2 7 3 2 3" xfId="33694"/>
    <cellStyle name="Normal 2 7 3 2 3 2" xfId="33695"/>
    <cellStyle name="Normal 2 7 3 2 3 2 2" xfId="33696"/>
    <cellStyle name="Normal 2 7 3 2 3 2 2 2" xfId="33697"/>
    <cellStyle name="Normal 2 7 3 2 3 2 2 2 2" xfId="33698"/>
    <cellStyle name="Normal 2 7 3 2 3 2 2 3" xfId="33699"/>
    <cellStyle name="Normal 2 7 3 2 3 2 2 3 2" xfId="33700"/>
    <cellStyle name="Normal 2 7 3 2 3 2 2 4" xfId="33701"/>
    <cellStyle name="Normal 2 7 3 2 3 2 2 4 2" xfId="33702"/>
    <cellStyle name="Normal 2 7 3 2 3 2 2 5" xfId="33703"/>
    <cellStyle name="Normal 2 7 3 2 3 2 3" xfId="33704"/>
    <cellStyle name="Normal 2 7 3 2 3 2 3 2" xfId="33705"/>
    <cellStyle name="Normal 2 7 3 2 3 2 4" xfId="33706"/>
    <cellStyle name="Normal 2 7 3 2 3 2 4 2" xfId="33707"/>
    <cellStyle name="Normal 2 7 3 2 3 2 5" xfId="33708"/>
    <cellStyle name="Normal 2 7 3 2 3 2 5 2" xfId="33709"/>
    <cellStyle name="Normal 2 7 3 2 3 2 6" xfId="33710"/>
    <cellStyle name="Normal 2 7 3 2 3 3" xfId="33711"/>
    <cellStyle name="Normal 2 7 3 2 3 3 2" xfId="33712"/>
    <cellStyle name="Normal 2 7 3 2 3 3 2 2" xfId="33713"/>
    <cellStyle name="Normal 2 7 3 2 3 3 3" xfId="33714"/>
    <cellStyle name="Normal 2 7 3 2 3 3 3 2" xfId="33715"/>
    <cellStyle name="Normal 2 7 3 2 3 3 4" xfId="33716"/>
    <cellStyle name="Normal 2 7 3 2 3 3 4 2" xfId="33717"/>
    <cellStyle name="Normal 2 7 3 2 3 3 5" xfId="33718"/>
    <cellStyle name="Normal 2 7 3 2 3 4" xfId="33719"/>
    <cellStyle name="Normal 2 7 3 2 3 4 2" xfId="33720"/>
    <cellStyle name="Normal 2 7 3 2 3 5" xfId="33721"/>
    <cellStyle name="Normal 2 7 3 2 3 5 2" xfId="33722"/>
    <cellStyle name="Normal 2 7 3 2 3 6" xfId="33723"/>
    <cellStyle name="Normal 2 7 3 2 3 6 2" xfId="33724"/>
    <cellStyle name="Normal 2 7 3 2 3 7" xfId="33725"/>
    <cellStyle name="Normal 2 7 3 2 4" xfId="33726"/>
    <cellStyle name="Normal 2 7 3 2 4 2" xfId="33727"/>
    <cellStyle name="Normal 2 7 3 2 4 2 2" xfId="33728"/>
    <cellStyle name="Normal 2 7 3 2 4 2 2 2" xfId="33729"/>
    <cellStyle name="Normal 2 7 3 2 4 2 3" xfId="33730"/>
    <cellStyle name="Normal 2 7 3 2 4 2 3 2" xfId="33731"/>
    <cellStyle name="Normal 2 7 3 2 4 2 4" xfId="33732"/>
    <cellStyle name="Normal 2 7 3 2 4 2 4 2" xfId="33733"/>
    <cellStyle name="Normal 2 7 3 2 4 2 5" xfId="33734"/>
    <cellStyle name="Normal 2 7 3 2 4 3" xfId="33735"/>
    <cellStyle name="Normal 2 7 3 2 4 3 2" xfId="33736"/>
    <cellStyle name="Normal 2 7 3 2 4 4" xfId="33737"/>
    <cellStyle name="Normal 2 7 3 2 4 4 2" xfId="33738"/>
    <cellStyle name="Normal 2 7 3 2 4 5" xfId="33739"/>
    <cellStyle name="Normal 2 7 3 2 4 5 2" xfId="33740"/>
    <cellStyle name="Normal 2 7 3 2 4 6" xfId="33741"/>
    <cellStyle name="Normal 2 7 3 2 5" xfId="33742"/>
    <cellStyle name="Normal 2 7 3 2 5 2" xfId="33743"/>
    <cellStyle name="Normal 2 7 3 2 5 2 2" xfId="33744"/>
    <cellStyle name="Normal 2 7 3 2 5 3" xfId="33745"/>
    <cellStyle name="Normal 2 7 3 2 5 3 2" xfId="33746"/>
    <cellStyle name="Normal 2 7 3 2 5 4" xfId="33747"/>
    <cellStyle name="Normal 2 7 3 2 5 4 2" xfId="33748"/>
    <cellStyle name="Normal 2 7 3 2 5 5" xfId="33749"/>
    <cellStyle name="Normal 2 7 3 2 6" xfId="33750"/>
    <cellStyle name="Normal 2 7 3 2 6 2" xfId="33751"/>
    <cellStyle name="Normal 2 7 3 2 7" xfId="33752"/>
    <cellStyle name="Normal 2 7 3 2 7 2" xfId="33753"/>
    <cellStyle name="Normal 2 7 3 2 8" xfId="33754"/>
    <cellStyle name="Normal 2 7 3 2 8 2" xfId="33755"/>
    <cellStyle name="Normal 2 7 3 2 9" xfId="33756"/>
    <cellStyle name="Normal 2 7 3 3" xfId="33757"/>
    <cellStyle name="Normal 2 7 3 3 2" xfId="33758"/>
    <cellStyle name="Normal 2 7 3 3 2 2" xfId="33759"/>
    <cellStyle name="Normal 2 7 3 3 2 2 2" xfId="33760"/>
    <cellStyle name="Normal 2 7 3 3 2 2 2 2" xfId="33761"/>
    <cellStyle name="Normal 2 7 3 3 2 2 2 2 2" xfId="33762"/>
    <cellStyle name="Normal 2 7 3 3 2 2 2 3" xfId="33763"/>
    <cellStyle name="Normal 2 7 3 3 2 2 2 3 2" xfId="33764"/>
    <cellStyle name="Normal 2 7 3 3 2 2 2 4" xfId="33765"/>
    <cellStyle name="Normal 2 7 3 3 2 2 2 4 2" xfId="33766"/>
    <cellStyle name="Normal 2 7 3 3 2 2 2 5" xfId="33767"/>
    <cellStyle name="Normal 2 7 3 3 2 2 3" xfId="33768"/>
    <cellStyle name="Normal 2 7 3 3 2 2 3 2" xfId="33769"/>
    <cellStyle name="Normal 2 7 3 3 2 2 4" xfId="33770"/>
    <cellStyle name="Normal 2 7 3 3 2 2 4 2" xfId="33771"/>
    <cellStyle name="Normal 2 7 3 3 2 2 5" xfId="33772"/>
    <cellStyle name="Normal 2 7 3 3 2 2 5 2" xfId="33773"/>
    <cellStyle name="Normal 2 7 3 3 2 2 6" xfId="33774"/>
    <cellStyle name="Normal 2 7 3 3 2 3" xfId="33775"/>
    <cellStyle name="Normal 2 7 3 3 2 3 2" xfId="33776"/>
    <cellStyle name="Normal 2 7 3 3 2 3 2 2" xfId="33777"/>
    <cellStyle name="Normal 2 7 3 3 2 3 3" xfId="33778"/>
    <cellStyle name="Normal 2 7 3 3 2 3 3 2" xfId="33779"/>
    <cellStyle name="Normal 2 7 3 3 2 3 4" xfId="33780"/>
    <cellStyle name="Normal 2 7 3 3 2 3 4 2" xfId="33781"/>
    <cellStyle name="Normal 2 7 3 3 2 3 5" xfId="33782"/>
    <cellStyle name="Normal 2 7 3 3 2 4" xfId="33783"/>
    <cellStyle name="Normal 2 7 3 3 2 4 2" xfId="33784"/>
    <cellStyle name="Normal 2 7 3 3 2 5" xfId="33785"/>
    <cellStyle name="Normal 2 7 3 3 2 5 2" xfId="33786"/>
    <cellStyle name="Normal 2 7 3 3 2 6" xfId="33787"/>
    <cellStyle name="Normal 2 7 3 3 2 6 2" xfId="33788"/>
    <cellStyle name="Normal 2 7 3 3 2 7" xfId="33789"/>
    <cellStyle name="Normal 2 7 3 3 3" xfId="33790"/>
    <cellStyle name="Normal 2 7 3 3 3 2" xfId="33791"/>
    <cellStyle name="Normal 2 7 3 3 3 2 2" xfId="33792"/>
    <cellStyle name="Normal 2 7 3 3 3 2 2 2" xfId="33793"/>
    <cellStyle name="Normal 2 7 3 3 3 2 3" xfId="33794"/>
    <cellStyle name="Normal 2 7 3 3 3 2 3 2" xfId="33795"/>
    <cellStyle name="Normal 2 7 3 3 3 2 4" xfId="33796"/>
    <cellStyle name="Normal 2 7 3 3 3 2 4 2" xfId="33797"/>
    <cellStyle name="Normal 2 7 3 3 3 2 5" xfId="33798"/>
    <cellStyle name="Normal 2 7 3 3 3 3" xfId="33799"/>
    <cellStyle name="Normal 2 7 3 3 3 3 2" xfId="33800"/>
    <cellStyle name="Normal 2 7 3 3 3 4" xfId="33801"/>
    <cellStyle name="Normal 2 7 3 3 3 4 2" xfId="33802"/>
    <cellStyle name="Normal 2 7 3 3 3 5" xfId="33803"/>
    <cellStyle name="Normal 2 7 3 3 3 5 2" xfId="33804"/>
    <cellStyle name="Normal 2 7 3 3 3 6" xfId="33805"/>
    <cellStyle name="Normal 2 7 3 3 4" xfId="33806"/>
    <cellStyle name="Normal 2 7 3 3 4 2" xfId="33807"/>
    <cellStyle name="Normal 2 7 3 3 4 2 2" xfId="33808"/>
    <cellStyle name="Normal 2 7 3 3 4 3" xfId="33809"/>
    <cellStyle name="Normal 2 7 3 3 4 3 2" xfId="33810"/>
    <cellStyle name="Normal 2 7 3 3 4 4" xfId="33811"/>
    <cellStyle name="Normal 2 7 3 3 4 4 2" xfId="33812"/>
    <cellStyle name="Normal 2 7 3 3 4 5" xfId="33813"/>
    <cellStyle name="Normal 2 7 3 3 5" xfId="33814"/>
    <cellStyle name="Normal 2 7 3 3 5 2" xfId="33815"/>
    <cellStyle name="Normal 2 7 3 3 6" xfId="33816"/>
    <cellStyle name="Normal 2 7 3 3 6 2" xfId="33817"/>
    <cellStyle name="Normal 2 7 3 3 7" xfId="33818"/>
    <cellStyle name="Normal 2 7 3 3 7 2" xfId="33819"/>
    <cellStyle name="Normal 2 7 3 3 8" xfId="33820"/>
    <cellStyle name="Normal 2 7 3 4" xfId="33821"/>
    <cellStyle name="Normal 2 7 3 4 2" xfId="33822"/>
    <cellStyle name="Normal 2 7 3 4 2 2" xfId="33823"/>
    <cellStyle name="Normal 2 7 3 4 2 2 2" xfId="33824"/>
    <cellStyle name="Normal 2 7 3 4 2 2 2 2" xfId="33825"/>
    <cellStyle name="Normal 2 7 3 4 2 2 3" xfId="33826"/>
    <cellStyle name="Normal 2 7 3 4 2 2 3 2" xfId="33827"/>
    <cellStyle name="Normal 2 7 3 4 2 2 4" xfId="33828"/>
    <cellStyle name="Normal 2 7 3 4 2 2 4 2" xfId="33829"/>
    <cellStyle name="Normal 2 7 3 4 2 2 5" xfId="33830"/>
    <cellStyle name="Normal 2 7 3 4 2 3" xfId="33831"/>
    <cellStyle name="Normal 2 7 3 4 2 3 2" xfId="33832"/>
    <cellStyle name="Normal 2 7 3 4 2 4" xfId="33833"/>
    <cellStyle name="Normal 2 7 3 4 2 4 2" xfId="33834"/>
    <cellStyle name="Normal 2 7 3 4 2 5" xfId="33835"/>
    <cellStyle name="Normal 2 7 3 4 2 5 2" xfId="33836"/>
    <cellStyle name="Normal 2 7 3 4 2 6" xfId="33837"/>
    <cellStyle name="Normal 2 7 3 4 3" xfId="33838"/>
    <cellStyle name="Normal 2 7 3 4 3 2" xfId="33839"/>
    <cellStyle name="Normal 2 7 3 4 3 2 2" xfId="33840"/>
    <cellStyle name="Normal 2 7 3 4 3 3" xfId="33841"/>
    <cellStyle name="Normal 2 7 3 4 3 3 2" xfId="33842"/>
    <cellStyle name="Normal 2 7 3 4 3 4" xfId="33843"/>
    <cellStyle name="Normal 2 7 3 4 3 4 2" xfId="33844"/>
    <cellStyle name="Normal 2 7 3 4 3 5" xfId="33845"/>
    <cellStyle name="Normal 2 7 3 4 4" xfId="33846"/>
    <cellStyle name="Normal 2 7 3 4 4 2" xfId="33847"/>
    <cellStyle name="Normal 2 7 3 4 5" xfId="33848"/>
    <cellStyle name="Normal 2 7 3 4 5 2" xfId="33849"/>
    <cellStyle name="Normal 2 7 3 4 6" xfId="33850"/>
    <cellStyle name="Normal 2 7 3 4 6 2" xfId="33851"/>
    <cellStyle name="Normal 2 7 3 4 7" xfId="33852"/>
    <cellStyle name="Normal 2 7 3 5" xfId="33853"/>
    <cellStyle name="Normal 2 7 3 5 2" xfId="33854"/>
    <cellStyle name="Normal 2 7 3 5 2 2" xfId="33855"/>
    <cellStyle name="Normal 2 7 3 5 2 2 2" xfId="33856"/>
    <cellStyle name="Normal 2 7 3 5 2 2 2 2" xfId="33857"/>
    <cellStyle name="Normal 2 7 3 5 2 2 3" xfId="33858"/>
    <cellStyle name="Normal 2 7 3 5 2 2 3 2" xfId="33859"/>
    <cellStyle name="Normal 2 7 3 5 2 2 4" xfId="33860"/>
    <cellStyle name="Normal 2 7 3 5 2 2 4 2" xfId="33861"/>
    <cellStyle name="Normal 2 7 3 5 2 2 5" xfId="33862"/>
    <cellStyle name="Normal 2 7 3 5 2 3" xfId="33863"/>
    <cellStyle name="Normal 2 7 3 5 2 3 2" xfId="33864"/>
    <cellStyle name="Normal 2 7 3 5 2 4" xfId="33865"/>
    <cellStyle name="Normal 2 7 3 5 2 4 2" xfId="33866"/>
    <cellStyle name="Normal 2 7 3 5 2 5" xfId="33867"/>
    <cellStyle name="Normal 2 7 3 5 2 5 2" xfId="33868"/>
    <cellStyle name="Normal 2 7 3 5 2 6" xfId="33869"/>
    <cellStyle name="Normal 2 7 3 5 3" xfId="33870"/>
    <cellStyle name="Normal 2 7 3 5 3 2" xfId="33871"/>
    <cellStyle name="Normal 2 7 3 5 3 2 2" xfId="33872"/>
    <cellStyle name="Normal 2 7 3 5 3 3" xfId="33873"/>
    <cellStyle name="Normal 2 7 3 5 3 3 2" xfId="33874"/>
    <cellStyle name="Normal 2 7 3 5 3 4" xfId="33875"/>
    <cellStyle name="Normal 2 7 3 5 3 4 2" xfId="33876"/>
    <cellStyle name="Normal 2 7 3 5 3 5" xfId="33877"/>
    <cellStyle name="Normal 2 7 3 5 4" xfId="33878"/>
    <cellStyle name="Normal 2 7 3 5 4 2" xfId="33879"/>
    <cellStyle name="Normal 2 7 3 5 5" xfId="33880"/>
    <cellStyle name="Normal 2 7 3 5 5 2" xfId="33881"/>
    <cellStyle name="Normal 2 7 3 5 6" xfId="33882"/>
    <cellStyle name="Normal 2 7 3 5 6 2" xfId="33883"/>
    <cellStyle name="Normal 2 7 3 5 7" xfId="33884"/>
    <cellStyle name="Normal 2 7 3 6" xfId="33885"/>
    <cellStyle name="Normal 2 7 3 6 2" xfId="33886"/>
    <cellStyle name="Normal 2 7 3 6 2 2" xfId="33887"/>
    <cellStyle name="Normal 2 7 3 6 2 2 2" xfId="33888"/>
    <cellStyle name="Normal 2 7 3 6 2 3" xfId="33889"/>
    <cellStyle name="Normal 2 7 3 6 2 3 2" xfId="33890"/>
    <cellStyle name="Normal 2 7 3 6 2 4" xfId="33891"/>
    <cellStyle name="Normal 2 7 3 6 2 4 2" xfId="33892"/>
    <cellStyle name="Normal 2 7 3 6 2 5" xfId="33893"/>
    <cellStyle name="Normal 2 7 3 6 3" xfId="33894"/>
    <cellStyle name="Normal 2 7 3 6 3 2" xfId="33895"/>
    <cellStyle name="Normal 2 7 3 6 4" xfId="33896"/>
    <cellStyle name="Normal 2 7 3 6 4 2" xfId="33897"/>
    <cellStyle name="Normal 2 7 3 6 5" xfId="33898"/>
    <cellStyle name="Normal 2 7 3 6 5 2" xfId="33899"/>
    <cellStyle name="Normal 2 7 3 6 6" xfId="33900"/>
    <cellStyle name="Normal 2 7 3 7" xfId="33901"/>
    <cellStyle name="Normal 2 7 3 7 2" xfId="33902"/>
    <cellStyle name="Normal 2 7 3 7 2 2" xfId="33903"/>
    <cellStyle name="Normal 2 7 3 7 3" xfId="33904"/>
    <cellStyle name="Normal 2 7 3 7 3 2" xfId="33905"/>
    <cellStyle name="Normal 2 7 3 7 4" xfId="33906"/>
    <cellStyle name="Normal 2 7 3 7 4 2" xfId="33907"/>
    <cellStyle name="Normal 2 7 3 7 5" xfId="33908"/>
    <cellStyle name="Normal 2 7 3 8" xfId="33909"/>
    <cellStyle name="Normal 2 7 3 8 2" xfId="33910"/>
    <cellStyle name="Normal 2 7 3 9" xfId="33911"/>
    <cellStyle name="Normal 2 7 3 9 2" xfId="33912"/>
    <cellStyle name="Normal 2 7 4" xfId="33913"/>
    <cellStyle name="Normal 2 7 4 2" xfId="33914"/>
    <cellStyle name="Normal 2 7 4 2 2" xfId="33915"/>
    <cellStyle name="Normal 2 7 4 2 2 2" xfId="33916"/>
    <cellStyle name="Normal 2 7 4 2 2 2 2" xfId="33917"/>
    <cellStyle name="Normal 2 7 4 2 2 2 2 2" xfId="33918"/>
    <cellStyle name="Normal 2 7 4 2 2 2 2 2 2" xfId="33919"/>
    <cellStyle name="Normal 2 7 4 2 2 2 2 3" xfId="33920"/>
    <cellStyle name="Normal 2 7 4 2 2 2 2 3 2" xfId="33921"/>
    <cellStyle name="Normal 2 7 4 2 2 2 2 4" xfId="33922"/>
    <cellStyle name="Normal 2 7 4 2 2 2 2 4 2" xfId="33923"/>
    <cellStyle name="Normal 2 7 4 2 2 2 2 5" xfId="33924"/>
    <cellStyle name="Normal 2 7 4 2 2 2 3" xfId="33925"/>
    <cellStyle name="Normal 2 7 4 2 2 2 3 2" xfId="33926"/>
    <cellStyle name="Normal 2 7 4 2 2 2 4" xfId="33927"/>
    <cellStyle name="Normal 2 7 4 2 2 2 4 2" xfId="33928"/>
    <cellStyle name="Normal 2 7 4 2 2 2 5" xfId="33929"/>
    <cellStyle name="Normal 2 7 4 2 2 2 5 2" xfId="33930"/>
    <cellStyle name="Normal 2 7 4 2 2 2 6" xfId="33931"/>
    <cellStyle name="Normal 2 7 4 2 2 3" xfId="33932"/>
    <cellStyle name="Normal 2 7 4 2 2 3 2" xfId="33933"/>
    <cellStyle name="Normal 2 7 4 2 2 3 2 2" xfId="33934"/>
    <cellStyle name="Normal 2 7 4 2 2 3 3" xfId="33935"/>
    <cellStyle name="Normal 2 7 4 2 2 3 3 2" xfId="33936"/>
    <cellStyle name="Normal 2 7 4 2 2 3 4" xfId="33937"/>
    <cellStyle name="Normal 2 7 4 2 2 3 4 2" xfId="33938"/>
    <cellStyle name="Normal 2 7 4 2 2 3 5" xfId="33939"/>
    <cellStyle name="Normal 2 7 4 2 2 4" xfId="33940"/>
    <cellStyle name="Normal 2 7 4 2 2 4 2" xfId="33941"/>
    <cellStyle name="Normal 2 7 4 2 2 5" xfId="33942"/>
    <cellStyle name="Normal 2 7 4 2 2 5 2" xfId="33943"/>
    <cellStyle name="Normal 2 7 4 2 2 6" xfId="33944"/>
    <cellStyle name="Normal 2 7 4 2 2 6 2" xfId="33945"/>
    <cellStyle name="Normal 2 7 4 2 2 7" xfId="33946"/>
    <cellStyle name="Normal 2 7 4 2 3" xfId="33947"/>
    <cellStyle name="Normal 2 7 4 2 3 2" xfId="33948"/>
    <cellStyle name="Normal 2 7 4 2 3 2 2" xfId="33949"/>
    <cellStyle name="Normal 2 7 4 2 3 2 2 2" xfId="33950"/>
    <cellStyle name="Normal 2 7 4 2 3 2 3" xfId="33951"/>
    <cellStyle name="Normal 2 7 4 2 3 2 3 2" xfId="33952"/>
    <cellStyle name="Normal 2 7 4 2 3 2 4" xfId="33953"/>
    <cellStyle name="Normal 2 7 4 2 3 2 4 2" xfId="33954"/>
    <cellStyle name="Normal 2 7 4 2 3 2 5" xfId="33955"/>
    <cellStyle name="Normal 2 7 4 2 3 3" xfId="33956"/>
    <cellStyle name="Normal 2 7 4 2 3 3 2" xfId="33957"/>
    <cellStyle name="Normal 2 7 4 2 3 4" xfId="33958"/>
    <cellStyle name="Normal 2 7 4 2 3 4 2" xfId="33959"/>
    <cellStyle name="Normal 2 7 4 2 3 5" xfId="33960"/>
    <cellStyle name="Normal 2 7 4 2 3 5 2" xfId="33961"/>
    <cellStyle name="Normal 2 7 4 2 3 6" xfId="33962"/>
    <cellStyle name="Normal 2 7 4 2 4" xfId="33963"/>
    <cellStyle name="Normal 2 7 4 2 4 2" xfId="33964"/>
    <cellStyle name="Normal 2 7 4 2 4 2 2" xfId="33965"/>
    <cellStyle name="Normal 2 7 4 2 4 3" xfId="33966"/>
    <cellStyle name="Normal 2 7 4 2 4 3 2" xfId="33967"/>
    <cellStyle name="Normal 2 7 4 2 4 4" xfId="33968"/>
    <cellStyle name="Normal 2 7 4 2 4 4 2" xfId="33969"/>
    <cellStyle name="Normal 2 7 4 2 4 5" xfId="33970"/>
    <cellStyle name="Normal 2 7 4 2 5" xfId="33971"/>
    <cellStyle name="Normal 2 7 4 2 5 2" xfId="33972"/>
    <cellStyle name="Normal 2 7 4 2 6" xfId="33973"/>
    <cellStyle name="Normal 2 7 4 2 6 2" xfId="33974"/>
    <cellStyle name="Normal 2 7 4 2 7" xfId="33975"/>
    <cellStyle name="Normal 2 7 4 2 7 2" xfId="33976"/>
    <cellStyle name="Normal 2 7 4 2 8" xfId="33977"/>
    <cellStyle name="Normal 2 7 4 3" xfId="33978"/>
    <cellStyle name="Normal 2 7 4 3 2" xfId="33979"/>
    <cellStyle name="Normal 2 7 4 3 2 2" xfId="33980"/>
    <cellStyle name="Normal 2 7 4 3 2 2 2" xfId="33981"/>
    <cellStyle name="Normal 2 7 4 3 2 2 2 2" xfId="33982"/>
    <cellStyle name="Normal 2 7 4 3 2 2 3" xfId="33983"/>
    <cellStyle name="Normal 2 7 4 3 2 2 3 2" xfId="33984"/>
    <cellStyle name="Normal 2 7 4 3 2 2 4" xfId="33985"/>
    <cellStyle name="Normal 2 7 4 3 2 2 4 2" xfId="33986"/>
    <cellStyle name="Normal 2 7 4 3 2 2 5" xfId="33987"/>
    <cellStyle name="Normal 2 7 4 3 2 3" xfId="33988"/>
    <cellStyle name="Normal 2 7 4 3 2 3 2" xfId="33989"/>
    <cellStyle name="Normal 2 7 4 3 2 4" xfId="33990"/>
    <cellStyle name="Normal 2 7 4 3 2 4 2" xfId="33991"/>
    <cellStyle name="Normal 2 7 4 3 2 5" xfId="33992"/>
    <cellStyle name="Normal 2 7 4 3 2 5 2" xfId="33993"/>
    <cellStyle name="Normal 2 7 4 3 2 6" xfId="33994"/>
    <cellStyle name="Normal 2 7 4 3 3" xfId="33995"/>
    <cellStyle name="Normal 2 7 4 3 3 2" xfId="33996"/>
    <cellStyle name="Normal 2 7 4 3 3 2 2" xfId="33997"/>
    <cellStyle name="Normal 2 7 4 3 3 3" xfId="33998"/>
    <cellStyle name="Normal 2 7 4 3 3 3 2" xfId="33999"/>
    <cellStyle name="Normal 2 7 4 3 3 4" xfId="34000"/>
    <cellStyle name="Normal 2 7 4 3 3 4 2" xfId="34001"/>
    <cellStyle name="Normal 2 7 4 3 3 5" xfId="34002"/>
    <cellStyle name="Normal 2 7 4 3 4" xfId="34003"/>
    <cellStyle name="Normal 2 7 4 3 4 2" xfId="34004"/>
    <cellStyle name="Normal 2 7 4 3 5" xfId="34005"/>
    <cellStyle name="Normal 2 7 4 3 5 2" xfId="34006"/>
    <cellStyle name="Normal 2 7 4 3 6" xfId="34007"/>
    <cellStyle name="Normal 2 7 4 3 6 2" xfId="34008"/>
    <cellStyle name="Normal 2 7 4 3 7" xfId="34009"/>
    <cellStyle name="Normal 2 7 4 4" xfId="34010"/>
    <cellStyle name="Normal 2 7 4 4 2" xfId="34011"/>
    <cellStyle name="Normal 2 7 4 4 2 2" xfId="34012"/>
    <cellStyle name="Normal 2 7 4 4 2 2 2" xfId="34013"/>
    <cellStyle name="Normal 2 7 4 4 2 3" xfId="34014"/>
    <cellStyle name="Normal 2 7 4 4 2 3 2" xfId="34015"/>
    <cellStyle name="Normal 2 7 4 4 2 4" xfId="34016"/>
    <cellStyle name="Normal 2 7 4 4 2 4 2" xfId="34017"/>
    <cellStyle name="Normal 2 7 4 4 2 5" xfId="34018"/>
    <cellStyle name="Normal 2 7 4 4 3" xfId="34019"/>
    <cellStyle name="Normal 2 7 4 4 3 2" xfId="34020"/>
    <cellStyle name="Normal 2 7 4 4 4" xfId="34021"/>
    <cellStyle name="Normal 2 7 4 4 4 2" xfId="34022"/>
    <cellStyle name="Normal 2 7 4 4 5" xfId="34023"/>
    <cellStyle name="Normal 2 7 4 4 5 2" xfId="34024"/>
    <cellStyle name="Normal 2 7 4 4 6" xfId="34025"/>
    <cellStyle name="Normal 2 7 4 5" xfId="34026"/>
    <cellStyle name="Normal 2 7 4 5 2" xfId="34027"/>
    <cellStyle name="Normal 2 7 4 5 2 2" xfId="34028"/>
    <cellStyle name="Normal 2 7 4 5 3" xfId="34029"/>
    <cellStyle name="Normal 2 7 4 5 3 2" xfId="34030"/>
    <cellStyle name="Normal 2 7 4 5 4" xfId="34031"/>
    <cellStyle name="Normal 2 7 4 5 4 2" xfId="34032"/>
    <cellStyle name="Normal 2 7 4 5 5" xfId="34033"/>
    <cellStyle name="Normal 2 7 4 6" xfId="34034"/>
    <cellStyle name="Normal 2 7 4 6 2" xfId="34035"/>
    <cellStyle name="Normal 2 7 4 7" xfId="34036"/>
    <cellStyle name="Normal 2 7 4 7 2" xfId="34037"/>
    <cellStyle name="Normal 2 7 4 8" xfId="34038"/>
    <cellStyle name="Normal 2 7 4 8 2" xfId="34039"/>
    <cellStyle name="Normal 2 7 4 9" xfId="34040"/>
    <cellStyle name="Normal 2 7 5" xfId="34041"/>
    <cellStyle name="Normal 2 7 5 2" xfId="34042"/>
    <cellStyle name="Normal 2 7 5 2 2" xfId="34043"/>
    <cellStyle name="Normal 2 7 5 2 2 2" xfId="34044"/>
    <cellStyle name="Normal 2 7 5 2 2 2 2" xfId="34045"/>
    <cellStyle name="Normal 2 7 5 2 2 2 2 2" xfId="34046"/>
    <cellStyle name="Normal 2 7 5 2 2 2 3" xfId="34047"/>
    <cellStyle name="Normal 2 7 5 2 2 2 3 2" xfId="34048"/>
    <cellStyle name="Normal 2 7 5 2 2 2 4" xfId="34049"/>
    <cellStyle name="Normal 2 7 5 2 2 2 4 2" xfId="34050"/>
    <cellStyle name="Normal 2 7 5 2 2 2 5" xfId="34051"/>
    <cellStyle name="Normal 2 7 5 2 2 3" xfId="34052"/>
    <cellStyle name="Normal 2 7 5 2 2 3 2" xfId="34053"/>
    <cellStyle name="Normal 2 7 5 2 2 4" xfId="34054"/>
    <cellStyle name="Normal 2 7 5 2 2 4 2" xfId="34055"/>
    <cellStyle name="Normal 2 7 5 2 2 5" xfId="34056"/>
    <cellStyle name="Normal 2 7 5 2 2 5 2" xfId="34057"/>
    <cellStyle name="Normal 2 7 5 2 2 6" xfId="34058"/>
    <cellStyle name="Normal 2 7 5 2 3" xfId="34059"/>
    <cellStyle name="Normal 2 7 5 2 3 2" xfId="34060"/>
    <cellStyle name="Normal 2 7 5 2 3 2 2" xfId="34061"/>
    <cellStyle name="Normal 2 7 5 2 3 3" xfId="34062"/>
    <cellStyle name="Normal 2 7 5 2 3 3 2" xfId="34063"/>
    <cellStyle name="Normal 2 7 5 2 3 4" xfId="34064"/>
    <cellStyle name="Normal 2 7 5 2 3 4 2" xfId="34065"/>
    <cellStyle name="Normal 2 7 5 2 3 5" xfId="34066"/>
    <cellStyle name="Normal 2 7 5 2 4" xfId="34067"/>
    <cellStyle name="Normal 2 7 5 2 4 2" xfId="34068"/>
    <cellStyle name="Normal 2 7 5 2 5" xfId="34069"/>
    <cellStyle name="Normal 2 7 5 2 5 2" xfId="34070"/>
    <cellStyle name="Normal 2 7 5 2 6" xfId="34071"/>
    <cellStyle name="Normal 2 7 5 2 6 2" xfId="34072"/>
    <cellStyle name="Normal 2 7 5 2 7" xfId="34073"/>
    <cellStyle name="Normal 2 7 5 3" xfId="34074"/>
    <cellStyle name="Normal 2 7 5 3 2" xfId="34075"/>
    <cellStyle name="Normal 2 7 5 3 2 2" xfId="34076"/>
    <cellStyle name="Normal 2 7 5 3 2 2 2" xfId="34077"/>
    <cellStyle name="Normal 2 7 5 3 2 3" xfId="34078"/>
    <cellStyle name="Normal 2 7 5 3 2 3 2" xfId="34079"/>
    <cellStyle name="Normal 2 7 5 3 2 4" xfId="34080"/>
    <cellStyle name="Normal 2 7 5 3 2 4 2" xfId="34081"/>
    <cellStyle name="Normal 2 7 5 3 2 5" xfId="34082"/>
    <cellStyle name="Normal 2 7 5 3 3" xfId="34083"/>
    <cellStyle name="Normal 2 7 5 3 3 2" xfId="34084"/>
    <cellStyle name="Normal 2 7 5 3 4" xfId="34085"/>
    <cellStyle name="Normal 2 7 5 3 4 2" xfId="34086"/>
    <cellStyle name="Normal 2 7 5 3 5" xfId="34087"/>
    <cellStyle name="Normal 2 7 5 3 5 2" xfId="34088"/>
    <cellStyle name="Normal 2 7 5 3 6" xfId="34089"/>
    <cellStyle name="Normal 2 7 5 4" xfId="34090"/>
    <cellStyle name="Normal 2 7 5 4 2" xfId="34091"/>
    <cellStyle name="Normal 2 7 5 4 2 2" xfId="34092"/>
    <cellStyle name="Normal 2 7 5 4 3" xfId="34093"/>
    <cellStyle name="Normal 2 7 5 4 3 2" xfId="34094"/>
    <cellStyle name="Normal 2 7 5 4 4" xfId="34095"/>
    <cellStyle name="Normal 2 7 5 4 4 2" xfId="34096"/>
    <cellStyle name="Normal 2 7 5 4 5" xfId="34097"/>
    <cellStyle name="Normal 2 7 5 5" xfId="34098"/>
    <cellStyle name="Normal 2 7 5 5 2" xfId="34099"/>
    <cellStyle name="Normal 2 7 5 6" xfId="34100"/>
    <cellStyle name="Normal 2 7 5 6 2" xfId="34101"/>
    <cellStyle name="Normal 2 7 5 7" xfId="34102"/>
    <cellStyle name="Normal 2 7 5 7 2" xfId="34103"/>
    <cellStyle name="Normal 2 7 5 8" xfId="34104"/>
    <cellStyle name="Normal 2 7 6" xfId="34105"/>
    <cellStyle name="Normal 2 7 6 2" xfId="34106"/>
    <cellStyle name="Normal 2 7 6 2 2" xfId="34107"/>
    <cellStyle name="Normal 2 7 6 2 2 2" xfId="34108"/>
    <cellStyle name="Normal 2 7 6 2 2 2 2" xfId="34109"/>
    <cellStyle name="Normal 2 7 6 2 2 3" xfId="34110"/>
    <cellStyle name="Normal 2 7 6 2 2 3 2" xfId="34111"/>
    <cellStyle name="Normal 2 7 6 2 2 4" xfId="34112"/>
    <cellStyle name="Normal 2 7 6 2 2 4 2" xfId="34113"/>
    <cellStyle name="Normal 2 7 6 2 2 5" xfId="34114"/>
    <cellStyle name="Normal 2 7 6 2 3" xfId="34115"/>
    <cellStyle name="Normal 2 7 6 2 3 2" xfId="34116"/>
    <cellStyle name="Normal 2 7 6 2 4" xfId="34117"/>
    <cellStyle name="Normal 2 7 6 2 4 2" xfId="34118"/>
    <cellStyle name="Normal 2 7 6 2 5" xfId="34119"/>
    <cellStyle name="Normal 2 7 6 2 5 2" xfId="34120"/>
    <cellStyle name="Normal 2 7 6 2 6" xfId="34121"/>
    <cellStyle name="Normal 2 7 6 3" xfId="34122"/>
    <cellStyle name="Normal 2 7 6 3 2" xfId="34123"/>
    <cellStyle name="Normal 2 7 6 3 2 2" xfId="34124"/>
    <cellStyle name="Normal 2 7 6 3 3" xfId="34125"/>
    <cellStyle name="Normal 2 7 6 3 3 2" xfId="34126"/>
    <cellStyle name="Normal 2 7 6 3 4" xfId="34127"/>
    <cellStyle name="Normal 2 7 6 3 4 2" xfId="34128"/>
    <cellStyle name="Normal 2 7 6 3 5" xfId="34129"/>
    <cellStyle name="Normal 2 7 6 4" xfId="34130"/>
    <cellStyle name="Normal 2 7 6 4 2" xfId="34131"/>
    <cellStyle name="Normal 2 7 6 5" xfId="34132"/>
    <cellStyle name="Normal 2 7 6 5 2" xfId="34133"/>
    <cellStyle name="Normal 2 7 6 6" xfId="34134"/>
    <cellStyle name="Normal 2 7 6 6 2" xfId="34135"/>
    <cellStyle name="Normal 2 7 6 7" xfId="34136"/>
    <cellStyle name="Normal 2 7 7" xfId="34137"/>
    <cellStyle name="Normal 2 7 7 2" xfId="34138"/>
    <cellStyle name="Normal 2 7 7 2 2" xfId="34139"/>
    <cellStyle name="Normal 2 7 7 2 2 2" xfId="34140"/>
    <cellStyle name="Normal 2 7 7 2 2 2 2" xfId="34141"/>
    <cellStyle name="Normal 2 7 7 2 2 3" xfId="34142"/>
    <cellStyle name="Normal 2 7 7 2 2 3 2" xfId="34143"/>
    <cellStyle name="Normal 2 7 7 2 2 4" xfId="34144"/>
    <cellStyle name="Normal 2 7 7 2 2 4 2" xfId="34145"/>
    <cellStyle name="Normal 2 7 7 2 2 5" xfId="34146"/>
    <cellStyle name="Normal 2 7 7 2 3" xfId="34147"/>
    <cellStyle name="Normal 2 7 7 2 3 2" xfId="34148"/>
    <cellStyle name="Normal 2 7 7 2 4" xfId="34149"/>
    <cellStyle name="Normal 2 7 7 2 4 2" xfId="34150"/>
    <cellStyle name="Normal 2 7 7 2 5" xfId="34151"/>
    <cellStyle name="Normal 2 7 7 2 5 2" xfId="34152"/>
    <cellStyle name="Normal 2 7 7 2 6" xfId="34153"/>
    <cellStyle name="Normal 2 7 7 3" xfId="34154"/>
    <cellStyle name="Normal 2 7 7 3 2" xfId="34155"/>
    <cellStyle name="Normal 2 7 7 3 2 2" xfId="34156"/>
    <cellStyle name="Normal 2 7 7 3 3" xfId="34157"/>
    <cellStyle name="Normal 2 7 7 3 3 2" xfId="34158"/>
    <cellStyle name="Normal 2 7 7 3 4" xfId="34159"/>
    <cellStyle name="Normal 2 7 7 3 4 2" xfId="34160"/>
    <cellStyle name="Normal 2 7 7 3 5" xfId="34161"/>
    <cellStyle name="Normal 2 7 7 4" xfId="34162"/>
    <cellStyle name="Normal 2 7 7 4 2" xfId="34163"/>
    <cellStyle name="Normal 2 7 7 5" xfId="34164"/>
    <cellStyle name="Normal 2 7 7 5 2" xfId="34165"/>
    <cellStyle name="Normal 2 7 7 6" xfId="34166"/>
    <cellStyle name="Normal 2 7 7 6 2" xfId="34167"/>
    <cellStyle name="Normal 2 7 7 7" xfId="34168"/>
    <cellStyle name="Normal 2 7 8" xfId="34169"/>
    <cellStyle name="Normal 2 7 8 2" xfId="34170"/>
    <cellStyle name="Normal 2 7 8 2 2" xfId="34171"/>
    <cellStyle name="Normal 2 7 8 2 2 2" xfId="34172"/>
    <cellStyle name="Normal 2 7 8 2 3" xfId="34173"/>
    <cellStyle name="Normal 2 7 8 2 3 2" xfId="34174"/>
    <cellStyle name="Normal 2 7 8 2 4" xfId="34175"/>
    <cellStyle name="Normal 2 7 8 2 4 2" xfId="34176"/>
    <cellStyle name="Normal 2 7 8 2 5" xfId="34177"/>
    <cellStyle name="Normal 2 7 8 3" xfId="34178"/>
    <cellStyle name="Normal 2 7 8 3 2" xfId="34179"/>
    <cellStyle name="Normal 2 7 8 4" xfId="34180"/>
    <cellStyle name="Normal 2 7 8 4 2" xfId="34181"/>
    <cellStyle name="Normal 2 7 8 5" xfId="34182"/>
    <cellStyle name="Normal 2 7 8 5 2" xfId="34183"/>
    <cellStyle name="Normal 2 7 8 6" xfId="34184"/>
    <cellStyle name="Normal 2 7 9" xfId="34185"/>
    <cellStyle name="Normal 2 7 9 2" xfId="34186"/>
    <cellStyle name="Normal 2 7 9 2 2" xfId="34187"/>
    <cellStyle name="Normal 2 7 9 3" xfId="34188"/>
    <cellStyle name="Normal 2 7 9 3 2" xfId="34189"/>
    <cellStyle name="Normal 2 7 9 4" xfId="34190"/>
    <cellStyle name="Normal 2 7 9 4 2" xfId="34191"/>
    <cellStyle name="Normal 2 7 9 5" xfId="34192"/>
    <cellStyle name="Normal 2 70" xfId="34193"/>
    <cellStyle name="Normal 2 70 2" xfId="34194"/>
    <cellStyle name="Normal 2 70 3" xfId="34195"/>
    <cellStyle name="Normal 2 71" xfId="34196"/>
    <cellStyle name="Normal 2 72" xfId="34197"/>
    <cellStyle name="Normal 2 73" xfId="34198"/>
    <cellStyle name="Normal 2 74" xfId="34199"/>
    <cellStyle name="Normal 2 8" xfId="34200"/>
    <cellStyle name="Normal 2 8 10" xfId="34201"/>
    <cellStyle name="Normal 2 8 10 2" xfId="34202"/>
    <cellStyle name="Normal 2 8 11" xfId="34203"/>
    <cellStyle name="Normal 2 8 11 2" xfId="34204"/>
    <cellStyle name="Normal 2 8 12" xfId="34205"/>
    <cellStyle name="Normal 2 8 12 2" xfId="34206"/>
    <cellStyle name="Normal 2 8 13" xfId="34207"/>
    <cellStyle name="Normal 2 8 14" xfId="34208"/>
    <cellStyle name="Normal 2 8 15" xfId="34209"/>
    <cellStyle name="Normal 2 8 16" xfId="34210"/>
    <cellStyle name="Normal 2 8 2" xfId="34211"/>
    <cellStyle name="Normal 2 8 2 10" xfId="34212"/>
    <cellStyle name="Normal 2 8 2 10 2" xfId="34213"/>
    <cellStyle name="Normal 2 8 2 11" xfId="34214"/>
    <cellStyle name="Normal 2 8 2 12" xfId="34215"/>
    <cellStyle name="Normal 2 8 2 2" xfId="34216"/>
    <cellStyle name="Normal 2 8 2 2 2" xfId="34217"/>
    <cellStyle name="Normal 2 8 2 2 2 2" xfId="34218"/>
    <cellStyle name="Normal 2 8 2 2 2 2 2" xfId="34219"/>
    <cellStyle name="Normal 2 8 2 2 2 2 2 2" xfId="34220"/>
    <cellStyle name="Normal 2 8 2 2 2 2 2 2 2" xfId="34221"/>
    <cellStyle name="Normal 2 8 2 2 2 2 2 2 2 2" xfId="34222"/>
    <cellStyle name="Normal 2 8 2 2 2 2 2 2 3" xfId="34223"/>
    <cellStyle name="Normal 2 8 2 2 2 2 2 2 3 2" xfId="34224"/>
    <cellStyle name="Normal 2 8 2 2 2 2 2 2 4" xfId="34225"/>
    <cellStyle name="Normal 2 8 2 2 2 2 2 2 4 2" xfId="34226"/>
    <cellStyle name="Normal 2 8 2 2 2 2 2 2 5" xfId="34227"/>
    <cellStyle name="Normal 2 8 2 2 2 2 2 3" xfId="34228"/>
    <cellStyle name="Normal 2 8 2 2 2 2 2 3 2" xfId="34229"/>
    <cellStyle name="Normal 2 8 2 2 2 2 2 4" xfId="34230"/>
    <cellStyle name="Normal 2 8 2 2 2 2 2 4 2" xfId="34231"/>
    <cellStyle name="Normal 2 8 2 2 2 2 2 5" xfId="34232"/>
    <cellStyle name="Normal 2 8 2 2 2 2 2 5 2" xfId="34233"/>
    <cellStyle name="Normal 2 8 2 2 2 2 2 6" xfId="34234"/>
    <cellStyle name="Normal 2 8 2 2 2 2 3" xfId="34235"/>
    <cellStyle name="Normal 2 8 2 2 2 2 3 2" xfId="34236"/>
    <cellStyle name="Normal 2 8 2 2 2 2 3 2 2" xfId="34237"/>
    <cellStyle name="Normal 2 8 2 2 2 2 3 3" xfId="34238"/>
    <cellStyle name="Normal 2 8 2 2 2 2 3 3 2" xfId="34239"/>
    <cellStyle name="Normal 2 8 2 2 2 2 3 4" xfId="34240"/>
    <cellStyle name="Normal 2 8 2 2 2 2 3 4 2" xfId="34241"/>
    <cellStyle name="Normal 2 8 2 2 2 2 3 5" xfId="34242"/>
    <cellStyle name="Normal 2 8 2 2 2 2 4" xfId="34243"/>
    <cellStyle name="Normal 2 8 2 2 2 2 4 2" xfId="34244"/>
    <cellStyle name="Normal 2 8 2 2 2 2 5" xfId="34245"/>
    <cellStyle name="Normal 2 8 2 2 2 2 5 2" xfId="34246"/>
    <cellStyle name="Normal 2 8 2 2 2 2 6" xfId="34247"/>
    <cellStyle name="Normal 2 8 2 2 2 2 6 2" xfId="34248"/>
    <cellStyle name="Normal 2 8 2 2 2 2 7" xfId="34249"/>
    <cellStyle name="Normal 2 8 2 2 2 3" xfId="34250"/>
    <cellStyle name="Normal 2 8 2 2 2 3 2" xfId="34251"/>
    <cellStyle name="Normal 2 8 2 2 2 3 2 2" xfId="34252"/>
    <cellStyle name="Normal 2 8 2 2 2 3 2 2 2" xfId="34253"/>
    <cellStyle name="Normal 2 8 2 2 2 3 2 3" xfId="34254"/>
    <cellStyle name="Normal 2 8 2 2 2 3 2 3 2" xfId="34255"/>
    <cellStyle name="Normal 2 8 2 2 2 3 2 4" xfId="34256"/>
    <cellStyle name="Normal 2 8 2 2 2 3 2 4 2" xfId="34257"/>
    <cellStyle name="Normal 2 8 2 2 2 3 2 5" xfId="34258"/>
    <cellStyle name="Normal 2 8 2 2 2 3 3" xfId="34259"/>
    <cellStyle name="Normal 2 8 2 2 2 3 3 2" xfId="34260"/>
    <cellStyle name="Normal 2 8 2 2 2 3 4" xfId="34261"/>
    <cellStyle name="Normal 2 8 2 2 2 3 4 2" xfId="34262"/>
    <cellStyle name="Normal 2 8 2 2 2 3 5" xfId="34263"/>
    <cellStyle name="Normal 2 8 2 2 2 3 5 2" xfId="34264"/>
    <cellStyle name="Normal 2 8 2 2 2 3 6" xfId="34265"/>
    <cellStyle name="Normal 2 8 2 2 2 4" xfId="34266"/>
    <cellStyle name="Normal 2 8 2 2 2 4 2" xfId="34267"/>
    <cellStyle name="Normal 2 8 2 2 2 4 2 2" xfId="34268"/>
    <cellStyle name="Normal 2 8 2 2 2 4 3" xfId="34269"/>
    <cellStyle name="Normal 2 8 2 2 2 4 3 2" xfId="34270"/>
    <cellStyle name="Normal 2 8 2 2 2 4 4" xfId="34271"/>
    <cellStyle name="Normal 2 8 2 2 2 4 4 2" xfId="34272"/>
    <cellStyle name="Normal 2 8 2 2 2 4 5" xfId="34273"/>
    <cellStyle name="Normal 2 8 2 2 2 5" xfId="34274"/>
    <cellStyle name="Normal 2 8 2 2 2 5 2" xfId="34275"/>
    <cellStyle name="Normal 2 8 2 2 2 6" xfId="34276"/>
    <cellStyle name="Normal 2 8 2 2 2 6 2" xfId="34277"/>
    <cellStyle name="Normal 2 8 2 2 2 7" xfId="34278"/>
    <cellStyle name="Normal 2 8 2 2 2 7 2" xfId="34279"/>
    <cellStyle name="Normal 2 8 2 2 2 8" xfId="34280"/>
    <cellStyle name="Normal 2 8 2 2 3" xfId="34281"/>
    <cellStyle name="Normal 2 8 2 2 3 2" xfId="34282"/>
    <cellStyle name="Normal 2 8 2 2 3 2 2" xfId="34283"/>
    <cellStyle name="Normal 2 8 2 2 3 2 2 2" xfId="34284"/>
    <cellStyle name="Normal 2 8 2 2 3 2 2 2 2" xfId="34285"/>
    <cellStyle name="Normal 2 8 2 2 3 2 2 3" xfId="34286"/>
    <cellStyle name="Normal 2 8 2 2 3 2 2 3 2" xfId="34287"/>
    <cellStyle name="Normal 2 8 2 2 3 2 2 4" xfId="34288"/>
    <cellStyle name="Normal 2 8 2 2 3 2 2 4 2" xfId="34289"/>
    <cellStyle name="Normal 2 8 2 2 3 2 2 5" xfId="34290"/>
    <cellStyle name="Normal 2 8 2 2 3 2 3" xfId="34291"/>
    <cellStyle name="Normal 2 8 2 2 3 2 3 2" xfId="34292"/>
    <cellStyle name="Normal 2 8 2 2 3 2 4" xfId="34293"/>
    <cellStyle name="Normal 2 8 2 2 3 2 4 2" xfId="34294"/>
    <cellStyle name="Normal 2 8 2 2 3 2 5" xfId="34295"/>
    <cellStyle name="Normal 2 8 2 2 3 2 5 2" xfId="34296"/>
    <cellStyle name="Normal 2 8 2 2 3 2 6" xfId="34297"/>
    <cellStyle name="Normal 2 8 2 2 3 3" xfId="34298"/>
    <cellStyle name="Normal 2 8 2 2 3 3 2" xfId="34299"/>
    <cellStyle name="Normal 2 8 2 2 3 3 2 2" xfId="34300"/>
    <cellStyle name="Normal 2 8 2 2 3 3 3" xfId="34301"/>
    <cellStyle name="Normal 2 8 2 2 3 3 3 2" xfId="34302"/>
    <cellStyle name="Normal 2 8 2 2 3 3 4" xfId="34303"/>
    <cellStyle name="Normal 2 8 2 2 3 3 4 2" xfId="34304"/>
    <cellStyle name="Normal 2 8 2 2 3 3 5" xfId="34305"/>
    <cellStyle name="Normal 2 8 2 2 3 4" xfId="34306"/>
    <cellStyle name="Normal 2 8 2 2 3 4 2" xfId="34307"/>
    <cellStyle name="Normal 2 8 2 2 3 5" xfId="34308"/>
    <cellStyle name="Normal 2 8 2 2 3 5 2" xfId="34309"/>
    <cellStyle name="Normal 2 8 2 2 3 6" xfId="34310"/>
    <cellStyle name="Normal 2 8 2 2 3 6 2" xfId="34311"/>
    <cellStyle name="Normal 2 8 2 2 3 7" xfId="34312"/>
    <cellStyle name="Normal 2 8 2 2 4" xfId="34313"/>
    <cellStyle name="Normal 2 8 2 2 4 2" xfId="34314"/>
    <cellStyle name="Normal 2 8 2 2 4 2 2" xfId="34315"/>
    <cellStyle name="Normal 2 8 2 2 4 2 2 2" xfId="34316"/>
    <cellStyle name="Normal 2 8 2 2 4 2 3" xfId="34317"/>
    <cellStyle name="Normal 2 8 2 2 4 2 3 2" xfId="34318"/>
    <cellStyle name="Normal 2 8 2 2 4 2 4" xfId="34319"/>
    <cellStyle name="Normal 2 8 2 2 4 2 4 2" xfId="34320"/>
    <cellStyle name="Normal 2 8 2 2 4 2 5" xfId="34321"/>
    <cellStyle name="Normal 2 8 2 2 4 3" xfId="34322"/>
    <cellStyle name="Normal 2 8 2 2 4 3 2" xfId="34323"/>
    <cellStyle name="Normal 2 8 2 2 4 4" xfId="34324"/>
    <cellStyle name="Normal 2 8 2 2 4 4 2" xfId="34325"/>
    <cellStyle name="Normal 2 8 2 2 4 5" xfId="34326"/>
    <cellStyle name="Normal 2 8 2 2 4 5 2" xfId="34327"/>
    <cellStyle name="Normal 2 8 2 2 4 6" xfId="34328"/>
    <cellStyle name="Normal 2 8 2 2 5" xfId="34329"/>
    <cellStyle name="Normal 2 8 2 2 5 2" xfId="34330"/>
    <cellStyle name="Normal 2 8 2 2 5 2 2" xfId="34331"/>
    <cellStyle name="Normal 2 8 2 2 5 3" xfId="34332"/>
    <cellStyle name="Normal 2 8 2 2 5 3 2" xfId="34333"/>
    <cellStyle name="Normal 2 8 2 2 5 4" xfId="34334"/>
    <cellStyle name="Normal 2 8 2 2 5 4 2" xfId="34335"/>
    <cellStyle name="Normal 2 8 2 2 5 5" xfId="34336"/>
    <cellStyle name="Normal 2 8 2 2 6" xfId="34337"/>
    <cellStyle name="Normal 2 8 2 2 6 2" xfId="34338"/>
    <cellStyle name="Normal 2 8 2 2 7" xfId="34339"/>
    <cellStyle name="Normal 2 8 2 2 7 2" xfId="34340"/>
    <cellStyle name="Normal 2 8 2 2 8" xfId="34341"/>
    <cellStyle name="Normal 2 8 2 2 8 2" xfId="34342"/>
    <cellStyle name="Normal 2 8 2 2 9" xfId="34343"/>
    <cellStyle name="Normal 2 8 2 3" xfId="34344"/>
    <cellStyle name="Normal 2 8 2 3 2" xfId="34345"/>
    <cellStyle name="Normal 2 8 2 3 2 2" xfId="34346"/>
    <cellStyle name="Normal 2 8 2 3 2 2 2" xfId="34347"/>
    <cellStyle name="Normal 2 8 2 3 2 2 2 2" xfId="34348"/>
    <cellStyle name="Normal 2 8 2 3 2 2 2 2 2" xfId="34349"/>
    <cellStyle name="Normal 2 8 2 3 2 2 2 3" xfId="34350"/>
    <cellStyle name="Normal 2 8 2 3 2 2 2 3 2" xfId="34351"/>
    <cellStyle name="Normal 2 8 2 3 2 2 2 4" xfId="34352"/>
    <cellStyle name="Normal 2 8 2 3 2 2 2 4 2" xfId="34353"/>
    <cellStyle name="Normal 2 8 2 3 2 2 2 5" xfId="34354"/>
    <cellStyle name="Normal 2 8 2 3 2 2 3" xfId="34355"/>
    <cellStyle name="Normal 2 8 2 3 2 2 3 2" xfId="34356"/>
    <cellStyle name="Normal 2 8 2 3 2 2 4" xfId="34357"/>
    <cellStyle name="Normal 2 8 2 3 2 2 4 2" xfId="34358"/>
    <cellStyle name="Normal 2 8 2 3 2 2 5" xfId="34359"/>
    <cellStyle name="Normal 2 8 2 3 2 2 5 2" xfId="34360"/>
    <cellStyle name="Normal 2 8 2 3 2 2 6" xfId="34361"/>
    <cellStyle name="Normal 2 8 2 3 2 3" xfId="34362"/>
    <cellStyle name="Normal 2 8 2 3 2 3 2" xfId="34363"/>
    <cellStyle name="Normal 2 8 2 3 2 3 2 2" xfId="34364"/>
    <cellStyle name="Normal 2 8 2 3 2 3 3" xfId="34365"/>
    <cellStyle name="Normal 2 8 2 3 2 3 3 2" xfId="34366"/>
    <cellStyle name="Normal 2 8 2 3 2 3 4" xfId="34367"/>
    <cellStyle name="Normal 2 8 2 3 2 3 4 2" xfId="34368"/>
    <cellStyle name="Normal 2 8 2 3 2 3 5" xfId="34369"/>
    <cellStyle name="Normal 2 8 2 3 2 4" xfId="34370"/>
    <cellStyle name="Normal 2 8 2 3 2 4 2" xfId="34371"/>
    <cellStyle name="Normal 2 8 2 3 2 5" xfId="34372"/>
    <cellStyle name="Normal 2 8 2 3 2 5 2" xfId="34373"/>
    <cellStyle name="Normal 2 8 2 3 2 6" xfId="34374"/>
    <cellStyle name="Normal 2 8 2 3 2 6 2" xfId="34375"/>
    <cellStyle name="Normal 2 8 2 3 2 7" xfId="34376"/>
    <cellStyle name="Normal 2 8 2 3 3" xfId="34377"/>
    <cellStyle name="Normal 2 8 2 3 3 2" xfId="34378"/>
    <cellStyle name="Normal 2 8 2 3 3 2 2" xfId="34379"/>
    <cellStyle name="Normal 2 8 2 3 3 2 2 2" xfId="34380"/>
    <cellStyle name="Normal 2 8 2 3 3 2 3" xfId="34381"/>
    <cellStyle name="Normal 2 8 2 3 3 2 3 2" xfId="34382"/>
    <cellStyle name="Normal 2 8 2 3 3 2 4" xfId="34383"/>
    <cellStyle name="Normal 2 8 2 3 3 2 4 2" xfId="34384"/>
    <cellStyle name="Normal 2 8 2 3 3 2 5" xfId="34385"/>
    <cellStyle name="Normal 2 8 2 3 3 3" xfId="34386"/>
    <cellStyle name="Normal 2 8 2 3 3 3 2" xfId="34387"/>
    <cellStyle name="Normal 2 8 2 3 3 4" xfId="34388"/>
    <cellStyle name="Normal 2 8 2 3 3 4 2" xfId="34389"/>
    <cellStyle name="Normal 2 8 2 3 3 5" xfId="34390"/>
    <cellStyle name="Normal 2 8 2 3 3 5 2" xfId="34391"/>
    <cellStyle name="Normal 2 8 2 3 3 6" xfId="34392"/>
    <cellStyle name="Normal 2 8 2 3 4" xfId="34393"/>
    <cellStyle name="Normal 2 8 2 3 4 2" xfId="34394"/>
    <cellStyle name="Normal 2 8 2 3 4 2 2" xfId="34395"/>
    <cellStyle name="Normal 2 8 2 3 4 3" xfId="34396"/>
    <cellStyle name="Normal 2 8 2 3 4 3 2" xfId="34397"/>
    <cellStyle name="Normal 2 8 2 3 4 4" xfId="34398"/>
    <cellStyle name="Normal 2 8 2 3 4 4 2" xfId="34399"/>
    <cellStyle name="Normal 2 8 2 3 4 5" xfId="34400"/>
    <cellStyle name="Normal 2 8 2 3 5" xfId="34401"/>
    <cellStyle name="Normal 2 8 2 3 5 2" xfId="34402"/>
    <cellStyle name="Normal 2 8 2 3 6" xfId="34403"/>
    <cellStyle name="Normal 2 8 2 3 6 2" xfId="34404"/>
    <cellStyle name="Normal 2 8 2 3 7" xfId="34405"/>
    <cellStyle name="Normal 2 8 2 3 7 2" xfId="34406"/>
    <cellStyle name="Normal 2 8 2 3 8" xfId="34407"/>
    <cellStyle name="Normal 2 8 2 4" xfId="34408"/>
    <cellStyle name="Normal 2 8 2 4 2" xfId="34409"/>
    <cellStyle name="Normal 2 8 2 4 2 2" xfId="34410"/>
    <cellStyle name="Normal 2 8 2 4 2 2 2" xfId="34411"/>
    <cellStyle name="Normal 2 8 2 4 2 2 2 2" xfId="34412"/>
    <cellStyle name="Normal 2 8 2 4 2 2 3" xfId="34413"/>
    <cellStyle name="Normal 2 8 2 4 2 2 3 2" xfId="34414"/>
    <cellStyle name="Normal 2 8 2 4 2 2 4" xfId="34415"/>
    <cellStyle name="Normal 2 8 2 4 2 2 4 2" xfId="34416"/>
    <cellStyle name="Normal 2 8 2 4 2 2 5" xfId="34417"/>
    <cellStyle name="Normal 2 8 2 4 2 3" xfId="34418"/>
    <cellStyle name="Normal 2 8 2 4 2 3 2" xfId="34419"/>
    <cellStyle name="Normal 2 8 2 4 2 4" xfId="34420"/>
    <cellStyle name="Normal 2 8 2 4 2 4 2" xfId="34421"/>
    <cellStyle name="Normal 2 8 2 4 2 5" xfId="34422"/>
    <cellStyle name="Normal 2 8 2 4 2 5 2" xfId="34423"/>
    <cellStyle name="Normal 2 8 2 4 2 6" xfId="34424"/>
    <cellStyle name="Normal 2 8 2 4 3" xfId="34425"/>
    <cellStyle name="Normal 2 8 2 4 3 2" xfId="34426"/>
    <cellStyle name="Normal 2 8 2 4 3 2 2" xfId="34427"/>
    <cellStyle name="Normal 2 8 2 4 3 3" xfId="34428"/>
    <cellStyle name="Normal 2 8 2 4 3 3 2" xfId="34429"/>
    <cellStyle name="Normal 2 8 2 4 3 4" xfId="34430"/>
    <cellStyle name="Normal 2 8 2 4 3 4 2" xfId="34431"/>
    <cellStyle name="Normal 2 8 2 4 3 5" xfId="34432"/>
    <cellStyle name="Normal 2 8 2 4 4" xfId="34433"/>
    <cellStyle name="Normal 2 8 2 4 4 2" xfId="34434"/>
    <cellStyle name="Normal 2 8 2 4 5" xfId="34435"/>
    <cellStyle name="Normal 2 8 2 4 5 2" xfId="34436"/>
    <cellStyle name="Normal 2 8 2 4 6" xfId="34437"/>
    <cellStyle name="Normal 2 8 2 4 6 2" xfId="34438"/>
    <cellStyle name="Normal 2 8 2 4 7" xfId="34439"/>
    <cellStyle name="Normal 2 8 2 5" xfId="34440"/>
    <cellStyle name="Normal 2 8 2 5 2" xfId="34441"/>
    <cellStyle name="Normal 2 8 2 5 2 2" xfId="34442"/>
    <cellStyle name="Normal 2 8 2 5 2 2 2" xfId="34443"/>
    <cellStyle name="Normal 2 8 2 5 2 2 2 2" xfId="34444"/>
    <cellStyle name="Normal 2 8 2 5 2 2 3" xfId="34445"/>
    <cellStyle name="Normal 2 8 2 5 2 2 3 2" xfId="34446"/>
    <cellStyle name="Normal 2 8 2 5 2 2 4" xfId="34447"/>
    <cellStyle name="Normal 2 8 2 5 2 2 4 2" xfId="34448"/>
    <cellStyle name="Normal 2 8 2 5 2 2 5" xfId="34449"/>
    <cellStyle name="Normal 2 8 2 5 2 3" xfId="34450"/>
    <cellStyle name="Normal 2 8 2 5 2 3 2" xfId="34451"/>
    <cellStyle name="Normal 2 8 2 5 2 4" xfId="34452"/>
    <cellStyle name="Normal 2 8 2 5 2 4 2" xfId="34453"/>
    <cellStyle name="Normal 2 8 2 5 2 5" xfId="34454"/>
    <cellStyle name="Normal 2 8 2 5 2 5 2" xfId="34455"/>
    <cellStyle name="Normal 2 8 2 5 2 6" xfId="34456"/>
    <cellStyle name="Normal 2 8 2 5 3" xfId="34457"/>
    <cellStyle name="Normal 2 8 2 5 3 2" xfId="34458"/>
    <cellStyle name="Normal 2 8 2 5 3 2 2" xfId="34459"/>
    <cellStyle name="Normal 2 8 2 5 3 3" xfId="34460"/>
    <cellStyle name="Normal 2 8 2 5 3 3 2" xfId="34461"/>
    <cellStyle name="Normal 2 8 2 5 3 4" xfId="34462"/>
    <cellStyle name="Normal 2 8 2 5 3 4 2" xfId="34463"/>
    <cellStyle name="Normal 2 8 2 5 3 5" xfId="34464"/>
    <cellStyle name="Normal 2 8 2 5 4" xfId="34465"/>
    <cellStyle name="Normal 2 8 2 5 4 2" xfId="34466"/>
    <cellStyle name="Normal 2 8 2 5 5" xfId="34467"/>
    <cellStyle name="Normal 2 8 2 5 5 2" xfId="34468"/>
    <cellStyle name="Normal 2 8 2 5 6" xfId="34469"/>
    <cellStyle name="Normal 2 8 2 5 6 2" xfId="34470"/>
    <cellStyle name="Normal 2 8 2 5 7" xfId="34471"/>
    <cellStyle name="Normal 2 8 2 6" xfId="34472"/>
    <cellStyle name="Normal 2 8 2 6 2" xfId="34473"/>
    <cellStyle name="Normal 2 8 2 6 2 2" xfId="34474"/>
    <cellStyle name="Normal 2 8 2 6 2 2 2" xfId="34475"/>
    <cellStyle name="Normal 2 8 2 6 2 3" xfId="34476"/>
    <cellStyle name="Normal 2 8 2 6 2 3 2" xfId="34477"/>
    <cellStyle name="Normal 2 8 2 6 2 4" xfId="34478"/>
    <cellStyle name="Normal 2 8 2 6 2 4 2" xfId="34479"/>
    <cellStyle name="Normal 2 8 2 6 2 5" xfId="34480"/>
    <cellStyle name="Normal 2 8 2 6 3" xfId="34481"/>
    <cellStyle name="Normal 2 8 2 6 3 2" xfId="34482"/>
    <cellStyle name="Normal 2 8 2 6 4" xfId="34483"/>
    <cellStyle name="Normal 2 8 2 6 4 2" xfId="34484"/>
    <cellStyle name="Normal 2 8 2 6 5" xfId="34485"/>
    <cellStyle name="Normal 2 8 2 6 5 2" xfId="34486"/>
    <cellStyle name="Normal 2 8 2 6 6" xfId="34487"/>
    <cellStyle name="Normal 2 8 2 7" xfId="34488"/>
    <cellStyle name="Normal 2 8 2 7 2" xfId="34489"/>
    <cellStyle name="Normal 2 8 2 7 2 2" xfId="34490"/>
    <cellStyle name="Normal 2 8 2 7 3" xfId="34491"/>
    <cellStyle name="Normal 2 8 2 7 3 2" xfId="34492"/>
    <cellStyle name="Normal 2 8 2 7 4" xfId="34493"/>
    <cellStyle name="Normal 2 8 2 7 4 2" xfId="34494"/>
    <cellStyle name="Normal 2 8 2 7 5" xfId="34495"/>
    <cellStyle name="Normal 2 8 2 8" xfId="34496"/>
    <cellStyle name="Normal 2 8 2 8 2" xfId="34497"/>
    <cellStyle name="Normal 2 8 2 9" xfId="34498"/>
    <cellStyle name="Normal 2 8 2 9 2" xfId="34499"/>
    <cellStyle name="Normal 2 8 3" xfId="34500"/>
    <cellStyle name="Normal 2 8 3 10" xfId="34501"/>
    <cellStyle name="Normal 2 8 3 10 2" xfId="34502"/>
    <cellStyle name="Normal 2 8 3 11" xfId="34503"/>
    <cellStyle name="Normal 2 8 3 2" xfId="34504"/>
    <cellStyle name="Normal 2 8 3 2 2" xfId="34505"/>
    <cellStyle name="Normal 2 8 3 2 2 2" xfId="34506"/>
    <cellStyle name="Normal 2 8 3 2 2 2 2" xfId="34507"/>
    <cellStyle name="Normal 2 8 3 2 2 2 2 2" xfId="34508"/>
    <cellStyle name="Normal 2 8 3 2 2 2 2 2 2" xfId="34509"/>
    <cellStyle name="Normal 2 8 3 2 2 2 2 2 2 2" xfId="34510"/>
    <cellStyle name="Normal 2 8 3 2 2 2 2 2 3" xfId="34511"/>
    <cellStyle name="Normal 2 8 3 2 2 2 2 2 3 2" xfId="34512"/>
    <cellStyle name="Normal 2 8 3 2 2 2 2 2 4" xfId="34513"/>
    <cellStyle name="Normal 2 8 3 2 2 2 2 2 4 2" xfId="34514"/>
    <cellStyle name="Normal 2 8 3 2 2 2 2 2 5" xfId="34515"/>
    <cellStyle name="Normal 2 8 3 2 2 2 2 3" xfId="34516"/>
    <cellStyle name="Normal 2 8 3 2 2 2 2 3 2" xfId="34517"/>
    <cellStyle name="Normal 2 8 3 2 2 2 2 4" xfId="34518"/>
    <cellStyle name="Normal 2 8 3 2 2 2 2 4 2" xfId="34519"/>
    <cellStyle name="Normal 2 8 3 2 2 2 2 5" xfId="34520"/>
    <cellStyle name="Normal 2 8 3 2 2 2 2 5 2" xfId="34521"/>
    <cellStyle name="Normal 2 8 3 2 2 2 2 6" xfId="34522"/>
    <cellStyle name="Normal 2 8 3 2 2 2 3" xfId="34523"/>
    <cellStyle name="Normal 2 8 3 2 2 2 3 2" xfId="34524"/>
    <cellStyle name="Normal 2 8 3 2 2 2 3 2 2" xfId="34525"/>
    <cellStyle name="Normal 2 8 3 2 2 2 3 3" xfId="34526"/>
    <cellStyle name="Normal 2 8 3 2 2 2 3 3 2" xfId="34527"/>
    <cellStyle name="Normal 2 8 3 2 2 2 3 4" xfId="34528"/>
    <cellStyle name="Normal 2 8 3 2 2 2 3 4 2" xfId="34529"/>
    <cellStyle name="Normal 2 8 3 2 2 2 3 5" xfId="34530"/>
    <cellStyle name="Normal 2 8 3 2 2 2 4" xfId="34531"/>
    <cellStyle name="Normal 2 8 3 2 2 2 4 2" xfId="34532"/>
    <cellStyle name="Normal 2 8 3 2 2 2 5" xfId="34533"/>
    <cellStyle name="Normal 2 8 3 2 2 2 5 2" xfId="34534"/>
    <cellStyle name="Normal 2 8 3 2 2 2 6" xfId="34535"/>
    <cellStyle name="Normal 2 8 3 2 2 2 6 2" xfId="34536"/>
    <cellStyle name="Normal 2 8 3 2 2 2 7" xfId="34537"/>
    <cellStyle name="Normal 2 8 3 2 2 3" xfId="34538"/>
    <cellStyle name="Normal 2 8 3 2 2 3 2" xfId="34539"/>
    <cellStyle name="Normal 2 8 3 2 2 3 2 2" xfId="34540"/>
    <cellStyle name="Normal 2 8 3 2 2 3 2 2 2" xfId="34541"/>
    <cellStyle name="Normal 2 8 3 2 2 3 2 3" xfId="34542"/>
    <cellStyle name="Normal 2 8 3 2 2 3 2 3 2" xfId="34543"/>
    <cellStyle name="Normal 2 8 3 2 2 3 2 4" xfId="34544"/>
    <cellStyle name="Normal 2 8 3 2 2 3 2 4 2" xfId="34545"/>
    <cellStyle name="Normal 2 8 3 2 2 3 2 5" xfId="34546"/>
    <cellStyle name="Normal 2 8 3 2 2 3 3" xfId="34547"/>
    <cellStyle name="Normal 2 8 3 2 2 3 3 2" xfId="34548"/>
    <cellStyle name="Normal 2 8 3 2 2 3 4" xfId="34549"/>
    <cellStyle name="Normal 2 8 3 2 2 3 4 2" xfId="34550"/>
    <cellStyle name="Normal 2 8 3 2 2 3 5" xfId="34551"/>
    <cellStyle name="Normal 2 8 3 2 2 3 5 2" xfId="34552"/>
    <cellStyle name="Normal 2 8 3 2 2 3 6" xfId="34553"/>
    <cellStyle name="Normal 2 8 3 2 2 4" xfId="34554"/>
    <cellStyle name="Normal 2 8 3 2 2 4 2" xfId="34555"/>
    <cellStyle name="Normal 2 8 3 2 2 4 2 2" xfId="34556"/>
    <cellStyle name="Normal 2 8 3 2 2 4 3" xfId="34557"/>
    <cellStyle name="Normal 2 8 3 2 2 4 3 2" xfId="34558"/>
    <cellStyle name="Normal 2 8 3 2 2 4 4" xfId="34559"/>
    <cellStyle name="Normal 2 8 3 2 2 4 4 2" xfId="34560"/>
    <cellStyle name="Normal 2 8 3 2 2 4 5" xfId="34561"/>
    <cellStyle name="Normal 2 8 3 2 2 5" xfId="34562"/>
    <cellStyle name="Normal 2 8 3 2 2 5 2" xfId="34563"/>
    <cellStyle name="Normal 2 8 3 2 2 6" xfId="34564"/>
    <cellStyle name="Normal 2 8 3 2 2 6 2" xfId="34565"/>
    <cellStyle name="Normal 2 8 3 2 2 7" xfId="34566"/>
    <cellStyle name="Normal 2 8 3 2 2 7 2" xfId="34567"/>
    <cellStyle name="Normal 2 8 3 2 2 8" xfId="34568"/>
    <cellStyle name="Normal 2 8 3 2 3" xfId="34569"/>
    <cellStyle name="Normal 2 8 3 2 3 2" xfId="34570"/>
    <cellStyle name="Normal 2 8 3 2 3 2 2" xfId="34571"/>
    <cellStyle name="Normal 2 8 3 2 3 2 2 2" xfId="34572"/>
    <cellStyle name="Normal 2 8 3 2 3 2 2 2 2" xfId="34573"/>
    <cellStyle name="Normal 2 8 3 2 3 2 2 3" xfId="34574"/>
    <cellStyle name="Normal 2 8 3 2 3 2 2 3 2" xfId="34575"/>
    <cellStyle name="Normal 2 8 3 2 3 2 2 4" xfId="34576"/>
    <cellStyle name="Normal 2 8 3 2 3 2 2 4 2" xfId="34577"/>
    <cellStyle name="Normal 2 8 3 2 3 2 2 5" xfId="34578"/>
    <cellStyle name="Normal 2 8 3 2 3 2 3" xfId="34579"/>
    <cellStyle name="Normal 2 8 3 2 3 2 3 2" xfId="34580"/>
    <cellStyle name="Normal 2 8 3 2 3 2 4" xfId="34581"/>
    <cellStyle name="Normal 2 8 3 2 3 2 4 2" xfId="34582"/>
    <cellStyle name="Normal 2 8 3 2 3 2 5" xfId="34583"/>
    <cellStyle name="Normal 2 8 3 2 3 2 5 2" xfId="34584"/>
    <cellStyle name="Normal 2 8 3 2 3 2 6" xfId="34585"/>
    <cellStyle name="Normal 2 8 3 2 3 3" xfId="34586"/>
    <cellStyle name="Normal 2 8 3 2 3 3 2" xfId="34587"/>
    <cellStyle name="Normal 2 8 3 2 3 3 2 2" xfId="34588"/>
    <cellStyle name="Normal 2 8 3 2 3 3 3" xfId="34589"/>
    <cellStyle name="Normal 2 8 3 2 3 3 3 2" xfId="34590"/>
    <cellStyle name="Normal 2 8 3 2 3 3 4" xfId="34591"/>
    <cellStyle name="Normal 2 8 3 2 3 3 4 2" xfId="34592"/>
    <cellStyle name="Normal 2 8 3 2 3 3 5" xfId="34593"/>
    <cellStyle name="Normal 2 8 3 2 3 4" xfId="34594"/>
    <cellStyle name="Normal 2 8 3 2 3 4 2" xfId="34595"/>
    <cellStyle name="Normal 2 8 3 2 3 5" xfId="34596"/>
    <cellStyle name="Normal 2 8 3 2 3 5 2" xfId="34597"/>
    <cellStyle name="Normal 2 8 3 2 3 6" xfId="34598"/>
    <cellStyle name="Normal 2 8 3 2 3 6 2" xfId="34599"/>
    <cellStyle name="Normal 2 8 3 2 3 7" xfId="34600"/>
    <cellStyle name="Normal 2 8 3 2 4" xfId="34601"/>
    <cellStyle name="Normal 2 8 3 2 4 2" xfId="34602"/>
    <cellStyle name="Normal 2 8 3 2 4 2 2" xfId="34603"/>
    <cellStyle name="Normal 2 8 3 2 4 2 2 2" xfId="34604"/>
    <cellStyle name="Normal 2 8 3 2 4 2 3" xfId="34605"/>
    <cellStyle name="Normal 2 8 3 2 4 2 3 2" xfId="34606"/>
    <cellStyle name="Normal 2 8 3 2 4 2 4" xfId="34607"/>
    <cellStyle name="Normal 2 8 3 2 4 2 4 2" xfId="34608"/>
    <cellStyle name="Normal 2 8 3 2 4 2 5" xfId="34609"/>
    <cellStyle name="Normal 2 8 3 2 4 3" xfId="34610"/>
    <cellStyle name="Normal 2 8 3 2 4 3 2" xfId="34611"/>
    <cellStyle name="Normal 2 8 3 2 4 4" xfId="34612"/>
    <cellStyle name="Normal 2 8 3 2 4 4 2" xfId="34613"/>
    <cellStyle name="Normal 2 8 3 2 4 5" xfId="34614"/>
    <cellStyle name="Normal 2 8 3 2 4 5 2" xfId="34615"/>
    <cellStyle name="Normal 2 8 3 2 4 6" xfId="34616"/>
    <cellStyle name="Normal 2 8 3 2 5" xfId="34617"/>
    <cellStyle name="Normal 2 8 3 2 5 2" xfId="34618"/>
    <cellStyle name="Normal 2 8 3 2 5 2 2" xfId="34619"/>
    <cellStyle name="Normal 2 8 3 2 5 3" xfId="34620"/>
    <cellStyle name="Normal 2 8 3 2 5 3 2" xfId="34621"/>
    <cellStyle name="Normal 2 8 3 2 5 4" xfId="34622"/>
    <cellStyle name="Normal 2 8 3 2 5 4 2" xfId="34623"/>
    <cellStyle name="Normal 2 8 3 2 5 5" xfId="34624"/>
    <cellStyle name="Normal 2 8 3 2 6" xfId="34625"/>
    <cellStyle name="Normal 2 8 3 2 6 2" xfId="34626"/>
    <cellStyle name="Normal 2 8 3 2 7" xfId="34627"/>
    <cellStyle name="Normal 2 8 3 2 7 2" xfId="34628"/>
    <cellStyle name="Normal 2 8 3 2 8" xfId="34629"/>
    <cellStyle name="Normal 2 8 3 2 8 2" xfId="34630"/>
    <cellStyle name="Normal 2 8 3 2 9" xfId="34631"/>
    <cellStyle name="Normal 2 8 3 3" xfId="34632"/>
    <cellStyle name="Normal 2 8 3 3 2" xfId="34633"/>
    <cellStyle name="Normal 2 8 3 3 2 2" xfId="34634"/>
    <cellStyle name="Normal 2 8 3 3 2 2 2" xfId="34635"/>
    <cellStyle name="Normal 2 8 3 3 2 2 2 2" xfId="34636"/>
    <cellStyle name="Normal 2 8 3 3 2 2 2 2 2" xfId="34637"/>
    <cellStyle name="Normal 2 8 3 3 2 2 2 3" xfId="34638"/>
    <cellStyle name="Normal 2 8 3 3 2 2 2 3 2" xfId="34639"/>
    <cellStyle name="Normal 2 8 3 3 2 2 2 4" xfId="34640"/>
    <cellStyle name="Normal 2 8 3 3 2 2 2 4 2" xfId="34641"/>
    <cellStyle name="Normal 2 8 3 3 2 2 2 5" xfId="34642"/>
    <cellStyle name="Normal 2 8 3 3 2 2 3" xfId="34643"/>
    <cellStyle name="Normal 2 8 3 3 2 2 3 2" xfId="34644"/>
    <cellStyle name="Normal 2 8 3 3 2 2 4" xfId="34645"/>
    <cellStyle name="Normal 2 8 3 3 2 2 4 2" xfId="34646"/>
    <cellStyle name="Normal 2 8 3 3 2 2 5" xfId="34647"/>
    <cellStyle name="Normal 2 8 3 3 2 2 5 2" xfId="34648"/>
    <cellStyle name="Normal 2 8 3 3 2 2 6" xfId="34649"/>
    <cellStyle name="Normal 2 8 3 3 2 3" xfId="34650"/>
    <cellStyle name="Normal 2 8 3 3 2 3 2" xfId="34651"/>
    <cellStyle name="Normal 2 8 3 3 2 3 2 2" xfId="34652"/>
    <cellStyle name="Normal 2 8 3 3 2 3 3" xfId="34653"/>
    <cellStyle name="Normal 2 8 3 3 2 3 3 2" xfId="34654"/>
    <cellStyle name="Normal 2 8 3 3 2 3 4" xfId="34655"/>
    <cellStyle name="Normal 2 8 3 3 2 3 4 2" xfId="34656"/>
    <cellStyle name="Normal 2 8 3 3 2 3 5" xfId="34657"/>
    <cellStyle name="Normal 2 8 3 3 2 4" xfId="34658"/>
    <cellStyle name="Normal 2 8 3 3 2 4 2" xfId="34659"/>
    <cellStyle name="Normal 2 8 3 3 2 5" xfId="34660"/>
    <cellStyle name="Normal 2 8 3 3 2 5 2" xfId="34661"/>
    <cellStyle name="Normal 2 8 3 3 2 6" xfId="34662"/>
    <cellStyle name="Normal 2 8 3 3 2 6 2" xfId="34663"/>
    <cellStyle name="Normal 2 8 3 3 2 7" xfId="34664"/>
    <cellStyle name="Normal 2 8 3 3 3" xfId="34665"/>
    <cellStyle name="Normal 2 8 3 3 3 2" xfId="34666"/>
    <cellStyle name="Normal 2 8 3 3 3 2 2" xfId="34667"/>
    <cellStyle name="Normal 2 8 3 3 3 2 2 2" xfId="34668"/>
    <cellStyle name="Normal 2 8 3 3 3 2 3" xfId="34669"/>
    <cellStyle name="Normal 2 8 3 3 3 2 3 2" xfId="34670"/>
    <cellStyle name="Normal 2 8 3 3 3 2 4" xfId="34671"/>
    <cellStyle name="Normal 2 8 3 3 3 2 4 2" xfId="34672"/>
    <cellStyle name="Normal 2 8 3 3 3 2 5" xfId="34673"/>
    <cellStyle name="Normal 2 8 3 3 3 3" xfId="34674"/>
    <cellStyle name="Normal 2 8 3 3 3 3 2" xfId="34675"/>
    <cellStyle name="Normal 2 8 3 3 3 4" xfId="34676"/>
    <cellStyle name="Normal 2 8 3 3 3 4 2" xfId="34677"/>
    <cellStyle name="Normal 2 8 3 3 3 5" xfId="34678"/>
    <cellStyle name="Normal 2 8 3 3 3 5 2" xfId="34679"/>
    <cellStyle name="Normal 2 8 3 3 3 6" xfId="34680"/>
    <cellStyle name="Normal 2 8 3 3 4" xfId="34681"/>
    <cellStyle name="Normal 2 8 3 3 4 2" xfId="34682"/>
    <cellStyle name="Normal 2 8 3 3 4 2 2" xfId="34683"/>
    <cellStyle name="Normal 2 8 3 3 4 3" xfId="34684"/>
    <cellStyle name="Normal 2 8 3 3 4 3 2" xfId="34685"/>
    <cellStyle name="Normal 2 8 3 3 4 4" xfId="34686"/>
    <cellStyle name="Normal 2 8 3 3 4 4 2" xfId="34687"/>
    <cellStyle name="Normal 2 8 3 3 4 5" xfId="34688"/>
    <cellStyle name="Normal 2 8 3 3 5" xfId="34689"/>
    <cellStyle name="Normal 2 8 3 3 5 2" xfId="34690"/>
    <cellStyle name="Normal 2 8 3 3 6" xfId="34691"/>
    <cellStyle name="Normal 2 8 3 3 6 2" xfId="34692"/>
    <cellStyle name="Normal 2 8 3 3 7" xfId="34693"/>
    <cellStyle name="Normal 2 8 3 3 7 2" xfId="34694"/>
    <cellStyle name="Normal 2 8 3 3 8" xfId="34695"/>
    <cellStyle name="Normal 2 8 3 4" xfId="34696"/>
    <cellStyle name="Normal 2 8 3 4 2" xfId="34697"/>
    <cellStyle name="Normal 2 8 3 4 2 2" xfId="34698"/>
    <cellStyle name="Normal 2 8 3 4 2 2 2" xfId="34699"/>
    <cellStyle name="Normal 2 8 3 4 2 2 2 2" xfId="34700"/>
    <cellStyle name="Normal 2 8 3 4 2 2 3" xfId="34701"/>
    <cellStyle name="Normal 2 8 3 4 2 2 3 2" xfId="34702"/>
    <cellStyle name="Normal 2 8 3 4 2 2 4" xfId="34703"/>
    <cellStyle name="Normal 2 8 3 4 2 2 4 2" xfId="34704"/>
    <cellStyle name="Normal 2 8 3 4 2 2 5" xfId="34705"/>
    <cellStyle name="Normal 2 8 3 4 2 3" xfId="34706"/>
    <cellStyle name="Normal 2 8 3 4 2 3 2" xfId="34707"/>
    <cellStyle name="Normal 2 8 3 4 2 4" xfId="34708"/>
    <cellStyle name="Normal 2 8 3 4 2 4 2" xfId="34709"/>
    <cellStyle name="Normal 2 8 3 4 2 5" xfId="34710"/>
    <cellStyle name="Normal 2 8 3 4 2 5 2" xfId="34711"/>
    <cellStyle name="Normal 2 8 3 4 2 6" xfId="34712"/>
    <cellStyle name="Normal 2 8 3 4 3" xfId="34713"/>
    <cellStyle name="Normal 2 8 3 4 3 2" xfId="34714"/>
    <cellStyle name="Normal 2 8 3 4 3 2 2" xfId="34715"/>
    <cellStyle name="Normal 2 8 3 4 3 3" xfId="34716"/>
    <cellStyle name="Normal 2 8 3 4 3 3 2" xfId="34717"/>
    <cellStyle name="Normal 2 8 3 4 3 4" xfId="34718"/>
    <cellStyle name="Normal 2 8 3 4 3 4 2" xfId="34719"/>
    <cellStyle name="Normal 2 8 3 4 3 5" xfId="34720"/>
    <cellStyle name="Normal 2 8 3 4 4" xfId="34721"/>
    <cellStyle name="Normal 2 8 3 4 4 2" xfId="34722"/>
    <cellStyle name="Normal 2 8 3 4 5" xfId="34723"/>
    <cellStyle name="Normal 2 8 3 4 5 2" xfId="34724"/>
    <cellStyle name="Normal 2 8 3 4 6" xfId="34725"/>
    <cellStyle name="Normal 2 8 3 4 6 2" xfId="34726"/>
    <cellStyle name="Normal 2 8 3 4 7" xfId="34727"/>
    <cellStyle name="Normal 2 8 3 5" xfId="34728"/>
    <cellStyle name="Normal 2 8 3 5 2" xfId="34729"/>
    <cellStyle name="Normal 2 8 3 5 2 2" xfId="34730"/>
    <cellStyle name="Normal 2 8 3 5 2 2 2" xfId="34731"/>
    <cellStyle name="Normal 2 8 3 5 2 2 2 2" xfId="34732"/>
    <cellStyle name="Normal 2 8 3 5 2 2 3" xfId="34733"/>
    <cellStyle name="Normal 2 8 3 5 2 2 3 2" xfId="34734"/>
    <cellStyle name="Normal 2 8 3 5 2 2 4" xfId="34735"/>
    <cellStyle name="Normal 2 8 3 5 2 2 4 2" xfId="34736"/>
    <cellStyle name="Normal 2 8 3 5 2 2 5" xfId="34737"/>
    <cellStyle name="Normal 2 8 3 5 2 3" xfId="34738"/>
    <cellStyle name="Normal 2 8 3 5 2 3 2" xfId="34739"/>
    <cellStyle name="Normal 2 8 3 5 2 4" xfId="34740"/>
    <cellStyle name="Normal 2 8 3 5 2 4 2" xfId="34741"/>
    <cellStyle name="Normal 2 8 3 5 2 5" xfId="34742"/>
    <cellStyle name="Normal 2 8 3 5 2 5 2" xfId="34743"/>
    <cellStyle name="Normal 2 8 3 5 2 6" xfId="34744"/>
    <cellStyle name="Normal 2 8 3 5 3" xfId="34745"/>
    <cellStyle name="Normal 2 8 3 5 3 2" xfId="34746"/>
    <cellStyle name="Normal 2 8 3 5 3 2 2" xfId="34747"/>
    <cellStyle name="Normal 2 8 3 5 3 3" xfId="34748"/>
    <cellStyle name="Normal 2 8 3 5 3 3 2" xfId="34749"/>
    <cellStyle name="Normal 2 8 3 5 3 4" xfId="34750"/>
    <cellStyle name="Normal 2 8 3 5 3 4 2" xfId="34751"/>
    <cellStyle name="Normal 2 8 3 5 3 5" xfId="34752"/>
    <cellStyle name="Normal 2 8 3 5 4" xfId="34753"/>
    <cellStyle name="Normal 2 8 3 5 4 2" xfId="34754"/>
    <cellStyle name="Normal 2 8 3 5 5" xfId="34755"/>
    <cellStyle name="Normal 2 8 3 5 5 2" xfId="34756"/>
    <cellStyle name="Normal 2 8 3 5 6" xfId="34757"/>
    <cellStyle name="Normal 2 8 3 5 6 2" xfId="34758"/>
    <cellStyle name="Normal 2 8 3 5 7" xfId="34759"/>
    <cellStyle name="Normal 2 8 3 6" xfId="34760"/>
    <cellStyle name="Normal 2 8 3 6 2" xfId="34761"/>
    <cellStyle name="Normal 2 8 3 6 2 2" xfId="34762"/>
    <cellStyle name="Normal 2 8 3 6 2 2 2" xfId="34763"/>
    <cellStyle name="Normal 2 8 3 6 2 3" xfId="34764"/>
    <cellStyle name="Normal 2 8 3 6 2 3 2" xfId="34765"/>
    <cellStyle name="Normal 2 8 3 6 2 4" xfId="34766"/>
    <cellStyle name="Normal 2 8 3 6 2 4 2" xfId="34767"/>
    <cellStyle name="Normal 2 8 3 6 2 5" xfId="34768"/>
    <cellStyle name="Normal 2 8 3 6 3" xfId="34769"/>
    <cellStyle name="Normal 2 8 3 6 3 2" xfId="34770"/>
    <cellStyle name="Normal 2 8 3 6 4" xfId="34771"/>
    <cellStyle name="Normal 2 8 3 6 4 2" xfId="34772"/>
    <cellStyle name="Normal 2 8 3 6 5" xfId="34773"/>
    <cellStyle name="Normal 2 8 3 6 5 2" xfId="34774"/>
    <cellStyle name="Normal 2 8 3 6 6" xfId="34775"/>
    <cellStyle name="Normal 2 8 3 7" xfId="34776"/>
    <cellStyle name="Normal 2 8 3 7 2" xfId="34777"/>
    <cellStyle name="Normal 2 8 3 7 2 2" xfId="34778"/>
    <cellStyle name="Normal 2 8 3 7 3" xfId="34779"/>
    <cellStyle name="Normal 2 8 3 7 3 2" xfId="34780"/>
    <cellStyle name="Normal 2 8 3 7 4" xfId="34781"/>
    <cellStyle name="Normal 2 8 3 7 4 2" xfId="34782"/>
    <cellStyle name="Normal 2 8 3 7 5" xfId="34783"/>
    <cellStyle name="Normal 2 8 3 8" xfId="34784"/>
    <cellStyle name="Normal 2 8 3 8 2" xfId="34785"/>
    <cellStyle name="Normal 2 8 3 9" xfId="34786"/>
    <cellStyle name="Normal 2 8 3 9 2" xfId="34787"/>
    <cellStyle name="Normal 2 8 4" xfId="34788"/>
    <cellStyle name="Normal 2 8 4 2" xfId="34789"/>
    <cellStyle name="Normal 2 8 4 2 2" xfId="34790"/>
    <cellStyle name="Normal 2 8 4 2 2 2" xfId="34791"/>
    <cellStyle name="Normal 2 8 4 2 2 2 2" xfId="34792"/>
    <cellStyle name="Normal 2 8 4 2 2 2 2 2" xfId="34793"/>
    <cellStyle name="Normal 2 8 4 2 2 2 2 2 2" xfId="34794"/>
    <cellStyle name="Normal 2 8 4 2 2 2 2 3" xfId="34795"/>
    <cellStyle name="Normal 2 8 4 2 2 2 2 3 2" xfId="34796"/>
    <cellStyle name="Normal 2 8 4 2 2 2 2 4" xfId="34797"/>
    <cellStyle name="Normal 2 8 4 2 2 2 2 4 2" xfId="34798"/>
    <cellStyle name="Normal 2 8 4 2 2 2 2 5" xfId="34799"/>
    <cellStyle name="Normal 2 8 4 2 2 2 3" xfId="34800"/>
    <cellStyle name="Normal 2 8 4 2 2 2 3 2" xfId="34801"/>
    <cellStyle name="Normal 2 8 4 2 2 2 4" xfId="34802"/>
    <cellStyle name="Normal 2 8 4 2 2 2 4 2" xfId="34803"/>
    <cellStyle name="Normal 2 8 4 2 2 2 5" xfId="34804"/>
    <cellStyle name="Normal 2 8 4 2 2 2 5 2" xfId="34805"/>
    <cellStyle name="Normal 2 8 4 2 2 2 6" xfId="34806"/>
    <cellStyle name="Normal 2 8 4 2 2 3" xfId="34807"/>
    <cellStyle name="Normal 2 8 4 2 2 3 2" xfId="34808"/>
    <cellStyle name="Normal 2 8 4 2 2 3 2 2" xfId="34809"/>
    <cellStyle name="Normal 2 8 4 2 2 3 3" xfId="34810"/>
    <cellStyle name="Normal 2 8 4 2 2 3 3 2" xfId="34811"/>
    <cellStyle name="Normal 2 8 4 2 2 3 4" xfId="34812"/>
    <cellStyle name="Normal 2 8 4 2 2 3 4 2" xfId="34813"/>
    <cellStyle name="Normal 2 8 4 2 2 3 5" xfId="34814"/>
    <cellStyle name="Normal 2 8 4 2 2 4" xfId="34815"/>
    <cellStyle name="Normal 2 8 4 2 2 4 2" xfId="34816"/>
    <cellStyle name="Normal 2 8 4 2 2 5" xfId="34817"/>
    <cellStyle name="Normal 2 8 4 2 2 5 2" xfId="34818"/>
    <cellStyle name="Normal 2 8 4 2 2 6" xfId="34819"/>
    <cellStyle name="Normal 2 8 4 2 2 6 2" xfId="34820"/>
    <cellStyle name="Normal 2 8 4 2 2 7" xfId="34821"/>
    <cellStyle name="Normal 2 8 4 2 3" xfId="34822"/>
    <cellStyle name="Normal 2 8 4 2 3 2" xfId="34823"/>
    <cellStyle name="Normal 2 8 4 2 3 2 2" xfId="34824"/>
    <cellStyle name="Normal 2 8 4 2 3 2 2 2" xfId="34825"/>
    <cellStyle name="Normal 2 8 4 2 3 2 3" xfId="34826"/>
    <cellStyle name="Normal 2 8 4 2 3 2 3 2" xfId="34827"/>
    <cellStyle name="Normal 2 8 4 2 3 2 4" xfId="34828"/>
    <cellStyle name="Normal 2 8 4 2 3 2 4 2" xfId="34829"/>
    <cellStyle name="Normal 2 8 4 2 3 2 5" xfId="34830"/>
    <cellStyle name="Normal 2 8 4 2 3 3" xfId="34831"/>
    <cellStyle name="Normal 2 8 4 2 3 3 2" xfId="34832"/>
    <cellStyle name="Normal 2 8 4 2 3 4" xfId="34833"/>
    <cellStyle name="Normal 2 8 4 2 3 4 2" xfId="34834"/>
    <cellStyle name="Normal 2 8 4 2 3 5" xfId="34835"/>
    <cellStyle name="Normal 2 8 4 2 3 5 2" xfId="34836"/>
    <cellStyle name="Normal 2 8 4 2 3 6" xfId="34837"/>
    <cellStyle name="Normal 2 8 4 2 4" xfId="34838"/>
    <cellStyle name="Normal 2 8 4 2 4 2" xfId="34839"/>
    <cellStyle name="Normal 2 8 4 2 4 2 2" xfId="34840"/>
    <cellStyle name="Normal 2 8 4 2 4 3" xfId="34841"/>
    <cellStyle name="Normal 2 8 4 2 4 3 2" xfId="34842"/>
    <cellStyle name="Normal 2 8 4 2 4 4" xfId="34843"/>
    <cellStyle name="Normal 2 8 4 2 4 4 2" xfId="34844"/>
    <cellStyle name="Normal 2 8 4 2 4 5" xfId="34845"/>
    <cellStyle name="Normal 2 8 4 2 5" xfId="34846"/>
    <cellStyle name="Normal 2 8 4 2 5 2" xfId="34847"/>
    <cellStyle name="Normal 2 8 4 2 6" xfId="34848"/>
    <cellStyle name="Normal 2 8 4 2 6 2" xfId="34849"/>
    <cellStyle name="Normal 2 8 4 2 7" xfId="34850"/>
    <cellStyle name="Normal 2 8 4 2 7 2" xfId="34851"/>
    <cellStyle name="Normal 2 8 4 2 8" xfId="34852"/>
    <cellStyle name="Normal 2 8 4 3" xfId="34853"/>
    <cellStyle name="Normal 2 8 4 3 2" xfId="34854"/>
    <cellStyle name="Normal 2 8 4 3 2 2" xfId="34855"/>
    <cellStyle name="Normal 2 8 4 3 2 2 2" xfId="34856"/>
    <cellStyle name="Normal 2 8 4 3 2 2 2 2" xfId="34857"/>
    <cellStyle name="Normal 2 8 4 3 2 2 3" xfId="34858"/>
    <cellStyle name="Normal 2 8 4 3 2 2 3 2" xfId="34859"/>
    <cellStyle name="Normal 2 8 4 3 2 2 4" xfId="34860"/>
    <cellStyle name="Normal 2 8 4 3 2 2 4 2" xfId="34861"/>
    <cellStyle name="Normal 2 8 4 3 2 2 5" xfId="34862"/>
    <cellStyle name="Normal 2 8 4 3 2 3" xfId="34863"/>
    <cellStyle name="Normal 2 8 4 3 2 3 2" xfId="34864"/>
    <cellStyle name="Normal 2 8 4 3 2 4" xfId="34865"/>
    <cellStyle name="Normal 2 8 4 3 2 4 2" xfId="34866"/>
    <cellStyle name="Normal 2 8 4 3 2 5" xfId="34867"/>
    <cellStyle name="Normal 2 8 4 3 2 5 2" xfId="34868"/>
    <cellStyle name="Normal 2 8 4 3 2 6" xfId="34869"/>
    <cellStyle name="Normal 2 8 4 3 3" xfId="34870"/>
    <cellStyle name="Normal 2 8 4 3 3 2" xfId="34871"/>
    <cellStyle name="Normal 2 8 4 3 3 2 2" xfId="34872"/>
    <cellStyle name="Normal 2 8 4 3 3 3" xfId="34873"/>
    <cellStyle name="Normal 2 8 4 3 3 3 2" xfId="34874"/>
    <cellStyle name="Normal 2 8 4 3 3 4" xfId="34875"/>
    <cellStyle name="Normal 2 8 4 3 3 4 2" xfId="34876"/>
    <cellStyle name="Normal 2 8 4 3 3 5" xfId="34877"/>
    <cellStyle name="Normal 2 8 4 3 4" xfId="34878"/>
    <cellStyle name="Normal 2 8 4 3 4 2" xfId="34879"/>
    <cellStyle name="Normal 2 8 4 3 5" xfId="34880"/>
    <cellStyle name="Normal 2 8 4 3 5 2" xfId="34881"/>
    <cellStyle name="Normal 2 8 4 3 6" xfId="34882"/>
    <cellStyle name="Normal 2 8 4 3 6 2" xfId="34883"/>
    <cellStyle name="Normal 2 8 4 3 7" xfId="34884"/>
    <cellStyle name="Normal 2 8 4 4" xfId="34885"/>
    <cellStyle name="Normal 2 8 4 4 2" xfId="34886"/>
    <cellStyle name="Normal 2 8 4 4 2 2" xfId="34887"/>
    <cellStyle name="Normal 2 8 4 4 2 2 2" xfId="34888"/>
    <cellStyle name="Normal 2 8 4 4 2 3" xfId="34889"/>
    <cellStyle name="Normal 2 8 4 4 2 3 2" xfId="34890"/>
    <cellStyle name="Normal 2 8 4 4 2 4" xfId="34891"/>
    <cellStyle name="Normal 2 8 4 4 2 4 2" xfId="34892"/>
    <cellStyle name="Normal 2 8 4 4 2 5" xfId="34893"/>
    <cellStyle name="Normal 2 8 4 4 3" xfId="34894"/>
    <cellStyle name="Normal 2 8 4 4 3 2" xfId="34895"/>
    <cellStyle name="Normal 2 8 4 4 4" xfId="34896"/>
    <cellStyle name="Normal 2 8 4 4 4 2" xfId="34897"/>
    <cellStyle name="Normal 2 8 4 4 5" xfId="34898"/>
    <cellStyle name="Normal 2 8 4 4 5 2" xfId="34899"/>
    <cellStyle name="Normal 2 8 4 4 6" xfId="34900"/>
    <cellStyle name="Normal 2 8 4 5" xfId="34901"/>
    <cellStyle name="Normal 2 8 4 5 2" xfId="34902"/>
    <cellStyle name="Normal 2 8 4 5 2 2" xfId="34903"/>
    <cellStyle name="Normal 2 8 4 5 3" xfId="34904"/>
    <cellStyle name="Normal 2 8 4 5 3 2" xfId="34905"/>
    <cellStyle name="Normal 2 8 4 5 4" xfId="34906"/>
    <cellStyle name="Normal 2 8 4 5 4 2" xfId="34907"/>
    <cellStyle name="Normal 2 8 4 5 5" xfId="34908"/>
    <cellStyle name="Normal 2 8 4 6" xfId="34909"/>
    <cellStyle name="Normal 2 8 4 6 2" xfId="34910"/>
    <cellStyle name="Normal 2 8 4 7" xfId="34911"/>
    <cellStyle name="Normal 2 8 4 7 2" xfId="34912"/>
    <cellStyle name="Normal 2 8 4 8" xfId="34913"/>
    <cellStyle name="Normal 2 8 4 8 2" xfId="34914"/>
    <cellStyle name="Normal 2 8 4 9" xfId="34915"/>
    <cellStyle name="Normal 2 8 5" xfId="34916"/>
    <cellStyle name="Normal 2 8 5 2" xfId="34917"/>
    <cellStyle name="Normal 2 8 5 2 2" xfId="34918"/>
    <cellStyle name="Normal 2 8 5 2 2 2" xfId="34919"/>
    <cellStyle name="Normal 2 8 5 2 2 2 2" xfId="34920"/>
    <cellStyle name="Normal 2 8 5 2 2 2 2 2" xfId="34921"/>
    <cellStyle name="Normal 2 8 5 2 2 2 3" xfId="34922"/>
    <cellStyle name="Normal 2 8 5 2 2 2 3 2" xfId="34923"/>
    <cellStyle name="Normal 2 8 5 2 2 2 4" xfId="34924"/>
    <cellStyle name="Normal 2 8 5 2 2 2 4 2" xfId="34925"/>
    <cellStyle name="Normal 2 8 5 2 2 2 5" xfId="34926"/>
    <cellStyle name="Normal 2 8 5 2 2 3" xfId="34927"/>
    <cellStyle name="Normal 2 8 5 2 2 3 2" xfId="34928"/>
    <cellStyle name="Normal 2 8 5 2 2 4" xfId="34929"/>
    <cellStyle name="Normal 2 8 5 2 2 4 2" xfId="34930"/>
    <cellStyle name="Normal 2 8 5 2 2 5" xfId="34931"/>
    <cellStyle name="Normal 2 8 5 2 2 5 2" xfId="34932"/>
    <cellStyle name="Normal 2 8 5 2 2 6" xfId="34933"/>
    <cellStyle name="Normal 2 8 5 2 3" xfId="34934"/>
    <cellStyle name="Normal 2 8 5 2 3 2" xfId="34935"/>
    <cellStyle name="Normal 2 8 5 2 3 2 2" xfId="34936"/>
    <cellStyle name="Normal 2 8 5 2 3 3" xfId="34937"/>
    <cellStyle name="Normal 2 8 5 2 3 3 2" xfId="34938"/>
    <cellStyle name="Normal 2 8 5 2 3 4" xfId="34939"/>
    <cellStyle name="Normal 2 8 5 2 3 4 2" xfId="34940"/>
    <cellStyle name="Normal 2 8 5 2 3 5" xfId="34941"/>
    <cellStyle name="Normal 2 8 5 2 4" xfId="34942"/>
    <cellStyle name="Normal 2 8 5 2 4 2" xfId="34943"/>
    <cellStyle name="Normal 2 8 5 2 5" xfId="34944"/>
    <cellStyle name="Normal 2 8 5 2 5 2" xfId="34945"/>
    <cellStyle name="Normal 2 8 5 2 6" xfId="34946"/>
    <cellStyle name="Normal 2 8 5 2 6 2" xfId="34947"/>
    <cellStyle name="Normal 2 8 5 2 7" xfId="34948"/>
    <cellStyle name="Normal 2 8 5 3" xfId="34949"/>
    <cellStyle name="Normal 2 8 5 3 2" xfId="34950"/>
    <cellStyle name="Normal 2 8 5 3 2 2" xfId="34951"/>
    <cellStyle name="Normal 2 8 5 3 2 2 2" xfId="34952"/>
    <cellStyle name="Normal 2 8 5 3 2 3" xfId="34953"/>
    <cellStyle name="Normal 2 8 5 3 2 3 2" xfId="34954"/>
    <cellStyle name="Normal 2 8 5 3 2 4" xfId="34955"/>
    <cellStyle name="Normal 2 8 5 3 2 4 2" xfId="34956"/>
    <cellStyle name="Normal 2 8 5 3 2 5" xfId="34957"/>
    <cellStyle name="Normal 2 8 5 3 3" xfId="34958"/>
    <cellStyle name="Normal 2 8 5 3 3 2" xfId="34959"/>
    <cellStyle name="Normal 2 8 5 3 4" xfId="34960"/>
    <cellStyle name="Normal 2 8 5 3 4 2" xfId="34961"/>
    <cellStyle name="Normal 2 8 5 3 5" xfId="34962"/>
    <cellStyle name="Normal 2 8 5 3 5 2" xfId="34963"/>
    <cellStyle name="Normal 2 8 5 3 6" xfId="34964"/>
    <cellStyle name="Normal 2 8 5 4" xfId="34965"/>
    <cellStyle name="Normal 2 8 5 4 2" xfId="34966"/>
    <cellStyle name="Normal 2 8 5 4 2 2" xfId="34967"/>
    <cellStyle name="Normal 2 8 5 4 3" xfId="34968"/>
    <cellStyle name="Normal 2 8 5 4 3 2" xfId="34969"/>
    <cellStyle name="Normal 2 8 5 4 4" xfId="34970"/>
    <cellStyle name="Normal 2 8 5 4 4 2" xfId="34971"/>
    <cellStyle name="Normal 2 8 5 4 5" xfId="34972"/>
    <cellStyle name="Normal 2 8 5 5" xfId="34973"/>
    <cellStyle name="Normal 2 8 5 5 2" xfId="34974"/>
    <cellStyle name="Normal 2 8 5 6" xfId="34975"/>
    <cellStyle name="Normal 2 8 5 6 2" xfId="34976"/>
    <cellStyle name="Normal 2 8 5 7" xfId="34977"/>
    <cellStyle name="Normal 2 8 5 7 2" xfId="34978"/>
    <cellStyle name="Normal 2 8 5 8" xfId="34979"/>
    <cellStyle name="Normal 2 8 6" xfId="34980"/>
    <cellStyle name="Normal 2 8 6 2" xfId="34981"/>
    <cellStyle name="Normal 2 8 6 2 2" xfId="34982"/>
    <cellStyle name="Normal 2 8 6 2 2 2" xfId="34983"/>
    <cellStyle name="Normal 2 8 6 2 2 2 2" xfId="34984"/>
    <cellStyle name="Normal 2 8 6 2 2 3" xfId="34985"/>
    <cellStyle name="Normal 2 8 6 2 2 3 2" xfId="34986"/>
    <cellStyle name="Normal 2 8 6 2 2 4" xfId="34987"/>
    <cellStyle name="Normal 2 8 6 2 2 4 2" xfId="34988"/>
    <cellStyle name="Normal 2 8 6 2 2 5" xfId="34989"/>
    <cellStyle name="Normal 2 8 6 2 3" xfId="34990"/>
    <cellStyle name="Normal 2 8 6 2 3 2" xfId="34991"/>
    <cellStyle name="Normal 2 8 6 2 4" xfId="34992"/>
    <cellStyle name="Normal 2 8 6 2 4 2" xfId="34993"/>
    <cellStyle name="Normal 2 8 6 2 5" xfId="34994"/>
    <cellStyle name="Normal 2 8 6 2 5 2" xfId="34995"/>
    <cellStyle name="Normal 2 8 6 2 6" xfId="34996"/>
    <cellStyle name="Normal 2 8 6 3" xfId="34997"/>
    <cellStyle name="Normal 2 8 6 3 2" xfId="34998"/>
    <cellStyle name="Normal 2 8 6 3 2 2" xfId="34999"/>
    <cellStyle name="Normal 2 8 6 3 3" xfId="35000"/>
    <cellStyle name="Normal 2 8 6 3 3 2" xfId="35001"/>
    <cellStyle name="Normal 2 8 6 3 4" xfId="35002"/>
    <cellStyle name="Normal 2 8 6 3 4 2" xfId="35003"/>
    <cellStyle name="Normal 2 8 6 3 5" xfId="35004"/>
    <cellStyle name="Normal 2 8 6 4" xfId="35005"/>
    <cellStyle name="Normal 2 8 6 4 2" xfId="35006"/>
    <cellStyle name="Normal 2 8 6 5" xfId="35007"/>
    <cellStyle name="Normal 2 8 6 5 2" xfId="35008"/>
    <cellStyle name="Normal 2 8 6 6" xfId="35009"/>
    <cellStyle name="Normal 2 8 6 6 2" xfId="35010"/>
    <cellStyle name="Normal 2 8 6 7" xfId="35011"/>
    <cellStyle name="Normal 2 8 7" xfId="35012"/>
    <cellStyle name="Normal 2 8 7 2" xfId="35013"/>
    <cellStyle name="Normal 2 8 7 2 2" xfId="35014"/>
    <cellStyle name="Normal 2 8 7 2 2 2" xfId="35015"/>
    <cellStyle name="Normal 2 8 7 2 2 2 2" xfId="35016"/>
    <cellStyle name="Normal 2 8 7 2 2 3" xfId="35017"/>
    <cellStyle name="Normal 2 8 7 2 2 3 2" xfId="35018"/>
    <cellStyle name="Normal 2 8 7 2 2 4" xfId="35019"/>
    <cellStyle name="Normal 2 8 7 2 2 4 2" xfId="35020"/>
    <cellStyle name="Normal 2 8 7 2 2 5" xfId="35021"/>
    <cellStyle name="Normal 2 8 7 2 3" xfId="35022"/>
    <cellStyle name="Normal 2 8 7 2 3 2" xfId="35023"/>
    <cellStyle name="Normal 2 8 7 2 4" xfId="35024"/>
    <cellStyle name="Normal 2 8 7 2 4 2" xfId="35025"/>
    <cellStyle name="Normal 2 8 7 2 5" xfId="35026"/>
    <cellStyle name="Normal 2 8 7 2 5 2" xfId="35027"/>
    <cellStyle name="Normal 2 8 7 2 6" xfId="35028"/>
    <cellStyle name="Normal 2 8 7 3" xfId="35029"/>
    <cellStyle name="Normal 2 8 7 3 2" xfId="35030"/>
    <cellStyle name="Normal 2 8 7 3 2 2" xfId="35031"/>
    <cellStyle name="Normal 2 8 7 3 3" xfId="35032"/>
    <cellStyle name="Normal 2 8 7 3 3 2" xfId="35033"/>
    <cellStyle name="Normal 2 8 7 3 4" xfId="35034"/>
    <cellStyle name="Normal 2 8 7 3 4 2" xfId="35035"/>
    <cellStyle name="Normal 2 8 7 3 5" xfId="35036"/>
    <cellStyle name="Normal 2 8 7 4" xfId="35037"/>
    <cellStyle name="Normal 2 8 7 4 2" xfId="35038"/>
    <cellStyle name="Normal 2 8 7 5" xfId="35039"/>
    <cellStyle name="Normal 2 8 7 5 2" xfId="35040"/>
    <cellStyle name="Normal 2 8 7 6" xfId="35041"/>
    <cellStyle name="Normal 2 8 7 6 2" xfId="35042"/>
    <cellStyle name="Normal 2 8 7 7" xfId="35043"/>
    <cellStyle name="Normal 2 8 8" xfId="35044"/>
    <cellStyle name="Normal 2 8 8 2" xfId="35045"/>
    <cellStyle name="Normal 2 8 8 2 2" xfId="35046"/>
    <cellStyle name="Normal 2 8 8 2 2 2" xfId="35047"/>
    <cellStyle name="Normal 2 8 8 2 3" xfId="35048"/>
    <cellStyle name="Normal 2 8 8 2 3 2" xfId="35049"/>
    <cellStyle name="Normal 2 8 8 2 4" xfId="35050"/>
    <cellStyle name="Normal 2 8 8 2 4 2" xfId="35051"/>
    <cellStyle name="Normal 2 8 8 2 5" xfId="35052"/>
    <cellStyle name="Normal 2 8 8 3" xfId="35053"/>
    <cellStyle name="Normal 2 8 8 3 2" xfId="35054"/>
    <cellStyle name="Normal 2 8 8 4" xfId="35055"/>
    <cellStyle name="Normal 2 8 8 4 2" xfId="35056"/>
    <cellStyle name="Normal 2 8 8 5" xfId="35057"/>
    <cellStyle name="Normal 2 8 8 5 2" xfId="35058"/>
    <cellStyle name="Normal 2 8 8 6" xfId="35059"/>
    <cellStyle name="Normal 2 8 9" xfId="35060"/>
    <cellStyle name="Normal 2 8 9 2" xfId="35061"/>
    <cellStyle name="Normal 2 8 9 2 2" xfId="35062"/>
    <cellStyle name="Normal 2 8 9 3" xfId="35063"/>
    <cellStyle name="Normal 2 8 9 3 2" xfId="35064"/>
    <cellStyle name="Normal 2 8 9 4" xfId="35065"/>
    <cellStyle name="Normal 2 8 9 4 2" xfId="35066"/>
    <cellStyle name="Normal 2 8 9 5" xfId="35067"/>
    <cellStyle name="Normal 2 9" xfId="35068"/>
    <cellStyle name="Normal 2 9 10" xfId="35069"/>
    <cellStyle name="Normal 2 9 10 2" xfId="35070"/>
    <cellStyle name="Normal 2 9 11" xfId="35071"/>
    <cellStyle name="Normal 2 9 11 2" xfId="35072"/>
    <cellStyle name="Normal 2 9 12" xfId="35073"/>
    <cellStyle name="Normal 2 9 12 2" xfId="35074"/>
    <cellStyle name="Normal 2 9 13" xfId="35075"/>
    <cellStyle name="Normal 2 9 14" xfId="35076"/>
    <cellStyle name="Normal 2 9 15" xfId="35077"/>
    <cellStyle name="Normal 2 9 16" xfId="35078"/>
    <cellStyle name="Normal 2 9 2" xfId="35079"/>
    <cellStyle name="Normal 2 9 2 10" xfId="35080"/>
    <cellStyle name="Normal 2 9 2 10 2" xfId="35081"/>
    <cellStyle name="Normal 2 9 2 11" xfId="35082"/>
    <cellStyle name="Normal 2 9 2 2" xfId="35083"/>
    <cellStyle name="Normal 2 9 2 2 2" xfId="35084"/>
    <cellStyle name="Normal 2 9 2 2 2 2" xfId="35085"/>
    <cellStyle name="Normal 2 9 2 2 2 2 2" xfId="35086"/>
    <cellStyle name="Normal 2 9 2 2 2 2 2 2" xfId="35087"/>
    <cellStyle name="Normal 2 9 2 2 2 2 2 2 2" xfId="35088"/>
    <cellStyle name="Normal 2 9 2 2 2 2 2 2 2 2" xfId="35089"/>
    <cellStyle name="Normal 2 9 2 2 2 2 2 2 3" xfId="35090"/>
    <cellStyle name="Normal 2 9 2 2 2 2 2 2 3 2" xfId="35091"/>
    <cellStyle name="Normal 2 9 2 2 2 2 2 2 4" xfId="35092"/>
    <cellStyle name="Normal 2 9 2 2 2 2 2 2 4 2" xfId="35093"/>
    <cellStyle name="Normal 2 9 2 2 2 2 2 2 5" xfId="35094"/>
    <cellStyle name="Normal 2 9 2 2 2 2 2 3" xfId="35095"/>
    <cellStyle name="Normal 2 9 2 2 2 2 2 3 2" xfId="35096"/>
    <cellStyle name="Normal 2 9 2 2 2 2 2 4" xfId="35097"/>
    <cellStyle name="Normal 2 9 2 2 2 2 2 4 2" xfId="35098"/>
    <cellStyle name="Normal 2 9 2 2 2 2 2 5" xfId="35099"/>
    <cellStyle name="Normal 2 9 2 2 2 2 2 5 2" xfId="35100"/>
    <cellStyle name="Normal 2 9 2 2 2 2 2 6" xfId="35101"/>
    <cellStyle name="Normal 2 9 2 2 2 2 3" xfId="35102"/>
    <cellStyle name="Normal 2 9 2 2 2 2 3 2" xfId="35103"/>
    <cellStyle name="Normal 2 9 2 2 2 2 3 2 2" xfId="35104"/>
    <cellStyle name="Normal 2 9 2 2 2 2 3 3" xfId="35105"/>
    <cellStyle name="Normal 2 9 2 2 2 2 3 3 2" xfId="35106"/>
    <cellStyle name="Normal 2 9 2 2 2 2 3 4" xfId="35107"/>
    <cellStyle name="Normal 2 9 2 2 2 2 3 4 2" xfId="35108"/>
    <cellStyle name="Normal 2 9 2 2 2 2 3 5" xfId="35109"/>
    <cellStyle name="Normal 2 9 2 2 2 2 4" xfId="35110"/>
    <cellStyle name="Normal 2 9 2 2 2 2 4 2" xfId="35111"/>
    <cellStyle name="Normal 2 9 2 2 2 2 5" xfId="35112"/>
    <cellStyle name="Normal 2 9 2 2 2 2 5 2" xfId="35113"/>
    <cellStyle name="Normal 2 9 2 2 2 2 6" xfId="35114"/>
    <cellStyle name="Normal 2 9 2 2 2 2 6 2" xfId="35115"/>
    <cellStyle name="Normal 2 9 2 2 2 2 7" xfId="35116"/>
    <cellStyle name="Normal 2 9 2 2 2 3" xfId="35117"/>
    <cellStyle name="Normal 2 9 2 2 2 3 2" xfId="35118"/>
    <cellStyle name="Normal 2 9 2 2 2 3 2 2" xfId="35119"/>
    <cellStyle name="Normal 2 9 2 2 2 3 2 2 2" xfId="35120"/>
    <cellStyle name="Normal 2 9 2 2 2 3 2 3" xfId="35121"/>
    <cellStyle name="Normal 2 9 2 2 2 3 2 3 2" xfId="35122"/>
    <cellStyle name="Normal 2 9 2 2 2 3 2 4" xfId="35123"/>
    <cellStyle name="Normal 2 9 2 2 2 3 2 4 2" xfId="35124"/>
    <cellStyle name="Normal 2 9 2 2 2 3 2 5" xfId="35125"/>
    <cellStyle name="Normal 2 9 2 2 2 3 3" xfId="35126"/>
    <cellStyle name="Normal 2 9 2 2 2 3 3 2" xfId="35127"/>
    <cellStyle name="Normal 2 9 2 2 2 3 4" xfId="35128"/>
    <cellStyle name="Normal 2 9 2 2 2 3 4 2" xfId="35129"/>
    <cellStyle name="Normal 2 9 2 2 2 3 5" xfId="35130"/>
    <cellStyle name="Normal 2 9 2 2 2 3 5 2" xfId="35131"/>
    <cellStyle name="Normal 2 9 2 2 2 3 6" xfId="35132"/>
    <cellStyle name="Normal 2 9 2 2 2 4" xfId="35133"/>
    <cellStyle name="Normal 2 9 2 2 2 4 2" xfId="35134"/>
    <cellStyle name="Normal 2 9 2 2 2 4 2 2" xfId="35135"/>
    <cellStyle name="Normal 2 9 2 2 2 4 3" xfId="35136"/>
    <cellStyle name="Normal 2 9 2 2 2 4 3 2" xfId="35137"/>
    <cellStyle name="Normal 2 9 2 2 2 4 4" xfId="35138"/>
    <cellStyle name="Normal 2 9 2 2 2 4 4 2" xfId="35139"/>
    <cellStyle name="Normal 2 9 2 2 2 4 5" xfId="35140"/>
    <cellStyle name="Normal 2 9 2 2 2 5" xfId="35141"/>
    <cellStyle name="Normal 2 9 2 2 2 5 2" xfId="35142"/>
    <cellStyle name="Normal 2 9 2 2 2 6" xfId="35143"/>
    <cellStyle name="Normal 2 9 2 2 2 6 2" xfId="35144"/>
    <cellStyle name="Normal 2 9 2 2 2 7" xfId="35145"/>
    <cellStyle name="Normal 2 9 2 2 2 7 2" xfId="35146"/>
    <cellStyle name="Normal 2 9 2 2 2 8" xfId="35147"/>
    <cellStyle name="Normal 2 9 2 2 3" xfId="35148"/>
    <cellStyle name="Normal 2 9 2 2 3 2" xfId="35149"/>
    <cellStyle name="Normal 2 9 2 2 3 2 2" xfId="35150"/>
    <cellStyle name="Normal 2 9 2 2 3 2 2 2" xfId="35151"/>
    <cellStyle name="Normal 2 9 2 2 3 2 2 2 2" xfId="35152"/>
    <cellStyle name="Normal 2 9 2 2 3 2 2 3" xfId="35153"/>
    <cellStyle name="Normal 2 9 2 2 3 2 2 3 2" xfId="35154"/>
    <cellStyle name="Normal 2 9 2 2 3 2 2 4" xfId="35155"/>
    <cellStyle name="Normal 2 9 2 2 3 2 2 4 2" xfId="35156"/>
    <cellStyle name="Normal 2 9 2 2 3 2 2 5" xfId="35157"/>
    <cellStyle name="Normal 2 9 2 2 3 2 3" xfId="35158"/>
    <cellStyle name="Normal 2 9 2 2 3 2 3 2" xfId="35159"/>
    <cellStyle name="Normal 2 9 2 2 3 2 4" xfId="35160"/>
    <cellStyle name="Normal 2 9 2 2 3 2 4 2" xfId="35161"/>
    <cellStyle name="Normal 2 9 2 2 3 2 5" xfId="35162"/>
    <cellStyle name="Normal 2 9 2 2 3 2 5 2" xfId="35163"/>
    <cellStyle name="Normal 2 9 2 2 3 2 6" xfId="35164"/>
    <cellStyle name="Normal 2 9 2 2 3 3" xfId="35165"/>
    <cellStyle name="Normal 2 9 2 2 3 3 2" xfId="35166"/>
    <cellStyle name="Normal 2 9 2 2 3 3 2 2" xfId="35167"/>
    <cellStyle name="Normal 2 9 2 2 3 3 3" xfId="35168"/>
    <cellStyle name="Normal 2 9 2 2 3 3 3 2" xfId="35169"/>
    <cellStyle name="Normal 2 9 2 2 3 3 4" xfId="35170"/>
    <cellStyle name="Normal 2 9 2 2 3 3 4 2" xfId="35171"/>
    <cellStyle name="Normal 2 9 2 2 3 3 5" xfId="35172"/>
    <cellStyle name="Normal 2 9 2 2 3 4" xfId="35173"/>
    <cellStyle name="Normal 2 9 2 2 3 4 2" xfId="35174"/>
    <cellStyle name="Normal 2 9 2 2 3 5" xfId="35175"/>
    <cellStyle name="Normal 2 9 2 2 3 5 2" xfId="35176"/>
    <cellStyle name="Normal 2 9 2 2 3 6" xfId="35177"/>
    <cellStyle name="Normal 2 9 2 2 3 6 2" xfId="35178"/>
    <cellStyle name="Normal 2 9 2 2 3 7" xfId="35179"/>
    <cellStyle name="Normal 2 9 2 2 4" xfId="35180"/>
    <cellStyle name="Normal 2 9 2 2 4 2" xfId="35181"/>
    <cellStyle name="Normal 2 9 2 2 4 2 2" xfId="35182"/>
    <cellStyle name="Normal 2 9 2 2 4 2 2 2" xfId="35183"/>
    <cellStyle name="Normal 2 9 2 2 4 2 3" xfId="35184"/>
    <cellStyle name="Normal 2 9 2 2 4 2 3 2" xfId="35185"/>
    <cellStyle name="Normal 2 9 2 2 4 2 4" xfId="35186"/>
    <cellStyle name="Normal 2 9 2 2 4 2 4 2" xfId="35187"/>
    <cellStyle name="Normal 2 9 2 2 4 2 5" xfId="35188"/>
    <cellStyle name="Normal 2 9 2 2 4 3" xfId="35189"/>
    <cellStyle name="Normal 2 9 2 2 4 3 2" xfId="35190"/>
    <cellStyle name="Normal 2 9 2 2 4 4" xfId="35191"/>
    <cellStyle name="Normal 2 9 2 2 4 4 2" xfId="35192"/>
    <cellStyle name="Normal 2 9 2 2 4 5" xfId="35193"/>
    <cellStyle name="Normal 2 9 2 2 4 5 2" xfId="35194"/>
    <cellStyle name="Normal 2 9 2 2 4 6" xfId="35195"/>
    <cellStyle name="Normal 2 9 2 2 5" xfId="35196"/>
    <cellStyle name="Normal 2 9 2 2 5 2" xfId="35197"/>
    <cellStyle name="Normal 2 9 2 2 5 2 2" xfId="35198"/>
    <cellStyle name="Normal 2 9 2 2 5 3" xfId="35199"/>
    <cellStyle name="Normal 2 9 2 2 5 3 2" xfId="35200"/>
    <cellStyle name="Normal 2 9 2 2 5 4" xfId="35201"/>
    <cellStyle name="Normal 2 9 2 2 5 4 2" xfId="35202"/>
    <cellStyle name="Normal 2 9 2 2 5 5" xfId="35203"/>
    <cellStyle name="Normal 2 9 2 2 6" xfId="35204"/>
    <cellStyle name="Normal 2 9 2 2 6 2" xfId="35205"/>
    <cellStyle name="Normal 2 9 2 2 7" xfId="35206"/>
    <cellStyle name="Normal 2 9 2 2 7 2" xfId="35207"/>
    <cellStyle name="Normal 2 9 2 2 8" xfId="35208"/>
    <cellStyle name="Normal 2 9 2 2 8 2" xfId="35209"/>
    <cellStyle name="Normal 2 9 2 2 9" xfId="35210"/>
    <cellStyle name="Normal 2 9 2 3" xfId="35211"/>
    <cellStyle name="Normal 2 9 2 3 2" xfId="35212"/>
    <cellStyle name="Normal 2 9 2 3 2 2" xfId="35213"/>
    <cellStyle name="Normal 2 9 2 3 2 2 2" xfId="35214"/>
    <cellStyle name="Normal 2 9 2 3 2 2 2 2" xfId="35215"/>
    <cellStyle name="Normal 2 9 2 3 2 2 2 2 2" xfId="35216"/>
    <cellStyle name="Normal 2 9 2 3 2 2 2 3" xfId="35217"/>
    <cellStyle name="Normal 2 9 2 3 2 2 2 3 2" xfId="35218"/>
    <cellStyle name="Normal 2 9 2 3 2 2 2 4" xfId="35219"/>
    <cellStyle name="Normal 2 9 2 3 2 2 2 4 2" xfId="35220"/>
    <cellStyle name="Normal 2 9 2 3 2 2 2 5" xfId="35221"/>
    <cellStyle name="Normal 2 9 2 3 2 2 3" xfId="35222"/>
    <cellStyle name="Normal 2 9 2 3 2 2 3 2" xfId="35223"/>
    <cellStyle name="Normal 2 9 2 3 2 2 4" xfId="35224"/>
    <cellStyle name="Normal 2 9 2 3 2 2 4 2" xfId="35225"/>
    <cellStyle name="Normal 2 9 2 3 2 2 5" xfId="35226"/>
    <cellStyle name="Normal 2 9 2 3 2 2 5 2" xfId="35227"/>
    <cellStyle name="Normal 2 9 2 3 2 2 6" xfId="35228"/>
    <cellStyle name="Normal 2 9 2 3 2 3" xfId="35229"/>
    <cellStyle name="Normal 2 9 2 3 2 3 2" xfId="35230"/>
    <cellStyle name="Normal 2 9 2 3 2 3 2 2" xfId="35231"/>
    <cellStyle name="Normal 2 9 2 3 2 3 3" xfId="35232"/>
    <cellStyle name="Normal 2 9 2 3 2 3 3 2" xfId="35233"/>
    <cellStyle name="Normal 2 9 2 3 2 3 4" xfId="35234"/>
    <cellStyle name="Normal 2 9 2 3 2 3 4 2" xfId="35235"/>
    <cellStyle name="Normal 2 9 2 3 2 3 5" xfId="35236"/>
    <cellStyle name="Normal 2 9 2 3 2 4" xfId="35237"/>
    <cellStyle name="Normal 2 9 2 3 2 4 2" xfId="35238"/>
    <cellStyle name="Normal 2 9 2 3 2 5" xfId="35239"/>
    <cellStyle name="Normal 2 9 2 3 2 5 2" xfId="35240"/>
    <cellStyle name="Normal 2 9 2 3 2 6" xfId="35241"/>
    <cellStyle name="Normal 2 9 2 3 2 6 2" xfId="35242"/>
    <cellStyle name="Normal 2 9 2 3 2 7" xfId="35243"/>
    <cellStyle name="Normal 2 9 2 3 3" xfId="35244"/>
    <cellStyle name="Normal 2 9 2 3 3 2" xfId="35245"/>
    <cellStyle name="Normal 2 9 2 3 3 2 2" xfId="35246"/>
    <cellStyle name="Normal 2 9 2 3 3 2 2 2" xfId="35247"/>
    <cellStyle name="Normal 2 9 2 3 3 2 3" xfId="35248"/>
    <cellStyle name="Normal 2 9 2 3 3 2 3 2" xfId="35249"/>
    <cellStyle name="Normal 2 9 2 3 3 2 4" xfId="35250"/>
    <cellStyle name="Normal 2 9 2 3 3 2 4 2" xfId="35251"/>
    <cellStyle name="Normal 2 9 2 3 3 2 5" xfId="35252"/>
    <cellStyle name="Normal 2 9 2 3 3 3" xfId="35253"/>
    <cellStyle name="Normal 2 9 2 3 3 3 2" xfId="35254"/>
    <cellStyle name="Normal 2 9 2 3 3 4" xfId="35255"/>
    <cellStyle name="Normal 2 9 2 3 3 4 2" xfId="35256"/>
    <cellStyle name="Normal 2 9 2 3 3 5" xfId="35257"/>
    <cellStyle name="Normal 2 9 2 3 3 5 2" xfId="35258"/>
    <cellStyle name="Normal 2 9 2 3 3 6" xfId="35259"/>
    <cellStyle name="Normal 2 9 2 3 4" xfId="35260"/>
    <cellStyle name="Normal 2 9 2 3 4 2" xfId="35261"/>
    <cellStyle name="Normal 2 9 2 3 4 2 2" xfId="35262"/>
    <cellStyle name="Normal 2 9 2 3 4 3" xfId="35263"/>
    <cellStyle name="Normal 2 9 2 3 4 3 2" xfId="35264"/>
    <cellStyle name="Normal 2 9 2 3 4 4" xfId="35265"/>
    <cellStyle name="Normal 2 9 2 3 4 4 2" xfId="35266"/>
    <cellStyle name="Normal 2 9 2 3 4 5" xfId="35267"/>
    <cellStyle name="Normal 2 9 2 3 5" xfId="35268"/>
    <cellStyle name="Normal 2 9 2 3 5 2" xfId="35269"/>
    <cellStyle name="Normal 2 9 2 3 6" xfId="35270"/>
    <cellStyle name="Normal 2 9 2 3 6 2" xfId="35271"/>
    <cellStyle name="Normal 2 9 2 3 7" xfId="35272"/>
    <cellStyle name="Normal 2 9 2 3 7 2" xfId="35273"/>
    <cellStyle name="Normal 2 9 2 3 8" xfId="35274"/>
    <cellStyle name="Normal 2 9 2 4" xfId="35275"/>
    <cellStyle name="Normal 2 9 2 4 2" xfId="35276"/>
    <cellStyle name="Normal 2 9 2 4 2 2" xfId="35277"/>
    <cellStyle name="Normal 2 9 2 4 2 2 2" xfId="35278"/>
    <cellStyle name="Normal 2 9 2 4 2 2 2 2" xfId="35279"/>
    <cellStyle name="Normal 2 9 2 4 2 2 3" xfId="35280"/>
    <cellStyle name="Normal 2 9 2 4 2 2 3 2" xfId="35281"/>
    <cellStyle name="Normal 2 9 2 4 2 2 4" xfId="35282"/>
    <cellStyle name="Normal 2 9 2 4 2 2 4 2" xfId="35283"/>
    <cellStyle name="Normal 2 9 2 4 2 2 5" xfId="35284"/>
    <cellStyle name="Normal 2 9 2 4 2 3" xfId="35285"/>
    <cellStyle name="Normal 2 9 2 4 2 3 2" xfId="35286"/>
    <cellStyle name="Normal 2 9 2 4 2 4" xfId="35287"/>
    <cellStyle name="Normal 2 9 2 4 2 4 2" xfId="35288"/>
    <cellStyle name="Normal 2 9 2 4 2 5" xfId="35289"/>
    <cellStyle name="Normal 2 9 2 4 2 5 2" xfId="35290"/>
    <cellStyle name="Normal 2 9 2 4 2 6" xfId="35291"/>
    <cellStyle name="Normal 2 9 2 4 3" xfId="35292"/>
    <cellStyle name="Normal 2 9 2 4 3 2" xfId="35293"/>
    <cellStyle name="Normal 2 9 2 4 3 2 2" xfId="35294"/>
    <cellStyle name="Normal 2 9 2 4 3 3" xfId="35295"/>
    <cellStyle name="Normal 2 9 2 4 3 3 2" xfId="35296"/>
    <cellStyle name="Normal 2 9 2 4 3 4" xfId="35297"/>
    <cellStyle name="Normal 2 9 2 4 3 4 2" xfId="35298"/>
    <cellStyle name="Normal 2 9 2 4 3 5" xfId="35299"/>
    <cellStyle name="Normal 2 9 2 4 4" xfId="35300"/>
    <cellStyle name="Normal 2 9 2 4 4 2" xfId="35301"/>
    <cellStyle name="Normal 2 9 2 4 5" xfId="35302"/>
    <cellStyle name="Normal 2 9 2 4 5 2" xfId="35303"/>
    <cellStyle name="Normal 2 9 2 4 6" xfId="35304"/>
    <cellStyle name="Normal 2 9 2 4 6 2" xfId="35305"/>
    <cellStyle name="Normal 2 9 2 4 7" xfId="35306"/>
    <cellStyle name="Normal 2 9 2 5" xfId="35307"/>
    <cellStyle name="Normal 2 9 2 5 2" xfId="35308"/>
    <cellStyle name="Normal 2 9 2 5 2 2" xfId="35309"/>
    <cellStyle name="Normal 2 9 2 5 2 2 2" xfId="35310"/>
    <cellStyle name="Normal 2 9 2 5 2 2 2 2" xfId="35311"/>
    <cellStyle name="Normal 2 9 2 5 2 2 3" xfId="35312"/>
    <cellStyle name="Normal 2 9 2 5 2 2 3 2" xfId="35313"/>
    <cellStyle name="Normal 2 9 2 5 2 2 4" xfId="35314"/>
    <cellStyle name="Normal 2 9 2 5 2 2 4 2" xfId="35315"/>
    <cellStyle name="Normal 2 9 2 5 2 2 5" xfId="35316"/>
    <cellStyle name="Normal 2 9 2 5 2 3" xfId="35317"/>
    <cellStyle name="Normal 2 9 2 5 2 3 2" xfId="35318"/>
    <cellStyle name="Normal 2 9 2 5 2 4" xfId="35319"/>
    <cellStyle name="Normal 2 9 2 5 2 4 2" xfId="35320"/>
    <cellStyle name="Normal 2 9 2 5 2 5" xfId="35321"/>
    <cellStyle name="Normal 2 9 2 5 2 5 2" xfId="35322"/>
    <cellStyle name="Normal 2 9 2 5 2 6" xfId="35323"/>
    <cellStyle name="Normal 2 9 2 5 3" xfId="35324"/>
    <cellStyle name="Normal 2 9 2 5 3 2" xfId="35325"/>
    <cellStyle name="Normal 2 9 2 5 3 2 2" xfId="35326"/>
    <cellStyle name="Normal 2 9 2 5 3 3" xfId="35327"/>
    <cellStyle name="Normal 2 9 2 5 3 3 2" xfId="35328"/>
    <cellStyle name="Normal 2 9 2 5 3 4" xfId="35329"/>
    <cellStyle name="Normal 2 9 2 5 3 4 2" xfId="35330"/>
    <cellStyle name="Normal 2 9 2 5 3 5" xfId="35331"/>
    <cellStyle name="Normal 2 9 2 5 4" xfId="35332"/>
    <cellStyle name="Normal 2 9 2 5 4 2" xfId="35333"/>
    <cellStyle name="Normal 2 9 2 5 5" xfId="35334"/>
    <cellStyle name="Normal 2 9 2 5 5 2" xfId="35335"/>
    <cellStyle name="Normal 2 9 2 5 6" xfId="35336"/>
    <cellStyle name="Normal 2 9 2 5 6 2" xfId="35337"/>
    <cellStyle name="Normal 2 9 2 5 7" xfId="35338"/>
    <cellStyle name="Normal 2 9 2 6" xfId="35339"/>
    <cellStyle name="Normal 2 9 2 6 2" xfId="35340"/>
    <cellStyle name="Normal 2 9 2 6 2 2" xfId="35341"/>
    <cellStyle name="Normal 2 9 2 6 2 2 2" xfId="35342"/>
    <cellStyle name="Normal 2 9 2 6 2 3" xfId="35343"/>
    <cellStyle name="Normal 2 9 2 6 2 3 2" xfId="35344"/>
    <cellStyle name="Normal 2 9 2 6 2 4" xfId="35345"/>
    <cellStyle name="Normal 2 9 2 6 2 4 2" xfId="35346"/>
    <cellStyle name="Normal 2 9 2 6 2 5" xfId="35347"/>
    <cellStyle name="Normal 2 9 2 6 3" xfId="35348"/>
    <cellStyle name="Normal 2 9 2 6 3 2" xfId="35349"/>
    <cellStyle name="Normal 2 9 2 6 4" xfId="35350"/>
    <cellStyle name="Normal 2 9 2 6 4 2" xfId="35351"/>
    <cellStyle name="Normal 2 9 2 6 5" xfId="35352"/>
    <cellStyle name="Normal 2 9 2 6 5 2" xfId="35353"/>
    <cellStyle name="Normal 2 9 2 6 6" xfId="35354"/>
    <cellStyle name="Normal 2 9 2 7" xfId="35355"/>
    <cellStyle name="Normal 2 9 2 7 2" xfId="35356"/>
    <cellStyle name="Normal 2 9 2 7 2 2" xfId="35357"/>
    <cellStyle name="Normal 2 9 2 7 3" xfId="35358"/>
    <cellStyle name="Normal 2 9 2 7 3 2" xfId="35359"/>
    <cellStyle name="Normal 2 9 2 7 4" xfId="35360"/>
    <cellStyle name="Normal 2 9 2 7 4 2" xfId="35361"/>
    <cellStyle name="Normal 2 9 2 7 5" xfId="35362"/>
    <cellStyle name="Normal 2 9 2 8" xfId="35363"/>
    <cellStyle name="Normal 2 9 2 8 2" xfId="35364"/>
    <cellStyle name="Normal 2 9 2 9" xfId="35365"/>
    <cellStyle name="Normal 2 9 2 9 2" xfId="35366"/>
    <cellStyle name="Normal 2 9 3" xfId="35367"/>
    <cellStyle name="Normal 2 9 3 10" xfId="35368"/>
    <cellStyle name="Normal 2 9 3 10 2" xfId="35369"/>
    <cellStyle name="Normal 2 9 3 11" xfId="35370"/>
    <cellStyle name="Normal 2 9 3 2" xfId="35371"/>
    <cellStyle name="Normal 2 9 3 2 2" xfId="35372"/>
    <cellStyle name="Normal 2 9 3 2 2 2" xfId="35373"/>
    <cellStyle name="Normal 2 9 3 2 2 2 2" xfId="35374"/>
    <cellStyle name="Normal 2 9 3 2 2 2 2 2" xfId="35375"/>
    <cellStyle name="Normal 2 9 3 2 2 2 2 2 2" xfId="35376"/>
    <cellStyle name="Normal 2 9 3 2 2 2 2 2 2 2" xfId="35377"/>
    <cellStyle name="Normal 2 9 3 2 2 2 2 2 3" xfId="35378"/>
    <cellStyle name="Normal 2 9 3 2 2 2 2 2 3 2" xfId="35379"/>
    <cellStyle name="Normal 2 9 3 2 2 2 2 2 4" xfId="35380"/>
    <cellStyle name="Normal 2 9 3 2 2 2 2 2 4 2" xfId="35381"/>
    <cellStyle name="Normal 2 9 3 2 2 2 2 2 5" xfId="35382"/>
    <cellStyle name="Normal 2 9 3 2 2 2 2 3" xfId="35383"/>
    <cellStyle name="Normal 2 9 3 2 2 2 2 3 2" xfId="35384"/>
    <cellStyle name="Normal 2 9 3 2 2 2 2 4" xfId="35385"/>
    <cellStyle name="Normal 2 9 3 2 2 2 2 4 2" xfId="35386"/>
    <cellStyle name="Normal 2 9 3 2 2 2 2 5" xfId="35387"/>
    <cellStyle name="Normal 2 9 3 2 2 2 2 5 2" xfId="35388"/>
    <cellStyle name="Normal 2 9 3 2 2 2 2 6" xfId="35389"/>
    <cellStyle name="Normal 2 9 3 2 2 2 3" xfId="35390"/>
    <cellStyle name="Normal 2 9 3 2 2 2 3 2" xfId="35391"/>
    <cellStyle name="Normal 2 9 3 2 2 2 3 2 2" xfId="35392"/>
    <cellStyle name="Normal 2 9 3 2 2 2 3 3" xfId="35393"/>
    <cellStyle name="Normal 2 9 3 2 2 2 3 3 2" xfId="35394"/>
    <cellStyle name="Normal 2 9 3 2 2 2 3 4" xfId="35395"/>
    <cellStyle name="Normal 2 9 3 2 2 2 3 4 2" xfId="35396"/>
    <cellStyle name="Normal 2 9 3 2 2 2 3 5" xfId="35397"/>
    <cellStyle name="Normal 2 9 3 2 2 2 4" xfId="35398"/>
    <cellStyle name="Normal 2 9 3 2 2 2 4 2" xfId="35399"/>
    <cellStyle name="Normal 2 9 3 2 2 2 5" xfId="35400"/>
    <cellStyle name="Normal 2 9 3 2 2 2 5 2" xfId="35401"/>
    <cellStyle name="Normal 2 9 3 2 2 2 6" xfId="35402"/>
    <cellStyle name="Normal 2 9 3 2 2 2 6 2" xfId="35403"/>
    <cellStyle name="Normal 2 9 3 2 2 2 7" xfId="35404"/>
    <cellStyle name="Normal 2 9 3 2 2 3" xfId="35405"/>
    <cellStyle name="Normal 2 9 3 2 2 3 2" xfId="35406"/>
    <cellStyle name="Normal 2 9 3 2 2 3 2 2" xfId="35407"/>
    <cellStyle name="Normal 2 9 3 2 2 3 2 2 2" xfId="35408"/>
    <cellStyle name="Normal 2 9 3 2 2 3 2 3" xfId="35409"/>
    <cellStyle name="Normal 2 9 3 2 2 3 2 3 2" xfId="35410"/>
    <cellStyle name="Normal 2 9 3 2 2 3 2 4" xfId="35411"/>
    <cellStyle name="Normal 2 9 3 2 2 3 2 4 2" xfId="35412"/>
    <cellStyle name="Normal 2 9 3 2 2 3 2 5" xfId="35413"/>
    <cellStyle name="Normal 2 9 3 2 2 3 3" xfId="35414"/>
    <cellStyle name="Normal 2 9 3 2 2 3 3 2" xfId="35415"/>
    <cellStyle name="Normal 2 9 3 2 2 3 4" xfId="35416"/>
    <cellStyle name="Normal 2 9 3 2 2 3 4 2" xfId="35417"/>
    <cellStyle name="Normal 2 9 3 2 2 3 5" xfId="35418"/>
    <cellStyle name="Normal 2 9 3 2 2 3 5 2" xfId="35419"/>
    <cellStyle name="Normal 2 9 3 2 2 3 6" xfId="35420"/>
    <cellStyle name="Normal 2 9 3 2 2 4" xfId="35421"/>
    <cellStyle name="Normal 2 9 3 2 2 4 2" xfId="35422"/>
    <cellStyle name="Normal 2 9 3 2 2 4 2 2" xfId="35423"/>
    <cellStyle name="Normal 2 9 3 2 2 4 3" xfId="35424"/>
    <cellStyle name="Normal 2 9 3 2 2 4 3 2" xfId="35425"/>
    <cellStyle name="Normal 2 9 3 2 2 4 4" xfId="35426"/>
    <cellStyle name="Normal 2 9 3 2 2 4 4 2" xfId="35427"/>
    <cellStyle name="Normal 2 9 3 2 2 4 5" xfId="35428"/>
    <cellStyle name="Normal 2 9 3 2 2 5" xfId="35429"/>
    <cellStyle name="Normal 2 9 3 2 2 5 2" xfId="35430"/>
    <cellStyle name="Normal 2 9 3 2 2 6" xfId="35431"/>
    <cellStyle name="Normal 2 9 3 2 2 6 2" xfId="35432"/>
    <cellStyle name="Normal 2 9 3 2 2 7" xfId="35433"/>
    <cellStyle name="Normal 2 9 3 2 2 7 2" xfId="35434"/>
    <cellStyle name="Normal 2 9 3 2 2 8" xfId="35435"/>
    <cellStyle name="Normal 2 9 3 2 3" xfId="35436"/>
    <cellStyle name="Normal 2 9 3 2 3 2" xfId="35437"/>
    <cellStyle name="Normal 2 9 3 2 3 2 2" xfId="35438"/>
    <cellStyle name="Normal 2 9 3 2 3 2 2 2" xfId="35439"/>
    <cellStyle name="Normal 2 9 3 2 3 2 2 2 2" xfId="35440"/>
    <cellStyle name="Normal 2 9 3 2 3 2 2 3" xfId="35441"/>
    <cellStyle name="Normal 2 9 3 2 3 2 2 3 2" xfId="35442"/>
    <cellStyle name="Normal 2 9 3 2 3 2 2 4" xfId="35443"/>
    <cellStyle name="Normal 2 9 3 2 3 2 2 4 2" xfId="35444"/>
    <cellStyle name="Normal 2 9 3 2 3 2 2 5" xfId="35445"/>
    <cellStyle name="Normal 2 9 3 2 3 2 3" xfId="35446"/>
    <cellStyle name="Normal 2 9 3 2 3 2 3 2" xfId="35447"/>
    <cellStyle name="Normal 2 9 3 2 3 2 4" xfId="35448"/>
    <cellStyle name="Normal 2 9 3 2 3 2 4 2" xfId="35449"/>
    <cellStyle name="Normal 2 9 3 2 3 2 5" xfId="35450"/>
    <cellStyle name="Normal 2 9 3 2 3 2 5 2" xfId="35451"/>
    <cellStyle name="Normal 2 9 3 2 3 2 6" xfId="35452"/>
    <cellStyle name="Normal 2 9 3 2 3 3" xfId="35453"/>
    <cellStyle name="Normal 2 9 3 2 3 3 2" xfId="35454"/>
    <cellStyle name="Normal 2 9 3 2 3 3 2 2" xfId="35455"/>
    <cellStyle name="Normal 2 9 3 2 3 3 3" xfId="35456"/>
    <cellStyle name="Normal 2 9 3 2 3 3 3 2" xfId="35457"/>
    <cellStyle name="Normal 2 9 3 2 3 3 4" xfId="35458"/>
    <cellStyle name="Normal 2 9 3 2 3 3 4 2" xfId="35459"/>
    <cellStyle name="Normal 2 9 3 2 3 3 5" xfId="35460"/>
    <cellStyle name="Normal 2 9 3 2 3 4" xfId="35461"/>
    <cellStyle name="Normal 2 9 3 2 3 4 2" xfId="35462"/>
    <cellStyle name="Normal 2 9 3 2 3 5" xfId="35463"/>
    <cellStyle name="Normal 2 9 3 2 3 5 2" xfId="35464"/>
    <cellStyle name="Normal 2 9 3 2 3 6" xfId="35465"/>
    <cellStyle name="Normal 2 9 3 2 3 6 2" xfId="35466"/>
    <cellStyle name="Normal 2 9 3 2 3 7" xfId="35467"/>
    <cellStyle name="Normal 2 9 3 2 4" xfId="35468"/>
    <cellStyle name="Normal 2 9 3 2 4 2" xfId="35469"/>
    <cellStyle name="Normal 2 9 3 2 4 2 2" xfId="35470"/>
    <cellStyle name="Normal 2 9 3 2 4 2 2 2" xfId="35471"/>
    <cellStyle name="Normal 2 9 3 2 4 2 3" xfId="35472"/>
    <cellStyle name="Normal 2 9 3 2 4 2 3 2" xfId="35473"/>
    <cellStyle name="Normal 2 9 3 2 4 2 4" xfId="35474"/>
    <cellStyle name="Normal 2 9 3 2 4 2 4 2" xfId="35475"/>
    <cellStyle name="Normal 2 9 3 2 4 2 5" xfId="35476"/>
    <cellStyle name="Normal 2 9 3 2 4 3" xfId="35477"/>
    <cellStyle name="Normal 2 9 3 2 4 3 2" xfId="35478"/>
    <cellStyle name="Normal 2 9 3 2 4 4" xfId="35479"/>
    <cellStyle name="Normal 2 9 3 2 4 4 2" xfId="35480"/>
    <cellStyle name="Normal 2 9 3 2 4 5" xfId="35481"/>
    <cellStyle name="Normal 2 9 3 2 4 5 2" xfId="35482"/>
    <cellStyle name="Normal 2 9 3 2 4 6" xfId="35483"/>
    <cellStyle name="Normal 2 9 3 2 5" xfId="35484"/>
    <cellStyle name="Normal 2 9 3 2 5 2" xfId="35485"/>
    <cellStyle name="Normal 2 9 3 2 5 2 2" xfId="35486"/>
    <cellStyle name="Normal 2 9 3 2 5 3" xfId="35487"/>
    <cellStyle name="Normal 2 9 3 2 5 3 2" xfId="35488"/>
    <cellStyle name="Normal 2 9 3 2 5 4" xfId="35489"/>
    <cellStyle name="Normal 2 9 3 2 5 4 2" xfId="35490"/>
    <cellStyle name="Normal 2 9 3 2 5 5" xfId="35491"/>
    <cellStyle name="Normal 2 9 3 2 6" xfId="35492"/>
    <cellStyle name="Normal 2 9 3 2 6 2" xfId="35493"/>
    <cellStyle name="Normal 2 9 3 2 7" xfId="35494"/>
    <cellStyle name="Normal 2 9 3 2 7 2" xfId="35495"/>
    <cellStyle name="Normal 2 9 3 2 8" xfId="35496"/>
    <cellStyle name="Normal 2 9 3 2 8 2" xfId="35497"/>
    <cellStyle name="Normal 2 9 3 2 9" xfId="35498"/>
    <cellStyle name="Normal 2 9 3 3" xfId="35499"/>
    <cellStyle name="Normal 2 9 3 3 2" xfId="35500"/>
    <cellStyle name="Normal 2 9 3 3 2 2" xfId="35501"/>
    <cellStyle name="Normal 2 9 3 3 2 2 2" xfId="35502"/>
    <cellStyle name="Normal 2 9 3 3 2 2 2 2" xfId="35503"/>
    <cellStyle name="Normal 2 9 3 3 2 2 2 2 2" xfId="35504"/>
    <cellStyle name="Normal 2 9 3 3 2 2 2 3" xfId="35505"/>
    <cellStyle name="Normal 2 9 3 3 2 2 2 3 2" xfId="35506"/>
    <cellStyle name="Normal 2 9 3 3 2 2 2 4" xfId="35507"/>
    <cellStyle name="Normal 2 9 3 3 2 2 2 4 2" xfId="35508"/>
    <cellStyle name="Normal 2 9 3 3 2 2 2 5" xfId="35509"/>
    <cellStyle name="Normal 2 9 3 3 2 2 3" xfId="35510"/>
    <cellStyle name="Normal 2 9 3 3 2 2 3 2" xfId="35511"/>
    <cellStyle name="Normal 2 9 3 3 2 2 4" xfId="35512"/>
    <cellStyle name="Normal 2 9 3 3 2 2 4 2" xfId="35513"/>
    <cellStyle name="Normal 2 9 3 3 2 2 5" xfId="35514"/>
    <cellStyle name="Normal 2 9 3 3 2 2 5 2" xfId="35515"/>
    <cellStyle name="Normal 2 9 3 3 2 2 6" xfId="35516"/>
    <cellStyle name="Normal 2 9 3 3 2 3" xfId="35517"/>
    <cellStyle name="Normal 2 9 3 3 2 3 2" xfId="35518"/>
    <cellStyle name="Normal 2 9 3 3 2 3 2 2" xfId="35519"/>
    <cellStyle name="Normal 2 9 3 3 2 3 3" xfId="35520"/>
    <cellStyle name="Normal 2 9 3 3 2 3 3 2" xfId="35521"/>
    <cellStyle name="Normal 2 9 3 3 2 3 4" xfId="35522"/>
    <cellStyle name="Normal 2 9 3 3 2 3 4 2" xfId="35523"/>
    <cellStyle name="Normal 2 9 3 3 2 3 5" xfId="35524"/>
    <cellStyle name="Normal 2 9 3 3 2 4" xfId="35525"/>
    <cellStyle name="Normal 2 9 3 3 2 4 2" xfId="35526"/>
    <cellStyle name="Normal 2 9 3 3 2 5" xfId="35527"/>
    <cellStyle name="Normal 2 9 3 3 2 5 2" xfId="35528"/>
    <cellStyle name="Normal 2 9 3 3 2 6" xfId="35529"/>
    <cellStyle name="Normal 2 9 3 3 2 6 2" xfId="35530"/>
    <cellStyle name="Normal 2 9 3 3 2 7" xfId="35531"/>
    <cellStyle name="Normal 2 9 3 3 3" xfId="35532"/>
    <cellStyle name="Normal 2 9 3 3 3 2" xfId="35533"/>
    <cellStyle name="Normal 2 9 3 3 3 2 2" xfId="35534"/>
    <cellStyle name="Normal 2 9 3 3 3 2 2 2" xfId="35535"/>
    <cellStyle name="Normal 2 9 3 3 3 2 3" xfId="35536"/>
    <cellStyle name="Normal 2 9 3 3 3 2 3 2" xfId="35537"/>
    <cellStyle name="Normal 2 9 3 3 3 2 4" xfId="35538"/>
    <cellStyle name="Normal 2 9 3 3 3 2 4 2" xfId="35539"/>
    <cellStyle name="Normal 2 9 3 3 3 2 5" xfId="35540"/>
    <cellStyle name="Normal 2 9 3 3 3 3" xfId="35541"/>
    <cellStyle name="Normal 2 9 3 3 3 3 2" xfId="35542"/>
    <cellStyle name="Normal 2 9 3 3 3 4" xfId="35543"/>
    <cellStyle name="Normal 2 9 3 3 3 4 2" xfId="35544"/>
    <cellStyle name="Normal 2 9 3 3 3 5" xfId="35545"/>
    <cellStyle name="Normal 2 9 3 3 3 5 2" xfId="35546"/>
    <cellStyle name="Normal 2 9 3 3 3 6" xfId="35547"/>
    <cellStyle name="Normal 2 9 3 3 4" xfId="35548"/>
    <cellStyle name="Normal 2 9 3 3 4 2" xfId="35549"/>
    <cellStyle name="Normal 2 9 3 3 4 2 2" xfId="35550"/>
    <cellStyle name="Normal 2 9 3 3 4 3" xfId="35551"/>
    <cellStyle name="Normal 2 9 3 3 4 3 2" xfId="35552"/>
    <cellStyle name="Normal 2 9 3 3 4 4" xfId="35553"/>
    <cellStyle name="Normal 2 9 3 3 4 4 2" xfId="35554"/>
    <cellStyle name="Normal 2 9 3 3 4 5" xfId="35555"/>
    <cellStyle name="Normal 2 9 3 3 5" xfId="35556"/>
    <cellStyle name="Normal 2 9 3 3 5 2" xfId="35557"/>
    <cellStyle name="Normal 2 9 3 3 6" xfId="35558"/>
    <cellStyle name="Normal 2 9 3 3 6 2" xfId="35559"/>
    <cellStyle name="Normal 2 9 3 3 7" xfId="35560"/>
    <cellStyle name="Normal 2 9 3 3 7 2" xfId="35561"/>
    <cellStyle name="Normal 2 9 3 3 8" xfId="35562"/>
    <cellStyle name="Normal 2 9 3 4" xfId="35563"/>
    <cellStyle name="Normal 2 9 3 4 2" xfId="35564"/>
    <cellStyle name="Normal 2 9 3 4 2 2" xfId="35565"/>
    <cellStyle name="Normal 2 9 3 4 2 2 2" xfId="35566"/>
    <cellStyle name="Normal 2 9 3 4 2 2 2 2" xfId="35567"/>
    <cellStyle name="Normal 2 9 3 4 2 2 3" xfId="35568"/>
    <cellStyle name="Normal 2 9 3 4 2 2 3 2" xfId="35569"/>
    <cellStyle name="Normal 2 9 3 4 2 2 4" xfId="35570"/>
    <cellStyle name="Normal 2 9 3 4 2 2 4 2" xfId="35571"/>
    <cellStyle name="Normal 2 9 3 4 2 2 5" xfId="35572"/>
    <cellStyle name="Normal 2 9 3 4 2 3" xfId="35573"/>
    <cellStyle name="Normal 2 9 3 4 2 3 2" xfId="35574"/>
    <cellStyle name="Normal 2 9 3 4 2 4" xfId="35575"/>
    <cellStyle name="Normal 2 9 3 4 2 4 2" xfId="35576"/>
    <cellStyle name="Normal 2 9 3 4 2 5" xfId="35577"/>
    <cellStyle name="Normal 2 9 3 4 2 5 2" xfId="35578"/>
    <cellStyle name="Normal 2 9 3 4 2 6" xfId="35579"/>
    <cellStyle name="Normal 2 9 3 4 3" xfId="35580"/>
    <cellStyle name="Normal 2 9 3 4 3 2" xfId="35581"/>
    <cellStyle name="Normal 2 9 3 4 3 2 2" xfId="35582"/>
    <cellStyle name="Normal 2 9 3 4 3 3" xfId="35583"/>
    <cellStyle name="Normal 2 9 3 4 3 3 2" xfId="35584"/>
    <cellStyle name="Normal 2 9 3 4 3 4" xfId="35585"/>
    <cellStyle name="Normal 2 9 3 4 3 4 2" xfId="35586"/>
    <cellStyle name="Normal 2 9 3 4 3 5" xfId="35587"/>
    <cellStyle name="Normal 2 9 3 4 4" xfId="35588"/>
    <cellStyle name="Normal 2 9 3 4 4 2" xfId="35589"/>
    <cellStyle name="Normal 2 9 3 4 5" xfId="35590"/>
    <cellStyle name="Normal 2 9 3 4 5 2" xfId="35591"/>
    <cellStyle name="Normal 2 9 3 4 6" xfId="35592"/>
    <cellStyle name="Normal 2 9 3 4 6 2" xfId="35593"/>
    <cellStyle name="Normal 2 9 3 4 7" xfId="35594"/>
    <cellStyle name="Normal 2 9 3 5" xfId="35595"/>
    <cellStyle name="Normal 2 9 3 5 2" xfId="35596"/>
    <cellStyle name="Normal 2 9 3 5 2 2" xfId="35597"/>
    <cellStyle name="Normal 2 9 3 5 2 2 2" xfId="35598"/>
    <cellStyle name="Normal 2 9 3 5 2 2 2 2" xfId="35599"/>
    <cellStyle name="Normal 2 9 3 5 2 2 3" xfId="35600"/>
    <cellStyle name="Normal 2 9 3 5 2 2 3 2" xfId="35601"/>
    <cellStyle name="Normal 2 9 3 5 2 2 4" xfId="35602"/>
    <cellStyle name="Normal 2 9 3 5 2 2 4 2" xfId="35603"/>
    <cellStyle name="Normal 2 9 3 5 2 2 5" xfId="35604"/>
    <cellStyle name="Normal 2 9 3 5 2 3" xfId="35605"/>
    <cellStyle name="Normal 2 9 3 5 2 3 2" xfId="35606"/>
    <cellStyle name="Normal 2 9 3 5 2 4" xfId="35607"/>
    <cellStyle name="Normal 2 9 3 5 2 4 2" xfId="35608"/>
    <cellStyle name="Normal 2 9 3 5 2 5" xfId="35609"/>
    <cellStyle name="Normal 2 9 3 5 2 5 2" xfId="35610"/>
    <cellStyle name="Normal 2 9 3 5 2 6" xfId="35611"/>
    <cellStyle name="Normal 2 9 3 5 3" xfId="35612"/>
    <cellStyle name="Normal 2 9 3 5 3 2" xfId="35613"/>
    <cellStyle name="Normal 2 9 3 5 3 2 2" xfId="35614"/>
    <cellStyle name="Normal 2 9 3 5 3 3" xfId="35615"/>
    <cellStyle name="Normal 2 9 3 5 3 3 2" xfId="35616"/>
    <cellStyle name="Normal 2 9 3 5 3 4" xfId="35617"/>
    <cellStyle name="Normal 2 9 3 5 3 4 2" xfId="35618"/>
    <cellStyle name="Normal 2 9 3 5 3 5" xfId="35619"/>
    <cellStyle name="Normal 2 9 3 5 4" xfId="35620"/>
    <cellStyle name="Normal 2 9 3 5 4 2" xfId="35621"/>
    <cellStyle name="Normal 2 9 3 5 5" xfId="35622"/>
    <cellStyle name="Normal 2 9 3 5 5 2" xfId="35623"/>
    <cellStyle name="Normal 2 9 3 5 6" xfId="35624"/>
    <cellStyle name="Normal 2 9 3 5 6 2" xfId="35625"/>
    <cellStyle name="Normal 2 9 3 5 7" xfId="35626"/>
    <cellStyle name="Normal 2 9 3 6" xfId="35627"/>
    <cellStyle name="Normal 2 9 3 6 2" xfId="35628"/>
    <cellStyle name="Normal 2 9 3 6 2 2" xfId="35629"/>
    <cellStyle name="Normal 2 9 3 6 2 2 2" xfId="35630"/>
    <cellStyle name="Normal 2 9 3 6 2 3" xfId="35631"/>
    <cellStyle name="Normal 2 9 3 6 2 3 2" xfId="35632"/>
    <cellStyle name="Normal 2 9 3 6 2 4" xfId="35633"/>
    <cellStyle name="Normal 2 9 3 6 2 4 2" xfId="35634"/>
    <cellStyle name="Normal 2 9 3 6 2 5" xfId="35635"/>
    <cellStyle name="Normal 2 9 3 6 3" xfId="35636"/>
    <cellStyle name="Normal 2 9 3 6 3 2" xfId="35637"/>
    <cellStyle name="Normal 2 9 3 6 4" xfId="35638"/>
    <cellStyle name="Normal 2 9 3 6 4 2" xfId="35639"/>
    <cellStyle name="Normal 2 9 3 6 5" xfId="35640"/>
    <cellStyle name="Normal 2 9 3 6 5 2" xfId="35641"/>
    <cellStyle name="Normal 2 9 3 6 6" xfId="35642"/>
    <cellStyle name="Normal 2 9 3 7" xfId="35643"/>
    <cellStyle name="Normal 2 9 3 7 2" xfId="35644"/>
    <cellStyle name="Normal 2 9 3 7 2 2" xfId="35645"/>
    <cellStyle name="Normal 2 9 3 7 3" xfId="35646"/>
    <cellStyle name="Normal 2 9 3 7 3 2" xfId="35647"/>
    <cellStyle name="Normal 2 9 3 7 4" xfId="35648"/>
    <cellStyle name="Normal 2 9 3 7 4 2" xfId="35649"/>
    <cellStyle name="Normal 2 9 3 7 5" xfId="35650"/>
    <cellStyle name="Normal 2 9 3 8" xfId="35651"/>
    <cellStyle name="Normal 2 9 3 8 2" xfId="35652"/>
    <cellStyle name="Normal 2 9 3 9" xfId="35653"/>
    <cellStyle name="Normal 2 9 3 9 2" xfId="35654"/>
    <cellStyle name="Normal 2 9 4" xfId="35655"/>
    <cellStyle name="Normal 2 9 4 2" xfId="35656"/>
    <cellStyle name="Normal 2 9 4 2 2" xfId="35657"/>
    <cellStyle name="Normal 2 9 4 2 2 2" xfId="35658"/>
    <cellStyle name="Normal 2 9 4 2 2 2 2" xfId="35659"/>
    <cellStyle name="Normal 2 9 4 2 2 2 2 2" xfId="35660"/>
    <cellStyle name="Normal 2 9 4 2 2 2 2 2 2" xfId="35661"/>
    <cellStyle name="Normal 2 9 4 2 2 2 2 3" xfId="35662"/>
    <cellStyle name="Normal 2 9 4 2 2 2 2 3 2" xfId="35663"/>
    <cellStyle name="Normal 2 9 4 2 2 2 2 4" xfId="35664"/>
    <cellStyle name="Normal 2 9 4 2 2 2 2 4 2" xfId="35665"/>
    <cellStyle name="Normal 2 9 4 2 2 2 2 5" xfId="35666"/>
    <cellStyle name="Normal 2 9 4 2 2 2 3" xfId="35667"/>
    <cellStyle name="Normal 2 9 4 2 2 2 3 2" xfId="35668"/>
    <cellStyle name="Normal 2 9 4 2 2 2 4" xfId="35669"/>
    <cellStyle name="Normal 2 9 4 2 2 2 4 2" xfId="35670"/>
    <cellStyle name="Normal 2 9 4 2 2 2 5" xfId="35671"/>
    <cellStyle name="Normal 2 9 4 2 2 2 5 2" xfId="35672"/>
    <cellStyle name="Normal 2 9 4 2 2 2 6" xfId="35673"/>
    <cellStyle name="Normal 2 9 4 2 2 3" xfId="35674"/>
    <cellStyle name="Normal 2 9 4 2 2 3 2" xfId="35675"/>
    <cellStyle name="Normal 2 9 4 2 2 3 2 2" xfId="35676"/>
    <cellStyle name="Normal 2 9 4 2 2 3 3" xfId="35677"/>
    <cellStyle name="Normal 2 9 4 2 2 3 3 2" xfId="35678"/>
    <cellStyle name="Normal 2 9 4 2 2 3 4" xfId="35679"/>
    <cellStyle name="Normal 2 9 4 2 2 3 4 2" xfId="35680"/>
    <cellStyle name="Normal 2 9 4 2 2 3 5" xfId="35681"/>
    <cellStyle name="Normal 2 9 4 2 2 4" xfId="35682"/>
    <cellStyle name="Normal 2 9 4 2 2 4 2" xfId="35683"/>
    <cellStyle name="Normal 2 9 4 2 2 5" xfId="35684"/>
    <cellStyle name="Normal 2 9 4 2 2 5 2" xfId="35685"/>
    <cellStyle name="Normal 2 9 4 2 2 6" xfId="35686"/>
    <cellStyle name="Normal 2 9 4 2 2 6 2" xfId="35687"/>
    <cellStyle name="Normal 2 9 4 2 2 7" xfId="35688"/>
    <cellStyle name="Normal 2 9 4 2 3" xfId="35689"/>
    <cellStyle name="Normal 2 9 4 2 3 2" xfId="35690"/>
    <cellStyle name="Normal 2 9 4 2 3 2 2" xfId="35691"/>
    <cellStyle name="Normal 2 9 4 2 3 2 2 2" xfId="35692"/>
    <cellStyle name="Normal 2 9 4 2 3 2 3" xfId="35693"/>
    <cellStyle name="Normal 2 9 4 2 3 2 3 2" xfId="35694"/>
    <cellStyle name="Normal 2 9 4 2 3 2 4" xfId="35695"/>
    <cellStyle name="Normal 2 9 4 2 3 2 4 2" xfId="35696"/>
    <cellStyle name="Normal 2 9 4 2 3 2 5" xfId="35697"/>
    <cellStyle name="Normal 2 9 4 2 3 3" xfId="35698"/>
    <cellStyle name="Normal 2 9 4 2 3 3 2" xfId="35699"/>
    <cellStyle name="Normal 2 9 4 2 3 4" xfId="35700"/>
    <cellStyle name="Normal 2 9 4 2 3 4 2" xfId="35701"/>
    <cellStyle name="Normal 2 9 4 2 3 5" xfId="35702"/>
    <cellStyle name="Normal 2 9 4 2 3 5 2" xfId="35703"/>
    <cellStyle name="Normal 2 9 4 2 3 6" xfId="35704"/>
    <cellStyle name="Normal 2 9 4 2 4" xfId="35705"/>
    <cellStyle name="Normal 2 9 4 2 4 2" xfId="35706"/>
    <cellStyle name="Normal 2 9 4 2 4 2 2" xfId="35707"/>
    <cellStyle name="Normal 2 9 4 2 4 3" xfId="35708"/>
    <cellStyle name="Normal 2 9 4 2 4 3 2" xfId="35709"/>
    <cellStyle name="Normal 2 9 4 2 4 4" xfId="35710"/>
    <cellStyle name="Normal 2 9 4 2 4 4 2" xfId="35711"/>
    <cellStyle name="Normal 2 9 4 2 4 5" xfId="35712"/>
    <cellStyle name="Normal 2 9 4 2 5" xfId="35713"/>
    <cellStyle name="Normal 2 9 4 2 5 2" xfId="35714"/>
    <cellStyle name="Normal 2 9 4 2 6" xfId="35715"/>
    <cellStyle name="Normal 2 9 4 2 6 2" xfId="35716"/>
    <cellStyle name="Normal 2 9 4 2 7" xfId="35717"/>
    <cellStyle name="Normal 2 9 4 2 7 2" xfId="35718"/>
    <cellStyle name="Normal 2 9 4 2 8" xfId="35719"/>
    <cellStyle name="Normal 2 9 4 3" xfId="35720"/>
    <cellStyle name="Normal 2 9 4 3 2" xfId="35721"/>
    <cellStyle name="Normal 2 9 4 3 2 2" xfId="35722"/>
    <cellStyle name="Normal 2 9 4 3 2 2 2" xfId="35723"/>
    <cellStyle name="Normal 2 9 4 3 2 2 2 2" xfId="35724"/>
    <cellStyle name="Normal 2 9 4 3 2 2 3" xfId="35725"/>
    <cellStyle name="Normal 2 9 4 3 2 2 3 2" xfId="35726"/>
    <cellStyle name="Normal 2 9 4 3 2 2 4" xfId="35727"/>
    <cellStyle name="Normal 2 9 4 3 2 2 4 2" xfId="35728"/>
    <cellStyle name="Normal 2 9 4 3 2 2 5" xfId="35729"/>
    <cellStyle name="Normal 2 9 4 3 2 3" xfId="35730"/>
    <cellStyle name="Normal 2 9 4 3 2 3 2" xfId="35731"/>
    <cellStyle name="Normal 2 9 4 3 2 4" xfId="35732"/>
    <cellStyle name="Normal 2 9 4 3 2 4 2" xfId="35733"/>
    <cellStyle name="Normal 2 9 4 3 2 5" xfId="35734"/>
    <cellStyle name="Normal 2 9 4 3 2 5 2" xfId="35735"/>
    <cellStyle name="Normal 2 9 4 3 2 6" xfId="35736"/>
    <cellStyle name="Normal 2 9 4 3 3" xfId="35737"/>
    <cellStyle name="Normal 2 9 4 3 3 2" xfId="35738"/>
    <cellStyle name="Normal 2 9 4 3 3 2 2" xfId="35739"/>
    <cellStyle name="Normal 2 9 4 3 3 3" xfId="35740"/>
    <cellStyle name="Normal 2 9 4 3 3 3 2" xfId="35741"/>
    <cellStyle name="Normal 2 9 4 3 3 4" xfId="35742"/>
    <cellStyle name="Normal 2 9 4 3 3 4 2" xfId="35743"/>
    <cellStyle name="Normal 2 9 4 3 3 5" xfId="35744"/>
    <cellStyle name="Normal 2 9 4 3 4" xfId="35745"/>
    <cellStyle name="Normal 2 9 4 3 4 2" xfId="35746"/>
    <cellStyle name="Normal 2 9 4 3 5" xfId="35747"/>
    <cellStyle name="Normal 2 9 4 3 5 2" xfId="35748"/>
    <cellStyle name="Normal 2 9 4 3 6" xfId="35749"/>
    <cellStyle name="Normal 2 9 4 3 6 2" xfId="35750"/>
    <cellStyle name="Normal 2 9 4 3 7" xfId="35751"/>
    <cellStyle name="Normal 2 9 4 4" xfId="35752"/>
    <cellStyle name="Normal 2 9 4 4 2" xfId="35753"/>
    <cellStyle name="Normal 2 9 4 4 2 2" xfId="35754"/>
    <cellStyle name="Normal 2 9 4 4 2 2 2" xfId="35755"/>
    <cellStyle name="Normal 2 9 4 4 2 3" xfId="35756"/>
    <cellStyle name="Normal 2 9 4 4 2 3 2" xfId="35757"/>
    <cellStyle name="Normal 2 9 4 4 2 4" xfId="35758"/>
    <cellStyle name="Normal 2 9 4 4 2 4 2" xfId="35759"/>
    <cellStyle name="Normal 2 9 4 4 2 5" xfId="35760"/>
    <cellStyle name="Normal 2 9 4 4 3" xfId="35761"/>
    <cellStyle name="Normal 2 9 4 4 3 2" xfId="35762"/>
    <cellStyle name="Normal 2 9 4 4 4" xfId="35763"/>
    <cellStyle name="Normal 2 9 4 4 4 2" xfId="35764"/>
    <cellStyle name="Normal 2 9 4 4 5" xfId="35765"/>
    <cellStyle name="Normal 2 9 4 4 5 2" xfId="35766"/>
    <cellStyle name="Normal 2 9 4 4 6" xfId="35767"/>
    <cellStyle name="Normal 2 9 4 5" xfId="35768"/>
    <cellStyle name="Normal 2 9 4 5 2" xfId="35769"/>
    <cellStyle name="Normal 2 9 4 5 2 2" xfId="35770"/>
    <cellStyle name="Normal 2 9 4 5 3" xfId="35771"/>
    <cellStyle name="Normal 2 9 4 5 3 2" xfId="35772"/>
    <cellStyle name="Normal 2 9 4 5 4" xfId="35773"/>
    <cellStyle name="Normal 2 9 4 5 4 2" xfId="35774"/>
    <cellStyle name="Normal 2 9 4 5 5" xfId="35775"/>
    <cellStyle name="Normal 2 9 4 6" xfId="35776"/>
    <cellStyle name="Normal 2 9 4 6 2" xfId="35777"/>
    <cellStyle name="Normal 2 9 4 7" xfId="35778"/>
    <cellStyle name="Normal 2 9 4 7 2" xfId="35779"/>
    <cellStyle name="Normal 2 9 4 8" xfId="35780"/>
    <cellStyle name="Normal 2 9 4 8 2" xfId="35781"/>
    <cellStyle name="Normal 2 9 4 9" xfId="35782"/>
    <cellStyle name="Normal 2 9 5" xfId="35783"/>
    <cellStyle name="Normal 2 9 5 2" xfId="35784"/>
    <cellStyle name="Normal 2 9 5 2 2" xfId="35785"/>
    <cellStyle name="Normal 2 9 5 2 2 2" xfId="35786"/>
    <cellStyle name="Normal 2 9 5 2 2 2 2" xfId="35787"/>
    <cellStyle name="Normal 2 9 5 2 2 2 2 2" xfId="35788"/>
    <cellStyle name="Normal 2 9 5 2 2 2 3" xfId="35789"/>
    <cellStyle name="Normal 2 9 5 2 2 2 3 2" xfId="35790"/>
    <cellStyle name="Normal 2 9 5 2 2 2 4" xfId="35791"/>
    <cellStyle name="Normal 2 9 5 2 2 2 4 2" xfId="35792"/>
    <cellStyle name="Normal 2 9 5 2 2 2 5" xfId="35793"/>
    <cellStyle name="Normal 2 9 5 2 2 3" xfId="35794"/>
    <cellStyle name="Normal 2 9 5 2 2 3 2" xfId="35795"/>
    <cellStyle name="Normal 2 9 5 2 2 4" xfId="35796"/>
    <cellStyle name="Normal 2 9 5 2 2 4 2" xfId="35797"/>
    <cellStyle name="Normal 2 9 5 2 2 5" xfId="35798"/>
    <cellStyle name="Normal 2 9 5 2 2 5 2" xfId="35799"/>
    <cellStyle name="Normal 2 9 5 2 2 6" xfId="35800"/>
    <cellStyle name="Normal 2 9 5 2 3" xfId="35801"/>
    <cellStyle name="Normal 2 9 5 2 3 2" xfId="35802"/>
    <cellStyle name="Normal 2 9 5 2 3 2 2" xfId="35803"/>
    <cellStyle name="Normal 2 9 5 2 3 3" xfId="35804"/>
    <cellStyle name="Normal 2 9 5 2 3 3 2" xfId="35805"/>
    <cellStyle name="Normal 2 9 5 2 3 4" xfId="35806"/>
    <cellStyle name="Normal 2 9 5 2 3 4 2" xfId="35807"/>
    <cellStyle name="Normal 2 9 5 2 3 5" xfId="35808"/>
    <cellStyle name="Normal 2 9 5 2 4" xfId="35809"/>
    <cellStyle name="Normal 2 9 5 2 4 2" xfId="35810"/>
    <cellStyle name="Normal 2 9 5 2 5" xfId="35811"/>
    <cellStyle name="Normal 2 9 5 2 5 2" xfId="35812"/>
    <cellStyle name="Normal 2 9 5 2 6" xfId="35813"/>
    <cellStyle name="Normal 2 9 5 2 6 2" xfId="35814"/>
    <cellStyle name="Normal 2 9 5 2 7" xfId="35815"/>
    <cellStyle name="Normal 2 9 5 3" xfId="35816"/>
    <cellStyle name="Normal 2 9 5 3 2" xfId="35817"/>
    <cellStyle name="Normal 2 9 5 3 2 2" xfId="35818"/>
    <cellStyle name="Normal 2 9 5 3 2 2 2" xfId="35819"/>
    <cellStyle name="Normal 2 9 5 3 2 3" xfId="35820"/>
    <cellStyle name="Normal 2 9 5 3 2 3 2" xfId="35821"/>
    <cellStyle name="Normal 2 9 5 3 2 4" xfId="35822"/>
    <cellStyle name="Normal 2 9 5 3 2 4 2" xfId="35823"/>
    <cellStyle name="Normal 2 9 5 3 2 5" xfId="35824"/>
    <cellStyle name="Normal 2 9 5 3 3" xfId="35825"/>
    <cellStyle name="Normal 2 9 5 3 3 2" xfId="35826"/>
    <cellStyle name="Normal 2 9 5 3 4" xfId="35827"/>
    <cellStyle name="Normal 2 9 5 3 4 2" xfId="35828"/>
    <cellStyle name="Normal 2 9 5 3 5" xfId="35829"/>
    <cellStyle name="Normal 2 9 5 3 5 2" xfId="35830"/>
    <cellStyle name="Normal 2 9 5 3 6" xfId="35831"/>
    <cellStyle name="Normal 2 9 5 4" xfId="35832"/>
    <cellStyle name="Normal 2 9 5 4 2" xfId="35833"/>
    <cellStyle name="Normal 2 9 5 4 2 2" xfId="35834"/>
    <cellStyle name="Normal 2 9 5 4 3" xfId="35835"/>
    <cellStyle name="Normal 2 9 5 4 3 2" xfId="35836"/>
    <cellStyle name="Normal 2 9 5 4 4" xfId="35837"/>
    <cellStyle name="Normal 2 9 5 4 4 2" xfId="35838"/>
    <cellStyle name="Normal 2 9 5 4 5" xfId="35839"/>
    <cellStyle name="Normal 2 9 5 5" xfId="35840"/>
    <cellStyle name="Normal 2 9 5 5 2" xfId="35841"/>
    <cellStyle name="Normal 2 9 5 6" xfId="35842"/>
    <cellStyle name="Normal 2 9 5 6 2" xfId="35843"/>
    <cellStyle name="Normal 2 9 5 7" xfId="35844"/>
    <cellStyle name="Normal 2 9 5 7 2" xfId="35845"/>
    <cellStyle name="Normal 2 9 5 8" xfId="35846"/>
    <cellStyle name="Normal 2 9 6" xfId="35847"/>
    <cellStyle name="Normal 2 9 6 2" xfId="35848"/>
    <cellStyle name="Normal 2 9 6 2 2" xfId="35849"/>
    <cellStyle name="Normal 2 9 6 2 2 2" xfId="35850"/>
    <cellStyle name="Normal 2 9 6 2 2 2 2" xfId="35851"/>
    <cellStyle name="Normal 2 9 6 2 2 3" xfId="35852"/>
    <cellStyle name="Normal 2 9 6 2 2 3 2" xfId="35853"/>
    <cellStyle name="Normal 2 9 6 2 2 4" xfId="35854"/>
    <cellStyle name="Normal 2 9 6 2 2 4 2" xfId="35855"/>
    <cellStyle name="Normal 2 9 6 2 2 5" xfId="35856"/>
    <cellStyle name="Normal 2 9 6 2 3" xfId="35857"/>
    <cellStyle name="Normal 2 9 6 2 3 2" xfId="35858"/>
    <cellStyle name="Normal 2 9 6 2 4" xfId="35859"/>
    <cellStyle name="Normal 2 9 6 2 4 2" xfId="35860"/>
    <cellStyle name="Normal 2 9 6 2 5" xfId="35861"/>
    <cellStyle name="Normal 2 9 6 2 5 2" xfId="35862"/>
    <cellStyle name="Normal 2 9 6 2 6" xfId="35863"/>
    <cellStyle name="Normal 2 9 6 3" xfId="35864"/>
    <cellStyle name="Normal 2 9 6 3 2" xfId="35865"/>
    <cellStyle name="Normal 2 9 6 3 2 2" xfId="35866"/>
    <cellStyle name="Normal 2 9 6 3 3" xfId="35867"/>
    <cellStyle name="Normal 2 9 6 3 3 2" xfId="35868"/>
    <cellStyle name="Normal 2 9 6 3 4" xfId="35869"/>
    <cellStyle name="Normal 2 9 6 3 4 2" xfId="35870"/>
    <cellStyle name="Normal 2 9 6 3 5" xfId="35871"/>
    <cellStyle name="Normal 2 9 6 4" xfId="35872"/>
    <cellStyle name="Normal 2 9 6 4 2" xfId="35873"/>
    <cellStyle name="Normal 2 9 6 5" xfId="35874"/>
    <cellStyle name="Normal 2 9 6 5 2" xfId="35875"/>
    <cellStyle name="Normal 2 9 6 6" xfId="35876"/>
    <cellStyle name="Normal 2 9 6 6 2" xfId="35877"/>
    <cellStyle name="Normal 2 9 6 7" xfId="35878"/>
    <cellStyle name="Normal 2 9 7" xfId="35879"/>
    <cellStyle name="Normal 2 9 7 2" xfId="35880"/>
    <cellStyle name="Normal 2 9 7 2 2" xfId="35881"/>
    <cellStyle name="Normal 2 9 7 2 2 2" xfId="35882"/>
    <cellStyle name="Normal 2 9 7 2 2 2 2" xfId="35883"/>
    <cellStyle name="Normal 2 9 7 2 2 3" xfId="35884"/>
    <cellStyle name="Normal 2 9 7 2 2 3 2" xfId="35885"/>
    <cellStyle name="Normal 2 9 7 2 2 4" xfId="35886"/>
    <cellStyle name="Normal 2 9 7 2 2 4 2" xfId="35887"/>
    <cellStyle name="Normal 2 9 7 2 2 5" xfId="35888"/>
    <cellStyle name="Normal 2 9 7 2 3" xfId="35889"/>
    <cellStyle name="Normal 2 9 7 2 3 2" xfId="35890"/>
    <cellStyle name="Normal 2 9 7 2 4" xfId="35891"/>
    <cellStyle name="Normal 2 9 7 2 4 2" xfId="35892"/>
    <cellStyle name="Normal 2 9 7 2 5" xfId="35893"/>
    <cellStyle name="Normal 2 9 7 2 5 2" xfId="35894"/>
    <cellStyle name="Normal 2 9 7 2 6" xfId="35895"/>
    <cellStyle name="Normal 2 9 7 3" xfId="35896"/>
    <cellStyle name="Normal 2 9 7 3 2" xfId="35897"/>
    <cellStyle name="Normal 2 9 7 3 2 2" xfId="35898"/>
    <cellStyle name="Normal 2 9 7 3 3" xfId="35899"/>
    <cellStyle name="Normal 2 9 7 3 3 2" xfId="35900"/>
    <cellStyle name="Normal 2 9 7 3 4" xfId="35901"/>
    <cellStyle name="Normal 2 9 7 3 4 2" xfId="35902"/>
    <cellStyle name="Normal 2 9 7 3 5" xfId="35903"/>
    <cellStyle name="Normal 2 9 7 4" xfId="35904"/>
    <cellStyle name="Normal 2 9 7 4 2" xfId="35905"/>
    <cellStyle name="Normal 2 9 7 5" xfId="35906"/>
    <cellStyle name="Normal 2 9 7 5 2" xfId="35907"/>
    <cellStyle name="Normal 2 9 7 6" xfId="35908"/>
    <cellStyle name="Normal 2 9 7 6 2" xfId="35909"/>
    <cellStyle name="Normal 2 9 7 7" xfId="35910"/>
    <cellStyle name="Normal 2 9 8" xfId="35911"/>
    <cellStyle name="Normal 2 9 8 2" xfId="35912"/>
    <cellStyle name="Normal 2 9 8 2 2" xfId="35913"/>
    <cellStyle name="Normal 2 9 8 2 2 2" xfId="35914"/>
    <cellStyle name="Normal 2 9 8 2 3" xfId="35915"/>
    <cellStyle name="Normal 2 9 8 2 3 2" xfId="35916"/>
    <cellStyle name="Normal 2 9 8 2 4" xfId="35917"/>
    <cellStyle name="Normal 2 9 8 2 4 2" xfId="35918"/>
    <cellStyle name="Normal 2 9 8 2 5" xfId="35919"/>
    <cellStyle name="Normal 2 9 8 3" xfId="35920"/>
    <cellStyle name="Normal 2 9 8 3 2" xfId="35921"/>
    <cellStyle name="Normal 2 9 8 4" xfId="35922"/>
    <cellStyle name="Normal 2 9 8 4 2" xfId="35923"/>
    <cellStyle name="Normal 2 9 8 5" xfId="35924"/>
    <cellStyle name="Normal 2 9 8 5 2" xfId="35925"/>
    <cellStyle name="Normal 2 9 8 6" xfId="35926"/>
    <cellStyle name="Normal 2 9 9" xfId="35927"/>
    <cellStyle name="Normal 2 9 9 2" xfId="35928"/>
    <cellStyle name="Normal 2 9 9 2 2" xfId="35929"/>
    <cellStyle name="Normal 2 9 9 3" xfId="35930"/>
    <cellStyle name="Normal 2 9 9 3 2" xfId="35931"/>
    <cellStyle name="Normal 2 9 9 4" xfId="35932"/>
    <cellStyle name="Normal 2 9 9 4 2" xfId="35933"/>
    <cellStyle name="Normal 2 9 9 5" xfId="35934"/>
    <cellStyle name="Normal 2_20090918 Eurasia Financial targets" xfId="35935"/>
    <cellStyle name="Normal 20" xfId="35936"/>
    <cellStyle name="Normal 20 2" xfId="35937"/>
    <cellStyle name="Normal 20 2 2" xfId="35938"/>
    <cellStyle name="Normal 20 2 3" xfId="35939"/>
    <cellStyle name="Normal 20 2 4" xfId="35940"/>
    <cellStyle name="Normal 20 3" xfId="35941"/>
    <cellStyle name="Normal 20 4" xfId="35942"/>
    <cellStyle name="Normal 20 5" xfId="35943"/>
    <cellStyle name="Normal 20 6" xfId="35944"/>
    <cellStyle name="Normal 200" xfId="35945"/>
    <cellStyle name="Normal 201" xfId="35946"/>
    <cellStyle name="Normal 202" xfId="35947"/>
    <cellStyle name="Normal 203" xfId="35948"/>
    <cellStyle name="Normal 204" xfId="35949"/>
    <cellStyle name="Normal 205" xfId="35950"/>
    <cellStyle name="Normal 205 2" xfId="35951"/>
    <cellStyle name="Normal 206" xfId="35952"/>
    <cellStyle name="Normal 206 2" xfId="35953"/>
    <cellStyle name="Normal 207" xfId="35954"/>
    <cellStyle name="Normal 207 2" xfId="35955"/>
    <cellStyle name="Normal 208" xfId="35956"/>
    <cellStyle name="Normal 208 2" xfId="35957"/>
    <cellStyle name="Normal 209" xfId="35958"/>
    <cellStyle name="Normal 209 2" xfId="35959"/>
    <cellStyle name="Normal 21" xfId="35960"/>
    <cellStyle name="Normal 21 2" xfId="35961"/>
    <cellStyle name="Normal 21 2 2" xfId="35962"/>
    <cellStyle name="Normal 21 2 2 2" xfId="35963"/>
    <cellStyle name="Normal 21 2 2 2 2" xfId="35964"/>
    <cellStyle name="Normal 21 2 2 3" xfId="35965"/>
    <cellStyle name="Normal 21 2 3" xfId="35966"/>
    <cellStyle name="Normal 21 2 3 2" xfId="35967"/>
    <cellStyle name="Normal 21 2 3 3" xfId="35968"/>
    <cellStyle name="Normal 21 2 4" xfId="35969"/>
    <cellStyle name="Normal 21 2 5" xfId="35970"/>
    <cellStyle name="Normal 21 3" xfId="35971"/>
    <cellStyle name="Normal 21 3 2" xfId="35972"/>
    <cellStyle name="Normal 21 3 2 2" xfId="35973"/>
    <cellStyle name="Normal 21 3 3" xfId="35974"/>
    <cellStyle name="Normal 21 3 4" xfId="35975"/>
    <cellStyle name="Normal 21 4" xfId="35976"/>
    <cellStyle name="Normal 21 4 2" xfId="35977"/>
    <cellStyle name="Normal 21 5" xfId="35978"/>
    <cellStyle name="Normal 21 6" xfId="35979"/>
    <cellStyle name="Normal 21 7" xfId="35980"/>
    <cellStyle name="Normal 210" xfId="35981"/>
    <cellStyle name="Normal 210 2" xfId="35982"/>
    <cellStyle name="Normal 211" xfId="35983"/>
    <cellStyle name="Normal 211 2" xfId="35984"/>
    <cellStyle name="Normal 212" xfId="35985"/>
    <cellStyle name="Normal 212 2" xfId="35986"/>
    <cellStyle name="Normal 213" xfId="35987"/>
    <cellStyle name="Normal 213 2" xfId="35988"/>
    <cellStyle name="Normal 214" xfId="35989"/>
    <cellStyle name="Normal 214 2" xfId="35990"/>
    <cellStyle name="Normal 215" xfId="35991"/>
    <cellStyle name="Normal 215 2" xfId="35992"/>
    <cellStyle name="Normal 216" xfId="35993"/>
    <cellStyle name="Normal 216 2" xfId="35994"/>
    <cellStyle name="Normal 217" xfId="35995"/>
    <cellStyle name="Normal 217 2" xfId="35996"/>
    <cellStyle name="Normal 218" xfId="35997"/>
    <cellStyle name="Normal 218 2" xfId="35998"/>
    <cellStyle name="Normal 219" xfId="35999"/>
    <cellStyle name="Normal 219 2" xfId="36000"/>
    <cellStyle name="Normal 22" xfId="36001"/>
    <cellStyle name="Normal 22 2" xfId="36002"/>
    <cellStyle name="Normal 22 2 2" xfId="36003"/>
    <cellStyle name="Normal 22 2 3" xfId="36004"/>
    <cellStyle name="Normal 22 2 4" xfId="36005"/>
    <cellStyle name="Normal 22 3" xfId="36006"/>
    <cellStyle name="Normal 22 4" xfId="36007"/>
    <cellStyle name="Normal 22 5" xfId="36008"/>
    <cellStyle name="Normal 22 6" xfId="36009"/>
    <cellStyle name="Normal 220" xfId="36010"/>
    <cellStyle name="Normal 220 2" xfId="36011"/>
    <cellStyle name="Normal 221" xfId="36012"/>
    <cellStyle name="Normal 221 2" xfId="36013"/>
    <cellStyle name="Normal 222" xfId="36014"/>
    <cellStyle name="Normal 222 2" xfId="36015"/>
    <cellStyle name="Normal 223" xfId="36016"/>
    <cellStyle name="Normal 223 2" xfId="36017"/>
    <cellStyle name="Normal 224" xfId="36018"/>
    <cellStyle name="Normal 224 2" xfId="36019"/>
    <cellStyle name="Normal 225" xfId="36020"/>
    <cellStyle name="Normal 225 2" xfId="36021"/>
    <cellStyle name="Normal 226" xfId="36022"/>
    <cellStyle name="Normal 226 2" xfId="36023"/>
    <cellStyle name="Normal 227" xfId="36024"/>
    <cellStyle name="Normal 227 2" xfId="36025"/>
    <cellStyle name="Normal 228" xfId="36026"/>
    <cellStyle name="Normal 228 2" xfId="36027"/>
    <cellStyle name="Normal 229" xfId="36028"/>
    <cellStyle name="Normal 229 2" xfId="36029"/>
    <cellStyle name="Normal 23" xfId="36030"/>
    <cellStyle name="Normal 23 2" xfId="36031"/>
    <cellStyle name="Normal 23 2 2" xfId="36032"/>
    <cellStyle name="Normal 23 2 2 2" xfId="36033"/>
    <cellStyle name="Normal 23 2 3" xfId="36034"/>
    <cellStyle name="Normal 23 2 3 2" xfId="36035"/>
    <cellStyle name="Normal 23 2 4" xfId="36036"/>
    <cellStyle name="Normal 23 3" xfId="36037"/>
    <cellStyle name="Normal 23 3 2" xfId="36038"/>
    <cellStyle name="Normal 23 3 3" xfId="36039"/>
    <cellStyle name="Normal 23 4" xfId="36040"/>
    <cellStyle name="Normal 23 5" xfId="36041"/>
    <cellStyle name="Normal 23 6" xfId="36042"/>
    <cellStyle name="Normal 23 7" xfId="36043"/>
    <cellStyle name="Normal 230" xfId="36044"/>
    <cellStyle name="Normal 230 2" xfId="36045"/>
    <cellStyle name="Normal 231" xfId="36046"/>
    <cellStyle name="Normal 231 2" xfId="36047"/>
    <cellStyle name="Normal 232" xfId="36048"/>
    <cellStyle name="Normal 232 2" xfId="36049"/>
    <cellStyle name="Normal 233" xfId="36050"/>
    <cellStyle name="Normal 233 2" xfId="36051"/>
    <cellStyle name="Normal 234" xfId="36052"/>
    <cellStyle name="Normal 234 2" xfId="36053"/>
    <cellStyle name="Normal 235" xfId="36054"/>
    <cellStyle name="Normal 236" xfId="36055"/>
    <cellStyle name="Normal 237" xfId="36056"/>
    <cellStyle name="Normal 238" xfId="36057"/>
    <cellStyle name="Normal 239" xfId="36058"/>
    <cellStyle name="Normal 24" xfId="36059"/>
    <cellStyle name="Normal 24 2" xfId="36060"/>
    <cellStyle name="Normal 24 2 2" xfId="36061"/>
    <cellStyle name="Normal 24 2 2 2" xfId="36062"/>
    <cellStyle name="Normal 24 2 3" xfId="36063"/>
    <cellStyle name="Normal 24 2 3 2" xfId="36064"/>
    <cellStyle name="Normal 24 2 4" xfId="36065"/>
    <cellStyle name="Normal 24 3" xfId="36066"/>
    <cellStyle name="Normal 24 3 2" xfId="36067"/>
    <cellStyle name="Normal 24 3 3" xfId="36068"/>
    <cellStyle name="Normal 24 4" xfId="36069"/>
    <cellStyle name="Normal 24 5" xfId="36070"/>
    <cellStyle name="Normal 24 6" xfId="36071"/>
    <cellStyle name="Normal 240" xfId="36072"/>
    <cellStyle name="Normal 240 2" xfId="36073"/>
    <cellStyle name="Normal 241" xfId="36074"/>
    <cellStyle name="Normal 241 2" xfId="36075"/>
    <cellStyle name="Normal 242" xfId="36076"/>
    <cellStyle name="Normal 242 2" xfId="36077"/>
    <cellStyle name="Normal 243" xfId="36078"/>
    <cellStyle name="Normal 243 2" xfId="36079"/>
    <cellStyle name="Normal 244" xfId="36080"/>
    <cellStyle name="Normal 244 2" xfId="36081"/>
    <cellStyle name="Normal 245" xfId="36082"/>
    <cellStyle name="Normal 245 2" xfId="36083"/>
    <cellStyle name="Normal 246" xfId="36084"/>
    <cellStyle name="Normal 247" xfId="36085"/>
    <cellStyle name="Normal 248" xfId="36086"/>
    <cellStyle name="Normal 249" xfId="36087"/>
    <cellStyle name="Normal 25" xfId="36088"/>
    <cellStyle name="Normal 25 2" xfId="36089"/>
    <cellStyle name="Normal 25 2 2" xfId="36090"/>
    <cellStyle name="Normal 25 2 2 2" xfId="36091"/>
    <cellStyle name="Normal 25 2 3" xfId="36092"/>
    <cellStyle name="Normal 25 2 3 2" xfId="36093"/>
    <cellStyle name="Normal 25 2 4" xfId="36094"/>
    <cellStyle name="Normal 25 3" xfId="36095"/>
    <cellStyle name="Normal 25 3 2" xfId="36096"/>
    <cellStyle name="Normal 25 3 3" xfId="36097"/>
    <cellStyle name="Normal 25 4" xfId="36098"/>
    <cellStyle name="Normal 25 5" xfId="36099"/>
    <cellStyle name="Normal 250" xfId="36100"/>
    <cellStyle name="Normal 251" xfId="36101"/>
    <cellStyle name="Normal 252" xfId="36102"/>
    <cellStyle name="Normal 253" xfId="36103"/>
    <cellStyle name="Normal 254" xfId="36104"/>
    <cellStyle name="Normal 255" xfId="36105"/>
    <cellStyle name="Normal 256" xfId="36106"/>
    <cellStyle name="Normal 256 2" xfId="36107"/>
    <cellStyle name="Normal 257" xfId="36108"/>
    <cellStyle name="Normal 257 2" xfId="36109"/>
    <cellStyle name="Normal 258" xfId="36110"/>
    <cellStyle name="Normal 258 2" xfId="36111"/>
    <cellStyle name="Normal 259" xfId="36112"/>
    <cellStyle name="Normal 259 2" xfId="36113"/>
    <cellStyle name="Normal 26" xfId="36114"/>
    <cellStyle name="Normal 26 2" xfId="36115"/>
    <cellStyle name="Normal 26 2 2" xfId="36116"/>
    <cellStyle name="Normal 26 2 2 2" xfId="36117"/>
    <cellStyle name="Normal 26 2 3" xfId="36118"/>
    <cellStyle name="Normal 26 2 3 2" xfId="36119"/>
    <cellStyle name="Normal 26 2 4" xfId="36120"/>
    <cellStyle name="Normal 26 3" xfId="36121"/>
    <cellStyle name="Normal 26 3 2" xfId="36122"/>
    <cellStyle name="Normal 26 3 3" xfId="36123"/>
    <cellStyle name="Normal 26 4" xfId="36124"/>
    <cellStyle name="Normal 26 4 2" xfId="36125"/>
    <cellStyle name="Normal 26 5" xfId="36126"/>
    <cellStyle name="Normal 260" xfId="36127"/>
    <cellStyle name="Normal 260 2" xfId="36128"/>
    <cellStyle name="Normal 261" xfId="36129"/>
    <cellStyle name="Normal 261 2" xfId="36130"/>
    <cellStyle name="Normal 262" xfId="36131"/>
    <cellStyle name="Normal 262 2" xfId="36132"/>
    <cellStyle name="Normal 263" xfId="36133"/>
    <cellStyle name="Normal 263 2" xfId="36134"/>
    <cellStyle name="Normal 264" xfId="36135"/>
    <cellStyle name="Normal 264 2" xfId="36136"/>
    <cellStyle name="Normal 265" xfId="36137"/>
    <cellStyle name="Normal 265 2" xfId="36138"/>
    <cellStyle name="Normal 266" xfId="36139"/>
    <cellStyle name="Normal 266 2" xfId="36140"/>
    <cellStyle name="Normal 267" xfId="36141"/>
    <cellStyle name="Normal 267 2" xfId="36142"/>
    <cellStyle name="Normal 268" xfId="36143"/>
    <cellStyle name="Normal 268 2" xfId="36144"/>
    <cellStyle name="Normal 269" xfId="36145"/>
    <cellStyle name="Normal 269 2" xfId="36146"/>
    <cellStyle name="Normal 27" xfId="36147"/>
    <cellStyle name="Normal 27 2" xfId="36148"/>
    <cellStyle name="Normal 27 2 2" xfId="36149"/>
    <cellStyle name="Normal 27 2 2 2" xfId="36150"/>
    <cellStyle name="Normal 27 2 3" xfId="36151"/>
    <cellStyle name="Normal 27 2 4" xfId="36152"/>
    <cellStyle name="Normal 27 3" xfId="36153"/>
    <cellStyle name="Normal 27 3 2" xfId="36154"/>
    <cellStyle name="Normal 27 3 3" xfId="36155"/>
    <cellStyle name="Normal 27 4" xfId="36156"/>
    <cellStyle name="Normal 27 5" xfId="36157"/>
    <cellStyle name="Normal 27 6" xfId="36158"/>
    <cellStyle name="Normal 270" xfId="36159"/>
    <cellStyle name="Normal 270 2" xfId="36160"/>
    <cellStyle name="Normal 271" xfId="36161"/>
    <cellStyle name="Normal 271 2" xfId="36162"/>
    <cellStyle name="Normal 272" xfId="36163"/>
    <cellStyle name="Normal 272 2" xfId="36164"/>
    <cellStyle name="Normal 273" xfId="36165"/>
    <cellStyle name="Normal 273 2" xfId="36166"/>
    <cellStyle name="Normal 274" xfId="36167"/>
    <cellStyle name="Normal 274 2" xfId="36168"/>
    <cellStyle name="Normal 275" xfId="36169"/>
    <cellStyle name="Normal 275 2" xfId="36170"/>
    <cellStyle name="Normal 276" xfId="36171"/>
    <cellStyle name="Normal 276 2" xfId="36172"/>
    <cellStyle name="Normal 277" xfId="36173"/>
    <cellStyle name="Normal 277 2" xfId="36174"/>
    <cellStyle name="Normal 278" xfId="36175"/>
    <cellStyle name="Normal 278 2" xfId="36176"/>
    <cellStyle name="Normal 279" xfId="36177"/>
    <cellStyle name="Normal 279 2" xfId="36178"/>
    <cellStyle name="Normal 28" xfId="36179"/>
    <cellStyle name="Normal 28 2" xfId="36180"/>
    <cellStyle name="Normal 28 2 2" xfId="36181"/>
    <cellStyle name="Normal 28 2 3" xfId="36182"/>
    <cellStyle name="Normal 28 2 4" xfId="36183"/>
    <cellStyle name="Normal 28 3" xfId="36184"/>
    <cellStyle name="Normal 28 4" xfId="36185"/>
    <cellStyle name="Normal 280" xfId="36186"/>
    <cellStyle name="Normal 280 2" xfId="36187"/>
    <cellStyle name="Normal 281" xfId="36188"/>
    <cellStyle name="Normal 281 2" xfId="36189"/>
    <cellStyle name="Normal 282" xfId="36190"/>
    <cellStyle name="Normal 282 2" xfId="36191"/>
    <cellStyle name="Normal 283" xfId="36192"/>
    <cellStyle name="Normal 283 2" xfId="36193"/>
    <cellStyle name="Normal 284" xfId="36194"/>
    <cellStyle name="Normal 284 2" xfId="36195"/>
    <cellStyle name="Normal 285" xfId="36196"/>
    <cellStyle name="Normal 285 2" xfId="36197"/>
    <cellStyle name="Normal 286" xfId="36198"/>
    <cellStyle name="Normal 286 2" xfId="36199"/>
    <cellStyle name="Normal 287" xfId="36200"/>
    <cellStyle name="Normal 287 2" xfId="36201"/>
    <cellStyle name="Normal 288" xfId="36202"/>
    <cellStyle name="Normal 288 2" xfId="36203"/>
    <cellStyle name="Normal 289" xfId="36204"/>
    <cellStyle name="Normal 289 2" xfId="36205"/>
    <cellStyle name="Normal 29" xfId="36206"/>
    <cellStyle name="Normal 29 2" xfId="36207"/>
    <cellStyle name="Normal 29 2 2" xfId="36208"/>
    <cellStyle name="Normal 29 2 2 2" xfId="36209"/>
    <cellStyle name="Normal 29 2 3" xfId="36210"/>
    <cellStyle name="Normal 29 3" xfId="36211"/>
    <cellStyle name="Normal 29 3 2" xfId="36212"/>
    <cellStyle name="Normal 29 4" xfId="36213"/>
    <cellStyle name="Normal 290" xfId="36214"/>
    <cellStyle name="Normal 290 2" xfId="36215"/>
    <cellStyle name="Normal 291" xfId="36216"/>
    <cellStyle name="Normal 291 2" xfId="36217"/>
    <cellStyle name="Normal 292" xfId="36218"/>
    <cellStyle name="Normal 292 2" xfId="36219"/>
    <cellStyle name="Normal 293" xfId="36220"/>
    <cellStyle name="Normal 293 2" xfId="36221"/>
    <cellStyle name="Normal 294" xfId="36222"/>
    <cellStyle name="Normal 294 2" xfId="36223"/>
    <cellStyle name="Normal 295" xfId="36224"/>
    <cellStyle name="Normal 295 2" xfId="36225"/>
    <cellStyle name="Normal 296" xfId="36226"/>
    <cellStyle name="Normal 296 2" xfId="36227"/>
    <cellStyle name="Normal 297" xfId="36228"/>
    <cellStyle name="Normal 297 2" xfId="36229"/>
    <cellStyle name="Normal 298" xfId="36230"/>
    <cellStyle name="Normal 298 2" xfId="36231"/>
    <cellStyle name="Normal 299" xfId="36232"/>
    <cellStyle name="Normal 3" xfId="36233"/>
    <cellStyle name="Normal 3 10" xfId="36234"/>
    <cellStyle name="Normal 3 10 2" xfId="36235"/>
    <cellStyle name="Normal 3 10 3" xfId="36236"/>
    <cellStyle name="Normal 3 11" xfId="36237"/>
    <cellStyle name="Normal 3 11 2" xfId="36238"/>
    <cellStyle name="Normal 3 11 3" xfId="36239"/>
    <cellStyle name="Normal 3 12" xfId="36240"/>
    <cellStyle name="Normal 3 12 2" xfId="36241"/>
    <cellStyle name="Normal 3 12 3" xfId="36242"/>
    <cellStyle name="Normal 3 13" xfId="36243"/>
    <cellStyle name="Normal 3 13 2" xfId="36244"/>
    <cellStyle name="Normal 3 13 2 2" xfId="36245"/>
    <cellStyle name="Normal 3 13 3" xfId="36246"/>
    <cellStyle name="Normal 3 13 4" xfId="36247"/>
    <cellStyle name="Normal 3 14" xfId="36248"/>
    <cellStyle name="Normal 3 14 2" xfId="36249"/>
    <cellStyle name="Normal 3 14 3" xfId="36250"/>
    <cellStyle name="Normal 3 14 4" xfId="36251"/>
    <cellStyle name="Normal 3 15" xfId="36252"/>
    <cellStyle name="Normal 3 15 2" xfId="36253"/>
    <cellStyle name="Normal 3 15 3" xfId="36254"/>
    <cellStyle name="Normal 3 15 4" xfId="36255"/>
    <cellStyle name="Normal 3 16" xfId="36256"/>
    <cellStyle name="Normal 3 16 2" xfId="36257"/>
    <cellStyle name="Normal 3 16 3" xfId="36258"/>
    <cellStyle name="Normal 3 17" xfId="36259"/>
    <cellStyle name="Normal 3 17 2" xfId="36260"/>
    <cellStyle name="Normal 3 17 3" xfId="36261"/>
    <cellStyle name="Normal 3 17 4" xfId="36262"/>
    <cellStyle name="Normal 3 18" xfId="36263"/>
    <cellStyle name="Normal 3 18 2" xfId="36264"/>
    <cellStyle name="Normal 3 18 3" xfId="36265"/>
    <cellStyle name="Normal 3 19" xfId="36266"/>
    <cellStyle name="Normal 3 19 2" xfId="36267"/>
    <cellStyle name="Normal 3 19 3" xfId="36268"/>
    <cellStyle name="Normal 3 2" xfId="36269"/>
    <cellStyle name="Normal 3 2 10" xfId="36270"/>
    <cellStyle name="Normal 3 2 11" xfId="36271"/>
    <cellStyle name="Normal 3 2 12" xfId="36272"/>
    <cellStyle name="Normal 3 2 13" xfId="36273"/>
    <cellStyle name="Normal 3 2 14" xfId="36274"/>
    <cellStyle name="Normal 3 2 15" xfId="36275"/>
    <cellStyle name="Normal 3 2 16" xfId="36276"/>
    <cellStyle name="Normal 3 2 17" xfId="36277"/>
    <cellStyle name="Normal 3 2 18" xfId="36278"/>
    <cellStyle name="Normal 3 2 19" xfId="36279"/>
    <cellStyle name="Normal 3 2 2" xfId="36280"/>
    <cellStyle name="Normal 3 2 2 2" xfId="36281"/>
    <cellStyle name="Normal 3 2 2 2 2" xfId="36282"/>
    <cellStyle name="Normal 3 2 2 2 3" xfId="36283"/>
    <cellStyle name="Normal 3 2 2 2 4" xfId="36284"/>
    <cellStyle name="Normal 3 2 2 2 5" xfId="36285"/>
    <cellStyle name="Normal 3 2 2 3" xfId="36286"/>
    <cellStyle name="Normal 3 2 2 3 2" xfId="36287"/>
    <cellStyle name="Normal 3 2 2 4" xfId="36288"/>
    <cellStyle name="Normal 3 2 2 5" xfId="36289"/>
    <cellStyle name="Normal 3 2 2 6" xfId="36290"/>
    <cellStyle name="Normal 3 2 2 7" xfId="36291"/>
    <cellStyle name="Normal 3 2 3" xfId="36292"/>
    <cellStyle name="Normal 3 2 3 2" xfId="36293"/>
    <cellStyle name="Normal 3 2 3 3" xfId="36294"/>
    <cellStyle name="Normal 3 2 4" xfId="36295"/>
    <cellStyle name="Normal 3 2 4 2" xfId="36296"/>
    <cellStyle name="Normal 3 2 5" xfId="36297"/>
    <cellStyle name="Normal 3 2 6" xfId="36298"/>
    <cellStyle name="Normal 3 2 7" xfId="36299"/>
    <cellStyle name="Normal 3 2 8" xfId="36300"/>
    <cellStyle name="Normal 3 2 9" xfId="36301"/>
    <cellStyle name="Normal 3 20" xfId="36302"/>
    <cellStyle name="Normal 3 20 2" xfId="36303"/>
    <cellStyle name="Normal 3 20 3" xfId="36304"/>
    <cellStyle name="Normal 3 21" xfId="36305"/>
    <cellStyle name="Normal 3 21 2" xfId="36306"/>
    <cellStyle name="Normal 3 21 3" xfId="36307"/>
    <cellStyle name="Normal 3 22" xfId="36308"/>
    <cellStyle name="Normal 3 22 2" xfId="36309"/>
    <cellStyle name="Normal 3 22 3" xfId="36310"/>
    <cellStyle name="Normal 3 23" xfId="36311"/>
    <cellStyle name="Normal 3 23 2" xfId="36312"/>
    <cellStyle name="Normal 3 23 3" xfId="36313"/>
    <cellStyle name="Normal 3 24" xfId="36314"/>
    <cellStyle name="Normal 3 24 2" xfId="36315"/>
    <cellStyle name="Normal 3 24 3" xfId="36316"/>
    <cellStyle name="Normal 3 25" xfId="36317"/>
    <cellStyle name="Normal 3 25 2" xfId="36318"/>
    <cellStyle name="Normal 3 25 3" xfId="36319"/>
    <cellStyle name="Normal 3 26" xfId="36320"/>
    <cellStyle name="Normal 3 26 2" xfId="36321"/>
    <cellStyle name="Normal 3 26 3" xfId="36322"/>
    <cellStyle name="Normal 3 27" xfId="36323"/>
    <cellStyle name="Normal 3 27 2" xfId="36324"/>
    <cellStyle name="Normal 3 27 3" xfId="36325"/>
    <cellStyle name="Normal 3 28" xfId="36326"/>
    <cellStyle name="Normal 3 28 2" xfId="36327"/>
    <cellStyle name="Normal 3 28 3" xfId="36328"/>
    <cellStyle name="Normal 3 29" xfId="36329"/>
    <cellStyle name="Normal 3 29 2" xfId="36330"/>
    <cellStyle name="Normal 3 29 3" xfId="36331"/>
    <cellStyle name="Normal 3 3" xfId="36332"/>
    <cellStyle name="Normal 3 3 2" xfId="36333"/>
    <cellStyle name="Normal 3 3 2 2" xfId="36334"/>
    <cellStyle name="Normal 3 3 2 3" xfId="36335"/>
    <cellStyle name="Normal 3 3 2 4" xfId="36336"/>
    <cellStyle name="Normal 3 3 3" xfId="36337"/>
    <cellStyle name="Normal 3 3 3 2" xfId="36338"/>
    <cellStyle name="Normal 3 3 4" xfId="36339"/>
    <cellStyle name="Normal 3 3 5" xfId="36340"/>
    <cellStyle name="Normal 3 30" xfId="36341"/>
    <cellStyle name="Normal 3 30 2" xfId="36342"/>
    <cellStyle name="Normal 3 30 3" xfId="36343"/>
    <cellStyle name="Normal 3 31" xfId="36344"/>
    <cellStyle name="Normal 3 31 2" xfId="36345"/>
    <cellStyle name="Normal 3 31 3" xfId="36346"/>
    <cellStyle name="Normal 3 32" xfId="36347"/>
    <cellStyle name="Normal 3 32 2" xfId="36348"/>
    <cellStyle name="Normal 3 32 3" xfId="36349"/>
    <cellStyle name="Normal 3 33" xfId="36350"/>
    <cellStyle name="Normal 3 33 2" xfId="36351"/>
    <cellStyle name="Normal 3 33 3" xfId="36352"/>
    <cellStyle name="Normal 3 34" xfId="36353"/>
    <cellStyle name="Normal 3 34 2" xfId="36354"/>
    <cellStyle name="Normal 3 34 3" xfId="36355"/>
    <cellStyle name="Normal 3 35" xfId="36356"/>
    <cellStyle name="Normal 3 35 2" xfId="36357"/>
    <cellStyle name="Normal 3 35 3" xfId="36358"/>
    <cellStyle name="Normal 3 36" xfId="36359"/>
    <cellStyle name="Normal 3 36 2" xfId="36360"/>
    <cellStyle name="Normal 3 36 3" xfId="36361"/>
    <cellStyle name="Normal 3 37" xfId="36362"/>
    <cellStyle name="Normal 3 37 2" xfId="36363"/>
    <cellStyle name="Normal 3 37 3" xfId="36364"/>
    <cellStyle name="Normal 3 38" xfId="36365"/>
    <cellStyle name="Normal 3 38 2" xfId="36366"/>
    <cellStyle name="Normal 3 38 3" xfId="36367"/>
    <cellStyle name="Normal 3 39" xfId="36368"/>
    <cellStyle name="Normal 3 39 2" xfId="36369"/>
    <cellStyle name="Normal 3 39 3" xfId="36370"/>
    <cellStyle name="Normal 3 4" xfId="36371"/>
    <cellStyle name="Normal 3 4 2" xfId="36372"/>
    <cellStyle name="Normal 3 4 2 2" xfId="36373"/>
    <cellStyle name="Normal 3 4 3" xfId="36374"/>
    <cellStyle name="Normal 3 4 3 2" xfId="36375"/>
    <cellStyle name="Normal 3 4 4" xfId="36376"/>
    <cellStyle name="Normal 3 40" xfId="36377"/>
    <cellStyle name="Normal 3 40 2" xfId="36378"/>
    <cellStyle name="Normal 3 40 3" xfId="36379"/>
    <cellStyle name="Normal 3 41" xfId="36380"/>
    <cellStyle name="Normal 3 41 2" xfId="36381"/>
    <cellStyle name="Normal 3 41 3" xfId="36382"/>
    <cellStyle name="Normal 3 42" xfId="36383"/>
    <cellStyle name="Normal 3 42 2" xfId="36384"/>
    <cellStyle name="Normal 3 42 3" xfId="36385"/>
    <cellStyle name="Normal 3 43" xfId="36386"/>
    <cellStyle name="Normal 3 43 2" xfId="36387"/>
    <cellStyle name="Normal 3 43 3" xfId="36388"/>
    <cellStyle name="Normal 3 44" xfId="36389"/>
    <cellStyle name="Normal 3 44 2" xfId="36390"/>
    <cellStyle name="Normal 3 44 3" xfId="36391"/>
    <cellStyle name="Normal 3 45" xfId="36392"/>
    <cellStyle name="Normal 3 45 2" xfId="36393"/>
    <cellStyle name="Normal 3 45 3" xfId="36394"/>
    <cellStyle name="Normal 3 46" xfId="36395"/>
    <cellStyle name="Normal 3 46 2" xfId="36396"/>
    <cellStyle name="Normal 3 46 3" xfId="36397"/>
    <cellStyle name="Normal 3 47" xfId="36398"/>
    <cellStyle name="Normal 3 47 2" xfId="36399"/>
    <cellStyle name="Normal 3 47 3" xfId="36400"/>
    <cellStyle name="Normal 3 48" xfId="36401"/>
    <cellStyle name="Normal 3 48 2" xfId="36402"/>
    <cellStyle name="Normal 3 48 3" xfId="36403"/>
    <cellStyle name="Normal 3 49" xfId="36404"/>
    <cellStyle name="Normal 3 49 2" xfId="36405"/>
    <cellStyle name="Normal 3 49 3" xfId="36406"/>
    <cellStyle name="Normal 3 5" xfId="36407"/>
    <cellStyle name="Normal 3 5 2" xfId="36408"/>
    <cellStyle name="Normal 3 5 3" xfId="36409"/>
    <cellStyle name="Normal 3 5 3 2" xfId="36410"/>
    <cellStyle name="Normal 3 5 4" xfId="36411"/>
    <cellStyle name="Normal 3 5 5" xfId="36412"/>
    <cellStyle name="Normal 3 50" xfId="36413"/>
    <cellStyle name="Normal 3 50 2" xfId="36414"/>
    <cellStyle name="Normal 3 50 3" xfId="36415"/>
    <cellStyle name="Normal 3 51" xfId="36416"/>
    <cellStyle name="Normal 3 51 2" xfId="36417"/>
    <cellStyle name="Normal 3 51 3" xfId="36418"/>
    <cellStyle name="Normal 3 52" xfId="36419"/>
    <cellStyle name="Normal 3 52 2" xfId="36420"/>
    <cellStyle name="Normal 3 52 3" xfId="36421"/>
    <cellStyle name="Normal 3 53" xfId="36422"/>
    <cellStyle name="Normal 3 53 2" xfId="36423"/>
    <cellStyle name="Normal 3 53 3" xfId="36424"/>
    <cellStyle name="Normal 3 54" xfId="36425"/>
    <cellStyle name="Normal 3 54 2" xfId="36426"/>
    <cellStyle name="Normal 3 54 3" xfId="36427"/>
    <cellStyle name="Normal 3 55" xfId="36428"/>
    <cellStyle name="Normal 3 55 2" xfId="36429"/>
    <cellStyle name="Normal 3 55 3" xfId="36430"/>
    <cellStyle name="Normal 3 56" xfId="36431"/>
    <cellStyle name="Normal 3 56 2" xfId="36432"/>
    <cellStyle name="Normal 3 56 3" xfId="36433"/>
    <cellStyle name="Normal 3 57" xfId="36434"/>
    <cellStyle name="Normal 3 57 2" xfId="36435"/>
    <cellStyle name="Normal 3 57 3" xfId="36436"/>
    <cellStyle name="Normal 3 58" xfId="36437"/>
    <cellStyle name="Normal 3 58 2" xfId="36438"/>
    <cellStyle name="Normal 3 58 3" xfId="36439"/>
    <cellStyle name="Normal 3 59" xfId="36440"/>
    <cellStyle name="Normal 3 59 2" xfId="36441"/>
    <cellStyle name="Normal 3 59 3" xfId="36442"/>
    <cellStyle name="Normal 3 6" xfId="36443"/>
    <cellStyle name="Normal 3 6 2" xfId="36444"/>
    <cellStyle name="Normal 3 6 3" xfId="36445"/>
    <cellStyle name="Normal 3 6 3 2" xfId="36446"/>
    <cellStyle name="Normal 3 6 4" xfId="36447"/>
    <cellStyle name="Normal 3 60" xfId="36448"/>
    <cellStyle name="Normal 3 60 2" xfId="36449"/>
    <cellStyle name="Normal 3 60 3" xfId="36450"/>
    <cellStyle name="Normal 3 61" xfId="36451"/>
    <cellStyle name="Normal 3 61 2" xfId="36452"/>
    <cellStyle name="Normal 3 61 3" xfId="36453"/>
    <cellStyle name="Normal 3 62" xfId="36454"/>
    <cellStyle name="Normal 3 62 2" xfId="36455"/>
    <cellStyle name="Normal 3 62 3" xfId="36456"/>
    <cellStyle name="Normal 3 63" xfId="36457"/>
    <cellStyle name="Normal 3 63 2" xfId="36458"/>
    <cellStyle name="Normal 3 63 3" xfId="36459"/>
    <cellStyle name="Normal 3 64" xfId="36460"/>
    <cellStyle name="Normal 3 64 2" xfId="36461"/>
    <cellStyle name="Normal 3 64 3" xfId="36462"/>
    <cellStyle name="Normal 3 65" xfId="36463"/>
    <cellStyle name="Normal 3 65 2" xfId="36464"/>
    <cellStyle name="Normal 3 65 3" xfId="36465"/>
    <cellStyle name="Normal 3 66" xfId="36466"/>
    <cellStyle name="Normal 3 66 2" xfId="36467"/>
    <cellStyle name="Normal 3 66 3" xfId="36468"/>
    <cellStyle name="Normal 3 67" xfId="36469"/>
    <cellStyle name="Normal 3 67 2" xfId="36470"/>
    <cellStyle name="Normal 3 67 3" xfId="36471"/>
    <cellStyle name="Normal 3 68" xfId="36472"/>
    <cellStyle name="Normal 3 68 2" xfId="36473"/>
    <cellStyle name="Normal 3 68 3" xfId="36474"/>
    <cellStyle name="Normal 3 69" xfId="36475"/>
    <cellStyle name="Normal 3 69 2" xfId="36476"/>
    <cellStyle name="Normal 3 69 3" xfId="36477"/>
    <cellStyle name="Normal 3 7" xfId="36478"/>
    <cellStyle name="Normal 3 7 2" xfId="36479"/>
    <cellStyle name="Normal 3 7 3" xfId="36480"/>
    <cellStyle name="Normal 3 7 3 2" xfId="36481"/>
    <cellStyle name="Normal 3 7 4" xfId="36482"/>
    <cellStyle name="Normal 3 70" xfId="36483"/>
    <cellStyle name="Normal 3 71" xfId="36484"/>
    <cellStyle name="Normal 3 72" xfId="36485"/>
    <cellStyle name="Normal 3 73" xfId="36486"/>
    <cellStyle name="Normal 3 74" xfId="36487"/>
    <cellStyle name="Normal 3 75" xfId="36488"/>
    <cellStyle name="Normal 3 8" xfId="36489"/>
    <cellStyle name="Normal 3 8 2" xfId="36490"/>
    <cellStyle name="Normal 3 8 3" xfId="36491"/>
    <cellStyle name="Normal 3 9" xfId="36492"/>
    <cellStyle name="Normal 3 9 2" xfId="36493"/>
    <cellStyle name="Normal 3 9 3" xfId="36494"/>
    <cellStyle name="Normal 3_BS" xfId="36495"/>
    <cellStyle name="Normal 30" xfId="36496"/>
    <cellStyle name="Normal 30 2" xfId="36497"/>
    <cellStyle name="Normal 30 2 2" xfId="36498"/>
    <cellStyle name="Normal 30 2 3" xfId="36499"/>
    <cellStyle name="Normal 30 3" xfId="36500"/>
    <cellStyle name="Normal 30 4" xfId="36501"/>
    <cellStyle name="Normal 300" xfId="36502"/>
    <cellStyle name="Normal 301" xfId="36503"/>
    <cellStyle name="Normal 302" xfId="36504"/>
    <cellStyle name="Normal 303" xfId="36505"/>
    <cellStyle name="Normal 304" xfId="36506"/>
    <cellStyle name="Normal 305" xfId="36507"/>
    <cellStyle name="Normal 306" xfId="36508"/>
    <cellStyle name="Normal 307" xfId="36509"/>
    <cellStyle name="Normal 308" xfId="36510"/>
    <cellStyle name="Normal 309" xfId="36511"/>
    <cellStyle name="Normal 31" xfId="36512"/>
    <cellStyle name="Normal 31 2" xfId="36513"/>
    <cellStyle name="Normal 31 2 2" xfId="36514"/>
    <cellStyle name="Normal 31 2 3" xfId="36515"/>
    <cellStyle name="Normal 31 3" xfId="36516"/>
    <cellStyle name="Normal 31 4" xfId="36517"/>
    <cellStyle name="Normal 31 4 2" xfId="36518"/>
    <cellStyle name="Normal 31 5" xfId="36519"/>
    <cellStyle name="Normal 31 6" xfId="36520"/>
    <cellStyle name="Normal 31 6 2" xfId="36521"/>
    <cellStyle name="Normal 31 7" xfId="36522"/>
    <cellStyle name="Normal 31 8" xfId="36523"/>
    <cellStyle name="Normal 310" xfId="36524"/>
    <cellStyle name="Normal 311" xfId="36525"/>
    <cellStyle name="Normal 312" xfId="36526"/>
    <cellStyle name="Normal 313" xfId="36527"/>
    <cellStyle name="Normal 314" xfId="36528"/>
    <cellStyle name="Normal 315" xfId="36529"/>
    <cellStyle name="Normal 316" xfId="36530"/>
    <cellStyle name="Normal 317" xfId="36531"/>
    <cellStyle name="Normal 318" xfId="36532"/>
    <cellStyle name="Normal 319" xfId="36533"/>
    <cellStyle name="Normal 32" xfId="36534"/>
    <cellStyle name="Normal 32 2" xfId="36535"/>
    <cellStyle name="Normal 32 3" xfId="36536"/>
    <cellStyle name="Normal 32 4" xfId="36537"/>
    <cellStyle name="Normal 32 4 2" xfId="36538"/>
    <cellStyle name="Normal 32 5" xfId="36539"/>
    <cellStyle name="Normal 32 6" xfId="36540"/>
    <cellStyle name="Normal 32 6 2" xfId="36541"/>
    <cellStyle name="Normal 32 7" xfId="36542"/>
    <cellStyle name="Normal 32 8" xfId="36543"/>
    <cellStyle name="Normal 32 9" xfId="36544"/>
    <cellStyle name="Normal 320" xfId="36545"/>
    <cellStyle name="Normal 321" xfId="36546"/>
    <cellStyle name="Normal 321 2" xfId="36547"/>
    <cellStyle name="Normal 321 3" xfId="36548"/>
    <cellStyle name="Normal 322" xfId="36549"/>
    <cellStyle name="Normal 322 2" xfId="36550"/>
    <cellStyle name="Normal 322 3" xfId="36551"/>
    <cellStyle name="Normal 323" xfId="36552"/>
    <cellStyle name="Normal 323 2" xfId="36553"/>
    <cellStyle name="Normal 323 3" xfId="36554"/>
    <cellStyle name="Normal 324" xfId="36555"/>
    <cellStyle name="Normal 324 2" xfId="36556"/>
    <cellStyle name="Normal 324 3" xfId="36557"/>
    <cellStyle name="Normal 325" xfId="36558"/>
    <cellStyle name="Normal 325 2" xfId="36559"/>
    <cellStyle name="Normal 325 3" xfId="36560"/>
    <cellStyle name="Normal 326" xfId="36561"/>
    <cellStyle name="Normal 326 2" xfId="36562"/>
    <cellStyle name="Normal 326 3" xfId="36563"/>
    <cellStyle name="Normal 327" xfId="36564"/>
    <cellStyle name="Normal 327 2" xfId="36565"/>
    <cellStyle name="Normal 327 3" xfId="36566"/>
    <cellStyle name="Normal 328" xfId="36567"/>
    <cellStyle name="Normal 328 2" xfId="36568"/>
    <cellStyle name="Normal 328 3" xfId="36569"/>
    <cellStyle name="Normal 329" xfId="36570"/>
    <cellStyle name="Normal 329 2" xfId="36571"/>
    <cellStyle name="Normal 329 3" xfId="36572"/>
    <cellStyle name="Normal 33" xfId="36573"/>
    <cellStyle name="Normal 33 2" xfId="36574"/>
    <cellStyle name="Normal 33 2 2" xfId="36575"/>
    <cellStyle name="Normal 33 2 3" xfId="36576"/>
    <cellStyle name="Normal 330" xfId="36577"/>
    <cellStyle name="Normal 330 2" xfId="36578"/>
    <cellStyle name="Normal 330 3" xfId="36579"/>
    <cellStyle name="Normal 331" xfId="36580"/>
    <cellStyle name="Normal 332" xfId="36581"/>
    <cellStyle name="Normal 333" xfId="36582"/>
    <cellStyle name="Normal 334" xfId="36583"/>
    <cellStyle name="Normal 335" xfId="36584"/>
    <cellStyle name="Normal 336" xfId="36585"/>
    <cellStyle name="Normal 337" xfId="36586"/>
    <cellStyle name="Normal 338" xfId="36587"/>
    <cellStyle name="Normal 339" xfId="36588"/>
    <cellStyle name="Normal 34" xfId="36589"/>
    <cellStyle name="Normal 34 2" xfId="36590"/>
    <cellStyle name="Normal 34 2 2" xfId="36591"/>
    <cellStyle name="Normal 34 2 3" xfId="36592"/>
    <cellStyle name="Normal 34 3" xfId="36593"/>
    <cellStyle name="Normal 340" xfId="36594"/>
    <cellStyle name="Normal 341" xfId="36595"/>
    <cellStyle name="Normal 342" xfId="36596"/>
    <cellStyle name="Normal 343" xfId="36597"/>
    <cellStyle name="Normal 343 2" xfId="36598"/>
    <cellStyle name="Normal 343 3" xfId="36599"/>
    <cellStyle name="Normal 344" xfId="36600"/>
    <cellStyle name="Normal 344 2" xfId="36601"/>
    <cellStyle name="Normal 344 3" xfId="36602"/>
    <cellStyle name="Normal 345" xfId="36603"/>
    <cellStyle name="Normal 345 2" xfId="36604"/>
    <cellStyle name="Normal 345 3" xfId="36605"/>
    <cellStyle name="Normal 346" xfId="36606"/>
    <cellStyle name="Normal 346 2" xfId="36607"/>
    <cellStyle name="Normal 346 3" xfId="36608"/>
    <cellStyle name="Normal 347" xfId="36609"/>
    <cellStyle name="Normal 348" xfId="36610"/>
    <cellStyle name="Normal 349" xfId="36611"/>
    <cellStyle name="Normal 35" xfId="36612"/>
    <cellStyle name="Normal 35 2" xfId="36613"/>
    <cellStyle name="Normal 35 2 2" xfId="36614"/>
    <cellStyle name="Normal 35 2 3" xfId="36615"/>
    <cellStyle name="Normal 35 3" xfId="36616"/>
    <cellStyle name="Normal 350" xfId="36617"/>
    <cellStyle name="Normal 351" xfId="36618"/>
    <cellStyle name="Normal 352" xfId="36619"/>
    <cellStyle name="Normal 353" xfId="36620"/>
    <cellStyle name="Normal 354" xfId="36621"/>
    <cellStyle name="Normal 355" xfId="36622"/>
    <cellStyle name="Normal 356" xfId="36623"/>
    <cellStyle name="Normal 357" xfId="36624"/>
    <cellStyle name="Normal 358" xfId="36625"/>
    <cellStyle name="Normal 359" xfId="36626"/>
    <cellStyle name="Normal 36" xfId="36627"/>
    <cellStyle name="Normal 36 2" xfId="36628"/>
    <cellStyle name="Normal 36 2 2" xfId="36629"/>
    <cellStyle name="Normal 36 2 3" xfId="36630"/>
    <cellStyle name="Normal 36 3" xfId="36631"/>
    <cellStyle name="Normal 360" xfId="36632"/>
    <cellStyle name="Normal 361" xfId="36633"/>
    <cellStyle name="Normal 362" xfId="36634"/>
    <cellStyle name="Normal 363" xfId="36635"/>
    <cellStyle name="Normal 364" xfId="36636"/>
    <cellStyle name="Normal 365" xfId="36637"/>
    <cellStyle name="Normal 366" xfId="36638"/>
    <cellStyle name="Normal 367" xfId="36639"/>
    <cellStyle name="Normal 368" xfId="36640"/>
    <cellStyle name="Normal 369" xfId="36641"/>
    <cellStyle name="Normal 37" xfId="36642"/>
    <cellStyle name="Normal 37 2" xfId="36643"/>
    <cellStyle name="Normal 37 3" xfId="36644"/>
    <cellStyle name="Normal 370" xfId="36645"/>
    <cellStyle name="Normal 371" xfId="36646"/>
    <cellStyle name="Normal 372" xfId="36647"/>
    <cellStyle name="Normal 373" xfId="36648"/>
    <cellStyle name="Normal 374" xfId="36649"/>
    <cellStyle name="Normal 375" xfId="36650"/>
    <cellStyle name="Normal 376" xfId="36651"/>
    <cellStyle name="Normal 377" xfId="36652"/>
    <cellStyle name="Normal 378" xfId="36653"/>
    <cellStyle name="Normal 379" xfId="36654"/>
    <cellStyle name="Normal 38" xfId="36655"/>
    <cellStyle name="Normal 38 2" xfId="36656"/>
    <cellStyle name="Normal 38 2 2" xfId="36657"/>
    <cellStyle name="Normal 38 2 3" xfId="36658"/>
    <cellStyle name="Normal 38 3" xfId="36659"/>
    <cellStyle name="Normal 380" xfId="36660"/>
    <cellStyle name="Normal 381" xfId="36661"/>
    <cellStyle name="Normal 382" xfId="36662"/>
    <cellStyle name="Normal 383" xfId="36663"/>
    <cellStyle name="Normal 384" xfId="36664"/>
    <cellStyle name="Normal 385" xfId="36665"/>
    <cellStyle name="Normal 386" xfId="36666"/>
    <cellStyle name="Normal 387" xfId="36667"/>
    <cellStyle name="Normal 388" xfId="36668"/>
    <cellStyle name="Normal 389" xfId="36669"/>
    <cellStyle name="Normal 39" xfId="36670"/>
    <cellStyle name="Normal 39 2" xfId="36671"/>
    <cellStyle name="Normal 39 2 2" xfId="36672"/>
    <cellStyle name="Normal 39 2 3" xfId="36673"/>
    <cellStyle name="Normal 39 3" xfId="36674"/>
    <cellStyle name="Normal 390" xfId="36675"/>
    <cellStyle name="Normal 391" xfId="36676"/>
    <cellStyle name="Normal 392" xfId="36677"/>
    <cellStyle name="Normal 393" xfId="36678"/>
    <cellStyle name="Normal 394" xfId="36679"/>
    <cellStyle name="Normal 395" xfId="36680"/>
    <cellStyle name="Normal 396" xfId="36681"/>
    <cellStyle name="Normal 397" xfId="36682"/>
    <cellStyle name="Normal 398" xfId="36683"/>
    <cellStyle name="Normal 399" xfId="36684"/>
    <cellStyle name="Normal 4" xfId="36685"/>
    <cellStyle name="Normal 4 10" xfId="36686"/>
    <cellStyle name="Normal 4 10 2" xfId="36687"/>
    <cellStyle name="Normal 4 11" xfId="36688"/>
    <cellStyle name="Normal 4 12" xfId="36689"/>
    <cellStyle name="Normal 4 13" xfId="36690"/>
    <cellStyle name="Normal 4 14" xfId="36691"/>
    <cellStyle name="Normal 4 15" xfId="36692"/>
    <cellStyle name="Normal 4 16" xfId="36693"/>
    <cellStyle name="Normal 4 17" xfId="36694"/>
    <cellStyle name="Normal 4 18" xfId="36695"/>
    <cellStyle name="Normal 4 19" xfId="36696"/>
    <cellStyle name="Normal 4 2" xfId="36697"/>
    <cellStyle name="Normal 4 2 10" xfId="36698"/>
    <cellStyle name="Normal 4 2 2" xfId="36699"/>
    <cellStyle name="Normal 4 2 2 10" xfId="36700"/>
    <cellStyle name="Normal 4 2 2 11" xfId="36701"/>
    <cellStyle name="Normal 4 2 2 2" xfId="36702"/>
    <cellStyle name="Normal 4 2 2 2 2" xfId="36703"/>
    <cellStyle name="Normal 4 2 2 2 2 2" xfId="36704"/>
    <cellStyle name="Normal 4 2 2 2 2 2 2" xfId="36705"/>
    <cellStyle name="Normal 4 2 2 2 2 2 2 2" xfId="36706"/>
    <cellStyle name="Normal 4 2 2 2 2 2 3" xfId="36707"/>
    <cellStyle name="Normal 4 2 2 2 2 2 3 2" xfId="36708"/>
    <cellStyle name="Normal 4 2 2 2 2 2 4" xfId="36709"/>
    <cellStyle name="Normal 4 2 2 2 2 2 4 2" xfId="36710"/>
    <cellStyle name="Normal 4 2 2 2 2 2 5" xfId="36711"/>
    <cellStyle name="Normal 4 2 2 2 2 3" xfId="36712"/>
    <cellStyle name="Normal 4 2 2 2 2 3 2" xfId="36713"/>
    <cellStyle name="Normal 4 2 2 2 2 4" xfId="36714"/>
    <cellStyle name="Normal 4 2 2 2 2 4 2" xfId="36715"/>
    <cellStyle name="Normal 4 2 2 2 2 5" xfId="36716"/>
    <cellStyle name="Normal 4 2 2 2 2 5 2" xfId="36717"/>
    <cellStyle name="Normal 4 2 2 2 2 6" xfId="36718"/>
    <cellStyle name="Normal 4 2 2 2 3" xfId="36719"/>
    <cellStyle name="Normal 4 2 2 2 3 2" xfId="36720"/>
    <cellStyle name="Normal 4 2 2 2 3 2 2" xfId="36721"/>
    <cellStyle name="Normal 4 2 2 2 3 3" xfId="36722"/>
    <cellStyle name="Normal 4 2 2 2 3 3 2" xfId="36723"/>
    <cellStyle name="Normal 4 2 2 2 3 4" xfId="36724"/>
    <cellStyle name="Normal 4 2 2 2 3 4 2" xfId="36725"/>
    <cellStyle name="Normal 4 2 2 2 3 5" xfId="36726"/>
    <cellStyle name="Normal 4 2 2 2 4" xfId="36727"/>
    <cellStyle name="Normal 4 2 2 2 4 2" xfId="36728"/>
    <cellStyle name="Normal 4 2 2 2 5" xfId="36729"/>
    <cellStyle name="Normal 4 2 2 2 5 2" xfId="36730"/>
    <cellStyle name="Normal 4 2 2 2 6" xfId="36731"/>
    <cellStyle name="Normal 4 2 2 2 6 2" xfId="36732"/>
    <cellStyle name="Normal 4 2 2 2 7" xfId="36733"/>
    <cellStyle name="Normal 4 2 2 3" xfId="36734"/>
    <cellStyle name="Normal 4 2 2 3 2" xfId="36735"/>
    <cellStyle name="Normal 4 2 2 3 2 2" xfId="36736"/>
    <cellStyle name="Normal 4 2 2 3 2 2 2" xfId="36737"/>
    <cellStyle name="Normal 4 2 2 3 2 3" xfId="36738"/>
    <cellStyle name="Normal 4 2 2 3 2 3 2" xfId="36739"/>
    <cellStyle name="Normal 4 2 2 3 2 4" xfId="36740"/>
    <cellStyle name="Normal 4 2 2 3 2 4 2" xfId="36741"/>
    <cellStyle name="Normal 4 2 2 3 2 5" xfId="36742"/>
    <cellStyle name="Normal 4 2 2 3 3" xfId="36743"/>
    <cellStyle name="Normal 4 2 2 3 3 2" xfId="36744"/>
    <cellStyle name="Normal 4 2 2 3 4" xfId="36745"/>
    <cellStyle name="Normal 4 2 2 3 4 2" xfId="36746"/>
    <cellStyle name="Normal 4 2 2 3 5" xfId="36747"/>
    <cellStyle name="Normal 4 2 2 3 5 2" xfId="36748"/>
    <cellStyle name="Normal 4 2 2 3 6" xfId="36749"/>
    <cellStyle name="Normal 4 2 2 4" xfId="36750"/>
    <cellStyle name="Normal 4 2 2 4 2" xfId="36751"/>
    <cellStyle name="Normal 4 2 2 4 2 2" xfId="36752"/>
    <cellStyle name="Normal 4 2 2 4 3" xfId="36753"/>
    <cellStyle name="Normal 4 2 2 4 3 2" xfId="36754"/>
    <cellStyle name="Normal 4 2 2 4 4" xfId="36755"/>
    <cellStyle name="Normal 4 2 2 4 4 2" xfId="36756"/>
    <cellStyle name="Normal 4 2 2 4 5" xfId="36757"/>
    <cellStyle name="Normal 4 2 2 5" xfId="36758"/>
    <cellStyle name="Normal 4 2 2 5 2" xfId="36759"/>
    <cellStyle name="Normal 4 2 2 6" xfId="36760"/>
    <cellStyle name="Normal 4 2 2 6 2" xfId="36761"/>
    <cellStyle name="Normal 4 2 2 7" xfId="36762"/>
    <cellStyle name="Normal 4 2 2 7 2" xfId="36763"/>
    <cellStyle name="Normal 4 2 2 8" xfId="36764"/>
    <cellStyle name="Normal 4 2 2 9" xfId="36765"/>
    <cellStyle name="Normal 4 2 3" xfId="36766"/>
    <cellStyle name="Normal 4 2 3 2" xfId="36767"/>
    <cellStyle name="Normal 4 2 3 2 2" xfId="36768"/>
    <cellStyle name="Normal 4 2 3 2 2 2" xfId="36769"/>
    <cellStyle name="Normal 4 2 3 2 2 2 2" xfId="36770"/>
    <cellStyle name="Normal 4 2 3 2 2 3" xfId="36771"/>
    <cellStyle name="Normal 4 2 3 2 2 3 2" xfId="36772"/>
    <cellStyle name="Normal 4 2 3 2 2 4" xfId="36773"/>
    <cellStyle name="Normal 4 2 3 2 2 4 2" xfId="36774"/>
    <cellStyle name="Normal 4 2 3 2 2 5" xfId="36775"/>
    <cellStyle name="Normal 4 2 3 2 3" xfId="36776"/>
    <cellStyle name="Normal 4 2 3 2 3 2" xfId="36777"/>
    <cellStyle name="Normal 4 2 3 2 4" xfId="36778"/>
    <cellStyle name="Normal 4 2 3 2 4 2" xfId="36779"/>
    <cellStyle name="Normal 4 2 3 2 5" xfId="36780"/>
    <cellStyle name="Normal 4 2 3 2 5 2" xfId="36781"/>
    <cellStyle name="Normal 4 2 3 2 6" xfId="36782"/>
    <cellStyle name="Normal 4 2 3 3" xfId="36783"/>
    <cellStyle name="Normal 4 2 3 3 2" xfId="36784"/>
    <cellStyle name="Normal 4 2 3 3 2 2" xfId="36785"/>
    <cellStyle name="Normal 4 2 3 3 3" xfId="36786"/>
    <cellStyle name="Normal 4 2 3 3 3 2" xfId="36787"/>
    <cellStyle name="Normal 4 2 3 3 4" xfId="36788"/>
    <cellStyle name="Normal 4 2 3 3 4 2" xfId="36789"/>
    <cellStyle name="Normal 4 2 3 3 5" xfId="36790"/>
    <cellStyle name="Normal 4 2 3 4" xfId="36791"/>
    <cellStyle name="Normal 4 2 3 4 2" xfId="36792"/>
    <cellStyle name="Normal 4 2 3 5" xfId="36793"/>
    <cellStyle name="Normal 4 2 3 5 2" xfId="36794"/>
    <cellStyle name="Normal 4 2 3 6" xfId="36795"/>
    <cellStyle name="Normal 4 2 3 6 2" xfId="36796"/>
    <cellStyle name="Normal 4 2 3 7" xfId="36797"/>
    <cellStyle name="Normal 4 2 3 8" xfId="36798"/>
    <cellStyle name="Normal 4 2 4" xfId="36799"/>
    <cellStyle name="Normal 4 2 4 2" xfId="36800"/>
    <cellStyle name="Normal 4 2 4 2 2" xfId="36801"/>
    <cellStyle name="Normal 4 2 4 2 2 2" xfId="36802"/>
    <cellStyle name="Normal 4 2 4 2 3" xfId="36803"/>
    <cellStyle name="Normal 4 2 4 2 3 2" xfId="36804"/>
    <cellStyle name="Normal 4 2 4 2 4" xfId="36805"/>
    <cellStyle name="Normal 4 2 4 2 4 2" xfId="36806"/>
    <cellStyle name="Normal 4 2 4 2 5" xfId="36807"/>
    <cellStyle name="Normal 4 2 4 3" xfId="36808"/>
    <cellStyle name="Normal 4 2 4 3 2" xfId="36809"/>
    <cellStyle name="Normal 4 2 4 4" xfId="36810"/>
    <cellStyle name="Normal 4 2 4 4 2" xfId="36811"/>
    <cellStyle name="Normal 4 2 4 5" xfId="36812"/>
    <cellStyle name="Normal 4 2 4 5 2" xfId="36813"/>
    <cellStyle name="Normal 4 2 4 6" xfId="36814"/>
    <cellStyle name="Normal 4 2 5" xfId="36815"/>
    <cellStyle name="Normal 4 2 5 2" xfId="36816"/>
    <cellStyle name="Normal 4 2 5 2 2" xfId="36817"/>
    <cellStyle name="Normal 4 2 5 3" xfId="36818"/>
    <cellStyle name="Normal 4 2 5 3 2" xfId="36819"/>
    <cellStyle name="Normal 4 2 5 4" xfId="36820"/>
    <cellStyle name="Normal 4 2 5 4 2" xfId="36821"/>
    <cellStyle name="Normal 4 2 5 5" xfId="36822"/>
    <cellStyle name="Normal 4 2 6" xfId="36823"/>
    <cellStyle name="Normal 4 2 6 2" xfId="36824"/>
    <cellStyle name="Normal 4 2 7" xfId="36825"/>
    <cellStyle name="Normal 4 2 7 2" xfId="36826"/>
    <cellStyle name="Normal 4 2 8" xfId="36827"/>
    <cellStyle name="Normal 4 2 8 2" xfId="36828"/>
    <cellStyle name="Normal 4 2 9" xfId="36829"/>
    <cellStyle name="Normal 4 2 9 2" xfId="36830"/>
    <cellStyle name="Normal 4 20" xfId="36831"/>
    <cellStyle name="Normal 4 21" xfId="36832"/>
    <cellStyle name="Normal 4 3" xfId="36833"/>
    <cellStyle name="Normal 4 3 10" xfId="36834"/>
    <cellStyle name="Normal 4 3 11" xfId="36835"/>
    <cellStyle name="Normal 4 3 2" xfId="36836"/>
    <cellStyle name="Normal 4 3 2 2" xfId="36837"/>
    <cellStyle name="Normal 4 3 2 2 2" xfId="36838"/>
    <cellStyle name="Normal 4 3 2 2 2 2" xfId="36839"/>
    <cellStyle name="Normal 4 3 2 2 2 2 2" xfId="36840"/>
    <cellStyle name="Normal 4 3 2 2 2 3" xfId="36841"/>
    <cellStyle name="Normal 4 3 2 2 2 3 2" xfId="36842"/>
    <cellStyle name="Normal 4 3 2 2 2 4" xfId="36843"/>
    <cellStyle name="Normal 4 3 2 2 2 4 2" xfId="36844"/>
    <cellStyle name="Normal 4 3 2 2 2 5" xfId="36845"/>
    <cellStyle name="Normal 4 3 2 2 3" xfId="36846"/>
    <cellStyle name="Normal 4 3 2 2 3 2" xfId="36847"/>
    <cellStyle name="Normal 4 3 2 2 4" xfId="36848"/>
    <cellStyle name="Normal 4 3 2 2 4 2" xfId="36849"/>
    <cellStyle name="Normal 4 3 2 2 5" xfId="36850"/>
    <cellStyle name="Normal 4 3 2 2 5 2" xfId="36851"/>
    <cellStyle name="Normal 4 3 2 2 6" xfId="36852"/>
    <cellStyle name="Normal 4 3 2 3" xfId="36853"/>
    <cellStyle name="Normal 4 3 2 3 2" xfId="36854"/>
    <cellStyle name="Normal 4 3 2 3 2 2" xfId="36855"/>
    <cellStyle name="Normal 4 3 2 3 3" xfId="36856"/>
    <cellStyle name="Normal 4 3 2 3 3 2" xfId="36857"/>
    <cellStyle name="Normal 4 3 2 3 4" xfId="36858"/>
    <cellStyle name="Normal 4 3 2 3 4 2" xfId="36859"/>
    <cellStyle name="Normal 4 3 2 3 5" xfId="36860"/>
    <cellStyle name="Normal 4 3 2 4" xfId="36861"/>
    <cellStyle name="Normal 4 3 2 4 2" xfId="36862"/>
    <cellStyle name="Normal 4 3 2 5" xfId="36863"/>
    <cellStyle name="Normal 4 3 2 5 2" xfId="36864"/>
    <cellStyle name="Normal 4 3 2 6" xfId="36865"/>
    <cellStyle name="Normal 4 3 2 6 2" xfId="36866"/>
    <cellStyle name="Normal 4 3 2 7" xfId="36867"/>
    <cellStyle name="Normal 4 3 2 8" xfId="36868"/>
    <cellStyle name="Normal 4 3 3" xfId="36869"/>
    <cellStyle name="Normal 4 3 3 2" xfId="36870"/>
    <cellStyle name="Normal 4 3 3 2 2" xfId="36871"/>
    <cellStyle name="Normal 4 3 3 2 2 2" xfId="36872"/>
    <cellStyle name="Normal 4 3 3 2 3" xfId="36873"/>
    <cellStyle name="Normal 4 3 3 2 3 2" xfId="36874"/>
    <cellStyle name="Normal 4 3 3 2 4" xfId="36875"/>
    <cellStyle name="Normal 4 3 3 2 4 2" xfId="36876"/>
    <cellStyle name="Normal 4 3 3 2 5" xfId="36877"/>
    <cellStyle name="Normal 4 3 3 3" xfId="36878"/>
    <cellStyle name="Normal 4 3 3 3 2" xfId="36879"/>
    <cellStyle name="Normal 4 3 3 4" xfId="36880"/>
    <cellStyle name="Normal 4 3 3 4 2" xfId="36881"/>
    <cellStyle name="Normal 4 3 3 5" xfId="36882"/>
    <cellStyle name="Normal 4 3 3 5 2" xfId="36883"/>
    <cellStyle name="Normal 4 3 3 6" xfId="36884"/>
    <cellStyle name="Normal 4 3 4" xfId="36885"/>
    <cellStyle name="Normal 4 3 4 2" xfId="36886"/>
    <cellStyle name="Normal 4 3 4 2 2" xfId="36887"/>
    <cellStyle name="Normal 4 3 4 3" xfId="36888"/>
    <cellStyle name="Normal 4 3 4 3 2" xfId="36889"/>
    <cellStyle name="Normal 4 3 4 4" xfId="36890"/>
    <cellStyle name="Normal 4 3 4 4 2" xfId="36891"/>
    <cellStyle name="Normal 4 3 4 5" xfId="36892"/>
    <cellStyle name="Normal 4 3 5" xfId="36893"/>
    <cellStyle name="Normal 4 3 5 2" xfId="36894"/>
    <cellStyle name="Normal 4 3 6" xfId="36895"/>
    <cellStyle name="Normal 4 3 6 2" xfId="36896"/>
    <cellStyle name="Normal 4 3 7" xfId="36897"/>
    <cellStyle name="Normal 4 3 7 2" xfId="36898"/>
    <cellStyle name="Normal 4 3 8" xfId="36899"/>
    <cellStyle name="Normal 4 3 9" xfId="36900"/>
    <cellStyle name="Normal 4 4" xfId="36901"/>
    <cellStyle name="Normal 4 4 2" xfId="36902"/>
    <cellStyle name="Normal 4 4 2 2" xfId="36903"/>
    <cellStyle name="Normal 4 4 2 2 2" xfId="36904"/>
    <cellStyle name="Normal 4 4 2 2 2 2" xfId="36905"/>
    <cellStyle name="Normal 4 4 2 2 3" xfId="36906"/>
    <cellStyle name="Normal 4 4 2 2 3 2" xfId="36907"/>
    <cellStyle name="Normal 4 4 2 2 4" xfId="36908"/>
    <cellStyle name="Normal 4 4 2 2 4 2" xfId="36909"/>
    <cellStyle name="Normal 4 4 2 2 5" xfId="36910"/>
    <cellStyle name="Normal 4 4 2 3" xfId="36911"/>
    <cellStyle name="Normal 4 4 2 3 2" xfId="36912"/>
    <cellStyle name="Normal 4 4 2 4" xfId="36913"/>
    <cellStyle name="Normal 4 4 2 4 2" xfId="36914"/>
    <cellStyle name="Normal 4 4 2 5" xfId="36915"/>
    <cellStyle name="Normal 4 4 2 5 2" xfId="36916"/>
    <cellStyle name="Normal 4 4 2 6" xfId="36917"/>
    <cellStyle name="Normal 4 4 2 7" xfId="36918"/>
    <cellStyle name="Normal 4 4 3" xfId="36919"/>
    <cellStyle name="Normal 4 4 3 2" xfId="36920"/>
    <cellStyle name="Normal 4 4 3 2 2" xfId="36921"/>
    <cellStyle name="Normal 4 4 3 3" xfId="36922"/>
    <cellStyle name="Normal 4 4 3 3 2" xfId="36923"/>
    <cellStyle name="Normal 4 4 3 4" xfId="36924"/>
    <cellStyle name="Normal 4 4 3 4 2" xfId="36925"/>
    <cellStyle name="Normal 4 4 3 5" xfId="36926"/>
    <cellStyle name="Normal 4 4 4" xfId="36927"/>
    <cellStyle name="Normal 4 4 4 2" xfId="36928"/>
    <cellStyle name="Normal 4 4 5" xfId="36929"/>
    <cellStyle name="Normal 4 4 5 2" xfId="36930"/>
    <cellStyle name="Normal 4 4 6" xfId="36931"/>
    <cellStyle name="Normal 4 4 6 2" xfId="36932"/>
    <cellStyle name="Normal 4 4 7" xfId="36933"/>
    <cellStyle name="Normal 4 4 8" xfId="36934"/>
    <cellStyle name="Normal 4 4 9" xfId="36935"/>
    <cellStyle name="Normal 4 5" xfId="36936"/>
    <cellStyle name="Normal 4 5 2" xfId="36937"/>
    <cellStyle name="Normal 4 5 2 2" xfId="36938"/>
    <cellStyle name="Normal 4 5 2 2 2" xfId="36939"/>
    <cellStyle name="Normal 4 5 2 2 2 2" xfId="36940"/>
    <cellStyle name="Normal 4 5 2 2 3" xfId="36941"/>
    <cellStyle name="Normal 4 5 2 2 3 2" xfId="36942"/>
    <cellStyle name="Normal 4 5 2 2 4" xfId="36943"/>
    <cellStyle name="Normal 4 5 2 2 4 2" xfId="36944"/>
    <cellStyle name="Normal 4 5 2 2 5" xfId="36945"/>
    <cellStyle name="Normal 4 5 2 3" xfId="36946"/>
    <cellStyle name="Normal 4 5 2 3 2" xfId="36947"/>
    <cellStyle name="Normal 4 5 2 4" xfId="36948"/>
    <cellStyle name="Normal 4 5 2 4 2" xfId="36949"/>
    <cellStyle name="Normal 4 5 2 5" xfId="36950"/>
    <cellStyle name="Normal 4 5 2 5 2" xfId="36951"/>
    <cellStyle name="Normal 4 5 2 6" xfId="36952"/>
    <cellStyle name="Normal 4 5 2 7" xfId="36953"/>
    <cellStyle name="Normal 4 5 3" xfId="36954"/>
    <cellStyle name="Normal 4 5 3 2" xfId="36955"/>
    <cellStyle name="Normal 4 5 3 2 2" xfId="36956"/>
    <cellStyle name="Normal 4 5 3 3" xfId="36957"/>
    <cellStyle name="Normal 4 5 3 3 2" xfId="36958"/>
    <cellStyle name="Normal 4 5 3 4" xfId="36959"/>
    <cellStyle name="Normal 4 5 3 4 2" xfId="36960"/>
    <cellStyle name="Normal 4 5 3 5" xfId="36961"/>
    <cellStyle name="Normal 4 5 4" xfId="36962"/>
    <cellStyle name="Normal 4 5 4 2" xfId="36963"/>
    <cellStyle name="Normal 4 5 5" xfId="36964"/>
    <cellStyle name="Normal 4 5 5 2" xfId="36965"/>
    <cellStyle name="Normal 4 5 6" xfId="36966"/>
    <cellStyle name="Normal 4 5 6 2" xfId="36967"/>
    <cellStyle name="Normal 4 5 7" xfId="36968"/>
    <cellStyle name="Normal 4 5 8" xfId="36969"/>
    <cellStyle name="Normal 4 5 9" xfId="36970"/>
    <cellStyle name="Normal 4 6" xfId="36971"/>
    <cellStyle name="Normal 4 6 2" xfId="36972"/>
    <cellStyle name="Normal 4 6 2 2" xfId="36973"/>
    <cellStyle name="Normal 4 6 2 2 2" xfId="36974"/>
    <cellStyle name="Normal 4 6 2 3" xfId="36975"/>
    <cellStyle name="Normal 4 6 2 3 2" xfId="36976"/>
    <cellStyle name="Normal 4 6 2 4" xfId="36977"/>
    <cellStyle name="Normal 4 6 2 4 2" xfId="36978"/>
    <cellStyle name="Normal 4 6 2 5" xfId="36979"/>
    <cellStyle name="Normal 4 6 2 6" xfId="36980"/>
    <cellStyle name="Normal 4 6 3" xfId="36981"/>
    <cellStyle name="Normal 4 6 3 2" xfId="36982"/>
    <cellStyle name="Normal 4 6 4" xfId="36983"/>
    <cellStyle name="Normal 4 6 4 2" xfId="36984"/>
    <cellStyle name="Normal 4 6 5" xfId="36985"/>
    <cellStyle name="Normal 4 6 5 2" xfId="36986"/>
    <cellStyle name="Normal 4 6 6" xfId="36987"/>
    <cellStyle name="Normal 4 6 7" xfId="36988"/>
    <cellStyle name="Normal 4 6 8" xfId="36989"/>
    <cellStyle name="Normal 4 6 9" xfId="36990"/>
    <cellStyle name="Normal 4 7" xfId="36991"/>
    <cellStyle name="Normal 4 7 2" xfId="36992"/>
    <cellStyle name="Normal 4 7 3" xfId="36993"/>
    <cellStyle name="Normal 4 7 4" xfId="36994"/>
    <cellStyle name="Normal 4 7 5" xfId="36995"/>
    <cellStyle name="Normal 4 8" xfId="36996"/>
    <cellStyle name="Normal 4 8 2" xfId="36997"/>
    <cellStyle name="Normal 4 8 2 2" xfId="36998"/>
    <cellStyle name="Normal 4 8 3" xfId="36999"/>
    <cellStyle name="Normal 4 9" xfId="37000"/>
    <cellStyle name="Normal 4 9 2" xfId="37001"/>
    <cellStyle name="Normal 4 9 3" xfId="37002"/>
    <cellStyle name="Normal 4_09 2012  EEFF INSOTEC  V4" xfId="37003"/>
    <cellStyle name="Normal 40" xfId="37004"/>
    <cellStyle name="Normal 40 2" xfId="37005"/>
    <cellStyle name="Normal 40 2 2" xfId="37006"/>
    <cellStyle name="Normal 40 2 3" xfId="37007"/>
    <cellStyle name="Normal 40 3" xfId="37008"/>
    <cellStyle name="Normal 400" xfId="37009"/>
    <cellStyle name="Normal 401" xfId="37010"/>
    <cellStyle name="Normal 402" xfId="37011"/>
    <cellStyle name="Normal 403" xfId="37012"/>
    <cellStyle name="Normal 404" xfId="37013"/>
    <cellStyle name="Normal 405" xfId="37014"/>
    <cellStyle name="Normal 406" xfId="37015"/>
    <cellStyle name="Normal 407" xfId="37016"/>
    <cellStyle name="Normal 408" xfId="37017"/>
    <cellStyle name="Normal 409" xfId="37018"/>
    <cellStyle name="Normal 41" xfId="37019"/>
    <cellStyle name="Normal 41 2" xfId="37020"/>
    <cellStyle name="Normal 41 2 2" xfId="37021"/>
    <cellStyle name="Normal 41 2 3" xfId="37022"/>
    <cellStyle name="Normal 410" xfId="37023"/>
    <cellStyle name="Normal 411" xfId="37024"/>
    <cellStyle name="Normal 412" xfId="37025"/>
    <cellStyle name="Normal 413" xfId="37026"/>
    <cellStyle name="Normal 414" xfId="37027"/>
    <cellStyle name="Normal 415" xfId="37028"/>
    <cellStyle name="Normal 416" xfId="37029"/>
    <cellStyle name="Normal 417" xfId="37030"/>
    <cellStyle name="Normal 418" xfId="37031"/>
    <cellStyle name="Normal 419" xfId="37032"/>
    <cellStyle name="Normal 42" xfId="37033"/>
    <cellStyle name="Normal 42 2" xfId="37034"/>
    <cellStyle name="Normal 42 2 2" xfId="37035"/>
    <cellStyle name="Normal 42 2 3" xfId="37036"/>
    <cellStyle name="Normal 420" xfId="37037"/>
    <cellStyle name="Normal 421" xfId="37038"/>
    <cellStyle name="Normal 422" xfId="37039"/>
    <cellStyle name="Normal 423" xfId="37040"/>
    <cellStyle name="Normal 424" xfId="37041"/>
    <cellStyle name="Normal 425" xfId="37042"/>
    <cellStyle name="Normal 426" xfId="37043"/>
    <cellStyle name="Normal 427" xfId="37044"/>
    <cellStyle name="Normal 428" xfId="37045"/>
    <cellStyle name="Normal 429" xfId="37046"/>
    <cellStyle name="Normal 43" xfId="37047"/>
    <cellStyle name="Normal 43 2" xfId="37048"/>
    <cellStyle name="Normal 43 2 2" xfId="37049"/>
    <cellStyle name="Normal 43 2 3" xfId="37050"/>
    <cellStyle name="Normal 430" xfId="37051"/>
    <cellStyle name="Normal 431" xfId="37052"/>
    <cellStyle name="Normal 432" xfId="37053"/>
    <cellStyle name="Normal 433" xfId="37054"/>
    <cellStyle name="Normal 434" xfId="37055"/>
    <cellStyle name="Normal 435" xfId="37056"/>
    <cellStyle name="Normal 436" xfId="37057"/>
    <cellStyle name="Normal 437" xfId="37058"/>
    <cellStyle name="Normal 438" xfId="37059"/>
    <cellStyle name="Normal 439" xfId="37060"/>
    <cellStyle name="Normal 44" xfId="37061"/>
    <cellStyle name="Normal 44 2" xfId="37062"/>
    <cellStyle name="Normal 44 3" xfId="37063"/>
    <cellStyle name="Normal 44 4" xfId="37064"/>
    <cellStyle name="Normal 440" xfId="37065"/>
    <cellStyle name="Normal 441" xfId="37066"/>
    <cellStyle name="Normal 442" xfId="37067"/>
    <cellStyle name="Normal 443" xfId="37068"/>
    <cellStyle name="Normal 444" xfId="37069"/>
    <cellStyle name="Normal 445" xfId="37070"/>
    <cellStyle name="Normal 446" xfId="37071"/>
    <cellStyle name="Normal 447" xfId="37072"/>
    <cellStyle name="Normal 448" xfId="37073"/>
    <cellStyle name="Normal 449" xfId="37074"/>
    <cellStyle name="Normal 45" xfId="37075"/>
    <cellStyle name="Normal 45 2" xfId="37076"/>
    <cellStyle name="Normal 45 3" xfId="37077"/>
    <cellStyle name="Normal 45 4" xfId="37078"/>
    <cellStyle name="Normal 450" xfId="37079"/>
    <cellStyle name="Normal 451" xfId="37080"/>
    <cellStyle name="Normal 452" xfId="37081"/>
    <cellStyle name="Normal 453" xfId="37082"/>
    <cellStyle name="Normal 454" xfId="37083"/>
    <cellStyle name="Normal 455" xfId="37084"/>
    <cellStyle name="Normal 456" xfId="37085"/>
    <cellStyle name="Normal 457" xfId="37086"/>
    <cellStyle name="Normal 458" xfId="37087"/>
    <cellStyle name="Normal 459" xfId="37088"/>
    <cellStyle name="Normal 46" xfId="37089"/>
    <cellStyle name="Normal 46 2" xfId="37090"/>
    <cellStyle name="Normal 46 3" xfId="37091"/>
    <cellStyle name="Normal 46 4" xfId="37092"/>
    <cellStyle name="Normal 460" xfId="37093"/>
    <cellStyle name="Normal 461" xfId="37094"/>
    <cellStyle name="Normal 462" xfId="37095"/>
    <cellStyle name="Normal 463" xfId="37096"/>
    <cellStyle name="Normal 464" xfId="37097"/>
    <cellStyle name="Normal 465" xfId="37098"/>
    <cellStyle name="Normal 466" xfId="37099"/>
    <cellStyle name="Normal 467" xfId="37100"/>
    <cellStyle name="Normal 468" xfId="37101"/>
    <cellStyle name="Normal 469" xfId="37102"/>
    <cellStyle name="Normal 47" xfId="37103"/>
    <cellStyle name="Normal 47 2" xfId="37104"/>
    <cellStyle name="Normal 47 3" xfId="37105"/>
    <cellStyle name="Normal 47 4" xfId="37106"/>
    <cellStyle name="Normal 470" xfId="37107"/>
    <cellStyle name="Normal 471" xfId="37108"/>
    <cellStyle name="Normal 472" xfId="37109"/>
    <cellStyle name="Normal 473" xfId="37110"/>
    <cellStyle name="Normal 474" xfId="37111"/>
    <cellStyle name="Normal 475" xfId="37112"/>
    <cellStyle name="Normal 476" xfId="37113"/>
    <cellStyle name="Normal 477" xfId="37114"/>
    <cellStyle name="Normal 478" xfId="37115"/>
    <cellStyle name="Normal 479" xfId="37116"/>
    <cellStyle name="Normal 48" xfId="37117"/>
    <cellStyle name="Normal 48 2" xfId="37118"/>
    <cellStyle name="Normal 48 3" xfId="37119"/>
    <cellStyle name="Normal 48 4" xfId="37120"/>
    <cellStyle name="Normal 480" xfId="37121"/>
    <cellStyle name="Normal 481" xfId="37122"/>
    <cellStyle name="Normal 482" xfId="37123"/>
    <cellStyle name="Normal 483" xfId="37124"/>
    <cellStyle name="Normal 484" xfId="37125"/>
    <cellStyle name="Normal 49" xfId="37126"/>
    <cellStyle name="Normal 49 2" xfId="37127"/>
    <cellStyle name="Normal 49 3" xfId="37128"/>
    <cellStyle name="Normal 49 4" xfId="37129"/>
    <cellStyle name="Normal 5" xfId="2"/>
    <cellStyle name="Normal 5 10" xfId="37130"/>
    <cellStyle name="Normal 5 10 2" xfId="37131"/>
    <cellStyle name="Normal 5 2" xfId="37132"/>
    <cellStyle name="Normal 5 2 10" xfId="37133"/>
    <cellStyle name="Normal 5 2 11" xfId="37134"/>
    <cellStyle name="Normal 5 2 12" xfId="37135"/>
    <cellStyle name="Normal 5 2 2" xfId="37136"/>
    <cellStyle name="Normal 5 2 2 2" xfId="37137"/>
    <cellStyle name="Normal 5 2 2 2 2" xfId="37138"/>
    <cellStyle name="Normal 5 2 2 2 2 2" xfId="37139"/>
    <cellStyle name="Normal 5 2 2 2 2 2 2" xfId="37140"/>
    <cellStyle name="Normal 5 2 2 2 2 2 2 2" xfId="37141"/>
    <cellStyle name="Normal 5 2 2 2 2 2 3" xfId="37142"/>
    <cellStyle name="Normal 5 2 2 2 2 2 3 2" xfId="37143"/>
    <cellStyle name="Normal 5 2 2 2 2 2 4" xfId="37144"/>
    <cellStyle name="Normal 5 2 2 2 2 2 4 2" xfId="37145"/>
    <cellStyle name="Normal 5 2 2 2 2 2 5" xfId="37146"/>
    <cellStyle name="Normal 5 2 2 2 2 3" xfId="37147"/>
    <cellStyle name="Normal 5 2 2 2 2 3 2" xfId="37148"/>
    <cellStyle name="Normal 5 2 2 2 2 4" xfId="37149"/>
    <cellStyle name="Normal 5 2 2 2 2 4 2" xfId="37150"/>
    <cellStyle name="Normal 5 2 2 2 2 5" xfId="37151"/>
    <cellStyle name="Normal 5 2 2 2 2 5 2" xfId="37152"/>
    <cellStyle name="Normal 5 2 2 2 2 6" xfId="37153"/>
    <cellStyle name="Normal 5 2 2 2 3" xfId="37154"/>
    <cellStyle name="Normal 5 2 2 2 3 2" xfId="37155"/>
    <cellStyle name="Normal 5 2 2 2 3 2 2" xfId="37156"/>
    <cellStyle name="Normal 5 2 2 2 3 3" xfId="37157"/>
    <cellStyle name="Normal 5 2 2 2 3 3 2" xfId="37158"/>
    <cellStyle name="Normal 5 2 2 2 3 4" xfId="37159"/>
    <cellStyle name="Normal 5 2 2 2 3 4 2" xfId="37160"/>
    <cellStyle name="Normal 5 2 2 2 3 5" xfId="37161"/>
    <cellStyle name="Normal 5 2 2 2 4" xfId="37162"/>
    <cellStyle name="Normal 5 2 2 2 4 2" xfId="37163"/>
    <cellStyle name="Normal 5 2 2 2 5" xfId="37164"/>
    <cellStyle name="Normal 5 2 2 2 5 2" xfId="37165"/>
    <cellStyle name="Normal 5 2 2 2 6" xfId="37166"/>
    <cellStyle name="Normal 5 2 2 2 6 2" xfId="37167"/>
    <cellStyle name="Normal 5 2 2 2 7" xfId="37168"/>
    <cellStyle name="Normal 5 2 2 3" xfId="37169"/>
    <cellStyle name="Normal 5 2 2 3 2" xfId="37170"/>
    <cellStyle name="Normal 5 2 2 3 2 2" xfId="37171"/>
    <cellStyle name="Normal 5 2 2 3 2 2 2" xfId="37172"/>
    <cellStyle name="Normal 5 2 2 3 2 3" xfId="37173"/>
    <cellStyle name="Normal 5 2 2 3 2 3 2" xfId="37174"/>
    <cellStyle name="Normal 5 2 2 3 2 4" xfId="37175"/>
    <cellStyle name="Normal 5 2 2 3 2 4 2" xfId="37176"/>
    <cellStyle name="Normal 5 2 2 3 2 5" xfId="37177"/>
    <cellStyle name="Normal 5 2 2 3 3" xfId="37178"/>
    <cellStyle name="Normal 5 2 2 3 3 2" xfId="37179"/>
    <cellStyle name="Normal 5 2 2 3 4" xfId="37180"/>
    <cellStyle name="Normal 5 2 2 3 4 2" xfId="37181"/>
    <cellStyle name="Normal 5 2 2 3 5" xfId="37182"/>
    <cellStyle name="Normal 5 2 2 3 5 2" xfId="37183"/>
    <cellStyle name="Normal 5 2 2 3 6" xfId="37184"/>
    <cellStyle name="Normal 5 2 2 4" xfId="37185"/>
    <cellStyle name="Normal 5 2 2 4 2" xfId="37186"/>
    <cellStyle name="Normal 5 2 2 4 2 2" xfId="37187"/>
    <cellStyle name="Normal 5 2 2 4 3" xfId="37188"/>
    <cellStyle name="Normal 5 2 2 4 3 2" xfId="37189"/>
    <cellStyle name="Normal 5 2 2 4 4" xfId="37190"/>
    <cellStyle name="Normal 5 2 2 4 4 2" xfId="37191"/>
    <cellStyle name="Normal 5 2 2 4 5" xfId="37192"/>
    <cellStyle name="Normal 5 2 2 5" xfId="37193"/>
    <cellStyle name="Normal 5 2 2 5 2" xfId="37194"/>
    <cellStyle name="Normal 5 2 2 6" xfId="37195"/>
    <cellStyle name="Normal 5 2 2 6 2" xfId="37196"/>
    <cellStyle name="Normal 5 2 2 7" xfId="37197"/>
    <cellStyle name="Normal 5 2 2 7 2" xfId="37198"/>
    <cellStyle name="Normal 5 2 2 8" xfId="37199"/>
    <cellStyle name="Normal 5 2 2 9" xfId="37200"/>
    <cellStyle name="Normal 5 2 3" xfId="37201"/>
    <cellStyle name="Normal 5 2 3 2" xfId="37202"/>
    <cellStyle name="Normal 5 2 3 2 2" xfId="37203"/>
    <cellStyle name="Normal 5 2 3 2 2 2" xfId="37204"/>
    <cellStyle name="Normal 5 2 3 2 2 2 2" xfId="37205"/>
    <cellStyle name="Normal 5 2 3 2 2 3" xfId="37206"/>
    <cellStyle name="Normal 5 2 3 2 2 3 2" xfId="37207"/>
    <cellStyle name="Normal 5 2 3 2 2 4" xfId="37208"/>
    <cellStyle name="Normal 5 2 3 2 2 4 2" xfId="37209"/>
    <cellStyle name="Normal 5 2 3 2 2 5" xfId="37210"/>
    <cellStyle name="Normal 5 2 3 2 3" xfId="37211"/>
    <cellStyle name="Normal 5 2 3 2 3 2" xfId="37212"/>
    <cellStyle name="Normal 5 2 3 2 4" xfId="37213"/>
    <cellStyle name="Normal 5 2 3 2 4 2" xfId="37214"/>
    <cellStyle name="Normal 5 2 3 2 5" xfId="37215"/>
    <cellStyle name="Normal 5 2 3 2 5 2" xfId="37216"/>
    <cellStyle name="Normal 5 2 3 2 6" xfId="37217"/>
    <cellStyle name="Normal 5 2 3 3" xfId="37218"/>
    <cellStyle name="Normal 5 2 3 3 2" xfId="37219"/>
    <cellStyle name="Normal 5 2 3 3 2 2" xfId="37220"/>
    <cellStyle name="Normal 5 2 3 3 3" xfId="37221"/>
    <cellStyle name="Normal 5 2 3 3 3 2" xfId="37222"/>
    <cellStyle name="Normal 5 2 3 3 4" xfId="37223"/>
    <cellStyle name="Normal 5 2 3 3 4 2" xfId="37224"/>
    <cellStyle name="Normal 5 2 3 3 5" xfId="37225"/>
    <cellStyle name="Normal 5 2 3 4" xfId="37226"/>
    <cellStyle name="Normal 5 2 3 4 2" xfId="37227"/>
    <cellStyle name="Normal 5 2 3 5" xfId="37228"/>
    <cellStyle name="Normal 5 2 3 5 2" xfId="37229"/>
    <cellStyle name="Normal 5 2 3 6" xfId="37230"/>
    <cellStyle name="Normal 5 2 3 6 2" xfId="37231"/>
    <cellStyle name="Normal 5 2 3 7" xfId="37232"/>
    <cellStyle name="Normal 5 2 3 8" xfId="37233"/>
    <cellStyle name="Normal 5 2 4" xfId="37234"/>
    <cellStyle name="Normal 5 2 4 2" xfId="37235"/>
    <cellStyle name="Normal 5 2 4 2 2" xfId="37236"/>
    <cellStyle name="Normal 5 2 4 2 2 2" xfId="37237"/>
    <cellStyle name="Normal 5 2 4 2 3" xfId="37238"/>
    <cellStyle name="Normal 5 2 4 2 3 2" xfId="37239"/>
    <cellStyle name="Normal 5 2 4 2 4" xfId="37240"/>
    <cellStyle name="Normal 5 2 4 2 4 2" xfId="37241"/>
    <cellStyle name="Normal 5 2 4 2 5" xfId="37242"/>
    <cellStyle name="Normal 5 2 4 3" xfId="37243"/>
    <cellStyle name="Normal 5 2 4 3 2" xfId="37244"/>
    <cellStyle name="Normal 5 2 4 4" xfId="37245"/>
    <cellStyle name="Normal 5 2 4 4 2" xfId="37246"/>
    <cellStyle name="Normal 5 2 4 5" xfId="37247"/>
    <cellStyle name="Normal 5 2 4 5 2" xfId="37248"/>
    <cellStyle name="Normal 5 2 4 6" xfId="37249"/>
    <cellStyle name="Normal 5 2 5" xfId="37250"/>
    <cellStyle name="Normal 5 2 5 2" xfId="37251"/>
    <cellStyle name="Normal 5 2 5 2 2" xfId="37252"/>
    <cellStyle name="Normal 5 2 5 3" xfId="37253"/>
    <cellStyle name="Normal 5 2 5 3 2" xfId="37254"/>
    <cellStyle name="Normal 5 2 5 4" xfId="37255"/>
    <cellStyle name="Normal 5 2 5 4 2" xfId="37256"/>
    <cellStyle name="Normal 5 2 5 5" xfId="37257"/>
    <cellStyle name="Normal 5 2 6" xfId="37258"/>
    <cellStyle name="Normal 5 2 6 2" xfId="37259"/>
    <cellStyle name="Normal 5 2 7" xfId="37260"/>
    <cellStyle name="Normal 5 2 7 2" xfId="37261"/>
    <cellStyle name="Normal 5 2 8" xfId="37262"/>
    <cellStyle name="Normal 5 2 8 2" xfId="37263"/>
    <cellStyle name="Normal 5 2 9" xfId="37264"/>
    <cellStyle name="Normal 5 2 9 2" xfId="37265"/>
    <cellStyle name="Normal 5 3" xfId="37266"/>
    <cellStyle name="Normal 5 3 10" xfId="37267"/>
    <cellStyle name="Normal 5 3 2" xfId="37268"/>
    <cellStyle name="Normal 5 3 2 2" xfId="37269"/>
    <cellStyle name="Normal 5 3 2 2 2" xfId="37270"/>
    <cellStyle name="Normal 5 3 2 2 2 2" xfId="37271"/>
    <cellStyle name="Normal 5 3 2 2 2 2 2" xfId="37272"/>
    <cellStyle name="Normal 5 3 2 2 2 3" xfId="37273"/>
    <cellStyle name="Normal 5 3 2 2 2 3 2" xfId="37274"/>
    <cellStyle name="Normal 5 3 2 2 2 4" xfId="37275"/>
    <cellStyle name="Normal 5 3 2 2 2 4 2" xfId="37276"/>
    <cellStyle name="Normal 5 3 2 2 2 5" xfId="37277"/>
    <cellStyle name="Normal 5 3 2 2 3" xfId="37278"/>
    <cellStyle name="Normal 5 3 2 2 3 2" xfId="37279"/>
    <cellStyle name="Normal 5 3 2 2 4" xfId="37280"/>
    <cellStyle name="Normal 5 3 2 2 4 2" xfId="37281"/>
    <cellStyle name="Normal 5 3 2 2 5" xfId="37282"/>
    <cellStyle name="Normal 5 3 2 2 5 2" xfId="37283"/>
    <cellStyle name="Normal 5 3 2 2 6" xfId="37284"/>
    <cellStyle name="Normal 5 3 2 3" xfId="37285"/>
    <cellStyle name="Normal 5 3 2 3 2" xfId="37286"/>
    <cellStyle name="Normal 5 3 2 3 2 2" xfId="37287"/>
    <cellStyle name="Normal 5 3 2 3 3" xfId="37288"/>
    <cellStyle name="Normal 5 3 2 3 3 2" xfId="37289"/>
    <cellStyle name="Normal 5 3 2 3 4" xfId="37290"/>
    <cellStyle name="Normal 5 3 2 3 4 2" xfId="37291"/>
    <cellStyle name="Normal 5 3 2 3 5" xfId="37292"/>
    <cellStyle name="Normal 5 3 2 4" xfId="37293"/>
    <cellStyle name="Normal 5 3 2 4 2" xfId="37294"/>
    <cellStyle name="Normal 5 3 2 5" xfId="37295"/>
    <cellStyle name="Normal 5 3 2 5 2" xfId="37296"/>
    <cellStyle name="Normal 5 3 2 6" xfId="37297"/>
    <cellStyle name="Normal 5 3 2 6 2" xfId="37298"/>
    <cellStyle name="Normal 5 3 2 7" xfId="37299"/>
    <cellStyle name="Normal 5 3 3" xfId="37300"/>
    <cellStyle name="Normal 5 3 3 2" xfId="37301"/>
    <cellStyle name="Normal 5 3 3 2 2" xfId="37302"/>
    <cellStyle name="Normal 5 3 3 2 2 2" xfId="37303"/>
    <cellStyle name="Normal 5 3 3 2 3" xfId="37304"/>
    <cellStyle name="Normal 5 3 3 2 3 2" xfId="37305"/>
    <cellStyle name="Normal 5 3 3 2 4" xfId="37306"/>
    <cellStyle name="Normal 5 3 3 2 4 2" xfId="37307"/>
    <cellStyle name="Normal 5 3 3 2 5" xfId="37308"/>
    <cellStyle name="Normal 5 3 3 3" xfId="37309"/>
    <cellStyle name="Normal 5 3 3 3 2" xfId="37310"/>
    <cellStyle name="Normal 5 3 3 4" xfId="37311"/>
    <cellStyle name="Normal 5 3 3 4 2" xfId="37312"/>
    <cellStyle name="Normal 5 3 3 5" xfId="37313"/>
    <cellStyle name="Normal 5 3 3 5 2" xfId="37314"/>
    <cellStyle name="Normal 5 3 3 6" xfId="37315"/>
    <cellStyle name="Normal 5 3 4" xfId="37316"/>
    <cellStyle name="Normal 5 3 4 2" xfId="37317"/>
    <cellStyle name="Normal 5 3 4 2 2" xfId="37318"/>
    <cellStyle name="Normal 5 3 4 3" xfId="37319"/>
    <cellStyle name="Normal 5 3 4 3 2" xfId="37320"/>
    <cellStyle name="Normal 5 3 4 4" xfId="37321"/>
    <cellStyle name="Normal 5 3 4 4 2" xfId="37322"/>
    <cellStyle name="Normal 5 3 4 5" xfId="37323"/>
    <cellStyle name="Normal 5 3 5" xfId="37324"/>
    <cellStyle name="Normal 5 3 5 2" xfId="37325"/>
    <cellStyle name="Normal 5 3 6" xfId="37326"/>
    <cellStyle name="Normal 5 3 6 2" xfId="37327"/>
    <cellStyle name="Normal 5 3 7" xfId="37328"/>
    <cellStyle name="Normal 5 3 7 2" xfId="37329"/>
    <cellStyle name="Normal 5 3 8" xfId="37330"/>
    <cellStyle name="Normal 5 3 9" xfId="37331"/>
    <cellStyle name="Normal 5 4" xfId="37332"/>
    <cellStyle name="Normal 5 4 2" xfId="37333"/>
    <cellStyle name="Normal 5 4 2 2" xfId="37334"/>
    <cellStyle name="Normal 5 4 2 2 2" xfId="37335"/>
    <cellStyle name="Normal 5 4 2 2 2 2" xfId="37336"/>
    <cellStyle name="Normal 5 4 2 2 3" xfId="37337"/>
    <cellStyle name="Normal 5 4 2 2 3 2" xfId="37338"/>
    <cellStyle name="Normal 5 4 2 2 4" xfId="37339"/>
    <cellStyle name="Normal 5 4 2 2 4 2" xfId="37340"/>
    <cellStyle name="Normal 5 4 2 2 5" xfId="37341"/>
    <cellStyle name="Normal 5 4 2 3" xfId="37342"/>
    <cellStyle name="Normal 5 4 2 3 2" xfId="37343"/>
    <cellStyle name="Normal 5 4 2 4" xfId="37344"/>
    <cellStyle name="Normal 5 4 2 4 2" xfId="37345"/>
    <cellStyle name="Normal 5 4 2 5" xfId="37346"/>
    <cellStyle name="Normal 5 4 2 5 2" xfId="37347"/>
    <cellStyle name="Normal 5 4 2 6" xfId="37348"/>
    <cellStyle name="Normal 5 4 3" xfId="37349"/>
    <cellStyle name="Normal 5 4 3 2" xfId="37350"/>
    <cellStyle name="Normal 5 4 3 2 2" xfId="37351"/>
    <cellStyle name="Normal 5 4 3 3" xfId="37352"/>
    <cellStyle name="Normal 5 4 3 3 2" xfId="37353"/>
    <cellStyle name="Normal 5 4 3 4" xfId="37354"/>
    <cellStyle name="Normal 5 4 3 4 2" xfId="37355"/>
    <cellStyle name="Normal 5 4 3 5" xfId="37356"/>
    <cellStyle name="Normal 5 4 4" xfId="37357"/>
    <cellStyle name="Normal 5 4 4 2" xfId="37358"/>
    <cellStyle name="Normal 5 4 5" xfId="37359"/>
    <cellStyle name="Normal 5 4 5 2" xfId="37360"/>
    <cellStyle name="Normal 5 4 6" xfId="37361"/>
    <cellStyle name="Normal 5 4 6 2" xfId="37362"/>
    <cellStyle name="Normal 5 4 7" xfId="37363"/>
    <cellStyle name="Normal 5 4 8" xfId="37364"/>
    <cellStyle name="Normal 5 4 9" xfId="37365"/>
    <cellStyle name="Normal 5 5" xfId="37366"/>
    <cellStyle name="Normal 5 5 2" xfId="37367"/>
    <cellStyle name="Normal 5 5 2 2" xfId="37368"/>
    <cellStyle name="Normal 5 5 2 2 2" xfId="37369"/>
    <cellStyle name="Normal 5 5 2 3" xfId="37370"/>
    <cellStyle name="Normal 5 5 2 3 2" xfId="37371"/>
    <cellStyle name="Normal 5 5 2 4" xfId="37372"/>
    <cellStyle name="Normal 5 5 2 4 2" xfId="37373"/>
    <cellStyle name="Normal 5 5 2 5" xfId="37374"/>
    <cellStyle name="Normal 5 5 3" xfId="37375"/>
    <cellStyle name="Normal 5 5 3 2" xfId="37376"/>
    <cellStyle name="Normal 5 5 4" xfId="37377"/>
    <cellStyle name="Normal 5 5 4 2" xfId="37378"/>
    <cellStyle name="Normal 5 5 5" xfId="37379"/>
    <cellStyle name="Normal 5 5 5 2" xfId="37380"/>
    <cellStyle name="Normal 5 5 6" xfId="37381"/>
    <cellStyle name="Normal 5 5 7" xfId="37382"/>
    <cellStyle name="Normal 5 5 8" xfId="37383"/>
    <cellStyle name="Normal 5 6" xfId="37384"/>
    <cellStyle name="Normal 5 6 2" xfId="37385"/>
    <cellStyle name="Normal 5 6 2 2" xfId="37386"/>
    <cellStyle name="Normal 5 6 2 2 2" xfId="37387"/>
    <cellStyle name="Normal 5 6 2 3" xfId="37388"/>
    <cellStyle name="Normal 5 6 2 4" xfId="37389"/>
    <cellStyle name="Normal 5 6 3" xfId="37390"/>
    <cellStyle name="Normal 5 6 3 2" xfId="37391"/>
    <cellStyle name="Normal 5 6 3 3" xfId="37392"/>
    <cellStyle name="Normal 5 6 4" xfId="37393"/>
    <cellStyle name="Normal 5 6 4 2" xfId="37394"/>
    <cellStyle name="Normal 5 6 5" xfId="37395"/>
    <cellStyle name="Normal 5 6 6" xfId="37396"/>
    <cellStyle name="Normal 5 6 7" xfId="37397"/>
    <cellStyle name="Normal 5 7" xfId="37398"/>
    <cellStyle name="Normal 5 7 2" xfId="37399"/>
    <cellStyle name="Normal 5 7 2 2" xfId="37400"/>
    <cellStyle name="Normal 5 7 2 2 2" xfId="37401"/>
    <cellStyle name="Normal 5 7 2 3" xfId="37402"/>
    <cellStyle name="Normal 5 7 3" xfId="37403"/>
    <cellStyle name="Normal 5 7 3 2" xfId="37404"/>
    <cellStyle name="Normal 5 7 4" xfId="37405"/>
    <cellStyle name="Normal 5 7 5" xfId="37406"/>
    <cellStyle name="Normal 5 7 6" xfId="37407"/>
    <cellStyle name="Normal 5 7 7" xfId="37408"/>
    <cellStyle name="Normal 5 8" xfId="37409"/>
    <cellStyle name="Normal 5 8 2" xfId="37410"/>
    <cellStyle name="Normal 5 8 2 2" xfId="37411"/>
    <cellStyle name="Normal 5 8 3" xfId="37412"/>
    <cellStyle name="Normal 5 8 4" xfId="37413"/>
    <cellStyle name="Normal 5 8 5" xfId="37414"/>
    <cellStyle name="Normal 5 9" xfId="37415"/>
    <cellStyle name="Normal 5 9 2" xfId="37416"/>
    <cellStyle name="Normal 5 9 3" xfId="37417"/>
    <cellStyle name="Normal 5 9 4" xfId="37418"/>
    <cellStyle name="Normal 5_El Salvador" xfId="37419"/>
    <cellStyle name="Normal 50" xfId="37420"/>
    <cellStyle name="Normal 50 2" xfId="37421"/>
    <cellStyle name="Normal 50 3" xfId="37422"/>
    <cellStyle name="Normal 50 4" xfId="37423"/>
    <cellStyle name="Normal 51" xfId="37424"/>
    <cellStyle name="Normal 51 2" xfId="37425"/>
    <cellStyle name="Normal 51 3" xfId="37426"/>
    <cellStyle name="Normal 51 4" xfId="37427"/>
    <cellStyle name="Normal 52" xfId="37428"/>
    <cellStyle name="Normal 52 2" xfId="37429"/>
    <cellStyle name="Normal 52 3" xfId="37430"/>
    <cellStyle name="Normal 52 4" xfId="37431"/>
    <cellStyle name="Normal 53" xfId="37432"/>
    <cellStyle name="Normal 53 2" xfId="37433"/>
    <cellStyle name="Normal 53 3" xfId="37434"/>
    <cellStyle name="Normal 53 4" xfId="37435"/>
    <cellStyle name="Normal 54" xfId="37436"/>
    <cellStyle name="Normal 54 2" xfId="37437"/>
    <cellStyle name="Normal 54 3" xfId="37438"/>
    <cellStyle name="Normal 54 4" xfId="37439"/>
    <cellStyle name="Normal 55" xfId="37440"/>
    <cellStyle name="Normal 55 2" xfId="37441"/>
    <cellStyle name="Normal 55 3" xfId="37442"/>
    <cellStyle name="Normal 55 4" xfId="37443"/>
    <cellStyle name="Normal 56" xfId="37444"/>
    <cellStyle name="Normal 56 2" xfId="37445"/>
    <cellStyle name="Normal 56 3" xfId="37446"/>
    <cellStyle name="Normal 56 4" xfId="37447"/>
    <cellStyle name="Normal 57" xfId="37448"/>
    <cellStyle name="Normal 57 2" xfId="37449"/>
    <cellStyle name="Normal 57 3" xfId="37450"/>
    <cellStyle name="Normal 57 4" xfId="37451"/>
    <cellStyle name="Normal 58" xfId="37452"/>
    <cellStyle name="Normal 58 2" xfId="37453"/>
    <cellStyle name="Normal 58 3" xfId="37454"/>
    <cellStyle name="Normal 58 4" xfId="37455"/>
    <cellStyle name="Normal 59" xfId="37456"/>
    <cellStyle name="Normal 59 2" xfId="37457"/>
    <cellStyle name="Normal 6" xfId="37458"/>
    <cellStyle name="Normal 6 10" xfId="37459"/>
    <cellStyle name="Normal 6 11" xfId="37460"/>
    <cellStyle name="Normal 6 12" xfId="37461"/>
    <cellStyle name="Normal 6 13" xfId="37462"/>
    <cellStyle name="Normal 6 14" xfId="37463"/>
    <cellStyle name="Normal 6 2" xfId="37464"/>
    <cellStyle name="Normal 6 2 10" xfId="37465"/>
    <cellStyle name="Normal 6 2 11" xfId="37466"/>
    <cellStyle name="Normal 6 2 2" xfId="37467"/>
    <cellStyle name="Normal 6 2 2 2" xfId="37468"/>
    <cellStyle name="Normal 6 2 2 2 2" xfId="37469"/>
    <cellStyle name="Normal 6 2 2 2 2 2" xfId="37470"/>
    <cellStyle name="Normal 6 2 2 2 2 2 2" xfId="37471"/>
    <cellStyle name="Normal 6 2 2 2 2 3" xfId="37472"/>
    <cellStyle name="Normal 6 2 2 2 2 3 2" xfId="37473"/>
    <cellStyle name="Normal 6 2 2 2 2 4" xfId="37474"/>
    <cellStyle name="Normal 6 2 2 2 2 4 2" xfId="37475"/>
    <cellStyle name="Normal 6 2 2 2 2 5" xfId="37476"/>
    <cellStyle name="Normal 6 2 2 2 3" xfId="37477"/>
    <cellStyle name="Normal 6 2 2 2 3 2" xfId="37478"/>
    <cellStyle name="Normal 6 2 2 2 4" xfId="37479"/>
    <cellStyle name="Normal 6 2 2 2 4 2" xfId="37480"/>
    <cellStyle name="Normal 6 2 2 2 5" xfId="37481"/>
    <cellStyle name="Normal 6 2 2 2 5 2" xfId="37482"/>
    <cellStyle name="Normal 6 2 2 2 6" xfId="37483"/>
    <cellStyle name="Normal 6 2 2 3" xfId="37484"/>
    <cellStyle name="Normal 6 2 2 3 2" xfId="37485"/>
    <cellStyle name="Normal 6 2 2 3 2 2" xfId="37486"/>
    <cellStyle name="Normal 6 2 2 3 3" xfId="37487"/>
    <cellStyle name="Normal 6 2 2 3 3 2" xfId="37488"/>
    <cellStyle name="Normal 6 2 2 3 4" xfId="37489"/>
    <cellStyle name="Normal 6 2 2 3 4 2" xfId="37490"/>
    <cellStyle name="Normal 6 2 2 3 5" xfId="37491"/>
    <cellStyle name="Normal 6 2 2 4" xfId="37492"/>
    <cellStyle name="Normal 6 2 2 4 2" xfId="37493"/>
    <cellStyle name="Normal 6 2 2 5" xfId="37494"/>
    <cellStyle name="Normal 6 2 2 5 2" xfId="37495"/>
    <cellStyle name="Normal 6 2 2 6" xfId="37496"/>
    <cellStyle name="Normal 6 2 2 6 2" xfId="37497"/>
    <cellStyle name="Normal 6 2 2 7" xfId="37498"/>
    <cellStyle name="Normal 6 2 2 8" xfId="37499"/>
    <cellStyle name="Normal 6 2 3" xfId="37500"/>
    <cellStyle name="Normal 6 2 3 2" xfId="37501"/>
    <cellStyle name="Normal 6 2 3 2 2" xfId="37502"/>
    <cellStyle name="Normal 6 2 3 2 2 2" xfId="37503"/>
    <cellStyle name="Normal 6 2 3 2 3" xfId="37504"/>
    <cellStyle name="Normal 6 2 3 2 3 2" xfId="37505"/>
    <cellStyle name="Normal 6 2 3 2 4" xfId="37506"/>
    <cellStyle name="Normal 6 2 3 2 4 2" xfId="37507"/>
    <cellStyle name="Normal 6 2 3 2 5" xfId="37508"/>
    <cellStyle name="Normal 6 2 3 3" xfId="37509"/>
    <cellStyle name="Normal 6 2 3 3 2" xfId="37510"/>
    <cellStyle name="Normal 6 2 3 4" xfId="37511"/>
    <cellStyle name="Normal 6 2 3 4 2" xfId="37512"/>
    <cellStyle name="Normal 6 2 3 5" xfId="37513"/>
    <cellStyle name="Normal 6 2 3 5 2" xfId="37514"/>
    <cellStyle name="Normal 6 2 3 6" xfId="37515"/>
    <cellStyle name="Normal 6 2 3 7" xfId="37516"/>
    <cellStyle name="Normal 6 2 4" xfId="37517"/>
    <cellStyle name="Normal 6 2 4 2" xfId="37518"/>
    <cellStyle name="Normal 6 2 4 2 2" xfId="37519"/>
    <cellStyle name="Normal 6 2 4 3" xfId="37520"/>
    <cellStyle name="Normal 6 2 4 3 2" xfId="37521"/>
    <cellStyle name="Normal 6 2 4 4" xfId="37522"/>
    <cellStyle name="Normal 6 2 4 4 2" xfId="37523"/>
    <cellStyle name="Normal 6 2 4 5" xfId="37524"/>
    <cellStyle name="Normal 6 2 5" xfId="37525"/>
    <cellStyle name="Normal 6 2 5 2" xfId="37526"/>
    <cellStyle name="Normal 6 2 6" xfId="37527"/>
    <cellStyle name="Normal 6 2 6 2" xfId="37528"/>
    <cellStyle name="Normal 6 2 7" xfId="37529"/>
    <cellStyle name="Normal 6 2 7 2" xfId="37530"/>
    <cellStyle name="Normal 6 2 8" xfId="37531"/>
    <cellStyle name="Normal 6 2 8 2" xfId="37532"/>
    <cellStyle name="Normal 6 2 9" xfId="37533"/>
    <cellStyle name="Normal 6 3" xfId="37534"/>
    <cellStyle name="Normal 6 3 2" xfId="37535"/>
    <cellStyle name="Normal 6 3 2 2" xfId="37536"/>
    <cellStyle name="Normal 6 3 2 2 2" xfId="37537"/>
    <cellStyle name="Normal 6 3 2 2 2 2" xfId="37538"/>
    <cellStyle name="Normal 6 3 2 2 3" xfId="37539"/>
    <cellStyle name="Normal 6 3 2 2 3 2" xfId="37540"/>
    <cellStyle name="Normal 6 3 2 2 4" xfId="37541"/>
    <cellStyle name="Normal 6 3 2 2 4 2" xfId="37542"/>
    <cellStyle name="Normal 6 3 2 2 5" xfId="37543"/>
    <cellStyle name="Normal 6 3 2 3" xfId="37544"/>
    <cellStyle name="Normal 6 3 2 3 2" xfId="37545"/>
    <cellStyle name="Normal 6 3 2 4" xfId="37546"/>
    <cellStyle name="Normal 6 3 2 4 2" xfId="37547"/>
    <cellStyle name="Normal 6 3 2 5" xfId="37548"/>
    <cellStyle name="Normal 6 3 2 5 2" xfId="37549"/>
    <cellStyle name="Normal 6 3 2 6" xfId="37550"/>
    <cellStyle name="Normal 6 3 3" xfId="37551"/>
    <cellStyle name="Normal 6 3 3 2" xfId="37552"/>
    <cellStyle name="Normal 6 3 3 2 2" xfId="37553"/>
    <cellStyle name="Normal 6 3 3 3" xfId="37554"/>
    <cellStyle name="Normal 6 3 3 3 2" xfId="37555"/>
    <cellStyle name="Normal 6 3 3 4" xfId="37556"/>
    <cellStyle name="Normal 6 3 3 4 2" xfId="37557"/>
    <cellStyle name="Normal 6 3 3 5" xfId="37558"/>
    <cellStyle name="Normal 6 3 4" xfId="37559"/>
    <cellStyle name="Normal 6 3 4 2" xfId="37560"/>
    <cellStyle name="Normal 6 3 5" xfId="37561"/>
    <cellStyle name="Normal 6 3 5 2" xfId="37562"/>
    <cellStyle name="Normal 6 3 6" xfId="37563"/>
    <cellStyle name="Normal 6 3 6 2" xfId="37564"/>
    <cellStyle name="Normal 6 3 7" xfId="37565"/>
    <cellStyle name="Normal 6 3 8" xfId="37566"/>
    <cellStyle name="Normal 6 3 9" xfId="37567"/>
    <cellStyle name="Normal 6 4" xfId="37568"/>
    <cellStyle name="Normal 6 4 2" xfId="37569"/>
    <cellStyle name="Normal 6 4 2 2" xfId="37570"/>
    <cellStyle name="Normal 6 4 2 2 2" xfId="37571"/>
    <cellStyle name="Normal 6 4 2 3" xfId="37572"/>
    <cellStyle name="Normal 6 4 2 3 2" xfId="37573"/>
    <cellStyle name="Normal 6 4 2 4" xfId="37574"/>
    <cellStyle name="Normal 6 4 2 4 2" xfId="37575"/>
    <cellStyle name="Normal 6 4 2 5" xfId="37576"/>
    <cellStyle name="Normal 6 4 3" xfId="37577"/>
    <cellStyle name="Normal 6 4 3 2" xfId="37578"/>
    <cellStyle name="Normal 6 4 4" xfId="37579"/>
    <cellStyle name="Normal 6 4 4 2" xfId="37580"/>
    <cellStyle name="Normal 6 4 5" xfId="37581"/>
    <cellStyle name="Normal 6 4 5 2" xfId="37582"/>
    <cellStyle name="Normal 6 4 6" xfId="37583"/>
    <cellStyle name="Normal 6 4 7" xfId="37584"/>
    <cellStyle name="Normal 6 4 8" xfId="37585"/>
    <cellStyle name="Normal 6 5" xfId="37586"/>
    <cellStyle name="Normal 6 5 2" xfId="37587"/>
    <cellStyle name="Normal 6 5 2 2" xfId="37588"/>
    <cellStyle name="Normal 6 5 3" xfId="37589"/>
    <cellStyle name="Normal 6 5 3 2" xfId="37590"/>
    <cellStyle name="Normal 6 5 4" xfId="37591"/>
    <cellStyle name="Normal 6 5 4 2" xfId="37592"/>
    <cellStyle name="Normal 6 5 5" xfId="37593"/>
    <cellStyle name="Normal 6 5 6" xfId="37594"/>
    <cellStyle name="Normal 6 5 7" xfId="37595"/>
    <cellStyle name="Normal 6 6" xfId="37596"/>
    <cellStyle name="Normal 6 6 2" xfId="37597"/>
    <cellStyle name="Normal 6 6 3" xfId="37598"/>
    <cellStyle name="Normal 6 6 4" xfId="37599"/>
    <cellStyle name="Normal 6 7" xfId="37600"/>
    <cellStyle name="Normal 6 7 2" xfId="37601"/>
    <cellStyle name="Normal 6 7 3" xfId="37602"/>
    <cellStyle name="Normal 6 8" xfId="37603"/>
    <cellStyle name="Normal 6 8 2" xfId="37604"/>
    <cellStyle name="Normal 6 8 3" xfId="37605"/>
    <cellStyle name="Normal 6 9" xfId="37606"/>
    <cellStyle name="Normal 6 9 2" xfId="37607"/>
    <cellStyle name="Normal 6 9 3" xfId="37608"/>
    <cellStyle name="Normal 6_El Salvador" xfId="37609"/>
    <cellStyle name="Normal 60" xfId="37610"/>
    <cellStyle name="Normal 60 2" xfId="37611"/>
    <cellStyle name="Normal 60 3" xfId="37612"/>
    <cellStyle name="Normal 60 4" xfId="37613"/>
    <cellStyle name="Normal 61" xfId="37614"/>
    <cellStyle name="Normal 61 2" xfId="37615"/>
    <cellStyle name="Normal 61 3" xfId="37616"/>
    <cellStyle name="Normal 61 4" xfId="37617"/>
    <cellStyle name="Normal 62" xfId="37618"/>
    <cellStyle name="Normal 62 2" xfId="37619"/>
    <cellStyle name="Normal 62 3" xfId="37620"/>
    <cellStyle name="Normal 62 4" xfId="37621"/>
    <cellStyle name="Normal 63" xfId="37622"/>
    <cellStyle name="Normal 63 2" xfId="37623"/>
    <cellStyle name="Normal 63 3" xfId="37624"/>
    <cellStyle name="Normal 63 4" xfId="37625"/>
    <cellStyle name="Normal 64" xfId="37626"/>
    <cellStyle name="Normal 64 2" xfId="37627"/>
    <cellStyle name="Normal 64 3" xfId="37628"/>
    <cellStyle name="Normal 64 4" xfId="37629"/>
    <cellStyle name="Normal 65" xfId="37630"/>
    <cellStyle name="Normal 65 2" xfId="37631"/>
    <cellStyle name="Normal 65 3" xfId="37632"/>
    <cellStyle name="Normal 65 4" xfId="37633"/>
    <cellStyle name="Normal 66" xfId="37634"/>
    <cellStyle name="Normal 66 2" xfId="37635"/>
    <cellStyle name="Normal 66 3" xfId="37636"/>
    <cellStyle name="Normal 66 4" xfId="37637"/>
    <cellStyle name="Normal 67" xfId="37638"/>
    <cellStyle name="Normal 67 2" xfId="37639"/>
    <cellStyle name="Normal 67 3" xfId="37640"/>
    <cellStyle name="Normal 67 4" xfId="37641"/>
    <cellStyle name="Normal 68" xfId="37642"/>
    <cellStyle name="Normal 68 2" xfId="37643"/>
    <cellStyle name="Normal 68 3" xfId="37644"/>
    <cellStyle name="Normal 68 4" xfId="37645"/>
    <cellStyle name="Normal 69" xfId="37646"/>
    <cellStyle name="Normal 69 2" xfId="37647"/>
    <cellStyle name="Normal 69 3" xfId="37648"/>
    <cellStyle name="Normal 69 4" xfId="37649"/>
    <cellStyle name="Normal 7" xfId="37650"/>
    <cellStyle name="Normal 7 10" xfId="37651"/>
    <cellStyle name="Normal 7 11" xfId="37652"/>
    <cellStyle name="Normal 7 2" xfId="37653"/>
    <cellStyle name="Normal 7 2 2" xfId="37654"/>
    <cellStyle name="Normal 7 2 2 2" xfId="37655"/>
    <cellStyle name="Normal 7 2 2 2 2" xfId="37656"/>
    <cellStyle name="Normal 7 2 2 2 2 2" xfId="37657"/>
    <cellStyle name="Normal 7 2 2 2 3" xfId="37658"/>
    <cellStyle name="Normal 7 2 2 3" xfId="37659"/>
    <cellStyle name="Normal 7 2 2 3 2" xfId="37660"/>
    <cellStyle name="Normal 7 2 2 4" xfId="37661"/>
    <cellStyle name="Normal 7 2 3" xfId="37662"/>
    <cellStyle name="Normal 7 2 3 2" xfId="37663"/>
    <cellStyle name="Normal 7 2 3 2 2" xfId="37664"/>
    <cellStyle name="Normal 7 2 3 3" xfId="37665"/>
    <cellStyle name="Normal 7 2 3 4" xfId="37666"/>
    <cellStyle name="Normal 7 2 4" xfId="37667"/>
    <cellStyle name="Normal 7 2 4 2" xfId="37668"/>
    <cellStyle name="Normal 7 2 5" xfId="37669"/>
    <cellStyle name="Normal 7 2 6" xfId="37670"/>
    <cellStyle name="Normal 7 2 7" xfId="37671"/>
    <cellStyle name="Normal 7 2 8" xfId="37672"/>
    <cellStyle name="Normal 7 3" xfId="37673"/>
    <cellStyle name="Normal 7 3 2" xfId="37674"/>
    <cellStyle name="Normal 7 3 2 2" xfId="37675"/>
    <cellStyle name="Normal 7 3 2 2 2" xfId="37676"/>
    <cellStyle name="Normal 7 3 2 3" xfId="37677"/>
    <cellStyle name="Normal 7 3 3" xfId="37678"/>
    <cellStyle name="Normal 7 3 3 2" xfId="37679"/>
    <cellStyle name="Normal 7 3 4" xfId="37680"/>
    <cellStyle name="Normal 7 3 5" xfId="37681"/>
    <cellStyle name="Normal 7 3 6" xfId="37682"/>
    <cellStyle name="Normal 7 4" xfId="37683"/>
    <cellStyle name="Normal 7 4 2" xfId="37684"/>
    <cellStyle name="Normal 7 4 2 2" xfId="37685"/>
    <cellStyle name="Normal 7 4 3" xfId="37686"/>
    <cellStyle name="Normal 7 4 4" xfId="37687"/>
    <cellStyle name="Normal 7 4 5" xfId="37688"/>
    <cellStyle name="Normal 7 4 6" xfId="37689"/>
    <cellStyle name="Normal 7 5" xfId="37690"/>
    <cellStyle name="Normal 7 5 2" xfId="37691"/>
    <cellStyle name="Normal 7 5 3" xfId="37692"/>
    <cellStyle name="Normal 7 5 4" xfId="37693"/>
    <cellStyle name="Normal 7 5 5" xfId="37694"/>
    <cellStyle name="Normal 7 6" xfId="37695"/>
    <cellStyle name="Normal 7 6 2" xfId="37696"/>
    <cellStyle name="Normal 7 6 3" xfId="37697"/>
    <cellStyle name="Normal 7 7" xfId="37698"/>
    <cellStyle name="Normal 7 7 2" xfId="37699"/>
    <cellStyle name="Normal 7 7 3" xfId="37700"/>
    <cellStyle name="Normal 7 8" xfId="37701"/>
    <cellStyle name="Normal 7 9" xfId="37702"/>
    <cellStyle name="Normal 7_El Salvador" xfId="37703"/>
    <cellStyle name="Normal 70" xfId="37704"/>
    <cellStyle name="Normal 70 2" xfId="37705"/>
    <cellStyle name="Normal 71" xfId="37706"/>
    <cellStyle name="Normal 71 2" xfId="37707"/>
    <cellStyle name="Normal 72" xfId="37708"/>
    <cellStyle name="Normal 72 2" xfId="37709"/>
    <cellStyle name="Normal 73" xfId="37710"/>
    <cellStyle name="Normal 73 2" xfId="37711"/>
    <cellStyle name="Normal 74" xfId="37712"/>
    <cellStyle name="Normal 74 2" xfId="37713"/>
    <cellStyle name="Normal 75" xfId="37714"/>
    <cellStyle name="Normal 75 2" xfId="37715"/>
    <cellStyle name="Normal 76" xfId="37716"/>
    <cellStyle name="Normal 76 2" xfId="37717"/>
    <cellStyle name="Normal 77" xfId="37718"/>
    <cellStyle name="Normal 77 2" xfId="37719"/>
    <cellStyle name="Normal 78" xfId="37720"/>
    <cellStyle name="Normal 78 2" xfId="37721"/>
    <cellStyle name="Normal 79" xfId="37722"/>
    <cellStyle name="Normal 79 2" xfId="37723"/>
    <cellStyle name="Normal 8" xfId="37724"/>
    <cellStyle name="Normal 8 10" xfId="37725"/>
    <cellStyle name="Normal 8 11" xfId="37726"/>
    <cellStyle name="Normal 8 12" xfId="37727"/>
    <cellStyle name="Normal 8 13" xfId="37728"/>
    <cellStyle name="Normal 8 2" xfId="37729"/>
    <cellStyle name="Normal 8 2 10" xfId="37730"/>
    <cellStyle name="Normal 8 2 11" xfId="37731"/>
    <cellStyle name="Normal 8 2 12" xfId="37732"/>
    <cellStyle name="Normal 8 2 2" xfId="37733"/>
    <cellStyle name="Normal 8 2 2 2" xfId="37734"/>
    <cellStyle name="Normal 8 2 2 2 2" xfId="37735"/>
    <cellStyle name="Normal 8 2 2 2 2 2" xfId="37736"/>
    <cellStyle name="Normal 8 2 2 2 2 2 2" xfId="37737"/>
    <cellStyle name="Normal 8 2 2 2 2 3" xfId="37738"/>
    <cellStyle name="Normal 8 2 2 2 2 3 2" xfId="37739"/>
    <cellStyle name="Normal 8 2 2 2 2 4" xfId="37740"/>
    <cellStyle name="Normal 8 2 2 2 2 4 2" xfId="37741"/>
    <cellStyle name="Normal 8 2 2 2 2 5" xfId="37742"/>
    <cellStyle name="Normal 8 2 2 2 3" xfId="37743"/>
    <cellStyle name="Normal 8 2 2 2 3 2" xfId="37744"/>
    <cellStyle name="Normal 8 2 2 2 4" xfId="37745"/>
    <cellStyle name="Normal 8 2 2 2 4 2" xfId="37746"/>
    <cellStyle name="Normal 8 2 2 2 5" xfId="37747"/>
    <cellStyle name="Normal 8 2 2 2 5 2" xfId="37748"/>
    <cellStyle name="Normal 8 2 2 2 6" xfId="37749"/>
    <cellStyle name="Normal 8 2 2 3" xfId="37750"/>
    <cellStyle name="Normal 8 2 2 3 2" xfId="37751"/>
    <cellStyle name="Normal 8 2 2 3 2 2" xfId="37752"/>
    <cellStyle name="Normal 8 2 2 3 3" xfId="37753"/>
    <cellStyle name="Normal 8 2 2 3 3 2" xfId="37754"/>
    <cellStyle name="Normal 8 2 2 3 4" xfId="37755"/>
    <cellStyle name="Normal 8 2 2 3 4 2" xfId="37756"/>
    <cellStyle name="Normal 8 2 2 3 5" xfId="37757"/>
    <cellStyle name="Normal 8 2 2 4" xfId="37758"/>
    <cellStyle name="Normal 8 2 2 4 2" xfId="37759"/>
    <cellStyle name="Normal 8 2 2 5" xfId="37760"/>
    <cellStyle name="Normal 8 2 2 5 2" xfId="37761"/>
    <cellStyle name="Normal 8 2 2 6" xfId="37762"/>
    <cellStyle name="Normal 8 2 2 6 2" xfId="37763"/>
    <cellStyle name="Normal 8 2 2 7" xfId="37764"/>
    <cellStyle name="Normal 8 2 3" xfId="37765"/>
    <cellStyle name="Normal 8 2 3 2" xfId="37766"/>
    <cellStyle name="Normal 8 2 3 2 2" xfId="37767"/>
    <cellStyle name="Normal 8 2 3 2 2 2" xfId="37768"/>
    <cellStyle name="Normal 8 2 3 2 3" xfId="37769"/>
    <cellStyle name="Normal 8 2 3 2 3 2" xfId="37770"/>
    <cellStyle name="Normal 8 2 3 2 4" xfId="37771"/>
    <cellStyle name="Normal 8 2 3 2 4 2" xfId="37772"/>
    <cellStyle name="Normal 8 2 3 2 5" xfId="37773"/>
    <cellStyle name="Normal 8 2 3 3" xfId="37774"/>
    <cellStyle name="Normal 8 2 3 3 2" xfId="37775"/>
    <cellStyle name="Normal 8 2 3 4" xfId="37776"/>
    <cellStyle name="Normal 8 2 3 4 2" xfId="37777"/>
    <cellStyle name="Normal 8 2 3 5" xfId="37778"/>
    <cellStyle name="Normal 8 2 3 5 2" xfId="37779"/>
    <cellStyle name="Normal 8 2 3 6" xfId="37780"/>
    <cellStyle name="Normal 8 2 4" xfId="37781"/>
    <cellStyle name="Normal 8 2 4 2" xfId="37782"/>
    <cellStyle name="Normal 8 2 4 2 2" xfId="37783"/>
    <cellStyle name="Normal 8 2 4 3" xfId="37784"/>
    <cellStyle name="Normal 8 2 4 3 2" xfId="37785"/>
    <cellStyle name="Normal 8 2 4 4" xfId="37786"/>
    <cellStyle name="Normal 8 2 4 4 2" xfId="37787"/>
    <cellStyle name="Normal 8 2 4 5" xfId="37788"/>
    <cellStyle name="Normal 8 2 5" xfId="37789"/>
    <cellStyle name="Normal 8 2 5 2" xfId="37790"/>
    <cellStyle name="Normal 8 2 6" xfId="37791"/>
    <cellStyle name="Normal 8 2 6 2" xfId="37792"/>
    <cellStyle name="Normal 8 2 7" xfId="37793"/>
    <cellStyle name="Normal 8 2 7 2" xfId="37794"/>
    <cellStyle name="Normal 8 2 8" xfId="37795"/>
    <cellStyle name="Normal 8 2 9" xfId="37796"/>
    <cellStyle name="Normal 8 3" xfId="37797"/>
    <cellStyle name="Normal 8 3 2" xfId="37798"/>
    <cellStyle name="Normal 8 3 2 2" xfId="37799"/>
    <cellStyle name="Normal 8 3 2 2 2" xfId="37800"/>
    <cellStyle name="Normal 8 3 2 2 2 2" xfId="37801"/>
    <cellStyle name="Normal 8 3 2 2 3" xfId="37802"/>
    <cellStyle name="Normal 8 3 2 2 3 2" xfId="37803"/>
    <cellStyle name="Normal 8 3 2 2 4" xfId="37804"/>
    <cellStyle name="Normal 8 3 2 2 4 2" xfId="37805"/>
    <cellStyle name="Normal 8 3 2 2 5" xfId="37806"/>
    <cellStyle name="Normal 8 3 2 3" xfId="37807"/>
    <cellStyle name="Normal 8 3 2 3 2" xfId="37808"/>
    <cellStyle name="Normal 8 3 2 4" xfId="37809"/>
    <cellStyle name="Normal 8 3 2 4 2" xfId="37810"/>
    <cellStyle name="Normal 8 3 2 5" xfId="37811"/>
    <cellStyle name="Normal 8 3 2 5 2" xfId="37812"/>
    <cellStyle name="Normal 8 3 2 6" xfId="37813"/>
    <cellStyle name="Normal 8 3 3" xfId="37814"/>
    <cellStyle name="Normal 8 3 3 2" xfId="37815"/>
    <cellStyle name="Normal 8 3 3 2 2" xfId="37816"/>
    <cellStyle name="Normal 8 3 3 3" xfId="37817"/>
    <cellStyle name="Normal 8 3 3 3 2" xfId="37818"/>
    <cellStyle name="Normal 8 3 3 4" xfId="37819"/>
    <cellStyle name="Normal 8 3 3 4 2" xfId="37820"/>
    <cellStyle name="Normal 8 3 3 5" xfId="37821"/>
    <cellStyle name="Normal 8 3 4" xfId="37822"/>
    <cellStyle name="Normal 8 3 4 2" xfId="37823"/>
    <cellStyle name="Normal 8 3 5" xfId="37824"/>
    <cellStyle name="Normal 8 3 5 2" xfId="37825"/>
    <cellStyle name="Normal 8 3 6" xfId="37826"/>
    <cellStyle name="Normal 8 3 6 2" xfId="37827"/>
    <cellStyle name="Normal 8 3 7" xfId="37828"/>
    <cellStyle name="Normal 8 3 8" xfId="37829"/>
    <cellStyle name="Normal 8 3 9" xfId="37830"/>
    <cellStyle name="Normal 8 4" xfId="37831"/>
    <cellStyle name="Normal 8 4 2" xfId="37832"/>
    <cellStyle name="Normal 8 4 2 2" xfId="37833"/>
    <cellStyle name="Normal 8 4 2 2 2" xfId="37834"/>
    <cellStyle name="Normal 8 4 2 3" xfId="37835"/>
    <cellStyle name="Normal 8 4 2 3 2" xfId="37836"/>
    <cellStyle name="Normal 8 4 2 4" xfId="37837"/>
    <cellStyle name="Normal 8 4 2 4 2" xfId="37838"/>
    <cellStyle name="Normal 8 4 2 5" xfId="37839"/>
    <cellStyle name="Normal 8 4 3" xfId="37840"/>
    <cellStyle name="Normal 8 4 3 2" xfId="37841"/>
    <cellStyle name="Normal 8 4 4" xfId="37842"/>
    <cellStyle name="Normal 8 4 4 2" xfId="37843"/>
    <cellStyle name="Normal 8 4 5" xfId="37844"/>
    <cellStyle name="Normal 8 4 5 2" xfId="37845"/>
    <cellStyle name="Normal 8 4 6" xfId="37846"/>
    <cellStyle name="Normal 8 4 7" xfId="37847"/>
    <cellStyle name="Normal 8 4 8" xfId="37848"/>
    <cellStyle name="Normal 8 5" xfId="37849"/>
    <cellStyle name="Normal 8 5 2" xfId="37850"/>
    <cellStyle name="Normal 8 5 2 2" xfId="37851"/>
    <cellStyle name="Normal 8 5 3" xfId="37852"/>
    <cellStyle name="Normal 8 5 3 2" xfId="37853"/>
    <cellStyle name="Normal 8 5 4" xfId="37854"/>
    <cellStyle name="Normal 8 5 4 2" xfId="37855"/>
    <cellStyle name="Normal 8 5 5" xfId="37856"/>
    <cellStyle name="Normal 8 5 6" xfId="37857"/>
    <cellStyle name="Normal 8 5 7" xfId="37858"/>
    <cellStyle name="Normal 8 6" xfId="37859"/>
    <cellStyle name="Normal 8 6 2" xfId="37860"/>
    <cellStyle name="Normal 8 6 3" xfId="37861"/>
    <cellStyle name="Normal 8 6 4" xfId="37862"/>
    <cellStyle name="Normal 8 7" xfId="37863"/>
    <cellStyle name="Normal 8 7 2" xfId="37864"/>
    <cellStyle name="Normal 8 7 3" xfId="37865"/>
    <cellStyle name="Normal 8 8" xfId="37866"/>
    <cellStyle name="Normal 8 8 2" xfId="37867"/>
    <cellStyle name="Normal 8 8 3" xfId="37868"/>
    <cellStyle name="Normal 8 9" xfId="37869"/>
    <cellStyle name="Normal 8 9 2" xfId="37870"/>
    <cellStyle name="Normal 8 9 3" xfId="37871"/>
    <cellStyle name="Normal 8_El Salvador" xfId="37872"/>
    <cellStyle name="Normal 80" xfId="37873"/>
    <cellStyle name="Normal 80 2" xfId="37874"/>
    <cellStyle name="Normal 81" xfId="37875"/>
    <cellStyle name="Normal 81 2" xfId="37876"/>
    <cellStyle name="Normal 82" xfId="37877"/>
    <cellStyle name="Normal 82 2" xfId="37878"/>
    <cellStyle name="Normal 83" xfId="37879"/>
    <cellStyle name="Normal 83 2" xfId="37880"/>
    <cellStyle name="Normal 84" xfId="37881"/>
    <cellStyle name="Normal 84 2" xfId="37882"/>
    <cellStyle name="Normal 85" xfId="37883"/>
    <cellStyle name="Normal 85 2" xfId="37884"/>
    <cellStyle name="Normal 86" xfId="37885"/>
    <cellStyle name="Normal 86 2" xfId="37886"/>
    <cellStyle name="Normal 87" xfId="37887"/>
    <cellStyle name="Normal 87 2" xfId="37888"/>
    <cellStyle name="Normal 88" xfId="37889"/>
    <cellStyle name="Normal 89" xfId="37890"/>
    <cellStyle name="Normal 89 2" xfId="37891"/>
    <cellStyle name="Normal 89 3" xfId="37892"/>
    <cellStyle name="Normal 89 4" xfId="37893"/>
    <cellStyle name="Normal 89 5" xfId="37894"/>
    <cellStyle name="Normal 89 6" xfId="37895"/>
    <cellStyle name="Normal 89 7" xfId="37896"/>
    <cellStyle name="Normal 89 8" xfId="37897"/>
    <cellStyle name="Normal 9" xfId="37898"/>
    <cellStyle name="Normal 9 10" xfId="37899"/>
    <cellStyle name="Normal 9 2" xfId="37900"/>
    <cellStyle name="Normal 9 2 2" xfId="37901"/>
    <cellStyle name="Normal 9 2 2 2" xfId="37902"/>
    <cellStyle name="Normal 9 2 2 2 2" xfId="37903"/>
    <cellStyle name="Normal 9 2 2 2 2 2" xfId="37904"/>
    <cellStyle name="Normal 9 2 2 2 3" xfId="37905"/>
    <cellStyle name="Normal 9 2 2 3" xfId="37906"/>
    <cellStyle name="Normal 9 2 2 3 2" xfId="37907"/>
    <cellStyle name="Normal 9 2 2 4" xfId="37908"/>
    <cellStyle name="Normal 9 2 2 5" xfId="37909"/>
    <cellStyle name="Normal 9 2 3" xfId="37910"/>
    <cellStyle name="Normal 9 2 3 2" xfId="37911"/>
    <cellStyle name="Normal 9 2 3 2 2" xfId="37912"/>
    <cellStyle name="Normal 9 2 3 3" xfId="37913"/>
    <cellStyle name="Normal 9 2 3 4" xfId="37914"/>
    <cellStyle name="Normal 9 2 4" xfId="37915"/>
    <cellStyle name="Normal 9 2 4 2" xfId="37916"/>
    <cellStyle name="Normal 9 2 4 3" xfId="37917"/>
    <cellStyle name="Normal 9 2 5" xfId="37918"/>
    <cellStyle name="Normal 9 2 6" xfId="37919"/>
    <cellStyle name="Normal 9 2 7" xfId="37920"/>
    <cellStyle name="Normal 9 3" xfId="37921"/>
    <cellStyle name="Normal 9 3 2" xfId="37922"/>
    <cellStyle name="Normal 9 3 2 2" xfId="37923"/>
    <cellStyle name="Normal 9 3 2 2 2" xfId="37924"/>
    <cellStyle name="Normal 9 3 2 3" xfId="37925"/>
    <cellStyle name="Normal 9 3 3" xfId="37926"/>
    <cellStyle name="Normal 9 3 3 2" xfId="37927"/>
    <cellStyle name="Normal 9 3 4" xfId="37928"/>
    <cellStyle name="Normal 9 3 5" xfId="37929"/>
    <cellStyle name="Normal 9 3 6" xfId="37930"/>
    <cellStyle name="Normal 9 4" xfId="37931"/>
    <cellStyle name="Normal 9 4 2" xfId="37932"/>
    <cellStyle name="Normal 9 4 2 2" xfId="37933"/>
    <cellStyle name="Normal 9 4 3" xfId="37934"/>
    <cellStyle name="Normal 9 4 4" xfId="37935"/>
    <cellStyle name="Normal 9 4 5" xfId="37936"/>
    <cellStyle name="Normal 9 5" xfId="37937"/>
    <cellStyle name="Normal 9 5 2" xfId="37938"/>
    <cellStyle name="Normal 9 5 3" xfId="37939"/>
    <cellStyle name="Normal 9 5 4" xfId="37940"/>
    <cellStyle name="Normal 9 5 5" xfId="37941"/>
    <cellStyle name="Normal 9 6" xfId="37942"/>
    <cellStyle name="Normal 9 6 2" xfId="37943"/>
    <cellStyle name="Normal 9 6 3" xfId="37944"/>
    <cellStyle name="Normal 9 7" xfId="37945"/>
    <cellStyle name="Normal 9 8" xfId="37946"/>
    <cellStyle name="Normal 9 9" xfId="37947"/>
    <cellStyle name="Normal 90" xfId="37948"/>
    <cellStyle name="Normal 91" xfId="37949"/>
    <cellStyle name="Normal 91 2" xfId="37950"/>
    <cellStyle name="Normal 91 3" xfId="37951"/>
    <cellStyle name="Normal 92" xfId="37952"/>
    <cellStyle name="Normal 92 2" xfId="37953"/>
    <cellStyle name="Normal 92 3" xfId="37954"/>
    <cellStyle name="Normal 93" xfId="37955"/>
    <cellStyle name="Normal 93 2" xfId="37956"/>
    <cellStyle name="Normal 93 3" xfId="37957"/>
    <cellStyle name="Normal 94" xfId="37958"/>
    <cellStyle name="Normal 94 2" xfId="37959"/>
    <cellStyle name="Normal 94 3" xfId="37960"/>
    <cellStyle name="Normal 95" xfId="37961"/>
    <cellStyle name="Normal 95 2" xfId="37962"/>
    <cellStyle name="Normal 96" xfId="37963"/>
    <cellStyle name="Normal 96 2" xfId="37964"/>
    <cellStyle name="Normal 96 3" xfId="37965"/>
    <cellStyle name="Normal 97" xfId="37966"/>
    <cellStyle name="Normal 97 2" xfId="37967"/>
    <cellStyle name="Normal 97 3" xfId="37968"/>
    <cellStyle name="Normal 98" xfId="37969"/>
    <cellStyle name="Normal 98 2" xfId="37970"/>
    <cellStyle name="Normal 98 3" xfId="37971"/>
    <cellStyle name="Normal 99" xfId="37972"/>
    <cellStyle name="Normal 99 2" xfId="37973"/>
    <cellStyle name="Normal 99 3" xfId="37974"/>
    <cellStyle name="NormalBlue" xfId="37975"/>
    <cellStyle name="NormalBold" xfId="37976"/>
    <cellStyle name="Normale 2" xfId="37977"/>
    <cellStyle name="Normale 3" xfId="37978"/>
    <cellStyle name="Normale 3 2" xfId="37979"/>
    <cellStyle name="Normale 3 3" xfId="37980"/>
    <cellStyle name="Normale 4" xfId="37981"/>
    <cellStyle name="Normale 5" xfId="37982"/>
    <cellStyle name="Normale 6" xfId="37983"/>
    <cellStyle name="Normale_Foglio1" xfId="37984"/>
    <cellStyle name="NormalGB" xfId="37985"/>
    <cellStyle name="NormalHelv" xfId="37986"/>
    <cellStyle name="Normalny_24. 02. 97." xfId="37987"/>
    <cellStyle name="NOT" xfId="37988"/>
    <cellStyle name="Notas 10" xfId="37989"/>
    <cellStyle name="Notas 10 10" xfId="37990"/>
    <cellStyle name="Notas 10 2" xfId="37991"/>
    <cellStyle name="Notas 10 2 2" xfId="37992"/>
    <cellStyle name="Notas 10 2 2 2" xfId="37993"/>
    <cellStyle name="Notas 10 2 2 2 2" xfId="37994"/>
    <cellStyle name="Notas 10 2 2 2 2 2" xfId="37995"/>
    <cellStyle name="Notas 10 2 2 2 2 3" xfId="37996"/>
    <cellStyle name="Notas 10 2 2 2 3" xfId="37997"/>
    <cellStyle name="Notas 10 2 2 2 3 2" xfId="37998"/>
    <cellStyle name="Notas 10 2 2 2 4" xfId="37999"/>
    <cellStyle name="Notas 10 2 2 2 5" xfId="38000"/>
    <cellStyle name="Notas 10 2 2 3" xfId="38001"/>
    <cellStyle name="Notas 10 2 2 3 2" xfId="38002"/>
    <cellStyle name="Notas 10 2 2 3 3" xfId="38003"/>
    <cellStyle name="Notas 10 2 2 4" xfId="38004"/>
    <cellStyle name="Notas 10 2 2 4 2" xfId="38005"/>
    <cellStyle name="Notas 10 2 2 5" xfId="38006"/>
    <cellStyle name="Notas 10 2 2 6" xfId="38007"/>
    <cellStyle name="Notas 10 2 3" xfId="38008"/>
    <cellStyle name="Notas 10 2 3 2" xfId="38009"/>
    <cellStyle name="Notas 10 2 3 2 2" xfId="38010"/>
    <cellStyle name="Notas 10 2 3 2 3" xfId="38011"/>
    <cellStyle name="Notas 10 2 3 3" xfId="38012"/>
    <cellStyle name="Notas 10 2 3 3 2" xfId="38013"/>
    <cellStyle name="Notas 10 2 3 4" xfId="38014"/>
    <cellStyle name="Notas 10 2 3 5" xfId="38015"/>
    <cellStyle name="Notas 10 2 4" xfId="38016"/>
    <cellStyle name="Notas 10 2 4 2" xfId="38017"/>
    <cellStyle name="Notas 10 2 4 2 2" xfId="38018"/>
    <cellStyle name="Notas 10 2 4 2 3" xfId="38019"/>
    <cellStyle name="Notas 10 2 4 3" xfId="38020"/>
    <cellStyle name="Notas 10 2 4 3 2" xfId="38021"/>
    <cellStyle name="Notas 10 2 4 4" xfId="38022"/>
    <cellStyle name="Notas 10 2 4 5" xfId="38023"/>
    <cellStyle name="Notas 10 2 5" xfId="38024"/>
    <cellStyle name="Notas 10 2 5 2" xfId="38025"/>
    <cellStyle name="Notas 10 2 5 2 2" xfId="38026"/>
    <cellStyle name="Notas 10 2 5 3" xfId="38027"/>
    <cellStyle name="Notas 10 2 5 4" xfId="38028"/>
    <cellStyle name="Notas 10 2 6" xfId="38029"/>
    <cellStyle name="Notas 10 2 7" xfId="38030"/>
    <cellStyle name="Notas 10 3" xfId="38031"/>
    <cellStyle name="Notas 10 3 2" xfId="38032"/>
    <cellStyle name="Notas 10 3 2 2" xfId="38033"/>
    <cellStyle name="Notas 10 3 2 2 2" xfId="38034"/>
    <cellStyle name="Notas 10 3 2 2 3" xfId="38035"/>
    <cellStyle name="Notas 10 3 2 3" xfId="38036"/>
    <cellStyle name="Notas 10 3 2 3 2" xfId="38037"/>
    <cellStyle name="Notas 10 3 2 4" xfId="38038"/>
    <cellStyle name="Notas 10 3 2 5" xfId="38039"/>
    <cellStyle name="Notas 10 3 3" xfId="38040"/>
    <cellStyle name="Notas 10 3 3 2" xfId="38041"/>
    <cellStyle name="Notas 10 3 3 3" xfId="38042"/>
    <cellStyle name="Notas 10 3 4" xfId="38043"/>
    <cellStyle name="Notas 10 4" xfId="38044"/>
    <cellStyle name="Notas 10 4 2" xfId="38045"/>
    <cellStyle name="Notas 10 4 2 2" xfId="38046"/>
    <cellStyle name="Notas 10 4 2 2 2" xfId="38047"/>
    <cellStyle name="Notas 10 4 2 2 3" xfId="38048"/>
    <cellStyle name="Notas 10 4 2 3" xfId="38049"/>
    <cellStyle name="Notas 10 4 2 3 2" xfId="38050"/>
    <cellStyle name="Notas 10 4 2 4" xfId="38051"/>
    <cellStyle name="Notas 10 4 2 5" xfId="38052"/>
    <cellStyle name="Notas 10 4 3" xfId="38053"/>
    <cellStyle name="Notas 10 4 3 2" xfId="38054"/>
    <cellStyle name="Notas 10 4 3 3" xfId="38055"/>
    <cellStyle name="Notas 10 4 4" xfId="38056"/>
    <cellStyle name="Notas 10 4 4 2" xfId="38057"/>
    <cellStyle name="Notas 10 4 5" xfId="38058"/>
    <cellStyle name="Notas 10 4 6" xfId="38059"/>
    <cellStyle name="Notas 10 5" xfId="38060"/>
    <cellStyle name="Notas 10 5 2" xfId="38061"/>
    <cellStyle name="Notas 10 5 2 2" xfId="38062"/>
    <cellStyle name="Notas 10 5 2 3" xfId="38063"/>
    <cellStyle name="Notas 10 5 3" xfId="38064"/>
    <cellStyle name="Notas 10 5 3 2" xfId="38065"/>
    <cellStyle name="Notas 10 5 4" xfId="38066"/>
    <cellStyle name="Notas 10 5 5" xfId="38067"/>
    <cellStyle name="Notas 10 6" xfId="38068"/>
    <cellStyle name="Notas 10 7" xfId="38069"/>
    <cellStyle name="Notas 10 7 2" xfId="38070"/>
    <cellStyle name="Notas 10 7 2 2" xfId="38071"/>
    <cellStyle name="Notas 10 7 3" xfId="38072"/>
    <cellStyle name="Notas 10 7 4" xfId="38073"/>
    <cellStyle name="Notas 10 8" xfId="38074"/>
    <cellStyle name="Notas 10 9" xfId="38075"/>
    <cellStyle name="Notas 11" xfId="38076"/>
    <cellStyle name="Notas 11 10" xfId="38077"/>
    <cellStyle name="Notas 11 2" xfId="38078"/>
    <cellStyle name="Notas 11 2 2" xfId="38079"/>
    <cellStyle name="Notas 11 2 2 2" xfId="38080"/>
    <cellStyle name="Notas 11 2 2 2 2" xfId="38081"/>
    <cellStyle name="Notas 11 2 2 2 2 2" xfId="38082"/>
    <cellStyle name="Notas 11 2 2 2 2 3" xfId="38083"/>
    <cellStyle name="Notas 11 2 2 2 3" xfId="38084"/>
    <cellStyle name="Notas 11 2 2 2 3 2" xfId="38085"/>
    <cellStyle name="Notas 11 2 2 2 4" xfId="38086"/>
    <cellStyle name="Notas 11 2 2 2 5" xfId="38087"/>
    <cellStyle name="Notas 11 2 2 3" xfId="38088"/>
    <cellStyle name="Notas 11 2 2 4" xfId="38089"/>
    <cellStyle name="Notas 11 2 2 4 2" xfId="38090"/>
    <cellStyle name="Notas 11 2 2 4 3" xfId="38091"/>
    <cellStyle name="Notas 11 2 2 5" xfId="38092"/>
    <cellStyle name="Notas 11 2 2 5 2" xfId="38093"/>
    <cellStyle name="Notas 11 2 2 6" xfId="38094"/>
    <cellStyle name="Notas 11 2 2 7" xfId="38095"/>
    <cellStyle name="Notas 11 2 3" xfId="38096"/>
    <cellStyle name="Notas 11 2 3 2" xfId="38097"/>
    <cellStyle name="Notas 11 2 3 2 2" xfId="38098"/>
    <cellStyle name="Notas 11 2 3 2 3" xfId="38099"/>
    <cellStyle name="Notas 11 2 3 3" xfId="38100"/>
    <cellStyle name="Notas 11 2 3 3 2" xfId="38101"/>
    <cellStyle name="Notas 11 2 3 4" xfId="38102"/>
    <cellStyle name="Notas 11 2 3 5" xfId="38103"/>
    <cellStyle name="Notas 11 2 4" xfId="38104"/>
    <cellStyle name="Notas 11 2 4 2" xfId="38105"/>
    <cellStyle name="Notas 11 2 4 2 2" xfId="38106"/>
    <cellStyle name="Notas 11 2 4 2 3" xfId="38107"/>
    <cellStyle name="Notas 11 2 4 3" xfId="38108"/>
    <cellStyle name="Notas 11 2 4 3 2" xfId="38109"/>
    <cellStyle name="Notas 11 2 4 4" xfId="38110"/>
    <cellStyle name="Notas 11 2 4 5" xfId="38111"/>
    <cellStyle name="Notas 11 2 5" xfId="38112"/>
    <cellStyle name="Notas 11 2 6" xfId="38113"/>
    <cellStyle name="Notas 11 2 6 2" xfId="38114"/>
    <cellStyle name="Notas 11 2 6 2 2" xfId="38115"/>
    <cellStyle name="Notas 11 2 6 3" xfId="38116"/>
    <cellStyle name="Notas 11 2 6 4" xfId="38117"/>
    <cellStyle name="Notas 11 2 7" xfId="38118"/>
    <cellStyle name="Notas 11 2 8" xfId="38119"/>
    <cellStyle name="Notas 11 3" xfId="38120"/>
    <cellStyle name="Notas 11 3 2" xfId="38121"/>
    <cellStyle name="Notas 11 3 2 2" xfId="38122"/>
    <cellStyle name="Notas 11 3 2 2 2" xfId="38123"/>
    <cellStyle name="Notas 11 3 2 2 3" xfId="38124"/>
    <cellStyle name="Notas 11 3 2 3" xfId="38125"/>
    <cellStyle name="Notas 11 3 2 3 2" xfId="38126"/>
    <cellStyle name="Notas 11 3 2 4" xfId="38127"/>
    <cellStyle name="Notas 11 3 2 5" xfId="38128"/>
    <cellStyle name="Notas 11 3 3" xfId="38129"/>
    <cellStyle name="Notas 11 3 3 2" xfId="38130"/>
    <cellStyle name="Notas 11 3 3 3" xfId="38131"/>
    <cellStyle name="Notas 11 3 4" xfId="38132"/>
    <cellStyle name="Notas 11 4" xfId="38133"/>
    <cellStyle name="Notas 11 4 2" xfId="38134"/>
    <cellStyle name="Notas 11 4 2 2" xfId="38135"/>
    <cellStyle name="Notas 11 4 2 2 2" xfId="38136"/>
    <cellStyle name="Notas 11 4 2 2 3" xfId="38137"/>
    <cellStyle name="Notas 11 4 2 3" xfId="38138"/>
    <cellStyle name="Notas 11 4 2 3 2" xfId="38139"/>
    <cellStyle name="Notas 11 4 2 4" xfId="38140"/>
    <cellStyle name="Notas 11 4 2 5" xfId="38141"/>
    <cellStyle name="Notas 11 4 3" xfId="38142"/>
    <cellStyle name="Notas 11 4 3 2" xfId="38143"/>
    <cellStyle name="Notas 11 4 3 3" xfId="38144"/>
    <cellStyle name="Notas 11 4 4" xfId="38145"/>
    <cellStyle name="Notas 11 4 4 2" xfId="38146"/>
    <cellStyle name="Notas 11 4 5" xfId="38147"/>
    <cellStyle name="Notas 11 4 6" xfId="38148"/>
    <cellStyle name="Notas 11 5" xfId="38149"/>
    <cellStyle name="Notas 11 5 2" xfId="38150"/>
    <cellStyle name="Notas 11 5 2 2" xfId="38151"/>
    <cellStyle name="Notas 11 5 2 3" xfId="38152"/>
    <cellStyle name="Notas 11 5 3" xfId="38153"/>
    <cellStyle name="Notas 11 5 3 2" xfId="38154"/>
    <cellStyle name="Notas 11 5 4" xfId="38155"/>
    <cellStyle name="Notas 11 5 5" xfId="38156"/>
    <cellStyle name="Notas 11 6" xfId="38157"/>
    <cellStyle name="Notas 11 7" xfId="38158"/>
    <cellStyle name="Notas 11 7 2" xfId="38159"/>
    <cellStyle name="Notas 11 7 2 2" xfId="38160"/>
    <cellStyle name="Notas 11 7 3" xfId="38161"/>
    <cellStyle name="Notas 11 7 4" xfId="38162"/>
    <cellStyle name="Notas 11 8" xfId="38163"/>
    <cellStyle name="Notas 11 9" xfId="38164"/>
    <cellStyle name="Notas 12" xfId="38165"/>
    <cellStyle name="Notas 12 10" xfId="38166"/>
    <cellStyle name="Notas 12 2" xfId="38167"/>
    <cellStyle name="Notas 12 2 2" xfId="38168"/>
    <cellStyle name="Notas 12 2 2 2" xfId="38169"/>
    <cellStyle name="Notas 12 2 2 2 2" xfId="38170"/>
    <cellStyle name="Notas 12 2 2 2 2 2" xfId="38171"/>
    <cellStyle name="Notas 12 2 2 2 2 3" xfId="38172"/>
    <cellStyle name="Notas 12 2 2 2 3" xfId="38173"/>
    <cellStyle name="Notas 12 2 2 2 3 2" xfId="38174"/>
    <cellStyle name="Notas 12 2 2 2 4" xfId="38175"/>
    <cellStyle name="Notas 12 2 2 2 5" xfId="38176"/>
    <cellStyle name="Notas 12 2 2 3" xfId="38177"/>
    <cellStyle name="Notas 12 2 2 3 2" xfId="38178"/>
    <cellStyle name="Notas 12 2 2 3 3" xfId="38179"/>
    <cellStyle name="Notas 12 2 2 4" xfId="38180"/>
    <cellStyle name="Notas 12 2 2 4 2" xfId="38181"/>
    <cellStyle name="Notas 12 2 2 5" xfId="38182"/>
    <cellStyle name="Notas 12 2 2 6" xfId="38183"/>
    <cellStyle name="Notas 12 2 3" xfId="38184"/>
    <cellStyle name="Notas 12 2 3 2" xfId="38185"/>
    <cellStyle name="Notas 12 2 3 2 2" xfId="38186"/>
    <cellStyle name="Notas 12 2 3 2 3" xfId="38187"/>
    <cellStyle name="Notas 12 2 3 3" xfId="38188"/>
    <cellStyle name="Notas 12 2 3 3 2" xfId="38189"/>
    <cellStyle name="Notas 12 2 3 4" xfId="38190"/>
    <cellStyle name="Notas 12 2 3 5" xfId="38191"/>
    <cellStyle name="Notas 12 2 4" xfId="38192"/>
    <cellStyle name="Notas 12 2 4 2" xfId="38193"/>
    <cellStyle name="Notas 12 2 4 2 2" xfId="38194"/>
    <cellStyle name="Notas 12 2 4 2 3" xfId="38195"/>
    <cellStyle name="Notas 12 2 4 3" xfId="38196"/>
    <cellStyle name="Notas 12 2 4 3 2" xfId="38197"/>
    <cellStyle name="Notas 12 2 4 4" xfId="38198"/>
    <cellStyle name="Notas 12 2 4 5" xfId="38199"/>
    <cellStyle name="Notas 12 2 5" xfId="38200"/>
    <cellStyle name="Notas 12 2 5 2" xfId="38201"/>
    <cellStyle name="Notas 12 2 5 2 2" xfId="38202"/>
    <cellStyle name="Notas 12 2 5 3" xfId="38203"/>
    <cellStyle name="Notas 12 2 5 4" xfId="38204"/>
    <cellStyle name="Notas 12 2 6" xfId="38205"/>
    <cellStyle name="Notas 12 2 7" xfId="38206"/>
    <cellStyle name="Notas 12 3" xfId="38207"/>
    <cellStyle name="Notas 12 3 2" xfId="38208"/>
    <cellStyle name="Notas 12 3 2 2" xfId="38209"/>
    <cellStyle name="Notas 12 3 2 2 2" xfId="38210"/>
    <cellStyle name="Notas 12 3 2 2 3" xfId="38211"/>
    <cellStyle name="Notas 12 3 2 3" xfId="38212"/>
    <cellStyle name="Notas 12 3 2 3 2" xfId="38213"/>
    <cellStyle name="Notas 12 3 2 4" xfId="38214"/>
    <cellStyle name="Notas 12 3 2 5" xfId="38215"/>
    <cellStyle name="Notas 12 3 3" xfId="38216"/>
    <cellStyle name="Notas 12 3 3 2" xfId="38217"/>
    <cellStyle name="Notas 12 3 3 3" xfId="38218"/>
    <cellStyle name="Notas 12 3 4" xfId="38219"/>
    <cellStyle name="Notas 12 4" xfId="38220"/>
    <cellStyle name="Notas 12 4 2" xfId="38221"/>
    <cellStyle name="Notas 12 4 2 2" xfId="38222"/>
    <cellStyle name="Notas 12 4 2 2 2" xfId="38223"/>
    <cellStyle name="Notas 12 4 2 2 3" xfId="38224"/>
    <cellStyle name="Notas 12 4 2 3" xfId="38225"/>
    <cellStyle name="Notas 12 4 2 3 2" xfId="38226"/>
    <cellStyle name="Notas 12 4 2 4" xfId="38227"/>
    <cellStyle name="Notas 12 4 2 5" xfId="38228"/>
    <cellStyle name="Notas 12 4 3" xfId="38229"/>
    <cellStyle name="Notas 12 4 3 2" xfId="38230"/>
    <cellStyle name="Notas 12 4 3 3" xfId="38231"/>
    <cellStyle name="Notas 12 4 4" xfId="38232"/>
    <cellStyle name="Notas 12 4 4 2" xfId="38233"/>
    <cellStyle name="Notas 12 4 5" xfId="38234"/>
    <cellStyle name="Notas 12 4 6" xfId="38235"/>
    <cellStyle name="Notas 12 5" xfId="38236"/>
    <cellStyle name="Notas 12 5 2" xfId="38237"/>
    <cellStyle name="Notas 12 5 2 2" xfId="38238"/>
    <cellStyle name="Notas 12 5 2 3" xfId="38239"/>
    <cellStyle name="Notas 12 5 3" xfId="38240"/>
    <cellStyle name="Notas 12 5 3 2" xfId="38241"/>
    <cellStyle name="Notas 12 5 4" xfId="38242"/>
    <cellStyle name="Notas 12 5 5" xfId="38243"/>
    <cellStyle name="Notas 12 6" xfId="38244"/>
    <cellStyle name="Notas 12 7" xfId="38245"/>
    <cellStyle name="Notas 12 7 2" xfId="38246"/>
    <cellStyle name="Notas 12 7 2 2" xfId="38247"/>
    <cellStyle name="Notas 12 7 3" xfId="38248"/>
    <cellStyle name="Notas 12 7 4" xfId="38249"/>
    <cellStyle name="Notas 12 8" xfId="38250"/>
    <cellStyle name="Notas 12 9" xfId="38251"/>
    <cellStyle name="Notas 13" xfId="38252"/>
    <cellStyle name="Notas 13 10" xfId="38253"/>
    <cellStyle name="Notas 13 2" xfId="38254"/>
    <cellStyle name="Notas 13 2 2" xfId="38255"/>
    <cellStyle name="Notas 13 2 2 2" xfId="38256"/>
    <cellStyle name="Notas 13 2 2 2 2" xfId="38257"/>
    <cellStyle name="Notas 13 2 2 2 2 2" xfId="38258"/>
    <cellStyle name="Notas 13 2 2 2 2 3" xfId="38259"/>
    <cellStyle name="Notas 13 2 2 2 3" xfId="38260"/>
    <cellStyle name="Notas 13 2 2 2 3 2" xfId="38261"/>
    <cellStyle name="Notas 13 2 2 2 4" xfId="38262"/>
    <cellStyle name="Notas 13 2 2 2 5" xfId="38263"/>
    <cellStyle name="Notas 13 2 2 3" xfId="38264"/>
    <cellStyle name="Notas 13 2 2 3 2" xfId="38265"/>
    <cellStyle name="Notas 13 2 2 3 3" xfId="38266"/>
    <cellStyle name="Notas 13 2 2 4" xfId="38267"/>
    <cellStyle name="Notas 13 2 2 4 2" xfId="38268"/>
    <cellStyle name="Notas 13 2 2 5" xfId="38269"/>
    <cellStyle name="Notas 13 2 2 6" xfId="38270"/>
    <cellStyle name="Notas 13 2 3" xfId="38271"/>
    <cellStyle name="Notas 13 2 3 2" xfId="38272"/>
    <cellStyle name="Notas 13 2 3 2 2" xfId="38273"/>
    <cellStyle name="Notas 13 2 3 2 3" xfId="38274"/>
    <cellStyle name="Notas 13 2 3 3" xfId="38275"/>
    <cellStyle name="Notas 13 2 3 3 2" xfId="38276"/>
    <cellStyle name="Notas 13 2 3 4" xfId="38277"/>
    <cellStyle name="Notas 13 2 3 5" xfId="38278"/>
    <cellStyle name="Notas 13 2 4" xfId="38279"/>
    <cellStyle name="Notas 13 2 4 2" xfId="38280"/>
    <cellStyle name="Notas 13 2 4 2 2" xfId="38281"/>
    <cellStyle name="Notas 13 2 4 2 3" xfId="38282"/>
    <cellStyle name="Notas 13 2 4 3" xfId="38283"/>
    <cellStyle name="Notas 13 2 4 3 2" xfId="38284"/>
    <cellStyle name="Notas 13 2 4 4" xfId="38285"/>
    <cellStyle name="Notas 13 2 4 5" xfId="38286"/>
    <cellStyle name="Notas 13 2 5" xfId="38287"/>
    <cellStyle name="Notas 13 2 5 2" xfId="38288"/>
    <cellStyle name="Notas 13 2 5 2 2" xfId="38289"/>
    <cellStyle name="Notas 13 2 5 3" xfId="38290"/>
    <cellStyle name="Notas 13 2 5 4" xfId="38291"/>
    <cellStyle name="Notas 13 2 6" xfId="38292"/>
    <cellStyle name="Notas 13 2 7" xfId="38293"/>
    <cellStyle name="Notas 13 3" xfId="38294"/>
    <cellStyle name="Notas 13 3 2" xfId="38295"/>
    <cellStyle name="Notas 13 3 2 2" xfId="38296"/>
    <cellStyle name="Notas 13 3 2 2 2" xfId="38297"/>
    <cellStyle name="Notas 13 3 2 2 3" xfId="38298"/>
    <cellStyle name="Notas 13 3 2 3" xfId="38299"/>
    <cellStyle name="Notas 13 3 2 3 2" xfId="38300"/>
    <cellStyle name="Notas 13 3 2 4" xfId="38301"/>
    <cellStyle name="Notas 13 3 2 5" xfId="38302"/>
    <cellStyle name="Notas 13 3 3" xfId="38303"/>
    <cellStyle name="Notas 13 3 3 2" xfId="38304"/>
    <cellStyle name="Notas 13 3 3 3" xfId="38305"/>
    <cellStyle name="Notas 13 3 4" xfId="38306"/>
    <cellStyle name="Notas 13 4" xfId="38307"/>
    <cellStyle name="Notas 13 4 2" xfId="38308"/>
    <cellStyle name="Notas 13 4 2 2" xfId="38309"/>
    <cellStyle name="Notas 13 4 2 2 2" xfId="38310"/>
    <cellStyle name="Notas 13 4 2 2 3" xfId="38311"/>
    <cellStyle name="Notas 13 4 2 3" xfId="38312"/>
    <cellStyle name="Notas 13 4 2 3 2" xfId="38313"/>
    <cellStyle name="Notas 13 4 2 4" xfId="38314"/>
    <cellStyle name="Notas 13 4 2 5" xfId="38315"/>
    <cellStyle name="Notas 13 4 3" xfId="38316"/>
    <cellStyle name="Notas 13 4 3 2" xfId="38317"/>
    <cellStyle name="Notas 13 4 3 3" xfId="38318"/>
    <cellStyle name="Notas 13 4 4" xfId="38319"/>
    <cellStyle name="Notas 13 4 4 2" xfId="38320"/>
    <cellStyle name="Notas 13 4 5" xfId="38321"/>
    <cellStyle name="Notas 13 4 6" xfId="38322"/>
    <cellStyle name="Notas 13 5" xfId="38323"/>
    <cellStyle name="Notas 13 5 2" xfId="38324"/>
    <cellStyle name="Notas 13 5 2 2" xfId="38325"/>
    <cellStyle name="Notas 13 5 2 3" xfId="38326"/>
    <cellStyle name="Notas 13 5 3" xfId="38327"/>
    <cellStyle name="Notas 13 5 3 2" xfId="38328"/>
    <cellStyle name="Notas 13 5 4" xfId="38329"/>
    <cellStyle name="Notas 13 5 5" xfId="38330"/>
    <cellStyle name="Notas 13 6" xfId="38331"/>
    <cellStyle name="Notas 13 7" xfId="38332"/>
    <cellStyle name="Notas 13 7 2" xfId="38333"/>
    <cellStyle name="Notas 13 7 2 2" xfId="38334"/>
    <cellStyle name="Notas 13 7 3" xfId="38335"/>
    <cellStyle name="Notas 13 7 4" xfId="38336"/>
    <cellStyle name="Notas 13 8" xfId="38337"/>
    <cellStyle name="Notas 13 9" xfId="38338"/>
    <cellStyle name="Notas 14" xfId="38339"/>
    <cellStyle name="Notas 14 2" xfId="38340"/>
    <cellStyle name="Notas 14 2 2" xfId="38341"/>
    <cellStyle name="Notas 14 2 2 2" xfId="38342"/>
    <cellStyle name="Notas 14 2 2 2 2" xfId="38343"/>
    <cellStyle name="Notas 14 2 2 2 2 2" xfId="38344"/>
    <cellStyle name="Notas 14 2 2 2 2 3" xfId="38345"/>
    <cellStyle name="Notas 14 2 2 2 3" xfId="38346"/>
    <cellStyle name="Notas 14 2 2 2 3 2" xfId="38347"/>
    <cellStyle name="Notas 14 2 2 2 4" xfId="38348"/>
    <cellStyle name="Notas 14 2 2 2 5" xfId="38349"/>
    <cellStyle name="Notas 14 2 2 3" xfId="38350"/>
    <cellStyle name="Notas 14 2 2 3 2" xfId="38351"/>
    <cellStyle name="Notas 14 2 2 3 3" xfId="38352"/>
    <cellStyle name="Notas 14 2 2 4" xfId="38353"/>
    <cellStyle name="Notas 14 2 2 4 2" xfId="38354"/>
    <cellStyle name="Notas 14 2 2 5" xfId="38355"/>
    <cellStyle name="Notas 14 2 2 6" xfId="38356"/>
    <cellStyle name="Notas 14 2 3" xfId="38357"/>
    <cellStyle name="Notas 14 2 3 2" xfId="38358"/>
    <cellStyle name="Notas 14 2 3 2 2" xfId="38359"/>
    <cellStyle name="Notas 14 2 3 2 3" xfId="38360"/>
    <cellStyle name="Notas 14 2 3 3" xfId="38361"/>
    <cellStyle name="Notas 14 2 3 3 2" xfId="38362"/>
    <cellStyle name="Notas 14 2 3 4" xfId="38363"/>
    <cellStyle name="Notas 14 2 3 5" xfId="38364"/>
    <cellStyle name="Notas 14 2 4" xfId="38365"/>
    <cellStyle name="Notas 14 2 4 2" xfId="38366"/>
    <cellStyle name="Notas 14 2 4 2 2" xfId="38367"/>
    <cellStyle name="Notas 14 2 4 2 3" xfId="38368"/>
    <cellStyle name="Notas 14 2 4 3" xfId="38369"/>
    <cellStyle name="Notas 14 2 4 3 2" xfId="38370"/>
    <cellStyle name="Notas 14 2 4 4" xfId="38371"/>
    <cellStyle name="Notas 14 2 4 5" xfId="38372"/>
    <cellStyle name="Notas 14 2 5" xfId="38373"/>
    <cellStyle name="Notas 14 2 5 2" xfId="38374"/>
    <cellStyle name="Notas 14 2 5 2 2" xfId="38375"/>
    <cellStyle name="Notas 14 2 5 3" xfId="38376"/>
    <cellStyle name="Notas 14 2 5 4" xfId="38377"/>
    <cellStyle name="Notas 14 2 6" xfId="38378"/>
    <cellStyle name="Notas 14 2 7" xfId="38379"/>
    <cellStyle name="Notas 14 3" xfId="38380"/>
    <cellStyle name="Notas 14 3 2" xfId="38381"/>
    <cellStyle name="Notas 14 3 2 2" xfId="38382"/>
    <cellStyle name="Notas 14 3 2 2 2" xfId="38383"/>
    <cellStyle name="Notas 14 3 2 2 3" xfId="38384"/>
    <cellStyle name="Notas 14 3 2 3" xfId="38385"/>
    <cellStyle name="Notas 14 3 2 3 2" xfId="38386"/>
    <cellStyle name="Notas 14 3 2 4" xfId="38387"/>
    <cellStyle name="Notas 14 3 2 5" xfId="38388"/>
    <cellStyle name="Notas 14 3 3" xfId="38389"/>
    <cellStyle name="Notas 14 3 3 2" xfId="38390"/>
    <cellStyle name="Notas 14 3 3 3" xfId="38391"/>
    <cellStyle name="Notas 14 3 4" xfId="38392"/>
    <cellStyle name="Notas 14 4" xfId="38393"/>
    <cellStyle name="Notas 14 4 2" xfId="38394"/>
    <cellStyle name="Notas 14 4 2 2" xfId="38395"/>
    <cellStyle name="Notas 14 4 2 2 2" xfId="38396"/>
    <cellStyle name="Notas 14 4 2 2 3" xfId="38397"/>
    <cellStyle name="Notas 14 4 2 3" xfId="38398"/>
    <cellStyle name="Notas 14 4 2 3 2" xfId="38399"/>
    <cellStyle name="Notas 14 4 2 4" xfId="38400"/>
    <cellStyle name="Notas 14 4 2 5" xfId="38401"/>
    <cellStyle name="Notas 14 4 3" xfId="38402"/>
    <cellStyle name="Notas 14 4 3 2" xfId="38403"/>
    <cellStyle name="Notas 14 4 3 3" xfId="38404"/>
    <cellStyle name="Notas 14 4 4" xfId="38405"/>
    <cellStyle name="Notas 14 4 4 2" xfId="38406"/>
    <cellStyle name="Notas 14 4 5" xfId="38407"/>
    <cellStyle name="Notas 14 4 6" xfId="38408"/>
    <cellStyle name="Notas 14 5" xfId="38409"/>
    <cellStyle name="Notas 14 5 2" xfId="38410"/>
    <cellStyle name="Notas 14 5 2 2" xfId="38411"/>
    <cellStyle name="Notas 14 5 2 3" xfId="38412"/>
    <cellStyle name="Notas 14 5 3" xfId="38413"/>
    <cellStyle name="Notas 14 5 3 2" xfId="38414"/>
    <cellStyle name="Notas 14 5 4" xfId="38415"/>
    <cellStyle name="Notas 14 5 5" xfId="38416"/>
    <cellStyle name="Notas 14 6" xfId="38417"/>
    <cellStyle name="Notas 14 6 2" xfId="38418"/>
    <cellStyle name="Notas 14 6 2 2" xfId="38419"/>
    <cellStyle name="Notas 14 6 3" xfId="38420"/>
    <cellStyle name="Notas 14 6 4" xfId="38421"/>
    <cellStyle name="Notas 14 7" xfId="38422"/>
    <cellStyle name="Notas 14 8" xfId="38423"/>
    <cellStyle name="Notas 15" xfId="38424"/>
    <cellStyle name="Notas 15 2" xfId="38425"/>
    <cellStyle name="Notas 15 2 2" xfId="38426"/>
    <cellStyle name="Notas 15 2 2 2" xfId="38427"/>
    <cellStyle name="Notas 15 2 2 2 2" xfId="38428"/>
    <cellStyle name="Notas 15 2 2 2 2 2" xfId="38429"/>
    <cellStyle name="Notas 15 2 2 2 2 3" xfId="38430"/>
    <cellStyle name="Notas 15 2 2 2 3" xfId="38431"/>
    <cellStyle name="Notas 15 2 2 2 3 2" xfId="38432"/>
    <cellStyle name="Notas 15 2 2 2 4" xfId="38433"/>
    <cellStyle name="Notas 15 2 2 2 5" xfId="38434"/>
    <cellStyle name="Notas 15 2 2 3" xfId="38435"/>
    <cellStyle name="Notas 15 2 2 3 2" xfId="38436"/>
    <cellStyle name="Notas 15 2 2 3 3" xfId="38437"/>
    <cellStyle name="Notas 15 2 2 4" xfId="38438"/>
    <cellStyle name="Notas 15 2 2 4 2" xfId="38439"/>
    <cellStyle name="Notas 15 2 2 5" xfId="38440"/>
    <cellStyle name="Notas 15 2 2 6" xfId="38441"/>
    <cellStyle name="Notas 15 2 3" xfId="38442"/>
    <cellStyle name="Notas 15 2 3 2" xfId="38443"/>
    <cellStyle name="Notas 15 2 3 2 2" xfId="38444"/>
    <cellStyle name="Notas 15 2 3 2 3" xfId="38445"/>
    <cellStyle name="Notas 15 2 3 3" xfId="38446"/>
    <cellStyle name="Notas 15 2 3 3 2" xfId="38447"/>
    <cellStyle name="Notas 15 2 3 4" xfId="38448"/>
    <cellStyle name="Notas 15 2 3 5" xfId="38449"/>
    <cellStyle name="Notas 15 2 4" xfId="38450"/>
    <cellStyle name="Notas 15 2 4 2" xfId="38451"/>
    <cellStyle name="Notas 15 2 4 2 2" xfId="38452"/>
    <cellStyle name="Notas 15 2 4 2 3" xfId="38453"/>
    <cellStyle name="Notas 15 2 4 3" xfId="38454"/>
    <cellStyle name="Notas 15 2 4 3 2" xfId="38455"/>
    <cellStyle name="Notas 15 2 4 4" xfId="38456"/>
    <cellStyle name="Notas 15 2 4 5" xfId="38457"/>
    <cellStyle name="Notas 15 2 5" xfId="38458"/>
    <cellStyle name="Notas 15 2 5 2" xfId="38459"/>
    <cellStyle name="Notas 15 2 5 2 2" xfId="38460"/>
    <cellStyle name="Notas 15 2 5 3" xfId="38461"/>
    <cellStyle name="Notas 15 2 5 4" xfId="38462"/>
    <cellStyle name="Notas 15 2 6" xfId="38463"/>
    <cellStyle name="Notas 15 2 7" xfId="38464"/>
    <cellStyle name="Notas 15 3" xfId="38465"/>
    <cellStyle name="Notas 15 3 2" xfId="38466"/>
    <cellStyle name="Notas 15 3 2 2" xfId="38467"/>
    <cellStyle name="Notas 15 3 2 2 2" xfId="38468"/>
    <cellStyle name="Notas 15 3 2 2 3" xfId="38469"/>
    <cellStyle name="Notas 15 3 2 3" xfId="38470"/>
    <cellStyle name="Notas 15 3 2 3 2" xfId="38471"/>
    <cellStyle name="Notas 15 3 2 4" xfId="38472"/>
    <cellStyle name="Notas 15 3 2 5" xfId="38473"/>
    <cellStyle name="Notas 15 3 3" xfId="38474"/>
    <cellStyle name="Notas 15 3 3 2" xfId="38475"/>
    <cellStyle name="Notas 15 3 3 3" xfId="38476"/>
    <cellStyle name="Notas 15 3 4" xfId="38477"/>
    <cellStyle name="Notas 15 3 4 2" xfId="38478"/>
    <cellStyle name="Notas 15 3 5" xfId="38479"/>
    <cellStyle name="Notas 15 3 6" xfId="38480"/>
    <cellStyle name="Notas 15 4" xfId="38481"/>
    <cellStyle name="Notas 15 4 2" xfId="38482"/>
    <cellStyle name="Notas 15 4 2 2" xfId="38483"/>
    <cellStyle name="Notas 15 4 2 3" xfId="38484"/>
    <cellStyle name="Notas 15 4 3" xfId="38485"/>
    <cellStyle name="Notas 15 4 3 2" xfId="38486"/>
    <cellStyle name="Notas 15 4 4" xfId="38487"/>
    <cellStyle name="Notas 15 4 5" xfId="38488"/>
    <cellStyle name="Notas 15 5" xfId="38489"/>
    <cellStyle name="Notas 15 5 2" xfId="38490"/>
    <cellStyle name="Notas 15 5 2 2" xfId="38491"/>
    <cellStyle name="Notas 15 5 2 3" xfId="38492"/>
    <cellStyle name="Notas 15 5 3" xfId="38493"/>
    <cellStyle name="Notas 15 5 3 2" xfId="38494"/>
    <cellStyle name="Notas 15 5 4" xfId="38495"/>
    <cellStyle name="Notas 15 5 5" xfId="38496"/>
    <cellStyle name="Notas 15 6" xfId="38497"/>
    <cellStyle name="Notas 15 6 2" xfId="38498"/>
    <cellStyle name="Notas 15 6 2 2" xfId="38499"/>
    <cellStyle name="Notas 15 6 3" xfId="38500"/>
    <cellStyle name="Notas 15 6 4" xfId="38501"/>
    <cellStyle name="Notas 15 7" xfId="38502"/>
    <cellStyle name="Notas 15 8" xfId="38503"/>
    <cellStyle name="Notas 16" xfId="38504"/>
    <cellStyle name="Notas 16 2" xfId="38505"/>
    <cellStyle name="Notas 16 2 2" xfId="38506"/>
    <cellStyle name="Notas 16 2 2 2" xfId="38507"/>
    <cellStyle name="Notas 16 2 2 2 2" xfId="38508"/>
    <cellStyle name="Notas 16 2 2 2 2 2" xfId="38509"/>
    <cellStyle name="Notas 16 2 2 2 2 3" xfId="38510"/>
    <cellStyle name="Notas 16 2 2 2 3" xfId="38511"/>
    <cellStyle name="Notas 16 2 2 2 3 2" xfId="38512"/>
    <cellStyle name="Notas 16 2 2 2 4" xfId="38513"/>
    <cellStyle name="Notas 16 2 2 2 5" xfId="38514"/>
    <cellStyle name="Notas 16 2 2 3" xfId="38515"/>
    <cellStyle name="Notas 16 2 2 3 2" xfId="38516"/>
    <cellStyle name="Notas 16 2 2 3 3" xfId="38517"/>
    <cellStyle name="Notas 16 2 2 4" xfId="38518"/>
    <cellStyle name="Notas 16 2 2 4 2" xfId="38519"/>
    <cellStyle name="Notas 16 2 2 5" xfId="38520"/>
    <cellStyle name="Notas 16 2 2 6" xfId="38521"/>
    <cellStyle name="Notas 16 2 3" xfId="38522"/>
    <cellStyle name="Notas 16 2 3 2" xfId="38523"/>
    <cellStyle name="Notas 16 2 3 2 2" xfId="38524"/>
    <cellStyle name="Notas 16 2 3 2 3" xfId="38525"/>
    <cellStyle name="Notas 16 2 3 3" xfId="38526"/>
    <cellStyle name="Notas 16 2 3 3 2" xfId="38527"/>
    <cellStyle name="Notas 16 2 3 4" xfId="38528"/>
    <cellStyle name="Notas 16 2 3 5" xfId="38529"/>
    <cellStyle name="Notas 16 2 4" xfId="38530"/>
    <cellStyle name="Notas 16 2 4 2" xfId="38531"/>
    <cellStyle name="Notas 16 2 4 2 2" xfId="38532"/>
    <cellStyle name="Notas 16 2 4 2 3" xfId="38533"/>
    <cellStyle name="Notas 16 2 4 3" xfId="38534"/>
    <cellStyle name="Notas 16 2 4 3 2" xfId="38535"/>
    <cellStyle name="Notas 16 2 4 4" xfId="38536"/>
    <cellStyle name="Notas 16 2 4 5" xfId="38537"/>
    <cellStyle name="Notas 16 2 5" xfId="38538"/>
    <cellStyle name="Notas 16 2 5 2" xfId="38539"/>
    <cellStyle name="Notas 16 2 5 2 2" xfId="38540"/>
    <cellStyle name="Notas 16 2 5 3" xfId="38541"/>
    <cellStyle name="Notas 16 2 5 4" xfId="38542"/>
    <cellStyle name="Notas 16 2 6" xfId="38543"/>
    <cellStyle name="Notas 16 2 7" xfId="38544"/>
    <cellStyle name="Notas 16 3" xfId="38545"/>
    <cellStyle name="Notas 16 3 2" xfId="38546"/>
    <cellStyle name="Notas 16 3 2 2" xfId="38547"/>
    <cellStyle name="Notas 16 3 2 2 2" xfId="38548"/>
    <cellStyle name="Notas 16 3 2 2 3" xfId="38549"/>
    <cellStyle name="Notas 16 3 2 3" xfId="38550"/>
    <cellStyle name="Notas 16 3 2 3 2" xfId="38551"/>
    <cellStyle name="Notas 16 3 2 4" xfId="38552"/>
    <cellStyle name="Notas 16 3 2 5" xfId="38553"/>
    <cellStyle name="Notas 16 3 3" xfId="38554"/>
    <cellStyle name="Notas 16 3 3 2" xfId="38555"/>
    <cellStyle name="Notas 16 3 3 3" xfId="38556"/>
    <cellStyle name="Notas 16 3 4" xfId="38557"/>
    <cellStyle name="Notas 16 3 4 2" xfId="38558"/>
    <cellStyle name="Notas 16 3 5" xfId="38559"/>
    <cellStyle name="Notas 16 3 6" xfId="38560"/>
    <cellStyle name="Notas 16 4" xfId="38561"/>
    <cellStyle name="Notas 16 4 2" xfId="38562"/>
    <cellStyle name="Notas 16 4 2 2" xfId="38563"/>
    <cellStyle name="Notas 16 4 2 3" xfId="38564"/>
    <cellStyle name="Notas 16 4 3" xfId="38565"/>
    <cellStyle name="Notas 16 4 3 2" xfId="38566"/>
    <cellStyle name="Notas 16 4 4" xfId="38567"/>
    <cellStyle name="Notas 16 4 5" xfId="38568"/>
    <cellStyle name="Notas 16 5" xfId="38569"/>
    <cellStyle name="Notas 16 5 2" xfId="38570"/>
    <cellStyle name="Notas 16 5 2 2" xfId="38571"/>
    <cellStyle name="Notas 16 5 2 3" xfId="38572"/>
    <cellStyle name="Notas 16 5 3" xfId="38573"/>
    <cellStyle name="Notas 16 5 3 2" xfId="38574"/>
    <cellStyle name="Notas 16 5 4" xfId="38575"/>
    <cellStyle name="Notas 16 5 5" xfId="38576"/>
    <cellStyle name="Notas 16 6" xfId="38577"/>
    <cellStyle name="Notas 16 6 2" xfId="38578"/>
    <cellStyle name="Notas 16 6 2 2" xfId="38579"/>
    <cellStyle name="Notas 16 6 3" xfId="38580"/>
    <cellStyle name="Notas 16 6 4" xfId="38581"/>
    <cellStyle name="Notas 16 7" xfId="38582"/>
    <cellStyle name="Notas 16 8" xfId="38583"/>
    <cellStyle name="Notas 17" xfId="38584"/>
    <cellStyle name="Notas 17 2" xfId="38585"/>
    <cellStyle name="Notas 17 2 2" xfId="38586"/>
    <cellStyle name="Notas 17 2 2 2" xfId="38587"/>
    <cellStyle name="Notas 17 2 2 2 2" xfId="38588"/>
    <cellStyle name="Notas 17 2 2 2 2 2" xfId="38589"/>
    <cellStyle name="Notas 17 2 2 2 2 3" xfId="38590"/>
    <cellStyle name="Notas 17 2 2 2 3" xfId="38591"/>
    <cellStyle name="Notas 17 2 2 2 3 2" xfId="38592"/>
    <cellStyle name="Notas 17 2 2 2 4" xfId="38593"/>
    <cellStyle name="Notas 17 2 2 2 5" xfId="38594"/>
    <cellStyle name="Notas 17 2 2 3" xfId="38595"/>
    <cellStyle name="Notas 17 2 2 3 2" xfId="38596"/>
    <cellStyle name="Notas 17 2 2 3 3" xfId="38597"/>
    <cellStyle name="Notas 17 2 2 4" xfId="38598"/>
    <cellStyle name="Notas 17 2 2 4 2" xfId="38599"/>
    <cellStyle name="Notas 17 2 2 5" xfId="38600"/>
    <cellStyle name="Notas 17 2 2 6" xfId="38601"/>
    <cellStyle name="Notas 17 2 3" xfId="38602"/>
    <cellStyle name="Notas 17 2 3 2" xfId="38603"/>
    <cellStyle name="Notas 17 2 3 2 2" xfId="38604"/>
    <cellStyle name="Notas 17 2 3 2 3" xfId="38605"/>
    <cellStyle name="Notas 17 2 3 3" xfId="38606"/>
    <cellStyle name="Notas 17 2 3 3 2" xfId="38607"/>
    <cellStyle name="Notas 17 2 3 4" xfId="38608"/>
    <cellStyle name="Notas 17 2 3 5" xfId="38609"/>
    <cellStyle name="Notas 17 2 4" xfId="38610"/>
    <cellStyle name="Notas 17 2 4 2" xfId="38611"/>
    <cellStyle name="Notas 17 2 4 2 2" xfId="38612"/>
    <cellStyle name="Notas 17 2 4 2 3" xfId="38613"/>
    <cellStyle name="Notas 17 2 4 3" xfId="38614"/>
    <cellStyle name="Notas 17 2 4 3 2" xfId="38615"/>
    <cellStyle name="Notas 17 2 4 4" xfId="38616"/>
    <cellStyle name="Notas 17 2 4 5" xfId="38617"/>
    <cellStyle name="Notas 17 2 5" xfId="38618"/>
    <cellStyle name="Notas 17 2 5 2" xfId="38619"/>
    <cellStyle name="Notas 17 2 5 2 2" xfId="38620"/>
    <cellStyle name="Notas 17 2 5 3" xfId="38621"/>
    <cellStyle name="Notas 17 2 5 4" xfId="38622"/>
    <cellStyle name="Notas 17 2 6" xfId="38623"/>
    <cellStyle name="Notas 17 2 7" xfId="38624"/>
    <cellStyle name="Notas 17 3" xfId="38625"/>
    <cellStyle name="Notas 17 3 2" xfId="38626"/>
    <cellStyle name="Notas 17 3 2 2" xfId="38627"/>
    <cellStyle name="Notas 17 3 2 2 2" xfId="38628"/>
    <cellStyle name="Notas 17 3 2 2 3" xfId="38629"/>
    <cellStyle name="Notas 17 3 2 3" xfId="38630"/>
    <cellStyle name="Notas 17 3 2 3 2" xfId="38631"/>
    <cellStyle name="Notas 17 3 2 4" xfId="38632"/>
    <cellStyle name="Notas 17 3 2 5" xfId="38633"/>
    <cellStyle name="Notas 17 3 3" xfId="38634"/>
    <cellStyle name="Notas 17 3 3 2" xfId="38635"/>
    <cellStyle name="Notas 17 3 3 3" xfId="38636"/>
    <cellStyle name="Notas 17 3 4" xfId="38637"/>
    <cellStyle name="Notas 17 3 4 2" xfId="38638"/>
    <cellStyle name="Notas 17 3 5" xfId="38639"/>
    <cellStyle name="Notas 17 3 6" xfId="38640"/>
    <cellStyle name="Notas 17 4" xfId="38641"/>
    <cellStyle name="Notas 17 4 2" xfId="38642"/>
    <cellStyle name="Notas 17 4 2 2" xfId="38643"/>
    <cellStyle name="Notas 17 4 2 3" xfId="38644"/>
    <cellStyle name="Notas 17 4 3" xfId="38645"/>
    <cellStyle name="Notas 17 4 3 2" xfId="38646"/>
    <cellStyle name="Notas 17 4 4" xfId="38647"/>
    <cellStyle name="Notas 17 4 5" xfId="38648"/>
    <cellStyle name="Notas 17 5" xfId="38649"/>
    <cellStyle name="Notas 17 5 2" xfId="38650"/>
    <cellStyle name="Notas 17 5 2 2" xfId="38651"/>
    <cellStyle name="Notas 17 5 2 3" xfId="38652"/>
    <cellStyle name="Notas 17 5 3" xfId="38653"/>
    <cellStyle name="Notas 17 5 3 2" xfId="38654"/>
    <cellStyle name="Notas 17 5 4" xfId="38655"/>
    <cellStyle name="Notas 17 5 5" xfId="38656"/>
    <cellStyle name="Notas 17 6" xfId="38657"/>
    <cellStyle name="Notas 17 6 2" xfId="38658"/>
    <cellStyle name="Notas 17 6 2 2" xfId="38659"/>
    <cellStyle name="Notas 17 6 3" xfId="38660"/>
    <cellStyle name="Notas 17 6 4" xfId="38661"/>
    <cellStyle name="Notas 17 7" xfId="38662"/>
    <cellStyle name="Notas 17 8" xfId="38663"/>
    <cellStyle name="Notas 18" xfId="38664"/>
    <cellStyle name="Notas 18 2" xfId="38665"/>
    <cellStyle name="Notas 18 2 2" xfId="38666"/>
    <cellStyle name="Notas 18 2 2 2" xfId="38667"/>
    <cellStyle name="Notas 18 2 2 2 2" xfId="38668"/>
    <cellStyle name="Notas 18 2 2 2 2 2" xfId="38669"/>
    <cellStyle name="Notas 18 2 2 2 2 3" xfId="38670"/>
    <cellStyle name="Notas 18 2 2 2 3" xfId="38671"/>
    <cellStyle name="Notas 18 2 2 2 3 2" xfId="38672"/>
    <cellStyle name="Notas 18 2 2 2 4" xfId="38673"/>
    <cellStyle name="Notas 18 2 2 2 5" xfId="38674"/>
    <cellStyle name="Notas 18 2 2 3" xfId="38675"/>
    <cellStyle name="Notas 18 2 2 3 2" xfId="38676"/>
    <cellStyle name="Notas 18 2 2 3 3" xfId="38677"/>
    <cellStyle name="Notas 18 2 2 4" xfId="38678"/>
    <cellStyle name="Notas 18 2 2 4 2" xfId="38679"/>
    <cellStyle name="Notas 18 2 2 5" xfId="38680"/>
    <cellStyle name="Notas 18 2 2 6" xfId="38681"/>
    <cellStyle name="Notas 18 2 3" xfId="38682"/>
    <cellStyle name="Notas 18 2 3 2" xfId="38683"/>
    <cellStyle name="Notas 18 2 3 2 2" xfId="38684"/>
    <cellStyle name="Notas 18 2 3 2 3" xfId="38685"/>
    <cellStyle name="Notas 18 2 3 3" xfId="38686"/>
    <cellStyle name="Notas 18 2 3 3 2" xfId="38687"/>
    <cellStyle name="Notas 18 2 3 4" xfId="38688"/>
    <cellStyle name="Notas 18 2 3 5" xfId="38689"/>
    <cellStyle name="Notas 18 2 4" xfId="38690"/>
    <cellStyle name="Notas 18 2 4 2" xfId="38691"/>
    <cellStyle name="Notas 18 2 4 2 2" xfId="38692"/>
    <cellStyle name="Notas 18 2 4 2 3" xfId="38693"/>
    <cellStyle name="Notas 18 2 4 3" xfId="38694"/>
    <cellStyle name="Notas 18 2 4 3 2" xfId="38695"/>
    <cellStyle name="Notas 18 2 4 4" xfId="38696"/>
    <cellStyle name="Notas 18 2 4 5" xfId="38697"/>
    <cellStyle name="Notas 18 2 5" xfId="38698"/>
    <cellStyle name="Notas 18 2 5 2" xfId="38699"/>
    <cellStyle name="Notas 18 2 5 2 2" xfId="38700"/>
    <cellStyle name="Notas 18 2 5 3" xfId="38701"/>
    <cellStyle name="Notas 18 2 5 4" xfId="38702"/>
    <cellStyle name="Notas 18 2 6" xfId="38703"/>
    <cellStyle name="Notas 18 2 7" xfId="38704"/>
    <cellStyle name="Notas 18 3" xfId="38705"/>
    <cellStyle name="Notas 18 3 2" xfId="38706"/>
    <cellStyle name="Notas 18 3 2 2" xfId="38707"/>
    <cellStyle name="Notas 18 3 2 2 2" xfId="38708"/>
    <cellStyle name="Notas 18 3 2 2 3" xfId="38709"/>
    <cellStyle name="Notas 18 3 2 3" xfId="38710"/>
    <cellStyle name="Notas 18 3 2 3 2" xfId="38711"/>
    <cellStyle name="Notas 18 3 2 4" xfId="38712"/>
    <cellStyle name="Notas 18 3 2 5" xfId="38713"/>
    <cellStyle name="Notas 18 3 3" xfId="38714"/>
    <cellStyle name="Notas 18 3 3 2" xfId="38715"/>
    <cellStyle name="Notas 18 3 3 3" xfId="38716"/>
    <cellStyle name="Notas 18 3 4" xfId="38717"/>
    <cellStyle name="Notas 18 3 4 2" xfId="38718"/>
    <cellStyle name="Notas 18 3 5" xfId="38719"/>
    <cellStyle name="Notas 18 3 6" xfId="38720"/>
    <cellStyle name="Notas 18 4" xfId="38721"/>
    <cellStyle name="Notas 18 4 2" xfId="38722"/>
    <cellStyle name="Notas 18 4 2 2" xfId="38723"/>
    <cellStyle name="Notas 18 4 2 3" xfId="38724"/>
    <cellStyle name="Notas 18 4 3" xfId="38725"/>
    <cellStyle name="Notas 18 4 3 2" xfId="38726"/>
    <cellStyle name="Notas 18 4 4" xfId="38727"/>
    <cellStyle name="Notas 18 4 5" xfId="38728"/>
    <cellStyle name="Notas 18 5" xfId="38729"/>
    <cellStyle name="Notas 18 5 2" xfId="38730"/>
    <cellStyle name="Notas 18 5 2 2" xfId="38731"/>
    <cellStyle name="Notas 18 5 2 3" xfId="38732"/>
    <cellStyle name="Notas 18 5 3" xfId="38733"/>
    <cellStyle name="Notas 18 5 3 2" xfId="38734"/>
    <cellStyle name="Notas 18 5 4" xfId="38735"/>
    <cellStyle name="Notas 18 5 5" xfId="38736"/>
    <cellStyle name="Notas 18 6" xfId="38737"/>
    <cellStyle name="Notas 18 6 2" xfId="38738"/>
    <cellStyle name="Notas 18 6 2 2" xfId="38739"/>
    <cellStyle name="Notas 18 6 3" xfId="38740"/>
    <cellStyle name="Notas 18 6 4" xfId="38741"/>
    <cellStyle name="Notas 18 7" xfId="38742"/>
    <cellStyle name="Notas 18 8" xfId="38743"/>
    <cellStyle name="Notas 19" xfId="38744"/>
    <cellStyle name="Notas 19 2" xfId="38745"/>
    <cellStyle name="Notas 19 2 2" xfId="38746"/>
    <cellStyle name="Notas 19 2 2 2" xfId="38747"/>
    <cellStyle name="Notas 19 2 2 2 2" xfId="38748"/>
    <cellStyle name="Notas 19 2 2 2 2 2" xfId="38749"/>
    <cellStyle name="Notas 19 2 2 2 2 3" xfId="38750"/>
    <cellStyle name="Notas 19 2 2 2 3" xfId="38751"/>
    <cellStyle name="Notas 19 2 2 2 3 2" xfId="38752"/>
    <cellStyle name="Notas 19 2 2 2 4" xfId="38753"/>
    <cellStyle name="Notas 19 2 2 2 5" xfId="38754"/>
    <cellStyle name="Notas 19 2 2 3" xfId="38755"/>
    <cellStyle name="Notas 19 2 2 3 2" xfId="38756"/>
    <cellStyle name="Notas 19 2 2 3 3" xfId="38757"/>
    <cellStyle name="Notas 19 2 2 4" xfId="38758"/>
    <cellStyle name="Notas 19 2 2 4 2" xfId="38759"/>
    <cellStyle name="Notas 19 2 2 5" xfId="38760"/>
    <cellStyle name="Notas 19 2 2 6" xfId="38761"/>
    <cellStyle name="Notas 19 2 3" xfId="38762"/>
    <cellStyle name="Notas 19 2 3 2" xfId="38763"/>
    <cellStyle name="Notas 19 2 3 2 2" xfId="38764"/>
    <cellStyle name="Notas 19 2 3 2 3" xfId="38765"/>
    <cellStyle name="Notas 19 2 3 3" xfId="38766"/>
    <cellStyle name="Notas 19 2 3 3 2" xfId="38767"/>
    <cellStyle name="Notas 19 2 3 4" xfId="38768"/>
    <cellStyle name="Notas 19 2 3 5" xfId="38769"/>
    <cellStyle name="Notas 19 2 4" xfId="38770"/>
    <cellStyle name="Notas 19 2 4 2" xfId="38771"/>
    <cellStyle name="Notas 19 2 4 2 2" xfId="38772"/>
    <cellStyle name="Notas 19 2 4 2 3" xfId="38773"/>
    <cellStyle name="Notas 19 2 4 3" xfId="38774"/>
    <cellStyle name="Notas 19 2 4 3 2" xfId="38775"/>
    <cellStyle name="Notas 19 2 4 4" xfId="38776"/>
    <cellStyle name="Notas 19 2 4 5" xfId="38777"/>
    <cellStyle name="Notas 19 2 5" xfId="38778"/>
    <cellStyle name="Notas 19 2 5 2" xfId="38779"/>
    <cellStyle name="Notas 19 2 5 2 2" xfId="38780"/>
    <cellStyle name="Notas 19 2 5 3" xfId="38781"/>
    <cellStyle name="Notas 19 2 5 4" xfId="38782"/>
    <cellStyle name="Notas 19 2 6" xfId="38783"/>
    <cellStyle name="Notas 19 2 7" xfId="38784"/>
    <cellStyle name="Notas 19 3" xfId="38785"/>
    <cellStyle name="Notas 19 3 2" xfId="38786"/>
    <cellStyle name="Notas 19 3 2 2" xfId="38787"/>
    <cellStyle name="Notas 19 3 2 2 2" xfId="38788"/>
    <cellStyle name="Notas 19 3 2 2 3" xfId="38789"/>
    <cellStyle name="Notas 19 3 2 3" xfId="38790"/>
    <cellStyle name="Notas 19 3 2 3 2" xfId="38791"/>
    <cellStyle name="Notas 19 3 2 4" xfId="38792"/>
    <cellStyle name="Notas 19 3 2 5" xfId="38793"/>
    <cellStyle name="Notas 19 3 3" xfId="38794"/>
    <cellStyle name="Notas 19 3 3 2" xfId="38795"/>
    <cellStyle name="Notas 19 3 3 3" xfId="38796"/>
    <cellStyle name="Notas 19 3 4" xfId="38797"/>
    <cellStyle name="Notas 19 3 4 2" xfId="38798"/>
    <cellStyle name="Notas 19 3 5" xfId="38799"/>
    <cellStyle name="Notas 19 3 6" xfId="38800"/>
    <cellStyle name="Notas 19 4" xfId="38801"/>
    <cellStyle name="Notas 19 4 2" xfId="38802"/>
    <cellStyle name="Notas 19 4 2 2" xfId="38803"/>
    <cellStyle name="Notas 19 4 2 3" xfId="38804"/>
    <cellStyle name="Notas 19 4 3" xfId="38805"/>
    <cellStyle name="Notas 19 4 3 2" xfId="38806"/>
    <cellStyle name="Notas 19 4 4" xfId="38807"/>
    <cellStyle name="Notas 19 4 5" xfId="38808"/>
    <cellStyle name="Notas 19 5" xfId="38809"/>
    <cellStyle name="Notas 19 5 2" xfId="38810"/>
    <cellStyle name="Notas 19 5 2 2" xfId="38811"/>
    <cellStyle name="Notas 19 5 2 3" xfId="38812"/>
    <cellStyle name="Notas 19 5 3" xfId="38813"/>
    <cellStyle name="Notas 19 5 3 2" xfId="38814"/>
    <cellStyle name="Notas 19 5 4" xfId="38815"/>
    <cellStyle name="Notas 19 5 5" xfId="38816"/>
    <cellStyle name="Notas 19 6" xfId="38817"/>
    <cellStyle name="Notas 19 6 2" xfId="38818"/>
    <cellStyle name="Notas 19 6 2 2" xfId="38819"/>
    <cellStyle name="Notas 19 6 3" xfId="38820"/>
    <cellStyle name="Notas 19 6 4" xfId="38821"/>
    <cellStyle name="Notas 19 7" xfId="38822"/>
    <cellStyle name="Notas 19 8" xfId="38823"/>
    <cellStyle name="Notas 2" xfId="38824"/>
    <cellStyle name="Notas 2 10" xfId="38825"/>
    <cellStyle name="Notas 2 10 2" xfId="38826"/>
    <cellStyle name="Notas 2 10 2 2" xfId="38827"/>
    <cellStyle name="Notas 2 10 2 2 2" xfId="38828"/>
    <cellStyle name="Notas 2 10 2 2 3" xfId="38829"/>
    <cellStyle name="Notas 2 10 2 3" xfId="38830"/>
    <cellStyle name="Notas 2 10 2 3 2" xfId="38831"/>
    <cellStyle name="Notas 2 10 2 4" xfId="38832"/>
    <cellStyle name="Notas 2 10 2 5" xfId="38833"/>
    <cellStyle name="Notas 2 10 3" xfId="38834"/>
    <cellStyle name="Notas 2 10 3 2" xfId="38835"/>
    <cellStyle name="Notas 2 10 3 3" xfId="38836"/>
    <cellStyle name="Notas 2 10 4" xfId="38837"/>
    <cellStyle name="Notas 2 10 4 2" xfId="38838"/>
    <cellStyle name="Notas 2 10 5" xfId="38839"/>
    <cellStyle name="Notas 2 10 6" xfId="38840"/>
    <cellStyle name="Notas 2 11" xfId="38841"/>
    <cellStyle name="Notas 2 11 2" xfId="38842"/>
    <cellStyle name="Notas 2 11 2 2" xfId="38843"/>
    <cellStyle name="Notas 2 11 2 2 2" xfId="38844"/>
    <cellStyle name="Notas 2 11 2 2 3" xfId="38845"/>
    <cellStyle name="Notas 2 11 2 3" xfId="38846"/>
    <cellStyle name="Notas 2 11 2 3 2" xfId="38847"/>
    <cellStyle name="Notas 2 11 2 4" xfId="38848"/>
    <cellStyle name="Notas 2 11 2 5" xfId="38849"/>
    <cellStyle name="Notas 2 11 3" xfId="38850"/>
    <cellStyle name="Notas 2 11 3 2" xfId="38851"/>
    <cellStyle name="Notas 2 11 3 3" xfId="38852"/>
    <cellStyle name="Notas 2 11 4" xfId="38853"/>
    <cellStyle name="Notas 2 11 4 2" xfId="38854"/>
    <cellStyle name="Notas 2 11 5" xfId="38855"/>
    <cellStyle name="Notas 2 11 6" xfId="38856"/>
    <cellStyle name="Notas 2 12" xfId="38857"/>
    <cellStyle name="Notas 2 12 2" xfId="38858"/>
    <cellStyle name="Notas 2 12 2 2" xfId="38859"/>
    <cellStyle name="Notas 2 12 2 3" xfId="38860"/>
    <cellStyle name="Notas 2 12 3" xfId="38861"/>
    <cellStyle name="Notas 2 12 3 2" xfId="38862"/>
    <cellStyle name="Notas 2 12 4" xfId="38863"/>
    <cellStyle name="Notas 2 12 5" xfId="38864"/>
    <cellStyle name="Notas 2 13" xfId="38865"/>
    <cellStyle name="Notas 2 13 2" xfId="38866"/>
    <cellStyle name="Notas 2 13 2 2" xfId="38867"/>
    <cellStyle name="Notas 2 13 2 3" xfId="38868"/>
    <cellStyle name="Notas 2 13 3" xfId="38869"/>
    <cellStyle name="Notas 2 13 3 2" xfId="38870"/>
    <cellStyle name="Notas 2 13 4" xfId="38871"/>
    <cellStyle name="Notas 2 13 5" xfId="38872"/>
    <cellStyle name="Notas 2 14" xfId="38873"/>
    <cellStyle name="Notas 2 14 2" xfId="38874"/>
    <cellStyle name="Notas 2 14 2 2" xfId="38875"/>
    <cellStyle name="Notas 2 14 2 3" xfId="38876"/>
    <cellStyle name="Notas 2 14 3" xfId="38877"/>
    <cellStyle name="Notas 2 14 3 2" xfId="38878"/>
    <cellStyle name="Notas 2 14 4" xfId="38879"/>
    <cellStyle name="Notas 2 14 5" xfId="38880"/>
    <cellStyle name="Notas 2 15" xfId="38881"/>
    <cellStyle name="Notas 2 15 2" xfId="38882"/>
    <cellStyle name="Notas 2 15 2 2" xfId="38883"/>
    <cellStyle name="Notas 2 15 3" xfId="38884"/>
    <cellStyle name="Notas 2 15 4" xfId="38885"/>
    <cellStyle name="Notas 2 16" xfId="38886"/>
    <cellStyle name="Notas 2 17" xfId="38887"/>
    <cellStyle name="Notas 2 18" xfId="38888"/>
    <cellStyle name="Notas 2 19" xfId="38889"/>
    <cellStyle name="Notas 2 2" xfId="38890"/>
    <cellStyle name="Notas 2 2 10" xfId="38891"/>
    <cellStyle name="Notas 2 2 11" xfId="38892"/>
    <cellStyle name="Notas 2 2 12" xfId="38893"/>
    <cellStyle name="Notas 2 2 12 2" xfId="38894"/>
    <cellStyle name="Notas 2 2 12 2 2" xfId="38895"/>
    <cellStyle name="Notas 2 2 12 2 2 2" xfId="38896"/>
    <cellStyle name="Notas 2 2 12 2 2 3" xfId="38897"/>
    <cellStyle name="Notas 2 2 12 2 3" xfId="38898"/>
    <cellStyle name="Notas 2 2 12 2 3 2" xfId="38899"/>
    <cellStyle name="Notas 2 2 12 2 4" xfId="38900"/>
    <cellStyle name="Notas 2 2 12 2 5" xfId="38901"/>
    <cellStyle name="Notas 2 2 12 3" xfId="38902"/>
    <cellStyle name="Notas 2 2 12 3 2" xfId="38903"/>
    <cellStyle name="Notas 2 2 12 3 3" xfId="38904"/>
    <cellStyle name="Notas 2 2 12 4" xfId="38905"/>
    <cellStyle name="Notas 2 2 13" xfId="38906"/>
    <cellStyle name="Notas 2 2 13 2" xfId="38907"/>
    <cellStyle name="Notas 2 2 13 2 2" xfId="38908"/>
    <cellStyle name="Notas 2 2 13 2 2 2" xfId="38909"/>
    <cellStyle name="Notas 2 2 13 2 2 3" xfId="38910"/>
    <cellStyle name="Notas 2 2 13 2 3" xfId="38911"/>
    <cellStyle name="Notas 2 2 13 2 3 2" xfId="38912"/>
    <cellStyle name="Notas 2 2 13 2 4" xfId="38913"/>
    <cellStyle name="Notas 2 2 13 2 5" xfId="38914"/>
    <cellStyle name="Notas 2 2 13 3" xfId="38915"/>
    <cellStyle name="Notas 2 2 13 3 2" xfId="38916"/>
    <cellStyle name="Notas 2 2 13 3 3" xfId="38917"/>
    <cellStyle name="Notas 2 2 13 4" xfId="38918"/>
    <cellStyle name="Notas 2 2 13 4 2" xfId="38919"/>
    <cellStyle name="Notas 2 2 13 5" xfId="38920"/>
    <cellStyle name="Notas 2 2 13 6" xfId="38921"/>
    <cellStyle name="Notas 2 2 14" xfId="38922"/>
    <cellStyle name="Notas 2 2 14 2" xfId="38923"/>
    <cellStyle name="Notas 2 2 14 2 2" xfId="38924"/>
    <cellStyle name="Notas 2 2 14 2 2 2" xfId="38925"/>
    <cellStyle name="Notas 2 2 14 2 2 3" xfId="38926"/>
    <cellStyle name="Notas 2 2 14 2 3" xfId="38927"/>
    <cellStyle name="Notas 2 2 14 2 3 2" xfId="38928"/>
    <cellStyle name="Notas 2 2 14 2 4" xfId="38929"/>
    <cellStyle name="Notas 2 2 14 2 5" xfId="38930"/>
    <cellStyle name="Notas 2 2 14 3" xfId="38931"/>
    <cellStyle name="Notas 2 2 14 3 2" xfId="38932"/>
    <cellStyle name="Notas 2 2 14 3 3" xfId="38933"/>
    <cellStyle name="Notas 2 2 14 4" xfId="38934"/>
    <cellStyle name="Notas 2 2 14 4 2" xfId="38935"/>
    <cellStyle name="Notas 2 2 14 5" xfId="38936"/>
    <cellStyle name="Notas 2 2 14 6" xfId="38937"/>
    <cellStyle name="Notas 2 2 15" xfId="38938"/>
    <cellStyle name="Notas 2 2 15 2" xfId="38939"/>
    <cellStyle name="Notas 2 2 15 2 2" xfId="38940"/>
    <cellStyle name="Notas 2 2 15 2 3" xfId="38941"/>
    <cellStyle name="Notas 2 2 15 3" xfId="38942"/>
    <cellStyle name="Notas 2 2 15 3 2" xfId="38943"/>
    <cellStyle name="Notas 2 2 15 4" xfId="38944"/>
    <cellStyle name="Notas 2 2 15 5" xfId="38945"/>
    <cellStyle name="Notas 2 2 16" xfId="38946"/>
    <cellStyle name="Notas 2 2 17" xfId="38947"/>
    <cellStyle name="Notas 2 2 17 2" xfId="38948"/>
    <cellStyle name="Notas 2 2 17 2 2" xfId="38949"/>
    <cellStyle name="Notas 2 2 17 2 3" xfId="38950"/>
    <cellStyle name="Notas 2 2 17 3" xfId="38951"/>
    <cellStyle name="Notas 2 2 17 3 2" xfId="38952"/>
    <cellStyle name="Notas 2 2 17 4" xfId="38953"/>
    <cellStyle name="Notas 2 2 17 5" xfId="38954"/>
    <cellStyle name="Notas 2 2 18" xfId="38955"/>
    <cellStyle name="Notas 2 2 18 2" xfId="38956"/>
    <cellStyle name="Notas 2 2 18 2 2" xfId="38957"/>
    <cellStyle name="Notas 2 2 18 2 3" xfId="38958"/>
    <cellStyle name="Notas 2 2 18 3" xfId="38959"/>
    <cellStyle name="Notas 2 2 18 3 2" xfId="38960"/>
    <cellStyle name="Notas 2 2 18 4" xfId="38961"/>
    <cellStyle name="Notas 2 2 18 5" xfId="38962"/>
    <cellStyle name="Notas 2 2 19" xfId="38963"/>
    <cellStyle name="Notas 2 2 19 2" xfId="38964"/>
    <cellStyle name="Notas 2 2 19 2 2" xfId="38965"/>
    <cellStyle name="Notas 2 2 19 2 3" xfId="38966"/>
    <cellStyle name="Notas 2 2 19 3" xfId="38967"/>
    <cellStyle name="Notas 2 2 19 3 2" xfId="38968"/>
    <cellStyle name="Notas 2 2 19 4" xfId="38969"/>
    <cellStyle name="Notas 2 2 19 5" xfId="38970"/>
    <cellStyle name="Notas 2 2 2" xfId="38971"/>
    <cellStyle name="Notas 2 2 2 2" xfId="38972"/>
    <cellStyle name="Notas 2 2 2 2 2" xfId="38973"/>
    <cellStyle name="Notas 2 2 2 2 2 2" xfId="38974"/>
    <cellStyle name="Notas 2 2 2 2 2 2 2" xfId="38975"/>
    <cellStyle name="Notas 2 2 2 2 2 2 3" xfId="38976"/>
    <cellStyle name="Notas 2 2 2 2 2 3" xfId="38977"/>
    <cellStyle name="Notas 2 2 2 2 2 3 2" xfId="38978"/>
    <cellStyle name="Notas 2 2 2 2 2 3 2 2" xfId="38979"/>
    <cellStyle name="Notas 2 2 2 2 2 3 2 3" xfId="38980"/>
    <cellStyle name="Notas 2 2 2 2 2 3 3" xfId="38981"/>
    <cellStyle name="Notas 2 2 2 2 2 3 3 2" xfId="38982"/>
    <cellStyle name="Notas 2 2 2 2 2 3 4" xfId="38983"/>
    <cellStyle name="Notas 2 2 2 2 2 3 5" xfId="38984"/>
    <cellStyle name="Notas 2 2 2 2 2 4" xfId="38985"/>
    <cellStyle name="Notas 2 2 2 2 3" xfId="38986"/>
    <cellStyle name="Notas 2 2 2 2 3 2" xfId="38987"/>
    <cellStyle name="Notas 2 2 2 2 3 3" xfId="38988"/>
    <cellStyle name="Notas 2 2 2 2 3 3 2" xfId="38989"/>
    <cellStyle name="Notas 2 2 2 2 3 3 2 2" xfId="38990"/>
    <cellStyle name="Notas 2 2 2 2 3 3 2 3" xfId="38991"/>
    <cellStyle name="Notas 2 2 2 2 3 3 3" xfId="38992"/>
    <cellStyle name="Notas 2 2 2 2 3 3 3 2" xfId="38993"/>
    <cellStyle name="Notas 2 2 2 2 3 3 4" xfId="38994"/>
    <cellStyle name="Notas 2 2 2 2 3 3 5" xfId="38995"/>
    <cellStyle name="Notas 2 2 2 2 3 4" xfId="38996"/>
    <cellStyle name="Notas 2 2 2 2 4" xfId="38997"/>
    <cellStyle name="Notas 2 2 2 2 4 2" xfId="38998"/>
    <cellStyle name="Notas 2 2 2 2 4 2 2" xfId="38999"/>
    <cellStyle name="Notas 2 2 2 2 4 2 3" xfId="39000"/>
    <cellStyle name="Notas 2 2 2 2 4 3" xfId="39001"/>
    <cellStyle name="Notas 2 2 2 2 4 3 2" xfId="39002"/>
    <cellStyle name="Notas 2 2 2 2 4 4" xfId="39003"/>
    <cellStyle name="Notas 2 2 2 2 4 5" xfId="39004"/>
    <cellStyle name="Notas 2 2 2 2 5" xfId="39005"/>
    <cellStyle name="Notas 2 2 2 2 5 2" xfId="39006"/>
    <cellStyle name="Notas 2 2 2 2 5 2 2" xfId="39007"/>
    <cellStyle name="Notas 2 2 2 2 5 2 3" xfId="39008"/>
    <cellStyle name="Notas 2 2 2 2 5 3" xfId="39009"/>
    <cellStyle name="Notas 2 2 2 2 5 3 2" xfId="39010"/>
    <cellStyle name="Notas 2 2 2 2 5 4" xfId="39011"/>
    <cellStyle name="Notas 2 2 2 2 5 5" xfId="39012"/>
    <cellStyle name="Notas 2 2 2 2 6" xfId="39013"/>
    <cellStyle name="Notas 2 2 2 3" xfId="39014"/>
    <cellStyle name="Notas 2 2 2 3 2" xfId="39015"/>
    <cellStyle name="Notas 2 2 2 3 2 2" xfId="39016"/>
    <cellStyle name="Notas 2 2 2 3 2 3" xfId="39017"/>
    <cellStyle name="Notas 2 2 2 3 3" xfId="39018"/>
    <cellStyle name="Notas 2 2 2 3 3 2" xfId="39019"/>
    <cellStyle name="Notas 2 2 2 3 3 2 2" xfId="39020"/>
    <cellStyle name="Notas 2 2 2 3 3 2 3" xfId="39021"/>
    <cellStyle name="Notas 2 2 2 3 3 3" xfId="39022"/>
    <cellStyle name="Notas 2 2 2 3 3 3 2" xfId="39023"/>
    <cellStyle name="Notas 2 2 2 3 3 4" xfId="39024"/>
    <cellStyle name="Notas 2 2 2 3 3 5" xfId="39025"/>
    <cellStyle name="Notas 2 2 2 3 4" xfId="39026"/>
    <cellStyle name="Notas 2 2 2 4" xfId="39027"/>
    <cellStyle name="Notas 2 2 2 4 2" xfId="39028"/>
    <cellStyle name="Notas 2 2 2 4 3" xfId="39029"/>
    <cellStyle name="Notas 2 2 2 4 3 2" xfId="39030"/>
    <cellStyle name="Notas 2 2 2 4 3 2 2" xfId="39031"/>
    <cellStyle name="Notas 2 2 2 4 3 2 3" xfId="39032"/>
    <cellStyle name="Notas 2 2 2 4 3 3" xfId="39033"/>
    <cellStyle name="Notas 2 2 2 4 3 3 2" xfId="39034"/>
    <cellStyle name="Notas 2 2 2 4 3 4" xfId="39035"/>
    <cellStyle name="Notas 2 2 2 4 3 5" xfId="39036"/>
    <cellStyle name="Notas 2 2 2 4 4" xfId="39037"/>
    <cellStyle name="Notas 2 2 2 5" xfId="39038"/>
    <cellStyle name="Notas 2 2 2 5 2" xfId="39039"/>
    <cellStyle name="Notas 2 2 2 5 2 2" xfId="39040"/>
    <cellStyle name="Notas 2 2 2 5 2 3" xfId="39041"/>
    <cellStyle name="Notas 2 2 2 5 3" xfId="39042"/>
    <cellStyle name="Notas 2 2 2 5 3 2" xfId="39043"/>
    <cellStyle name="Notas 2 2 2 5 4" xfId="39044"/>
    <cellStyle name="Notas 2 2 2 5 5" xfId="39045"/>
    <cellStyle name="Notas 2 2 2 6" xfId="39046"/>
    <cellStyle name="Notas 2 2 2 7" xfId="39047"/>
    <cellStyle name="Notas 2 2 2 7 2" xfId="39048"/>
    <cellStyle name="Notas 2 2 2 7 2 2" xfId="39049"/>
    <cellStyle name="Notas 2 2 2 7 2 3" xfId="39050"/>
    <cellStyle name="Notas 2 2 2 7 3" xfId="39051"/>
    <cellStyle name="Notas 2 2 2 7 3 2" xfId="39052"/>
    <cellStyle name="Notas 2 2 2 7 4" xfId="39053"/>
    <cellStyle name="Notas 2 2 2 7 5" xfId="39054"/>
    <cellStyle name="Notas 2 2 2 8" xfId="39055"/>
    <cellStyle name="Notas 2 2 20" xfId="39056"/>
    <cellStyle name="Notas 2 2 20 2" xfId="39057"/>
    <cellStyle name="Notas 2 2 20 2 2" xfId="39058"/>
    <cellStyle name="Notas 2 2 20 2 3" xfId="39059"/>
    <cellStyle name="Notas 2 2 20 3" xfId="39060"/>
    <cellStyle name="Notas 2 2 20 3 2" xfId="39061"/>
    <cellStyle name="Notas 2 2 20 4" xfId="39062"/>
    <cellStyle name="Notas 2 2 20 5" xfId="39063"/>
    <cellStyle name="Notas 2 2 21" xfId="39064"/>
    <cellStyle name="Notas 2 2 21 2" xfId="39065"/>
    <cellStyle name="Notas 2 2 21 2 2" xfId="39066"/>
    <cellStyle name="Notas 2 2 21 3" xfId="39067"/>
    <cellStyle name="Notas 2 2 21 4" xfId="39068"/>
    <cellStyle name="Notas 2 2 22" xfId="39069"/>
    <cellStyle name="Notas 2 2 22 2" xfId="39070"/>
    <cellStyle name="Notas 2 2 22 2 2" xfId="39071"/>
    <cellStyle name="Notas 2 2 22 3" xfId="39072"/>
    <cellStyle name="Notas 2 2 22 4" xfId="39073"/>
    <cellStyle name="Notas 2 2 23" xfId="39074"/>
    <cellStyle name="Notas 2 2 24" xfId="39075"/>
    <cellStyle name="Notas 2 2 25" xfId="39076"/>
    <cellStyle name="Notas 2 2 26" xfId="39077"/>
    <cellStyle name="Notas 2 2 27" xfId="39078"/>
    <cellStyle name="Notas 2 2 28" xfId="39079"/>
    <cellStyle name="Notas 2 2 29" xfId="39080"/>
    <cellStyle name="Notas 2 2 3" xfId="39081"/>
    <cellStyle name="Notas 2 2 3 2" xfId="39082"/>
    <cellStyle name="Notas 2 2 3 2 2" xfId="39083"/>
    <cellStyle name="Notas 2 2 3 2 2 2" xfId="39084"/>
    <cellStyle name="Notas 2 2 3 2 2 3" xfId="39085"/>
    <cellStyle name="Notas 2 2 3 2 2 3 2" xfId="39086"/>
    <cellStyle name="Notas 2 2 3 2 2 3 2 2" xfId="39087"/>
    <cellStyle name="Notas 2 2 3 2 2 3 2 3" xfId="39088"/>
    <cellStyle name="Notas 2 2 3 2 2 3 3" xfId="39089"/>
    <cellStyle name="Notas 2 2 3 2 2 3 3 2" xfId="39090"/>
    <cellStyle name="Notas 2 2 3 2 2 3 4" xfId="39091"/>
    <cellStyle name="Notas 2 2 3 2 2 3 5" xfId="39092"/>
    <cellStyle name="Notas 2 2 3 2 2 4" xfId="39093"/>
    <cellStyle name="Notas 2 2 3 2 3" xfId="39094"/>
    <cellStyle name="Notas 2 2 3 2 3 2" xfId="39095"/>
    <cellStyle name="Notas 2 2 3 2 3 2 2" xfId="39096"/>
    <cellStyle name="Notas 2 2 3 2 3 2 3" xfId="39097"/>
    <cellStyle name="Notas 2 2 3 2 3 3" xfId="39098"/>
    <cellStyle name="Notas 2 2 3 2 3 3 2" xfId="39099"/>
    <cellStyle name="Notas 2 2 3 2 3 4" xfId="39100"/>
    <cellStyle name="Notas 2 2 3 2 3 5" xfId="39101"/>
    <cellStyle name="Notas 2 2 3 2 4" xfId="39102"/>
    <cellStyle name="Notas 2 2 3 2 4 2" xfId="39103"/>
    <cellStyle name="Notas 2 2 3 2 4 2 2" xfId="39104"/>
    <cellStyle name="Notas 2 2 3 2 4 2 3" xfId="39105"/>
    <cellStyle name="Notas 2 2 3 2 4 3" xfId="39106"/>
    <cellStyle name="Notas 2 2 3 2 4 3 2" xfId="39107"/>
    <cellStyle name="Notas 2 2 3 2 4 4" xfId="39108"/>
    <cellStyle name="Notas 2 2 3 2 4 5" xfId="39109"/>
    <cellStyle name="Notas 2 2 3 2 5" xfId="39110"/>
    <cellStyle name="Notas 2 2 3 2 5 2" xfId="39111"/>
    <cellStyle name="Notas 2 2 3 2 5 2 2" xfId="39112"/>
    <cellStyle name="Notas 2 2 3 2 5 2 3" xfId="39113"/>
    <cellStyle name="Notas 2 2 3 2 5 3" xfId="39114"/>
    <cellStyle name="Notas 2 2 3 2 5 3 2" xfId="39115"/>
    <cellStyle name="Notas 2 2 3 2 5 4" xfId="39116"/>
    <cellStyle name="Notas 2 2 3 2 5 5" xfId="39117"/>
    <cellStyle name="Notas 2 2 3 2 6" xfId="39118"/>
    <cellStyle name="Notas 2 2 3 3" xfId="39119"/>
    <cellStyle name="Notas 2 2 3 3 2" xfId="39120"/>
    <cellStyle name="Notas 2 2 3 3 3" xfId="39121"/>
    <cellStyle name="Notas 2 2 3 3 3 2" xfId="39122"/>
    <cellStyle name="Notas 2 2 3 3 3 2 2" xfId="39123"/>
    <cellStyle name="Notas 2 2 3 3 3 2 3" xfId="39124"/>
    <cellStyle name="Notas 2 2 3 3 3 3" xfId="39125"/>
    <cellStyle name="Notas 2 2 3 3 3 3 2" xfId="39126"/>
    <cellStyle name="Notas 2 2 3 3 3 4" xfId="39127"/>
    <cellStyle name="Notas 2 2 3 3 3 5" xfId="39128"/>
    <cellStyle name="Notas 2 2 3 3 4" xfId="39129"/>
    <cellStyle name="Notas 2 2 3 4" xfId="39130"/>
    <cellStyle name="Notas 2 2 3 4 2" xfId="39131"/>
    <cellStyle name="Notas 2 2 3 4 2 2" xfId="39132"/>
    <cellStyle name="Notas 2 2 3 4 2 3" xfId="39133"/>
    <cellStyle name="Notas 2 2 3 4 3" xfId="39134"/>
    <cellStyle name="Notas 2 2 3 4 3 2" xfId="39135"/>
    <cellStyle name="Notas 2 2 3 4 4" xfId="39136"/>
    <cellStyle name="Notas 2 2 3 4 5" xfId="39137"/>
    <cellStyle name="Notas 2 2 3 5" xfId="39138"/>
    <cellStyle name="Notas 2 2 3 5 2" xfId="39139"/>
    <cellStyle name="Notas 2 2 3 5 2 2" xfId="39140"/>
    <cellStyle name="Notas 2 2 3 5 2 3" xfId="39141"/>
    <cellStyle name="Notas 2 2 3 5 3" xfId="39142"/>
    <cellStyle name="Notas 2 2 3 5 3 2" xfId="39143"/>
    <cellStyle name="Notas 2 2 3 5 4" xfId="39144"/>
    <cellStyle name="Notas 2 2 3 5 5" xfId="39145"/>
    <cellStyle name="Notas 2 2 3 6" xfId="39146"/>
    <cellStyle name="Notas 2 2 3 6 2" xfId="39147"/>
    <cellStyle name="Notas 2 2 3 6 2 2" xfId="39148"/>
    <cellStyle name="Notas 2 2 3 6 2 3" xfId="39149"/>
    <cellStyle name="Notas 2 2 3 6 3" xfId="39150"/>
    <cellStyle name="Notas 2 2 3 6 3 2" xfId="39151"/>
    <cellStyle name="Notas 2 2 3 6 4" xfId="39152"/>
    <cellStyle name="Notas 2 2 3 6 5" xfId="39153"/>
    <cellStyle name="Notas 2 2 3 7" xfId="39154"/>
    <cellStyle name="Notas 2 2 30" xfId="39155"/>
    <cellStyle name="Notas 2 2 31" xfId="39156"/>
    <cellStyle name="Notas 2 2 32" xfId="39157"/>
    <cellStyle name="Notas 2 2 4" xfId="39158"/>
    <cellStyle name="Notas 2 2 4 2" xfId="39159"/>
    <cellStyle name="Notas 2 2 4 2 2" xfId="39160"/>
    <cellStyle name="Notas 2 2 4 2 3" xfId="39161"/>
    <cellStyle name="Notas 2 2 4 3" xfId="39162"/>
    <cellStyle name="Notas 2 2 4 3 2" xfId="39163"/>
    <cellStyle name="Notas 2 2 4 4" xfId="39164"/>
    <cellStyle name="Notas 2 2 4 4 2" xfId="39165"/>
    <cellStyle name="Notas 2 2 4 5" xfId="39166"/>
    <cellStyle name="Notas 2 2 4 5 2" xfId="39167"/>
    <cellStyle name="Notas 2 2 4 6" xfId="39168"/>
    <cellStyle name="Notas 2 2 4 7" xfId="39169"/>
    <cellStyle name="Notas 2 2 5" xfId="39170"/>
    <cellStyle name="Notas 2 2 5 2" xfId="39171"/>
    <cellStyle name="Notas 2 2 5 3" xfId="39172"/>
    <cellStyle name="Notas 2 2 6" xfId="39173"/>
    <cellStyle name="Notas 2 2 6 2" xfId="39174"/>
    <cellStyle name="Notas 2 2 7" xfId="39175"/>
    <cellStyle name="Notas 2 2 8" xfId="39176"/>
    <cellStyle name="Notas 2 2 9" xfId="39177"/>
    <cellStyle name="Notas 2 20" xfId="39178"/>
    <cellStyle name="Notas 2 21" xfId="39179"/>
    <cellStyle name="Notas 2 22" xfId="39180"/>
    <cellStyle name="Notas 2 23" xfId="39181"/>
    <cellStyle name="Notas 2 3" xfId="39182"/>
    <cellStyle name="Notas 2 3 10" xfId="39183"/>
    <cellStyle name="Notas 2 3 11" xfId="39184"/>
    <cellStyle name="Notas 2 3 12" xfId="39185"/>
    <cellStyle name="Notas 2 3 12 2" xfId="39186"/>
    <cellStyle name="Notas 2 3 12 2 2" xfId="39187"/>
    <cellStyle name="Notas 2 3 12 2 2 2" xfId="39188"/>
    <cellStyle name="Notas 2 3 12 2 2 3" xfId="39189"/>
    <cellStyle name="Notas 2 3 12 2 3" xfId="39190"/>
    <cellStyle name="Notas 2 3 12 2 3 2" xfId="39191"/>
    <cellStyle name="Notas 2 3 12 2 4" xfId="39192"/>
    <cellStyle name="Notas 2 3 12 2 5" xfId="39193"/>
    <cellStyle name="Notas 2 3 12 3" xfId="39194"/>
    <cellStyle name="Notas 2 3 12 3 2" xfId="39195"/>
    <cellStyle name="Notas 2 3 12 3 3" xfId="39196"/>
    <cellStyle name="Notas 2 3 12 4" xfId="39197"/>
    <cellStyle name="Notas 2 3 13" xfId="39198"/>
    <cellStyle name="Notas 2 3 13 2" xfId="39199"/>
    <cellStyle name="Notas 2 3 13 2 2" xfId="39200"/>
    <cellStyle name="Notas 2 3 13 2 2 2" xfId="39201"/>
    <cellStyle name="Notas 2 3 13 2 2 3" xfId="39202"/>
    <cellStyle name="Notas 2 3 13 2 3" xfId="39203"/>
    <cellStyle name="Notas 2 3 13 2 3 2" xfId="39204"/>
    <cellStyle name="Notas 2 3 13 2 4" xfId="39205"/>
    <cellStyle name="Notas 2 3 13 2 5" xfId="39206"/>
    <cellStyle name="Notas 2 3 13 3" xfId="39207"/>
    <cellStyle name="Notas 2 3 13 3 2" xfId="39208"/>
    <cellStyle name="Notas 2 3 13 3 3" xfId="39209"/>
    <cellStyle name="Notas 2 3 13 4" xfId="39210"/>
    <cellStyle name="Notas 2 3 13 4 2" xfId="39211"/>
    <cellStyle name="Notas 2 3 13 5" xfId="39212"/>
    <cellStyle name="Notas 2 3 13 6" xfId="39213"/>
    <cellStyle name="Notas 2 3 14" xfId="39214"/>
    <cellStyle name="Notas 2 3 14 2" xfId="39215"/>
    <cellStyle name="Notas 2 3 14 2 2" xfId="39216"/>
    <cellStyle name="Notas 2 3 14 2 3" xfId="39217"/>
    <cellStyle name="Notas 2 3 14 3" xfId="39218"/>
    <cellStyle name="Notas 2 3 14 3 2" xfId="39219"/>
    <cellStyle name="Notas 2 3 14 4" xfId="39220"/>
    <cellStyle name="Notas 2 3 14 5" xfId="39221"/>
    <cellStyle name="Notas 2 3 15" xfId="39222"/>
    <cellStyle name="Notas 2 3 15 2" xfId="39223"/>
    <cellStyle name="Notas 2 3 15 2 2" xfId="39224"/>
    <cellStyle name="Notas 2 3 15 3" xfId="39225"/>
    <cellStyle name="Notas 2 3 15 4" xfId="39226"/>
    <cellStyle name="Notas 2 3 16" xfId="39227"/>
    <cellStyle name="Notas 2 3 17" xfId="39228"/>
    <cellStyle name="Notas 2 3 18" xfId="39229"/>
    <cellStyle name="Notas 2 3 19" xfId="39230"/>
    <cellStyle name="Notas 2 3 2" xfId="39231"/>
    <cellStyle name="Notas 2 3 2 2" xfId="39232"/>
    <cellStyle name="Notas 2 3 2 2 2" xfId="39233"/>
    <cellStyle name="Notas 2 3 2 2 2 2" xfId="39234"/>
    <cellStyle name="Notas 2 3 2 2 2 3" xfId="39235"/>
    <cellStyle name="Notas 2 3 2 2 3" xfId="39236"/>
    <cellStyle name="Notas 2 3 2 3" xfId="39237"/>
    <cellStyle name="Notas 2 3 2 3 2" xfId="39238"/>
    <cellStyle name="Notas 2 3 2 3 3" xfId="39239"/>
    <cellStyle name="Notas 2 3 2 4" xfId="39240"/>
    <cellStyle name="Notas 2 3 2 4 2" xfId="39241"/>
    <cellStyle name="Notas 2 3 2 5" xfId="39242"/>
    <cellStyle name="Notas 2 3 2 5 2" xfId="39243"/>
    <cellStyle name="Notas 2 3 2 6" xfId="39244"/>
    <cellStyle name="Notas 2 3 2 7" xfId="39245"/>
    <cellStyle name="Notas 2 3 3" xfId="39246"/>
    <cellStyle name="Notas 2 3 3 2" xfId="39247"/>
    <cellStyle name="Notas 2 3 3 2 2" xfId="39248"/>
    <cellStyle name="Notas 2 3 3 2 3" xfId="39249"/>
    <cellStyle name="Notas 2 3 3 3" xfId="39250"/>
    <cellStyle name="Notas 2 3 4" xfId="39251"/>
    <cellStyle name="Notas 2 3 4 2" xfId="39252"/>
    <cellStyle name="Notas 2 3 4 3" xfId="39253"/>
    <cellStyle name="Notas 2 3 5" xfId="39254"/>
    <cellStyle name="Notas 2 3 6" xfId="39255"/>
    <cellStyle name="Notas 2 3 7" xfId="39256"/>
    <cellStyle name="Notas 2 3 8" xfId="39257"/>
    <cellStyle name="Notas 2 3 9" xfId="39258"/>
    <cellStyle name="Notas 2 4" xfId="39259"/>
    <cellStyle name="Notas 2 4 10" xfId="39260"/>
    <cellStyle name="Notas 2 4 11" xfId="39261"/>
    <cellStyle name="Notas 2 4 12" xfId="39262"/>
    <cellStyle name="Notas 2 4 13" xfId="39263"/>
    <cellStyle name="Notas 2 4 2" xfId="39264"/>
    <cellStyle name="Notas 2 4 2 2" xfId="39265"/>
    <cellStyle name="Notas 2 4 2 2 2" xfId="39266"/>
    <cellStyle name="Notas 2 4 2 2 3" xfId="39267"/>
    <cellStyle name="Notas 2 4 2 2 4" xfId="39268"/>
    <cellStyle name="Notas 2 4 2 3" xfId="39269"/>
    <cellStyle name="Notas 2 4 2 3 2" xfId="39270"/>
    <cellStyle name="Notas 2 4 2 4" xfId="39271"/>
    <cellStyle name="Notas 2 4 2 4 2" xfId="39272"/>
    <cellStyle name="Notas 2 4 2 5" xfId="39273"/>
    <cellStyle name="Notas 2 4 2 5 2" xfId="39274"/>
    <cellStyle name="Notas 2 4 2 6" xfId="39275"/>
    <cellStyle name="Notas 2 4 2 7" xfId="39276"/>
    <cellStyle name="Notas 2 4 3" xfId="39277"/>
    <cellStyle name="Notas 2 4 3 2" xfId="39278"/>
    <cellStyle name="Notas 2 4 3 3" xfId="39279"/>
    <cellStyle name="Notas 2 4 4" xfId="39280"/>
    <cellStyle name="Notas 2 4 4 2" xfId="39281"/>
    <cellStyle name="Notas 2 4 5" xfId="39282"/>
    <cellStyle name="Notas 2 4 6" xfId="39283"/>
    <cellStyle name="Notas 2 4 7" xfId="39284"/>
    <cellStyle name="Notas 2 4 8" xfId="39285"/>
    <cellStyle name="Notas 2 4 9" xfId="39286"/>
    <cellStyle name="Notas 2 5" xfId="39287"/>
    <cellStyle name="Notas 2 5 2" xfId="39288"/>
    <cellStyle name="Notas 2 5 2 2" xfId="39289"/>
    <cellStyle name="Notas 2 5 2 2 2" xfId="39290"/>
    <cellStyle name="Notas 2 5 2 2 2 2" xfId="39291"/>
    <cellStyle name="Notas 2 5 2 2 2 2 2" xfId="39292"/>
    <cellStyle name="Notas 2 5 2 2 2 2 3" xfId="39293"/>
    <cellStyle name="Notas 2 5 2 2 2 3" xfId="39294"/>
    <cellStyle name="Notas 2 5 2 2 2 3 2" xfId="39295"/>
    <cellStyle name="Notas 2 5 2 2 2 4" xfId="39296"/>
    <cellStyle name="Notas 2 5 2 2 2 5" xfId="39297"/>
    <cellStyle name="Notas 2 5 2 3" xfId="39298"/>
    <cellStyle name="Notas 2 5 2 3 2" xfId="39299"/>
    <cellStyle name="Notas 2 5 2 3 2 2" xfId="39300"/>
    <cellStyle name="Notas 2 5 2 3 2 2 2" xfId="39301"/>
    <cellStyle name="Notas 2 5 2 3 2 2 3" xfId="39302"/>
    <cellStyle name="Notas 2 5 2 3 2 3" xfId="39303"/>
    <cellStyle name="Notas 2 5 2 3 2 3 2" xfId="39304"/>
    <cellStyle name="Notas 2 5 2 3 2 4" xfId="39305"/>
    <cellStyle name="Notas 2 5 2 3 2 5" xfId="39306"/>
    <cellStyle name="Notas 2 5 2 4" xfId="39307"/>
    <cellStyle name="Notas 2 5 2 4 2" xfId="39308"/>
    <cellStyle name="Notas 2 5 2 4 2 2" xfId="39309"/>
    <cellStyle name="Notas 2 5 2 4 2 3" xfId="39310"/>
    <cellStyle name="Notas 2 5 2 4 3" xfId="39311"/>
    <cellStyle name="Notas 2 5 2 4 3 2" xfId="39312"/>
    <cellStyle name="Notas 2 5 2 4 4" xfId="39313"/>
    <cellStyle name="Notas 2 5 2 4 5" xfId="39314"/>
    <cellStyle name="Notas 2 5 2 5" xfId="39315"/>
    <cellStyle name="Notas 2 5 2 5 2" xfId="39316"/>
    <cellStyle name="Notas 2 5 2 5 2 2" xfId="39317"/>
    <cellStyle name="Notas 2 5 2 5 2 3" xfId="39318"/>
    <cellStyle name="Notas 2 5 2 5 3" xfId="39319"/>
    <cellStyle name="Notas 2 5 2 5 3 2" xfId="39320"/>
    <cellStyle name="Notas 2 5 2 5 4" xfId="39321"/>
    <cellStyle name="Notas 2 5 2 5 5" xfId="39322"/>
    <cellStyle name="Notas 2 5 2 6" xfId="39323"/>
    <cellStyle name="Notas 2 5 3" xfId="39324"/>
    <cellStyle name="Notas 2 5 3 2" xfId="39325"/>
    <cellStyle name="Notas 2 5 3 2 2" xfId="39326"/>
    <cellStyle name="Notas 2 5 3 2 2 2" xfId="39327"/>
    <cellStyle name="Notas 2 5 3 2 2 3" xfId="39328"/>
    <cellStyle name="Notas 2 5 3 2 3" xfId="39329"/>
    <cellStyle name="Notas 2 5 3 2 3 2" xfId="39330"/>
    <cellStyle name="Notas 2 5 3 2 4" xfId="39331"/>
    <cellStyle name="Notas 2 5 3 2 5" xfId="39332"/>
    <cellStyle name="Notas 2 5 4" xfId="39333"/>
    <cellStyle name="Notas 2 5 4 2" xfId="39334"/>
    <cellStyle name="Notas 2 5 4 2 2" xfId="39335"/>
    <cellStyle name="Notas 2 5 4 2 3" xfId="39336"/>
    <cellStyle name="Notas 2 5 4 3" xfId="39337"/>
    <cellStyle name="Notas 2 5 4 3 2" xfId="39338"/>
    <cellStyle name="Notas 2 5 4 4" xfId="39339"/>
    <cellStyle name="Notas 2 5 4 5" xfId="39340"/>
    <cellStyle name="Notas 2 5 5" xfId="39341"/>
    <cellStyle name="Notas 2 5 5 2" xfId="39342"/>
    <cellStyle name="Notas 2 5 5 2 2" xfId="39343"/>
    <cellStyle name="Notas 2 5 5 2 3" xfId="39344"/>
    <cellStyle name="Notas 2 5 5 3" xfId="39345"/>
    <cellStyle name="Notas 2 5 5 3 2" xfId="39346"/>
    <cellStyle name="Notas 2 5 5 4" xfId="39347"/>
    <cellStyle name="Notas 2 5 5 5" xfId="39348"/>
    <cellStyle name="Notas 2 5 6" xfId="39349"/>
    <cellStyle name="Notas 2 5 6 2" xfId="39350"/>
    <cellStyle name="Notas 2 5 6 2 2" xfId="39351"/>
    <cellStyle name="Notas 2 5 6 2 3" xfId="39352"/>
    <cellStyle name="Notas 2 5 6 3" xfId="39353"/>
    <cellStyle name="Notas 2 5 6 3 2" xfId="39354"/>
    <cellStyle name="Notas 2 5 6 4" xfId="39355"/>
    <cellStyle name="Notas 2 5 6 5" xfId="39356"/>
    <cellStyle name="Notas 2 5 7" xfId="39357"/>
    <cellStyle name="Notas 2 6" xfId="39358"/>
    <cellStyle name="Notas 2 6 2" xfId="39359"/>
    <cellStyle name="Notas 2 6 2 2" xfId="39360"/>
    <cellStyle name="Notas 2 6 2 2 2" xfId="39361"/>
    <cellStyle name="Notas 2 6 2 2 2 2" xfId="39362"/>
    <cellStyle name="Notas 2 6 2 2 2 3" xfId="39363"/>
    <cellStyle name="Notas 2 6 2 2 3" xfId="39364"/>
    <cellStyle name="Notas 2 6 2 2 3 2" xfId="39365"/>
    <cellStyle name="Notas 2 6 2 2 4" xfId="39366"/>
    <cellStyle name="Notas 2 6 2 2 5" xfId="39367"/>
    <cellStyle name="Notas 2 6 2 3" xfId="39368"/>
    <cellStyle name="Notas 2 6 2 3 2" xfId="39369"/>
    <cellStyle name="Notas 2 6 2 3 2 2" xfId="39370"/>
    <cellStyle name="Notas 2 6 2 3 2 3" xfId="39371"/>
    <cellStyle name="Notas 2 6 2 3 3" xfId="39372"/>
    <cellStyle name="Notas 2 6 2 3 3 2" xfId="39373"/>
    <cellStyle name="Notas 2 6 2 3 4" xfId="39374"/>
    <cellStyle name="Notas 2 6 2 3 5" xfId="39375"/>
    <cellStyle name="Notas 2 6 2 4" xfId="39376"/>
    <cellStyle name="Notas 2 6 2 4 2" xfId="39377"/>
    <cellStyle name="Notas 2 6 2 4 2 2" xfId="39378"/>
    <cellStyle name="Notas 2 6 2 4 2 3" xfId="39379"/>
    <cellStyle name="Notas 2 6 2 4 3" xfId="39380"/>
    <cellStyle name="Notas 2 6 2 4 3 2" xfId="39381"/>
    <cellStyle name="Notas 2 6 2 4 4" xfId="39382"/>
    <cellStyle name="Notas 2 6 2 4 5" xfId="39383"/>
    <cellStyle name="Notas 2 6 2 5" xfId="39384"/>
    <cellStyle name="Notas 2 6 2 5 2" xfId="39385"/>
    <cellStyle name="Notas 2 6 2 5 2 2" xfId="39386"/>
    <cellStyle name="Notas 2 6 2 5 2 3" xfId="39387"/>
    <cellStyle name="Notas 2 6 2 5 3" xfId="39388"/>
    <cellStyle name="Notas 2 6 2 5 3 2" xfId="39389"/>
    <cellStyle name="Notas 2 6 2 5 4" xfId="39390"/>
    <cellStyle name="Notas 2 6 2 5 5" xfId="39391"/>
    <cellStyle name="Notas 2 6 3" xfId="39392"/>
    <cellStyle name="Notas 2 6 3 2" xfId="39393"/>
    <cellStyle name="Notas 2 6 3 2 2" xfId="39394"/>
    <cellStyle name="Notas 2 6 3 2 2 2" xfId="39395"/>
    <cellStyle name="Notas 2 6 3 2 2 3" xfId="39396"/>
    <cellStyle name="Notas 2 6 3 2 3" xfId="39397"/>
    <cellStyle name="Notas 2 6 3 2 3 2" xfId="39398"/>
    <cellStyle name="Notas 2 6 3 2 4" xfId="39399"/>
    <cellStyle name="Notas 2 6 3 2 5" xfId="39400"/>
    <cellStyle name="Notas 2 6 4" xfId="39401"/>
    <cellStyle name="Notas 2 6 4 2" xfId="39402"/>
    <cellStyle name="Notas 2 6 4 2 2" xfId="39403"/>
    <cellStyle name="Notas 2 6 4 2 3" xfId="39404"/>
    <cellStyle name="Notas 2 6 4 3" xfId="39405"/>
    <cellStyle name="Notas 2 6 4 3 2" xfId="39406"/>
    <cellStyle name="Notas 2 6 4 4" xfId="39407"/>
    <cellStyle name="Notas 2 6 4 5" xfId="39408"/>
    <cellStyle name="Notas 2 6 5" xfId="39409"/>
    <cellStyle name="Notas 2 6 5 2" xfId="39410"/>
    <cellStyle name="Notas 2 6 5 2 2" xfId="39411"/>
    <cellStyle name="Notas 2 6 5 2 3" xfId="39412"/>
    <cellStyle name="Notas 2 6 5 3" xfId="39413"/>
    <cellStyle name="Notas 2 6 5 3 2" xfId="39414"/>
    <cellStyle name="Notas 2 6 5 4" xfId="39415"/>
    <cellStyle name="Notas 2 6 5 5" xfId="39416"/>
    <cellStyle name="Notas 2 6 6" xfId="39417"/>
    <cellStyle name="Notas 2 6 7" xfId="39418"/>
    <cellStyle name="Notas 2 6 7 2" xfId="39419"/>
    <cellStyle name="Notas 2 6 7 2 2" xfId="39420"/>
    <cellStyle name="Notas 2 6 7 2 3" xfId="39421"/>
    <cellStyle name="Notas 2 6 7 3" xfId="39422"/>
    <cellStyle name="Notas 2 6 7 3 2" xfId="39423"/>
    <cellStyle name="Notas 2 6 7 4" xfId="39424"/>
    <cellStyle name="Notas 2 6 7 5" xfId="39425"/>
    <cellStyle name="Notas 2 6 8" xfId="39426"/>
    <cellStyle name="Notas 2 7" xfId="39427"/>
    <cellStyle name="Notas 2 7 2" xfId="39428"/>
    <cellStyle name="Notas 2 7 2 2" xfId="39429"/>
    <cellStyle name="Notas 2 7 2 2 2" xfId="39430"/>
    <cellStyle name="Notas 2 7 2 2 2 2" xfId="39431"/>
    <cellStyle name="Notas 2 7 2 2 2 3" xfId="39432"/>
    <cellStyle name="Notas 2 7 2 2 3" xfId="39433"/>
    <cellStyle name="Notas 2 7 2 2 3 2" xfId="39434"/>
    <cellStyle name="Notas 2 7 2 2 4" xfId="39435"/>
    <cellStyle name="Notas 2 7 2 2 5" xfId="39436"/>
    <cellStyle name="Notas 2 7 2 3" xfId="39437"/>
    <cellStyle name="Notas 2 7 2 3 2" xfId="39438"/>
    <cellStyle name="Notas 2 7 2 3 2 2" xfId="39439"/>
    <cellStyle name="Notas 2 7 2 3 2 3" xfId="39440"/>
    <cellStyle name="Notas 2 7 2 3 3" xfId="39441"/>
    <cellStyle name="Notas 2 7 2 3 3 2" xfId="39442"/>
    <cellStyle name="Notas 2 7 2 3 4" xfId="39443"/>
    <cellStyle name="Notas 2 7 2 3 5" xfId="39444"/>
    <cellStyle name="Notas 2 7 2 4" xfId="39445"/>
    <cellStyle name="Notas 2 7 2 4 2" xfId="39446"/>
    <cellStyle name="Notas 2 7 2 4 2 2" xfId="39447"/>
    <cellStyle name="Notas 2 7 2 4 2 3" xfId="39448"/>
    <cellStyle name="Notas 2 7 2 4 3" xfId="39449"/>
    <cellStyle name="Notas 2 7 2 4 3 2" xfId="39450"/>
    <cellStyle name="Notas 2 7 2 4 4" xfId="39451"/>
    <cellStyle name="Notas 2 7 2 4 5" xfId="39452"/>
    <cellStyle name="Notas 2 7 2 5" xfId="39453"/>
    <cellStyle name="Notas 2 7 2 5 2" xfId="39454"/>
    <cellStyle name="Notas 2 7 2 5 2 2" xfId="39455"/>
    <cellStyle name="Notas 2 7 2 5 2 3" xfId="39456"/>
    <cellStyle name="Notas 2 7 2 5 3" xfId="39457"/>
    <cellStyle name="Notas 2 7 2 5 3 2" xfId="39458"/>
    <cellStyle name="Notas 2 7 2 5 4" xfId="39459"/>
    <cellStyle name="Notas 2 7 2 5 5" xfId="39460"/>
    <cellStyle name="Notas 2 7 3" xfId="39461"/>
    <cellStyle name="Notas 2 7 3 2" xfId="39462"/>
    <cellStyle name="Notas 2 7 3 2 2" xfId="39463"/>
    <cellStyle name="Notas 2 7 3 2 2 2" xfId="39464"/>
    <cellStyle name="Notas 2 7 3 2 2 3" xfId="39465"/>
    <cellStyle name="Notas 2 7 3 2 3" xfId="39466"/>
    <cellStyle name="Notas 2 7 3 2 3 2" xfId="39467"/>
    <cellStyle name="Notas 2 7 3 2 4" xfId="39468"/>
    <cellStyle name="Notas 2 7 3 2 5" xfId="39469"/>
    <cellStyle name="Notas 2 7 3 3" xfId="39470"/>
    <cellStyle name="Notas 2 7 3 3 2" xfId="39471"/>
    <cellStyle name="Notas 2 7 3 3 3" xfId="39472"/>
    <cellStyle name="Notas 2 7 3 4" xfId="39473"/>
    <cellStyle name="Notas 2 7 3 4 2" xfId="39474"/>
    <cellStyle name="Notas 2 7 3 5" xfId="39475"/>
    <cellStyle name="Notas 2 7 3 6" xfId="39476"/>
    <cellStyle name="Notas 2 7 4" xfId="39477"/>
    <cellStyle name="Notas 2 7 4 2" xfId="39478"/>
    <cellStyle name="Notas 2 7 4 2 2" xfId="39479"/>
    <cellStyle name="Notas 2 7 4 2 3" xfId="39480"/>
    <cellStyle name="Notas 2 7 4 3" xfId="39481"/>
    <cellStyle name="Notas 2 7 4 3 2" xfId="39482"/>
    <cellStyle name="Notas 2 7 4 4" xfId="39483"/>
    <cellStyle name="Notas 2 7 4 5" xfId="39484"/>
    <cellStyle name="Notas 2 7 5" xfId="39485"/>
    <cellStyle name="Notas 2 7 5 2" xfId="39486"/>
    <cellStyle name="Notas 2 7 5 2 2" xfId="39487"/>
    <cellStyle name="Notas 2 7 5 2 3" xfId="39488"/>
    <cellStyle name="Notas 2 7 5 3" xfId="39489"/>
    <cellStyle name="Notas 2 7 5 3 2" xfId="39490"/>
    <cellStyle name="Notas 2 7 5 4" xfId="39491"/>
    <cellStyle name="Notas 2 7 5 5" xfId="39492"/>
    <cellStyle name="Notas 2 7 6" xfId="39493"/>
    <cellStyle name="Notas 2 7 6 2" xfId="39494"/>
    <cellStyle name="Notas 2 7 6 2 2" xfId="39495"/>
    <cellStyle name="Notas 2 7 6 2 3" xfId="39496"/>
    <cellStyle name="Notas 2 7 6 3" xfId="39497"/>
    <cellStyle name="Notas 2 7 6 3 2" xfId="39498"/>
    <cellStyle name="Notas 2 7 6 4" xfId="39499"/>
    <cellStyle name="Notas 2 7 6 5" xfId="39500"/>
    <cellStyle name="Notas 2 7 7" xfId="39501"/>
    <cellStyle name="Notas 2 7 7 2" xfId="39502"/>
    <cellStyle name="Notas 2 7 7 3" xfId="39503"/>
    <cellStyle name="Notas 2 7 8" xfId="39504"/>
    <cellStyle name="Notas 2 8" xfId="39505"/>
    <cellStyle name="Notas 2 8 2" xfId="39506"/>
    <cellStyle name="Notas 2 8 2 2" xfId="39507"/>
    <cellStyle name="Notas 2 8 2 2 2" xfId="39508"/>
    <cellStyle name="Notas 2 8 2 2 2 2" xfId="39509"/>
    <cellStyle name="Notas 2 8 2 2 2 3" xfId="39510"/>
    <cellStyle name="Notas 2 8 2 2 3" xfId="39511"/>
    <cellStyle name="Notas 2 8 2 2 3 2" xfId="39512"/>
    <cellStyle name="Notas 2 8 2 2 4" xfId="39513"/>
    <cellStyle name="Notas 2 8 2 2 5" xfId="39514"/>
    <cellStyle name="Notas 2 8 2 3" xfId="39515"/>
    <cellStyle name="Notas 2 8 2 3 2" xfId="39516"/>
    <cellStyle name="Notas 2 8 2 3 3" xfId="39517"/>
    <cellStyle name="Notas 2 8 2 4" xfId="39518"/>
    <cellStyle name="Notas 2 8 2 4 2" xfId="39519"/>
    <cellStyle name="Notas 2 8 2 5" xfId="39520"/>
    <cellStyle name="Notas 2 8 2 6" xfId="39521"/>
    <cellStyle name="Notas 2 8 3" xfId="39522"/>
    <cellStyle name="Notas 2 8 3 2" xfId="39523"/>
    <cellStyle name="Notas 2 8 3 2 2" xfId="39524"/>
    <cellStyle name="Notas 2 8 3 2 3" xfId="39525"/>
    <cellStyle name="Notas 2 8 3 3" xfId="39526"/>
    <cellStyle name="Notas 2 8 3 3 2" xfId="39527"/>
    <cellStyle name="Notas 2 8 3 4" xfId="39528"/>
    <cellStyle name="Notas 2 8 3 5" xfId="39529"/>
    <cellStyle name="Notas 2 8 4" xfId="39530"/>
    <cellStyle name="Notas 2 8 4 2" xfId="39531"/>
    <cellStyle name="Notas 2 8 4 2 2" xfId="39532"/>
    <cellStyle name="Notas 2 8 4 2 3" xfId="39533"/>
    <cellStyle name="Notas 2 8 4 3" xfId="39534"/>
    <cellStyle name="Notas 2 8 4 3 2" xfId="39535"/>
    <cellStyle name="Notas 2 8 4 4" xfId="39536"/>
    <cellStyle name="Notas 2 8 4 5" xfId="39537"/>
    <cellStyle name="Notas 2 8 5" xfId="39538"/>
    <cellStyle name="Notas 2 8 5 2" xfId="39539"/>
    <cellStyle name="Notas 2 8 5 2 2" xfId="39540"/>
    <cellStyle name="Notas 2 8 5 2 3" xfId="39541"/>
    <cellStyle name="Notas 2 8 5 3" xfId="39542"/>
    <cellStyle name="Notas 2 8 5 3 2" xfId="39543"/>
    <cellStyle name="Notas 2 8 5 4" xfId="39544"/>
    <cellStyle name="Notas 2 8 5 5" xfId="39545"/>
    <cellStyle name="Notas 2 8 6" xfId="39546"/>
    <cellStyle name="Notas 2 8 6 2" xfId="39547"/>
    <cellStyle name="Notas 2 8 6 3" xfId="39548"/>
    <cellStyle name="Notas 2 8 7" xfId="39549"/>
    <cellStyle name="Notas 2 8 7 2" xfId="39550"/>
    <cellStyle name="Notas 2 8 8" xfId="39551"/>
    <cellStyle name="Notas 2 8 9" xfId="39552"/>
    <cellStyle name="Notas 2 9" xfId="39553"/>
    <cellStyle name="Notas 2 9 2" xfId="39554"/>
    <cellStyle name="Notas 2 9 2 2" xfId="39555"/>
    <cellStyle name="Notas 2 9 2 2 2" xfId="39556"/>
    <cellStyle name="Notas 2 9 2 2 3" xfId="39557"/>
    <cellStyle name="Notas 2 9 2 3" xfId="39558"/>
    <cellStyle name="Notas 2 9 2 3 2" xfId="39559"/>
    <cellStyle name="Notas 2 9 2 4" xfId="39560"/>
    <cellStyle name="Notas 2 9 2 5" xfId="39561"/>
    <cellStyle name="Notas 20" xfId="39562"/>
    <cellStyle name="Notas 20 2" xfId="39563"/>
    <cellStyle name="Notas 20 2 2" xfId="39564"/>
    <cellStyle name="Notas 20 2 2 2" xfId="39565"/>
    <cellStyle name="Notas 20 2 2 2 2" xfId="39566"/>
    <cellStyle name="Notas 20 2 2 2 2 2" xfId="39567"/>
    <cellStyle name="Notas 20 2 2 2 2 3" xfId="39568"/>
    <cellStyle name="Notas 20 2 2 2 3" xfId="39569"/>
    <cellStyle name="Notas 20 2 2 2 3 2" xfId="39570"/>
    <cellStyle name="Notas 20 2 2 2 4" xfId="39571"/>
    <cellStyle name="Notas 20 2 2 2 5" xfId="39572"/>
    <cellStyle name="Notas 20 2 2 3" xfId="39573"/>
    <cellStyle name="Notas 20 2 2 3 2" xfId="39574"/>
    <cellStyle name="Notas 20 2 2 3 3" xfId="39575"/>
    <cellStyle name="Notas 20 2 2 4" xfId="39576"/>
    <cellStyle name="Notas 20 2 2 4 2" xfId="39577"/>
    <cellStyle name="Notas 20 2 2 5" xfId="39578"/>
    <cellStyle name="Notas 20 2 2 6" xfId="39579"/>
    <cellStyle name="Notas 20 2 3" xfId="39580"/>
    <cellStyle name="Notas 20 2 3 2" xfId="39581"/>
    <cellStyle name="Notas 20 2 3 2 2" xfId="39582"/>
    <cellStyle name="Notas 20 2 3 2 3" xfId="39583"/>
    <cellStyle name="Notas 20 2 3 3" xfId="39584"/>
    <cellStyle name="Notas 20 2 3 3 2" xfId="39585"/>
    <cellStyle name="Notas 20 2 3 4" xfId="39586"/>
    <cellStyle name="Notas 20 2 3 5" xfId="39587"/>
    <cellStyle name="Notas 20 2 4" xfId="39588"/>
    <cellStyle name="Notas 20 2 4 2" xfId="39589"/>
    <cellStyle name="Notas 20 2 4 2 2" xfId="39590"/>
    <cellStyle name="Notas 20 2 4 2 3" xfId="39591"/>
    <cellStyle name="Notas 20 2 4 3" xfId="39592"/>
    <cellStyle name="Notas 20 2 4 3 2" xfId="39593"/>
    <cellStyle name="Notas 20 2 4 4" xfId="39594"/>
    <cellStyle name="Notas 20 2 4 5" xfId="39595"/>
    <cellStyle name="Notas 20 2 5" xfId="39596"/>
    <cellStyle name="Notas 20 2 5 2" xfId="39597"/>
    <cellStyle name="Notas 20 2 5 2 2" xfId="39598"/>
    <cellStyle name="Notas 20 2 5 3" xfId="39599"/>
    <cellStyle name="Notas 20 2 5 4" xfId="39600"/>
    <cellStyle name="Notas 20 2 6" xfId="39601"/>
    <cellStyle name="Notas 20 2 7" xfId="39602"/>
    <cellStyle name="Notas 20 3" xfId="39603"/>
    <cellStyle name="Notas 20 3 2" xfId="39604"/>
    <cellStyle name="Notas 20 3 2 2" xfId="39605"/>
    <cellStyle name="Notas 20 3 2 2 2" xfId="39606"/>
    <cellStyle name="Notas 20 3 2 2 3" xfId="39607"/>
    <cellStyle name="Notas 20 3 2 3" xfId="39608"/>
    <cellStyle name="Notas 20 3 2 3 2" xfId="39609"/>
    <cellStyle name="Notas 20 3 2 4" xfId="39610"/>
    <cellStyle name="Notas 20 3 2 5" xfId="39611"/>
    <cellStyle name="Notas 20 3 3" xfId="39612"/>
    <cellStyle name="Notas 20 3 3 2" xfId="39613"/>
    <cellStyle name="Notas 20 3 3 3" xfId="39614"/>
    <cellStyle name="Notas 20 3 4" xfId="39615"/>
    <cellStyle name="Notas 20 3 4 2" xfId="39616"/>
    <cellStyle name="Notas 20 3 5" xfId="39617"/>
    <cellStyle name="Notas 20 3 6" xfId="39618"/>
    <cellStyle name="Notas 20 4" xfId="39619"/>
    <cellStyle name="Notas 20 4 2" xfId="39620"/>
    <cellStyle name="Notas 20 4 2 2" xfId="39621"/>
    <cellStyle name="Notas 20 4 2 3" xfId="39622"/>
    <cellStyle name="Notas 20 4 3" xfId="39623"/>
    <cellStyle name="Notas 20 4 3 2" xfId="39624"/>
    <cellStyle name="Notas 20 4 4" xfId="39625"/>
    <cellStyle name="Notas 20 4 5" xfId="39626"/>
    <cellStyle name="Notas 20 5" xfId="39627"/>
    <cellStyle name="Notas 20 5 2" xfId="39628"/>
    <cellStyle name="Notas 20 5 2 2" xfId="39629"/>
    <cellStyle name="Notas 20 5 2 3" xfId="39630"/>
    <cellStyle name="Notas 20 5 3" xfId="39631"/>
    <cellStyle name="Notas 20 5 3 2" xfId="39632"/>
    <cellStyle name="Notas 20 5 4" xfId="39633"/>
    <cellStyle name="Notas 20 5 5" xfId="39634"/>
    <cellStyle name="Notas 20 6" xfId="39635"/>
    <cellStyle name="Notas 20 6 2" xfId="39636"/>
    <cellStyle name="Notas 20 6 2 2" xfId="39637"/>
    <cellStyle name="Notas 20 6 3" xfId="39638"/>
    <cellStyle name="Notas 20 6 4" xfId="39639"/>
    <cellStyle name="Notas 20 7" xfId="39640"/>
    <cellStyle name="Notas 20 8" xfId="39641"/>
    <cellStyle name="Notas 21" xfId="39642"/>
    <cellStyle name="Notas 21 2" xfId="39643"/>
    <cellStyle name="Notas 21 2 2" xfId="39644"/>
    <cellStyle name="Notas 21 2 2 2" xfId="39645"/>
    <cellStyle name="Notas 21 2 2 2 2" xfId="39646"/>
    <cellStyle name="Notas 21 2 2 2 2 2" xfId="39647"/>
    <cellStyle name="Notas 21 2 2 2 2 3" xfId="39648"/>
    <cellStyle name="Notas 21 2 2 2 3" xfId="39649"/>
    <cellStyle name="Notas 21 2 2 2 3 2" xfId="39650"/>
    <cellStyle name="Notas 21 2 2 2 4" xfId="39651"/>
    <cellStyle name="Notas 21 2 2 2 5" xfId="39652"/>
    <cellStyle name="Notas 21 2 2 3" xfId="39653"/>
    <cellStyle name="Notas 21 2 2 3 2" xfId="39654"/>
    <cellStyle name="Notas 21 2 2 3 3" xfId="39655"/>
    <cellStyle name="Notas 21 2 2 4" xfId="39656"/>
    <cellStyle name="Notas 21 2 2 4 2" xfId="39657"/>
    <cellStyle name="Notas 21 2 2 5" xfId="39658"/>
    <cellStyle name="Notas 21 2 2 6" xfId="39659"/>
    <cellStyle name="Notas 21 2 3" xfId="39660"/>
    <cellStyle name="Notas 21 2 3 2" xfId="39661"/>
    <cellStyle name="Notas 21 2 3 2 2" xfId="39662"/>
    <cellStyle name="Notas 21 2 3 2 3" xfId="39663"/>
    <cellStyle name="Notas 21 2 3 3" xfId="39664"/>
    <cellStyle name="Notas 21 2 3 3 2" xfId="39665"/>
    <cellStyle name="Notas 21 2 3 4" xfId="39666"/>
    <cellStyle name="Notas 21 2 3 5" xfId="39667"/>
    <cellStyle name="Notas 21 2 4" xfId="39668"/>
    <cellStyle name="Notas 21 2 4 2" xfId="39669"/>
    <cellStyle name="Notas 21 2 4 2 2" xfId="39670"/>
    <cellStyle name="Notas 21 2 4 2 3" xfId="39671"/>
    <cellStyle name="Notas 21 2 4 3" xfId="39672"/>
    <cellStyle name="Notas 21 2 4 3 2" xfId="39673"/>
    <cellStyle name="Notas 21 2 4 4" xfId="39674"/>
    <cellStyle name="Notas 21 2 4 5" xfId="39675"/>
    <cellStyle name="Notas 21 2 5" xfId="39676"/>
    <cellStyle name="Notas 21 2 5 2" xfId="39677"/>
    <cellStyle name="Notas 21 2 5 2 2" xfId="39678"/>
    <cellStyle name="Notas 21 2 5 3" xfId="39679"/>
    <cellStyle name="Notas 21 2 5 4" xfId="39680"/>
    <cellStyle name="Notas 21 2 6" xfId="39681"/>
    <cellStyle name="Notas 21 2 7" xfId="39682"/>
    <cellStyle name="Notas 21 3" xfId="39683"/>
    <cellStyle name="Notas 21 3 2" xfId="39684"/>
    <cellStyle name="Notas 21 3 2 2" xfId="39685"/>
    <cellStyle name="Notas 21 3 2 2 2" xfId="39686"/>
    <cellStyle name="Notas 21 3 2 2 3" xfId="39687"/>
    <cellStyle name="Notas 21 3 2 3" xfId="39688"/>
    <cellStyle name="Notas 21 3 2 3 2" xfId="39689"/>
    <cellStyle name="Notas 21 3 2 4" xfId="39690"/>
    <cellStyle name="Notas 21 3 2 5" xfId="39691"/>
    <cellStyle name="Notas 21 3 3" xfId="39692"/>
    <cellStyle name="Notas 21 3 3 2" xfId="39693"/>
    <cellStyle name="Notas 21 3 3 3" xfId="39694"/>
    <cellStyle name="Notas 21 3 4" xfId="39695"/>
    <cellStyle name="Notas 21 3 4 2" xfId="39696"/>
    <cellStyle name="Notas 21 3 5" xfId="39697"/>
    <cellStyle name="Notas 21 3 6" xfId="39698"/>
    <cellStyle name="Notas 21 4" xfId="39699"/>
    <cellStyle name="Notas 21 4 2" xfId="39700"/>
    <cellStyle name="Notas 21 4 2 2" xfId="39701"/>
    <cellStyle name="Notas 21 4 2 3" xfId="39702"/>
    <cellStyle name="Notas 21 4 3" xfId="39703"/>
    <cellStyle name="Notas 21 4 3 2" xfId="39704"/>
    <cellStyle name="Notas 21 4 4" xfId="39705"/>
    <cellStyle name="Notas 21 4 5" xfId="39706"/>
    <cellStyle name="Notas 21 5" xfId="39707"/>
    <cellStyle name="Notas 21 5 2" xfId="39708"/>
    <cellStyle name="Notas 21 5 2 2" xfId="39709"/>
    <cellStyle name="Notas 21 5 2 3" xfId="39710"/>
    <cellStyle name="Notas 21 5 3" xfId="39711"/>
    <cellStyle name="Notas 21 5 3 2" xfId="39712"/>
    <cellStyle name="Notas 21 5 4" xfId="39713"/>
    <cellStyle name="Notas 21 5 5" xfId="39714"/>
    <cellStyle name="Notas 21 6" xfId="39715"/>
    <cellStyle name="Notas 21 6 2" xfId="39716"/>
    <cellStyle name="Notas 21 6 2 2" xfId="39717"/>
    <cellStyle name="Notas 21 6 3" xfId="39718"/>
    <cellStyle name="Notas 21 6 4" xfId="39719"/>
    <cellStyle name="Notas 21 7" xfId="39720"/>
    <cellStyle name="Notas 21 8" xfId="39721"/>
    <cellStyle name="Notas 22" xfId="39722"/>
    <cellStyle name="Notas 22 2" xfId="39723"/>
    <cellStyle name="Notas 22 2 2" xfId="39724"/>
    <cellStyle name="Notas 22 2 2 2" xfId="39725"/>
    <cellStyle name="Notas 22 2 2 2 2" xfId="39726"/>
    <cellStyle name="Notas 22 2 2 2 2 2" xfId="39727"/>
    <cellStyle name="Notas 22 2 2 2 2 3" xfId="39728"/>
    <cellStyle name="Notas 22 2 2 2 3" xfId="39729"/>
    <cellStyle name="Notas 22 2 2 2 3 2" xfId="39730"/>
    <cellStyle name="Notas 22 2 2 2 4" xfId="39731"/>
    <cellStyle name="Notas 22 2 2 2 5" xfId="39732"/>
    <cellStyle name="Notas 22 2 2 3" xfId="39733"/>
    <cellStyle name="Notas 22 2 2 3 2" xfId="39734"/>
    <cellStyle name="Notas 22 2 2 3 3" xfId="39735"/>
    <cellStyle name="Notas 22 2 2 4" xfId="39736"/>
    <cellStyle name="Notas 22 2 2 4 2" xfId="39737"/>
    <cellStyle name="Notas 22 2 2 5" xfId="39738"/>
    <cellStyle name="Notas 22 2 2 6" xfId="39739"/>
    <cellStyle name="Notas 22 2 3" xfId="39740"/>
    <cellStyle name="Notas 22 2 3 2" xfId="39741"/>
    <cellStyle name="Notas 22 2 3 2 2" xfId="39742"/>
    <cellStyle name="Notas 22 2 3 2 3" xfId="39743"/>
    <cellStyle name="Notas 22 2 3 3" xfId="39744"/>
    <cellStyle name="Notas 22 2 3 3 2" xfId="39745"/>
    <cellStyle name="Notas 22 2 3 4" xfId="39746"/>
    <cellStyle name="Notas 22 2 3 5" xfId="39747"/>
    <cellStyle name="Notas 22 2 4" xfId="39748"/>
    <cellStyle name="Notas 22 2 4 2" xfId="39749"/>
    <cellStyle name="Notas 22 2 4 2 2" xfId="39750"/>
    <cellStyle name="Notas 22 2 4 2 3" xfId="39751"/>
    <cellStyle name="Notas 22 2 4 3" xfId="39752"/>
    <cellStyle name="Notas 22 2 4 3 2" xfId="39753"/>
    <cellStyle name="Notas 22 2 4 4" xfId="39754"/>
    <cellStyle name="Notas 22 2 4 5" xfId="39755"/>
    <cellStyle name="Notas 22 2 5" xfId="39756"/>
    <cellStyle name="Notas 22 2 5 2" xfId="39757"/>
    <cellStyle name="Notas 22 2 5 2 2" xfId="39758"/>
    <cellStyle name="Notas 22 2 5 3" xfId="39759"/>
    <cellStyle name="Notas 22 2 5 4" xfId="39760"/>
    <cellStyle name="Notas 22 2 6" xfId="39761"/>
    <cellStyle name="Notas 22 2 7" xfId="39762"/>
    <cellStyle name="Notas 22 3" xfId="39763"/>
    <cellStyle name="Notas 22 3 2" xfId="39764"/>
    <cellStyle name="Notas 22 3 2 2" xfId="39765"/>
    <cellStyle name="Notas 22 3 2 2 2" xfId="39766"/>
    <cellStyle name="Notas 22 3 2 2 3" xfId="39767"/>
    <cellStyle name="Notas 22 3 2 3" xfId="39768"/>
    <cellStyle name="Notas 22 3 2 3 2" xfId="39769"/>
    <cellStyle name="Notas 22 3 2 4" xfId="39770"/>
    <cellStyle name="Notas 22 3 2 5" xfId="39771"/>
    <cellStyle name="Notas 22 3 3" xfId="39772"/>
    <cellStyle name="Notas 22 3 3 2" xfId="39773"/>
    <cellStyle name="Notas 22 3 3 3" xfId="39774"/>
    <cellStyle name="Notas 22 3 4" xfId="39775"/>
    <cellStyle name="Notas 22 3 4 2" xfId="39776"/>
    <cellStyle name="Notas 22 3 5" xfId="39777"/>
    <cellStyle name="Notas 22 3 6" xfId="39778"/>
    <cellStyle name="Notas 22 4" xfId="39779"/>
    <cellStyle name="Notas 22 4 2" xfId="39780"/>
    <cellStyle name="Notas 22 4 2 2" xfId="39781"/>
    <cellStyle name="Notas 22 4 2 3" xfId="39782"/>
    <cellStyle name="Notas 22 4 3" xfId="39783"/>
    <cellStyle name="Notas 22 4 3 2" xfId="39784"/>
    <cellStyle name="Notas 22 4 4" xfId="39785"/>
    <cellStyle name="Notas 22 4 5" xfId="39786"/>
    <cellStyle name="Notas 22 5" xfId="39787"/>
    <cellStyle name="Notas 22 5 2" xfId="39788"/>
    <cellStyle name="Notas 22 5 2 2" xfId="39789"/>
    <cellStyle name="Notas 22 5 2 3" xfId="39790"/>
    <cellStyle name="Notas 22 5 3" xfId="39791"/>
    <cellStyle name="Notas 22 5 3 2" xfId="39792"/>
    <cellStyle name="Notas 22 5 4" xfId="39793"/>
    <cellStyle name="Notas 22 5 5" xfId="39794"/>
    <cellStyle name="Notas 22 6" xfId="39795"/>
    <cellStyle name="Notas 22 6 2" xfId="39796"/>
    <cellStyle name="Notas 22 6 2 2" xfId="39797"/>
    <cellStyle name="Notas 22 6 3" xfId="39798"/>
    <cellStyle name="Notas 22 6 4" xfId="39799"/>
    <cellStyle name="Notas 22 7" xfId="39800"/>
    <cellStyle name="Notas 22 8" xfId="39801"/>
    <cellStyle name="Notas 23" xfId="39802"/>
    <cellStyle name="Notas 23 2" xfId="39803"/>
    <cellStyle name="Notas 23 2 2" xfId="39804"/>
    <cellStyle name="Notas 23 2 2 2" xfId="39805"/>
    <cellStyle name="Notas 23 2 2 2 2" xfId="39806"/>
    <cellStyle name="Notas 23 2 2 2 2 2" xfId="39807"/>
    <cellStyle name="Notas 23 2 2 2 2 3" xfId="39808"/>
    <cellStyle name="Notas 23 2 2 2 3" xfId="39809"/>
    <cellStyle name="Notas 23 2 2 2 3 2" xfId="39810"/>
    <cellStyle name="Notas 23 2 2 2 4" xfId="39811"/>
    <cellStyle name="Notas 23 2 2 2 5" xfId="39812"/>
    <cellStyle name="Notas 23 2 2 3" xfId="39813"/>
    <cellStyle name="Notas 23 2 2 3 2" xfId="39814"/>
    <cellStyle name="Notas 23 2 2 3 3" xfId="39815"/>
    <cellStyle name="Notas 23 2 2 4" xfId="39816"/>
    <cellStyle name="Notas 23 2 2 4 2" xfId="39817"/>
    <cellStyle name="Notas 23 2 2 5" xfId="39818"/>
    <cellStyle name="Notas 23 2 2 6" xfId="39819"/>
    <cellStyle name="Notas 23 2 3" xfId="39820"/>
    <cellStyle name="Notas 23 2 3 2" xfId="39821"/>
    <cellStyle name="Notas 23 2 3 2 2" xfId="39822"/>
    <cellStyle name="Notas 23 2 3 2 3" xfId="39823"/>
    <cellStyle name="Notas 23 2 3 3" xfId="39824"/>
    <cellStyle name="Notas 23 2 3 3 2" xfId="39825"/>
    <cellStyle name="Notas 23 2 3 4" xfId="39826"/>
    <cellStyle name="Notas 23 2 3 5" xfId="39827"/>
    <cellStyle name="Notas 23 2 4" xfId="39828"/>
    <cellStyle name="Notas 23 2 4 2" xfId="39829"/>
    <cellStyle name="Notas 23 2 4 2 2" xfId="39830"/>
    <cellStyle name="Notas 23 2 4 2 3" xfId="39831"/>
    <cellStyle name="Notas 23 2 4 3" xfId="39832"/>
    <cellStyle name="Notas 23 2 4 3 2" xfId="39833"/>
    <cellStyle name="Notas 23 2 4 4" xfId="39834"/>
    <cellStyle name="Notas 23 2 4 5" xfId="39835"/>
    <cellStyle name="Notas 23 2 5" xfId="39836"/>
    <cellStyle name="Notas 23 2 5 2" xfId="39837"/>
    <cellStyle name="Notas 23 2 5 2 2" xfId="39838"/>
    <cellStyle name="Notas 23 2 5 3" xfId="39839"/>
    <cellStyle name="Notas 23 2 5 4" xfId="39840"/>
    <cellStyle name="Notas 23 2 6" xfId="39841"/>
    <cellStyle name="Notas 23 2 7" xfId="39842"/>
    <cellStyle name="Notas 23 3" xfId="39843"/>
    <cellStyle name="Notas 23 3 2" xfId="39844"/>
    <cellStyle name="Notas 23 3 2 2" xfId="39845"/>
    <cellStyle name="Notas 23 3 2 2 2" xfId="39846"/>
    <cellStyle name="Notas 23 3 2 2 3" xfId="39847"/>
    <cellStyle name="Notas 23 3 2 3" xfId="39848"/>
    <cellStyle name="Notas 23 3 2 3 2" xfId="39849"/>
    <cellStyle name="Notas 23 3 2 4" xfId="39850"/>
    <cellStyle name="Notas 23 3 2 5" xfId="39851"/>
    <cellStyle name="Notas 23 3 3" xfId="39852"/>
    <cellStyle name="Notas 23 3 3 2" xfId="39853"/>
    <cellStyle name="Notas 23 3 3 3" xfId="39854"/>
    <cellStyle name="Notas 23 3 4" xfId="39855"/>
    <cellStyle name="Notas 23 3 4 2" xfId="39856"/>
    <cellStyle name="Notas 23 3 5" xfId="39857"/>
    <cellStyle name="Notas 23 3 6" xfId="39858"/>
    <cellStyle name="Notas 23 4" xfId="39859"/>
    <cellStyle name="Notas 23 4 2" xfId="39860"/>
    <cellStyle name="Notas 23 4 2 2" xfId="39861"/>
    <cellStyle name="Notas 23 4 2 3" xfId="39862"/>
    <cellStyle name="Notas 23 4 3" xfId="39863"/>
    <cellStyle name="Notas 23 4 3 2" xfId="39864"/>
    <cellStyle name="Notas 23 4 4" xfId="39865"/>
    <cellStyle name="Notas 23 4 5" xfId="39866"/>
    <cellStyle name="Notas 23 5" xfId="39867"/>
    <cellStyle name="Notas 23 5 2" xfId="39868"/>
    <cellStyle name="Notas 23 5 2 2" xfId="39869"/>
    <cellStyle name="Notas 23 5 2 3" xfId="39870"/>
    <cellStyle name="Notas 23 5 3" xfId="39871"/>
    <cellStyle name="Notas 23 5 3 2" xfId="39872"/>
    <cellStyle name="Notas 23 5 4" xfId="39873"/>
    <cellStyle name="Notas 23 5 5" xfId="39874"/>
    <cellStyle name="Notas 23 6" xfId="39875"/>
    <cellStyle name="Notas 23 6 2" xfId="39876"/>
    <cellStyle name="Notas 23 6 2 2" xfId="39877"/>
    <cellStyle name="Notas 23 6 3" xfId="39878"/>
    <cellStyle name="Notas 23 6 4" xfId="39879"/>
    <cellStyle name="Notas 23 7" xfId="39880"/>
    <cellStyle name="Notas 23 8" xfId="39881"/>
    <cellStyle name="Notas 24" xfId="39882"/>
    <cellStyle name="Notas 24 2" xfId="39883"/>
    <cellStyle name="Notas 24 2 2" xfId="39884"/>
    <cellStyle name="Notas 24 2 2 2" xfId="39885"/>
    <cellStyle name="Notas 24 2 2 2 2" xfId="39886"/>
    <cellStyle name="Notas 24 2 2 2 2 2" xfId="39887"/>
    <cellStyle name="Notas 24 2 2 2 2 3" xfId="39888"/>
    <cellStyle name="Notas 24 2 2 2 3" xfId="39889"/>
    <cellStyle name="Notas 24 2 2 2 3 2" xfId="39890"/>
    <cellStyle name="Notas 24 2 2 2 4" xfId="39891"/>
    <cellStyle name="Notas 24 2 2 2 5" xfId="39892"/>
    <cellStyle name="Notas 24 2 2 3" xfId="39893"/>
    <cellStyle name="Notas 24 2 2 3 2" xfId="39894"/>
    <cellStyle name="Notas 24 2 2 3 3" xfId="39895"/>
    <cellStyle name="Notas 24 2 2 4" xfId="39896"/>
    <cellStyle name="Notas 24 2 2 4 2" xfId="39897"/>
    <cellStyle name="Notas 24 2 2 5" xfId="39898"/>
    <cellStyle name="Notas 24 2 2 6" xfId="39899"/>
    <cellStyle name="Notas 24 2 3" xfId="39900"/>
    <cellStyle name="Notas 24 2 3 2" xfId="39901"/>
    <cellStyle name="Notas 24 2 3 2 2" xfId="39902"/>
    <cellStyle name="Notas 24 2 3 2 3" xfId="39903"/>
    <cellStyle name="Notas 24 2 3 3" xfId="39904"/>
    <cellStyle name="Notas 24 2 3 3 2" xfId="39905"/>
    <cellStyle name="Notas 24 2 3 4" xfId="39906"/>
    <cellStyle name="Notas 24 2 3 5" xfId="39907"/>
    <cellStyle name="Notas 24 2 4" xfId="39908"/>
    <cellStyle name="Notas 24 2 4 2" xfId="39909"/>
    <cellStyle name="Notas 24 2 4 2 2" xfId="39910"/>
    <cellStyle name="Notas 24 2 4 2 3" xfId="39911"/>
    <cellStyle name="Notas 24 2 4 3" xfId="39912"/>
    <cellStyle name="Notas 24 2 4 3 2" xfId="39913"/>
    <cellStyle name="Notas 24 2 4 4" xfId="39914"/>
    <cellStyle name="Notas 24 2 4 5" xfId="39915"/>
    <cellStyle name="Notas 24 2 5" xfId="39916"/>
    <cellStyle name="Notas 24 2 5 2" xfId="39917"/>
    <cellStyle name="Notas 24 2 5 2 2" xfId="39918"/>
    <cellStyle name="Notas 24 2 5 3" xfId="39919"/>
    <cellStyle name="Notas 24 2 5 4" xfId="39920"/>
    <cellStyle name="Notas 24 2 6" xfId="39921"/>
    <cellStyle name="Notas 24 2 7" xfId="39922"/>
    <cellStyle name="Notas 24 3" xfId="39923"/>
    <cellStyle name="Notas 24 3 2" xfId="39924"/>
    <cellStyle name="Notas 24 3 2 2" xfId="39925"/>
    <cellStyle name="Notas 24 3 2 2 2" xfId="39926"/>
    <cellStyle name="Notas 24 3 2 2 3" xfId="39927"/>
    <cellStyle name="Notas 24 3 2 3" xfId="39928"/>
    <cellStyle name="Notas 24 3 2 3 2" xfId="39929"/>
    <cellStyle name="Notas 24 3 2 4" xfId="39930"/>
    <cellStyle name="Notas 24 3 2 5" xfId="39931"/>
    <cellStyle name="Notas 24 3 3" xfId="39932"/>
    <cellStyle name="Notas 24 3 3 2" xfId="39933"/>
    <cellStyle name="Notas 24 3 3 3" xfId="39934"/>
    <cellStyle name="Notas 24 3 4" xfId="39935"/>
    <cellStyle name="Notas 24 3 4 2" xfId="39936"/>
    <cellStyle name="Notas 24 3 5" xfId="39937"/>
    <cellStyle name="Notas 24 3 6" xfId="39938"/>
    <cellStyle name="Notas 24 4" xfId="39939"/>
    <cellStyle name="Notas 24 4 2" xfId="39940"/>
    <cellStyle name="Notas 24 4 2 2" xfId="39941"/>
    <cellStyle name="Notas 24 4 2 3" xfId="39942"/>
    <cellStyle name="Notas 24 4 3" xfId="39943"/>
    <cellStyle name="Notas 24 4 3 2" xfId="39944"/>
    <cellStyle name="Notas 24 4 4" xfId="39945"/>
    <cellStyle name="Notas 24 4 5" xfId="39946"/>
    <cellStyle name="Notas 24 5" xfId="39947"/>
    <cellStyle name="Notas 24 5 2" xfId="39948"/>
    <cellStyle name="Notas 24 5 2 2" xfId="39949"/>
    <cellStyle name="Notas 24 5 2 3" xfId="39950"/>
    <cellStyle name="Notas 24 5 3" xfId="39951"/>
    <cellStyle name="Notas 24 5 3 2" xfId="39952"/>
    <cellStyle name="Notas 24 5 4" xfId="39953"/>
    <cellStyle name="Notas 24 5 5" xfId="39954"/>
    <cellStyle name="Notas 24 6" xfId="39955"/>
    <cellStyle name="Notas 24 6 2" xfId="39956"/>
    <cellStyle name="Notas 24 6 2 2" xfId="39957"/>
    <cellStyle name="Notas 24 6 3" xfId="39958"/>
    <cellStyle name="Notas 24 6 4" xfId="39959"/>
    <cellStyle name="Notas 24 7" xfId="39960"/>
    <cellStyle name="Notas 24 8" xfId="39961"/>
    <cellStyle name="Notas 25" xfId="39962"/>
    <cellStyle name="Notas 25 2" xfId="39963"/>
    <cellStyle name="Notas 25 2 2" xfId="39964"/>
    <cellStyle name="Notas 25 2 2 2" xfId="39965"/>
    <cellStyle name="Notas 25 2 2 2 2" xfId="39966"/>
    <cellStyle name="Notas 25 2 2 2 2 2" xfId="39967"/>
    <cellStyle name="Notas 25 2 2 2 2 3" xfId="39968"/>
    <cellStyle name="Notas 25 2 2 2 3" xfId="39969"/>
    <cellStyle name="Notas 25 2 2 2 3 2" xfId="39970"/>
    <cellStyle name="Notas 25 2 2 2 4" xfId="39971"/>
    <cellStyle name="Notas 25 2 2 2 5" xfId="39972"/>
    <cellStyle name="Notas 25 2 2 3" xfId="39973"/>
    <cellStyle name="Notas 25 2 2 3 2" xfId="39974"/>
    <cellStyle name="Notas 25 2 2 3 3" xfId="39975"/>
    <cellStyle name="Notas 25 2 2 4" xfId="39976"/>
    <cellStyle name="Notas 25 2 2 4 2" xfId="39977"/>
    <cellStyle name="Notas 25 2 2 5" xfId="39978"/>
    <cellStyle name="Notas 25 2 2 6" xfId="39979"/>
    <cellStyle name="Notas 25 2 3" xfId="39980"/>
    <cellStyle name="Notas 25 2 3 2" xfId="39981"/>
    <cellStyle name="Notas 25 2 3 2 2" xfId="39982"/>
    <cellStyle name="Notas 25 2 3 2 3" xfId="39983"/>
    <cellStyle name="Notas 25 2 3 3" xfId="39984"/>
    <cellStyle name="Notas 25 2 3 3 2" xfId="39985"/>
    <cellStyle name="Notas 25 2 3 4" xfId="39986"/>
    <cellStyle name="Notas 25 2 3 5" xfId="39987"/>
    <cellStyle name="Notas 25 2 4" xfId="39988"/>
    <cellStyle name="Notas 25 2 4 2" xfId="39989"/>
    <cellStyle name="Notas 25 2 4 2 2" xfId="39990"/>
    <cellStyle name="Notas 25 2 4 2 3" xfId="39991"/>
    <cellStyle name="Notas 25 2 4 3" xfId="39992"/>
    <cellStyle name="Notas 25 2 4 3 2" xfId="39993"/>
    <cellStyle name="Notas 25 2 4 4" xfId="39994"/>
    <cellStyle name="Notas 25 2 4 5" xfId="39995"/>
    <cellStyle name="Notas 25 2 5" xfId="39996"/>
    <cellStyle name="Notas 25 2 5 2" xfId="39997"/>
    <cellStyle name="Notas 25 2 5 2 2" xfId="39998"/>
    <cellStyle name="Notas 25 2 5 3" xfId="39999"/>
    <cellStyle name="Notas 25 2 5 4" xfId="40000"/>
    <cellStyle name="Notas 25 2 6" xfId="40001"/>
    <cellStyle name="Notas 25 2 7" xfId="40002"/>
    <cellStyle name="Notas 25 3" xfId="40003"/>
    <cellStyle name="Notas 25 3 2" xfId="40004"/>
    <cellStyle name="Notas 25 3 2 2" xfId="40005"/>
    <cellStyle name="Notas 25 3 2 2 2" xfId="40006"/>
    <cellStyle name="Notas 25 3 2 2 3" xfId="40007"/>
    <cellStyle name="Notas 25 3 2 3" xfId="40008"/>
    <cellStyle name="Notas 25 3 2 3 2" xfId="40009"/>
    <cellStyle name="Notas 25 3 2 4" xfId="40010"/>
    <cellStyle name="Notas 25 3 2 5" xfId="40011"/>
    <cellStyle name="Notas 25 3 3" xfId="40012"/>
    <cellStyle name="Notas 25 3 3 2" xfId="40013"/>
    <cellStyle name="Notas 25 3 3 3" xfId="40014"/>
    <cellStyle name="Notas 25 3 4" xfId="40015"/>
    <cellStyle name="Notas 25 3 4 2" xfId="40016"/>
    <cellStyle name="Notas 25 3 5" xfId="40017"/>
    <cellStyle name="Notas 25 3 6" xfId="40018"/>
    <cellStyle name="Notas 25 4" xfId="40019"/>
    <cellStyle name="Notas 25 4 2" xfId="40020"/>
    <cellStyle name="Notas 25 4 2 2" xfId="40021"/>
    <cellStyle name="Notas 25 4 2 3" xfId="40022"/>
    <cellStyle name="Notas 25 4 3" xfId="40023"/>
    <cellStyle name="Notas 25 4 3 2" xfId="40024"/>
    <cellStyle name="Notas 25 4 4" xfId="40025"/>
    <cellStyle name="Notas 25 4 5" xfId="40026"/>
    <cellStyle name="Notas 25 5" xfId="40027"/>
    <cellStyle name="Notas 25 5 2" xfId="40028"/>
    <cellStyle name="Notas 25 5 2 2" xfId="40029"/>
    <cellStyle name="Notas 25 5 2 3" xfId="40030"/>
    <cellStyle name="Notas 25 5 3" xfId="40031"/>
    <cellStyle name="Notas 25 5 3 2" xfId="40032"/>
    <cellStyle name="Notas 25 5 4" xfId="40033"/>
    <cellStyle name="Notas 25 5 5" xfId="40034"/>
    <cellStyle name="Notas 25 6" xfId="40035"/>
    <cellStyle name="Notas 25 6 2" xfId="40036"/>
    <cellStyle name="Notas 25 6 2 2" xfId="40037"/>
    <cellStyle name="Notas 25 6 3" xfId="40038"/>
    <cellStyle name="Notas 25 6 4" xfId="40039"/>
    <cellStyle name="Notas 25 7" xfId="40040"/>
    <cellStyle name="Notas 25 8" xfId="40041"/>
    <cellStyle name="Notas 26" xfId="40042"/>
    <cellStyle name="Notas 26 2" xfId="40043"/>
    <cellStyle name="Notas 26 2 2" xfId="40044"/>
    <cellStyle name="Notas 26 2 2 2" xfId="40045"/>
    <cellStyle name="Notas 26 2 2 2 2" xfId="40046"/>
    <cellStyle name="Notas 26 2 2 2 2 2" xfId="40047"/>
    <cellStyle name="Notas 26 2 2 2 2 3" xfId="40048"/>
    <cellStyle name="Notas 26 2 2 2 3" xfId="40049"/>
    <cellStyle name="Notas 26 2 2 2 3 2" xfId="40050"/>
    <cellStyle name="Notas 26 2 2 2 4" xfId="40051"/>
    <cellStyle name="Notas 26 2 2 2 5" xfId="40052"/>
    <cellStyle name="Notas 26 2 2 3" xfId="40053"/>
    <cellStyle name="Notas 26 2 2 3 2" xfId="40054"/>
    <cellStyle name="Notas 26 2 2 3 3" xfId="40055"/>
    <cellStyle name="Notas 26 2 2 4" xfId="40056"/>
    <cellStyle name="Notas 26 2 2 4 2" xfId="40057"/>
    <cellStyle name="Notas 26 2 2 5" xfId="40058"/>
    <cellStyle name="Notas 26 2 2 6" xfId="40059"/>
    <cellStyle name="Notas 26 2 3" xfId="40060"/>
    <cellStyle name="Notas 26 2 3 2" xfId="40061"/>
    <cellStyle name="Notas 26 2 3 2 2" xfId="40062"/>
    <cellStyle name="Notas 26 2 3 2 3" xfId="40063"/>
    <cellStyle name="Notas 26 2 3 3" xfId="40064"/>
    <cellStyle name="Notas 26 2 3 3 2" xfId="40065"/>
    <cellStyle name="Notas 26 2 3 4" xfId="40066"/>
    <cellStyle name="Notas 26 2 3 5" xfId="40067"/>
    <cellStyle name="Notas 26 2 4" xfId="40068"/>
    <cellStyle name="Notas 26 2 4 2" xfId="40069"/>
    <cellStyle name="Notas 26 2 4 2 2" xfId="40070"/>
    <cellStyle name="Notas 26 2 4 2 3" xfId="40071"/>
    <cellStyle name="Notas 26 2 4 3" xfId="40072"/>
    <cellStyle name="Notas 26 2 4 3 2" xfId="40073"/>
    <cellStyle name="Notas 26 2 4 4" xfId="40074"/>
    <cellStyle name="Notas 26 2 4 5" xfId="40075"/>
    <cellStyle name="Notas 26 2 5" xfId="40076"/>
    <cellStyle name="Notas 26 2 5 2" xfId="40077"/>
    <cellStyle name="Notas 26 2 5 2 2" xfId="40078"/>
    <cellStyle name="Notas 26 2 5 3" xfId="40079"/>
    <cellStyle name="Notas 26 2 5 4" xfId="40080"/>
    <cellStyle name="Notas 26 2 6" xfId="40081"/>
    <cellStyle name="Notas 26 2 7" xfId="40082"/>
    <cellStyle name="Notas 26 3" xfId="40083"/>
    <cellStyle name="Notas 26 3 2" xfId="40084"/>
    <cellStyle name="Notas 26 3 2 2" xfId="40085"/>
    <cellStyle name="Notas 26 3 2 2 2" xfId="40086"/>
    <cellStyle name="Notas 26 3 2 2 3" xfId="40087"/>
    <cellStyle name="Notas 26 3 2 3" xfId="40088"/>
    <cellStyle name="Notas 26 3 2 3 2" xfId="40089"/>
    <cellStyle name="Notas 26 3 2 4" xfId="40090"/>
    <cellStyle name="Notas 26 3 2 5" xfId="40091"/>
    <cellStyle name="Notas 26 3 3" xfId="40092"/>
    <cellStyle name="Notas 26 3 3 2" xfId="40093"/>
    <cellStyle name="Notas 26 3 3 3" xfId="40094"/>
    <cellStyle name="Notas 26 3 4" xfId="40095"/>
    <cellStyle name="Notas 26 3 4 2" xfId="40096"/>
    <cellStyle name="Notas 26 3 5" xfId="40097"/>
    <cellStyle name="Notas 26 3 6" xfId="40098"/>
    <cellStyle name="Notas 26 4" xfId="40099"/>
    <cellStyle name="Notas 26 4 2" xfId="40100"/>
    <cellStyle name="Notas 26 4 2 2" xfId="40101"/>
    <cellStyle name="Notas 26 4 2 3" xfId="40102"/>
    <cellStyle name="Notas 26 4 3" xfId="40103"/>
    <cellStyle name="Notas 26 4 3 2" xfId="40104"/>
    <cellStyle name="Notas 26 4 4" xfId="40105"/>
    <cellStyle name="Notas 26 4 5" xfId="40106"/>
    <cellStyle name="Notas 26 5" xfId="40107"/>
    <cellStyle name="Notas 26 5 2" xfId="40108"/>
    <cellStyle name="Notas 26 5 2 2" xfId="40109"/>
    <cellStyle name="Notas 26 5 2 3" xfId="40110"/>
    <cellStyle name="Notas 26 5 3" xfId="40111"/>
    <cellStyle name="Notas 26 5 3 2" xfId="40112"/>
    <cellStyle name="Notas 26 5 4" xfId="40113"/>
    <cellStyle name="Notas 26 5 5" xfId="40114"/>
    <cellStyle name="Notas 26 6" xfId="40115"/>
    <cellStyle name="Notas 26 6 2" xfId="40116"/>
    <cellStyle name="Notas 26 6 2 2" xfId="40117"/>
    <cellStyle name="Notas 26 6 3" xfId="40118"/>
    <cellStyle name="Notas 26 6 4" xfId="40119"/>
    <cellStyle name="Notas 26 7" xfId="40120"/>
    <cellStyle name="Notas 26 8" xfId="40121"/>
    <cellStyle name="Notas 27" xfId="40122"/>
    <cellStyle name="Notas 27 2" xfId="40123"/>
    <cellStyle name="Notas 27 2 2" xfId="40124"/>
    <cellStyle name="Notas 27 2 2 2" xfId="40125"/>
    <cellStyle name="Notas 27 2 2 2 2" xfId="40126"/>
    <cellStyle name="Notas 27 2 2 2 2 2" xfId="40127"/>
    <cellStyle name="Notas 27 2 2 2 2 3" xfId="40128"/>
    <cellStyle name="Notas 27 2 2 2 3" xfId="40129"/>
    <cellStyle name="Notas 27 2 2 2 3 2" xfId="40130"/>
    <cellStyle name="Notas 27 2 2 2 4" xfId="40131"/>
    <cellStyle name="Notas 27 2 2 2 5" xfId="40132"/>
    <cellStyle name="Notas 27 2 2 3" xfId="40133"/>
    <cellStyle name="Notas 27 2 2 3 2" xfId="40134"/>
    <cellStyle name="Notas 27 2 2 3 3" xfId="40135"/>
    <cellStyle name="Notas 27 2 2 4" xfId="40136"/>
    <cellStyle name="Notas 27 2 2 4 2" xfId="40137"/>
    <cellStyle name="Notas 27 2 2 5" xfId="40138"/>
    <cellStyle name="Notas 27 2 2 6" xfId="40139"/>
    <cellStyle name="Notas 27 2 3" xfId="40140"/>
    <cellStyle name="Notas 27 2 3 2" xfId="40141"/>
    <cellStyle name="Notas 27 2 3 2 2" xfId="40142"/>
    <cellStyle name="Notas 27 2 3 2 3" xfId="40143"/>
    <cellStyle name="Notas 27 2 3 3" xfId="40144"/>
    <cellStyle name="Notas 27 2 3 3 2" xfId="40145"/>
    <cellStyle name="Notas 27 2 3 4" xfId="40146"/>
    <cellStyle name="Notas 27 2 3 5" xfId="40147"/>
    <cellStyle name="Notas 27 2 4" xfId="40148"/>
    <cellStyle name="Notas 27 2 4 2" xfId="40149"/>
    <cellStyle name="Notas 27 2 4 2 2" xfId="40150"/>
    <cellStyle name="Notas 27 2 4 2 3" xfId="40151"/>
    <cellStyle name="Notas 27 2 4 3" xfId="40152"/>
    <cellStyle name="Notas 27 2 4 3 2" xfId="40153"/>
    <cellStyle name="Notas 27 2 4 4" xfId="40154"/>
    <cellStyle name="Notas 27 2 4 5" xfId="40155"/>
    <cellStyle name="Notas 27 2 5" xfId="40156"/>
    <cellStyle name="Notas 27 2 5 2" xfId="40157"/>
    <cellStyle name="Notas 27 2 5 2 2" xfId="40158"/>
    <cellStyle name="Notas 27 2 5 3" xfId="40159"/>
    <cellStyle name="Notas 27 2 5 4" xfId="40160"/>
    <cellStyle name="Notas 27 2 6" xfId="40161"/>
    <cellStyle name="Notas 27 2 7" xfId="40162"/>
    <cellStyle name="Notas 27 3" xfId="40163"/>
    <cellStyle name="Notas 27 3 2" xfId="40164"/>
    <cellStyle name="Notas 27 3 2 2" xfId="40165"/>
    <cellStyle name="Notas 27 3 2 2 2" xfId="40166"/>
    <cellStyle name="Notas 27 3 2 2 3" xfId="40167"/>
    <cellStyle name="Notas 27 3 2 3" xfId="40168"/>
    <cellStyle name="Notas 27 3 2 3 2" xfId="40169"/>
    <cellStyle name="Notas 27 3 2 4" xfId="40170"/>
    <cellStyle name="Notas 27 3 2 5" xfId="40171"/>
    <cellStyle name="Notas 27 3 3" xfId="40172"/>
    <cellStyle name="Notas 27 3 3 2" xfId="40173"/>
    <cellStyle name="Notas 27 3 3 3" xfId="40174"/>
    <cellStyle name="Notas 27 3 4" xfId="40175"/>
    <cellStyle name="Notas 27 3 4 2" xfId="40176"/>
    <cellStyle name="Notas 27 3 5" xfId="40177"/>
    <cellStyle name="Notas 27 3 6" xfId="40178"/>
    <cellStyle name="Notas 27 4" xfId="40179"/>
    <cellStyle name="Notas 27 4 2" xfId="40180"/>
    <cellStyle name="Notas 27 4 2 2" xfId="40181"/>
    <cellStyle name="Notas 27 4 2 3" xfId="40182"/>
    <cellStyle name="Notas 27 4 3" xfId="40183"/>
    <cellStyle name="Notas 27 4 3 2" xfId="40184"/>
    <cellStyle name="Notas 27 4 4" xfId="40185"/>
    <cellStyle name="Notas 27 4 5" xfId="40186"/>
    <cellStyle name="Notas 27 5" xfId="40187"/>
    <cellStyle name="Notas 27 5 2" xfId="40188"/>
    <cellStyle name="Notas 27 5 2 2" xfId="40189"/>
    <cellStyle name="Notas 27 5 2 3" xfId="40190"/>
    <cellStyle name="Notas 27 5 3" xfId="40191"/>
    <cellStyle name="Notas 27 5 3 2" xfId="40192"/>
    <cellStyle name="Notas 27 5 4" xfId="40193"/>
    <cellStyle name="Notas 27 5 5" xfId="40194"/>
    <cellStyle name="Notas 27 6" xfId="40195"/>
    <cellStyle name="Notas 27 6 2" xfId="40196"/>
    <cellStyle name="Notas 27 6 2 2" xfId="40197"/>
    <cellStyle name="Notas 27 6 3" xfId="40198"/>
    <cellStyle name="Notas 27 6 4" xfId="40199"/>
    <cellStyle name="Notas 27 7" xfId="40200"/>
    <cellStyle name="Notas 27 8" xfId="40201"/>
    <cellStyle name="Notas 28" xfId="40202"/>
    <cellStyle name="Notas 28 2" xfId="40203"/>
    <cellStyle name="Notas 28 2 2" xfId="40204"/>
    <cellStyle name="Notas 28 2 2 2" xfId="40205"/>
    <cellStyle name="Notas 28 2 2 2 2" xfId="40206"/>
    <cellStyle name="Notas 28 2 2 2 2 2" xfId="40207"/>
    <cellStyle name="Notas 28 2 2 2 2 3" xfId="40208"/>
    <cellStyle name="Notas 28 2 2 2 3" xfId="40209"/>
    <cellStyle name="Notas 28 2 2 2 3 2" xfId="40210"/>
    <cellStyle name="Notas 28 2 2 2 4" xfId="40211"/>
    <cellStyle name="Notas 28 2 2 2 5" xfId="40212"/>
    <cellStyle name="Notas 28 2 2 3" xfId="40213"/>
    <cellStyle name="Notas 28 2 2 3 2" xfId="40214"/>
    <cellStyle name="Notas 28 2 2 3 3" xfId="40215"/>
    <cellStyle name="Notas 28 2 2 4" xfId="40216"/>
    <cellStyle name="Notas 28 2 2 4 2" xfId="40217"/>
    <cellStyle name="Notas 28 2 2 5" xfId="40218"/>
    <cellStyle name="Notas 28 2 2 6" xfId="40219"/>
    <cellStyle name="Notas 28 2 3" xfId="40220"/>
    <cellStyle name="Notas 28 2 3 2" xfId="40221"/>
    <cellStyle name="Notas 28 2 3 2 2" xfId="40222"/>
    <cellStyle name="Notas 28 2 3 2 3" xfId="40223"/>
    <cellStyle name="Notas 28 2 3 3" xfId="40224"/>
    <cellStyle name="Notas 28 2 3 3 2" xfId="40225"/>
    <cellStyle name="Notas 28 2 3 4" xfId="40226"/>
    <cellStyle name="Notas 28 2 3 5" xfId="40227"/>
    <cellStyle name="Notas 28 2 4" xfId="40228"/>
    <cellStyle name="Notas 28 2 4 2" xfId="40229"/>
    <cellStyle name="Notas 28 2 4 2 2" xfId="40230"/>
    <cellStyle name="Notas 28 2 4 2 3" xfId="40231"/>
    <cellStyle name="Notas 28 2 4 3" xfId="40232"/>
    <cellStyle name="Notas 28 2 4 3 2" xfId="40233"/>
    <cellStyle name="Notas 28 2 4 4" xfId="40234"/>
    <cellStyle name="Notas 28 2 4 5" xfId="40235"/>
    <cellStyle name="Notas 28 2 5" xfId="40236"/>
    <cellStyle name="Notas 28 2 5 2" xfId="40237"/>
    <cellStyle name="Notas 28 2 5 2 2" xfId="40238"/>
    <cellStyle name="Notas 28 2 5 3" xfId="40239"/>
    <cellStyle name="Notas 28 2 5 4" xfId="40240"/>
    <cellStyle name="Notas 28 2 6" xfId="40241"/>
    <cellStyle name="Notas 28 2 7" xfId="40242"/>
    <cellStyle name="Notas 28 3" xfId="40243"/>
    <cellStyle name="Notas 28 3 2" xfId="40244"/>
    <cellStyle name="Notas 28 3 2 2" xfId="40245"/>
    <cellStyle name="Notas 28 3 2 2 2" xfId="40246"/>
    <cellStyle name="Notas 28 3 2 2 3" xfId="40247"/>
    <cellStyle name="Notas 28 3 2 3" xfId="40248"/>
    <cellStyle name="Notas 28 3 2 3 2" xfId="40249"/>
    <cellStyle name="Notas 28 3 2 4" xfId="40250"/>
    <cellStyle name="Notas 28 3 2 5" xfId="40251"/>
    <cellStyle name="Notas 28 3 3" xfId="40252"/>
    <cellStyle name="Notas 28 3 3 2" xfId="40253"/>
    <cellStyle name="Notas 28 3 3 3" xfId="40254"/>
    <cellStyle name="Notas 28 3 4" xfId="40255"/>
    <cellStyle name="Notas 28 3 4 2" xfId="40256"/>
    <cellStyle name="Notas 28 3 5" xfId="40257"/>
    <cellStyle name="Notas 28 3 6" xfId="40258"/>
    <cellStyle name="Notas 28 4" xfId="40259"/>
    <cellStyle name="Notas 28 4 2" xfId="40260"/>
    <cellStyle name="Notas 28 4 2 2" xfId="40261"/>
    <cellStyle name="Notas 28 4 2 3" xfId="40262"/>
    <cellStyle name="Notas 28 4 3" xfId="40263"/>
    <cellStyle name="Notas 28 4 3 2" xfId="40264"/>
    <cellStyle name="Notas 28 4 4" xfId="40265"/>
    <cellStyle name="Notas 28 4 5" xfId="40266"/>
    <cellStyle name="Notas 28 5" xfId="40267"/>
    <cellStyle name="Notas 28 5 2" xfId="40268"/>
    <cellStyle name="Notas 28 5 2 2" xfId="40269"/>
    <cellStyle name="Notas 28 5 2 3" xfId="40270"/>
    <cellStyle name="Notas 28 5 3" xfId="40271"/>
    <cellStyle name="Notas 28 5 3 2" xfId="40272"/>
    <cellStyle name="Notas 28 5 4" xfId="40273"/>
    <cellStyle name="Notas 28 5 5" xfId="40274"/>
    <cellStyle name="Notas 28 6" xfId="40275"/>
    <cellStyle name="Notas 28 6 2" xfId="40276"/>
    <cellStyle name="Notas 28 6 2 2" xfId="40277"/>
    <cellStyle name="Notas 28 6 3" xfId="40278"/>
    <cellStyle name="Notas 28 6 4" xfId="40279"/>
    <cellStyle name="Notas 28 7" xfId="40280"/>
    <cellStyle name="Notas 28 8" xfId="40281"/>
    <cellStyle name="Notas 29" xfId="40282"/>
    <cellStyle name="Notas 29 2" xfId="40283"/>
    <cellStyle name="Notas 29 2 2" xfId="40284"/>
    <cellStyle name="Notas 29 2 2 2" xfId="40285"/>
    <cellStyle name="Notas 29 2 2 2 2" xfId="40286"/>
    <cellStyle name="Notas 29 2 2 2 2 2" xfId="40287"/>
    <cellStyle name="Notas 29 2 2 2 2 3" xfId="40288"/>
    <cellStyle name="Notas 29 2 2 2 3" xfId="40289"/>
    <cellStyle name="Notas 29 2 2 2 3 2" xfId="40290"/>
    <cellStyle name="Notas 29 2 2 2 4" xfId="40291"/>
    <cellStyle name="Notas 29 2 2 2 5" xfId="40292"/>
    <cellStyle name="Notas 29 2 2 3" xfId="40293"/>
    <cellStyle name="Notas 29 2 2 3 2" xfId="40294"/>
    <cellStyle name="Notas 29 2 2 3 3" xfId="40295"/>
    <cellStyle name="Notas 29 2 2 4" xfId="40296"/>
    <cellStyle name="Notas 29 2 2 4 2" xfId="40297"/>
    <cellStyle name="Notas 29 2 2 5" xfId="40298"/>
    <cellStyle name="Notas 29 2 2 6" xfId="40299"/>
    <cellStyle name="Notas 29 2 3" xfId="40300"/>
    <cellStyle name="Notas 29 2 3 2" xfId="40301"/>
    <cellStyle name="Notas 29 2 3 2 2" xfId="40302"/>
    <cellStyle name="Notas 29 2 3 2 3" xfId="40303"/>
    <cellStyle name="Notas 29 2 3 3" xfId="40304"/>
    <cellStyle name="Notas 29 2 3 3 2" xfId="40305"/>
    <cellStyle name="Notas 29 2 3 4" xfId="40306"/>
    <cellStyle name="Notas 29 2 3 5" xfId="40307"/>
    <cellStyle name="Notas 29 2 4" xfId="40308"/>
    <cellStyle name="Notas 29 2 4 2" xfId="40309"/>
    <cellStyle name="Notas 29 2 4 2 2" xfId="40310"/>
    <cellStyle name="Notas 29 2 4 2 3" xfId="40311"/>
    <cellStyle name="Notas 29 2 4 3" xfId="40312"/>
    <cellStyle name="Notas 29 2 4 3 2" xfId="40313"/>
    <cellStyle name="Notas 29 2 4 4" xfId="40314"/>
    <cellStyle name="Notas 29 2 4 5" xfId="40315"/>
    <cellStyle name="Notas 29 2 5" xfId="40316"/>
    <cellStyle name="Notas 29 2 5 2" xfId="40317"/>
    <cellStyle name="Notas 29 2 5 2 2" xfId="40318"/>
    <cellStyle name="Notas 29 2 5 3" xfId="40319"/>
    <cellStyle name="Notas 29 2 5 4" xfId="40320"/>
    <cellStyle name="Notas 29 2 6" xfId="40321"/>
    <cellStyle name="Notas 29 2 7" xfId="40322"/>
    <cellStyle name="Notas 29 3" xfId="40323"/>
    <cellStyle name="Notas 29 3 2" xfId="40324"/>
    <cellStyle name="Notas 29 3 2 2" xfId="40325"/>
    <cellStyle name="Notas 29 3 2 2 2" xfId="40326"/>
    <cellStyle name="Notas 29 3 2 2 3" xfId="40327"/>
    <cellStyle name="Notas 29 3 2 3" xfId="40328"/>
    <cellStyle name="Notas 29 3 2 3 2" xfId="40329"/>
    <cellStyle name="Notas 29 3 2 4" xfId="40330"/>
    <cellStyle name="Notas 29 3 2 5" xfId="40331"/>
    <cellStyle name="Notas 29 3 3" xfId="40332"/>
    <cellStyle name="Notas 29 3 3 2" xfId="40333"/>
    <cellStyle name="Notas 29 3 3 3" xfId="40334"/>
    <cellStyle name="Notas 29 3 4" xfId="40335"/>
    <cellStyle name="Notas 29 3 4 2" xfId="40336"/>
    <cellStyle name="Notas 29 3 5" xfId="40337"/>
    <cellStyle name="Notas 29 3 6" xfId="40338"/>
    <cellStyle name="Notas 29 4" xfId="40339"/>
    <cellStyle name="Notas 29 4 2" xfId="40340"/>
    <cellStyle name="Notas 29 4 2 2" xfId="40341"/>
    <cellStyle name="Notas 29 4 2 3" xfId="40342"/>
    <cellStyle name="Notas 29 4 3" xfId="40343"/>
    <cellStyle name="Notas 29 4 3 2" xfId="40344"/>
    <cellStyle name="Notas 29 4 4" xfId="40345"/>
    <cellStyle name="Notas 29 4 5" xfId="40346"/>
    <cellStyle name="Notas 29 5" xfId="40347"/>
    <cellStyle name="Notas 29 5 2" xfId="40348"/>
    <cellStyle name="Notas 29 5 2 2" xfId="40349"/>
    <cellStyle name="Notas 29 5 2 3" xfId="40350"/>
    <cellStyle name="Notas 29 5 3" xfId="40351"/>
    <cellStyle name="Notas 29 5 3 2" xfId="40352"/>
    <cellStyle name="Notas 29 5 4" xfId="40353"/>
    <cellStyle name="Notas 29 5 5" xfId="40354"/>
    <cellStyle name="Notas 29 6" xfId="40355"/>
    <cellStyle name="Notas 29 6 2" xfId="40356"/>
    <cellStyle name="Notas 29 6 2 2" xfId="40357"/>
    <cellStyle name="Notas 29 6 3" xfId="40358"/>
    <cellStyle name="Notas 29 6 4" xfId="40359"/>
    <cellStyle name="Notas 29 7" xfId="40360"/>
    <cellStyle name="Notas 29 8" xfId="40361"/>
    <cellStyle name="Notas 3" xfId="40362"/>
    <cellStyle name="Notas 3 10" xfId="40363"/>
    <cellStyle name="Notas 3 10 2" xfId="40364"/>
    <cellStyle name="Notas 3 10 2 2" xfId="40365"/>
    <cellStyle name="Notas 3 10 2 2 2" xfId="40366"/>
    <cellStyle name="Notas 3 10 2 2 3" xfId="40367"/>
    <cellStyle name="Notas 3 10 2 3" xfId="40368"/>
    <cellStyle name="Notas 3 10 2 3 2" xfId="40369"/>
    <cellStyle name="Notas 3 10 2 4" xfId="40370"/>
    <cellStyle name="Notas 3 10 2 5" xfId="40371"/>
    <cellStyle name="Notas 3 10 3" xfId="40372"/>
    <cellStyle name="Notas 3 10 3 2" xfId="40373"/>
    <cellStyle name="Notas 3 10 3 3" xfId="40374"/>
    <cellStyle name="Notas 3 10 4" xfId="40375"/>
    <cellStyle name="Notas 3 10 4 2" xfId="40376"/>
    <cellStyle name="Notas 3 10 5" xfId="40377"/>
    <cellStyle name="Notas 3 10 6" xfId="40378"/>
    <cellStyle name="Notas 3 11" xfId="40379"/>
    <cellStyle name="Notas 3 11 2" xfId="40380"/>
    <cellStyle name="Notas 3 11 2 2" xfId="40381"/>
    <cellStyle name="Notas 3 11 3" xfId="40382"/>
    <cellStyle name="Notas 3 11 4" xfId="40383"/>
    <cellStyle name="Notas 3 12" xfId="40384"/>
    <cellStyle name="Notas 3 12 2" xfId="40385"/>
    <cellStyle name="Notas 3 12 3" xfId="40386"/>
    <cellStyle name="Notas 3 13" xfId="40387"/>
    <cellStyle name="Notas 3 14" xfId="40388"/>
    <cellStyle name="Notas 3 15" xfId="40389"/>
    <cellStyle name="Notas 3 2" xfId="40390"/>
    <cellStyle name="Notas 3 2 10" xfId="40391"/>
    <cellStyle name="Notas 3 2 11" xfId="40392"/>
    <cellStyle name="Notas 3 2 12" xfId="40393"/>
    <cellStyle name="Notas 3 2 12 2" xfId="40394"/>
    <cellStyle name="Notas 3 2 12 2 2" xfId="40395"/>
    <cellStyle name="Notas 3 2 12 2 2 2" xfId="40396"/>
    <cellStyle name="Notas 3 2 12 2 2 3" xfId="40397"/>
    <cellStyle name="Notas 3 2 12 2 3" xfId="40398"/>
    <cellStyle name="Notas 3 2 12 2 3 2" xfId="40399"/>
    <cellStyle name="Notas 3 2 12 2 4" xfId="40400"/>
    <cellStyle name="Notas 3 2 12 2 5" xfId="40401"/>
    <cellStyle name="Notas 3 2 12 3" xfId="40402"/>
    <cellStyle name="Notas 3 2 12 3 2" xfId="40403"/>
    <cellStyle name="Notas 3 2 12 3 3" xfId="40404"/>
    <cellStyle name="Notas 3 2 12 4" xfId="40405"/>
    <cellStyle name="Notas 3 2 13" xfId="40406"/>
    <cellStyle name="Notas 3 2 13 2" xfId="40407"/>
    <cellStyle name="Notas 3 2 13 2 2" xfId="40408"/>
    <cellStyle name="Notas 3 2 13 2 2 2" xfId="40409"/>
    <cellStyle name="Notas 3 2 13 2 2 3" xfId="40410"/>
    <cellStyle name="Notas 3 2 13 2 3" xfId="40411"/>
    <cellStyle name="Notas 3 2 13 2 3 2" xfId="40412"/>
    <cellStyle name="Notas 3 2 13 2 4" xfId="40413"/>
    <cellStyle name="Notas 3 2 13 2 5" xfId="40414"/>
    <cellStyle name="Notas 3 2 13 3" xfId="40415"/>
    <cellStyle name="Notas 3 2 13 3 2" xfId="40416"/>
    <cellStyle name="Notas 3 2 13 3 3" xfId="40417"/>
    <cellStyle name="Notas 3 2 13 4" xfId="40418"/>
    <cellStyle name="Notas 3 2 13 4 2" xfId="40419"/>
    <cellStyle name="Notas 3 2 13 5" xfId="40420"/>
    <cellStyle name="Notas 3 2 13 6" xfId="40421"/>
    <cellStyle name="Notas 3 2 14" xfId="40422"/>
    <cellStyle name="Notas 3 2 14 2" xfId="40423"/>
    <cellStyle name="Notas 3 2 14 2 2" xfId="40424"/>
    <cellStyle name="Notas 3 2 14 2 3" xfId="40425"/>
    <cellStyle name="Notas 3 2 14 3" xfId="40426"/>
    <cellStyle name="Notas 3 2 14 3 2" xfId="40427"/>
    <cellStyle name="Notas 3 2 14 4" xfId="40428"/>
    <cellStyle name="Notas 3 2 14 5" xfId="40429"/>
    <cellStyle name="Notas 3 2 15" xfId="40430"/>
    <cellStyle name="Notas 3 2 15 2" xfId="40431"/>
    <cellStyle name="Notas 3 2 15 2 2" xfId="40432"/>
    <cellStyle name="Notas 3 2 15 2 3" xfId="40433"/>
    <cellStyle name="Notas 3 2 15 3" xfId="40434"/>
    <cellStyle name="Notas 3 2 15 3 2" xfId="40435"/>
    <cellStyle name="Notas 3 2 15 4" xfId="40436"/>
    <cellStyle name="Notas 3 2 15 5" xfId="40437"/>
    <cellStyle name="Notas 3 2 16" xfId="40438"/>
    <cellStyle name="Notas 3 2 16 2" xfId="40439"/>
    <cellStyle name="Notas 3 2 16 2 2" xfId="40440"/>
    <cellStyle name="Notas 3 2 16 3" xfId="40441"/>
    <cellStyle name="Notas 3 2 16 4" xfId="40442"/>
    <cellStyle name="Notas 3 2 17" xfId="40443"/>
    <cellStyle name="Notas 3 2 17 2" xfId="40444"/>
    <cellStyle name="Notas 3 2 17 3" xfId="40445"/>
    <cellStyle name="Notas 3 2 18" xfId="40446"/>
    <cellStyle name="Notas 3 2 19" xfId="40447"/>
    <cellStyle name="Notas 3 2 2" xfId="40448"/>
    <cellStyle name="Notas 3 2 2 2" xfId="40449"/>
    <cellStyle name="Notas 3 2 2 2 2" xfId="40450"/>
    <cellStyle name="Notas 3 2 2 2 3" xfId="40451"/>
    <cellStyle name="Notas 3 2 2 2 4" xfId="40452"/>
    <cellStyle name="Notas 3 2 2 2 4 2" xfId="40453"/>
    <cellStyle name="Notas 3 2 2 2 4 2 2" xfId="40454"/>
    <cellStyle name="Notas 3 2 2 2 4 2 3" xfId="40455"/>
    <cellStyle name="Notas 3 2 2 2 4 3" xfId="40456"/>
    <cellStyle name="Notas 3 2 2 2 4 3 2" xfId="40457"/>
    <cellStyle name="Notas 3 2 2 2 4 4" xfId="40458"/>
    <cellStyle name="Notas 3 2 2 2 4 5" xfId="40459"/>
    <cellStyle name="Notas 3 2 2 2 5" xfId="40460"/>
    <cellStyle name="Notas 3 2 2 3" xfId="40461"/>
    <cellStyle name="Notas 3 2 2 3 2" xfId="40462"/>
    <cellStyle name="Notas 3 2 2 3 3" xfId="40463"/>
    <cellStyle name="Notas 3 2 2 3 3 2" xfId="40464"/>
    <cellStyle name="Notas 3 2 2 3 3 2 2" xfId="40465"/>
    <cellStyle name="Notas 3 2 2 3 3 2 3" xfId="40466"/>
    <cellStyle name="Notas 3 2 2 3 3 3" xfId="40467"/>
    <cellStyle name="Notas 3 2 2 3 3 3 2" xfId="40468"/>
    <cellStyle name="Notas 3 2 2 3 3 4" xfId="40469"/>
    <cellStyle name="Notas 3 2 2 3 3 5" xfId="40470"/>
    <cellStyle name="Notas 3 2 2 3 4" xfId="40471"/>
    <cellStyle name="Notas 3 2 2 3 4 2" xfId="40472"/>
    <cellStyle name="Notas 3 2 2 3 4 2 2" xfId="40473"/>
    <cellStyle name="Notas 3 2 2 3 4 2 3" xfId="40474"/>
    <cellStyle name="Notas 3 2 2 3 4 3" xfId="40475"/>
    <cellStyle name="Notas 3 2 2 3 4 3 2" xfId="40476"/>
    <cellStyle name="Notas 3 2 2 3 4 4" xfId="40477"/>
    <cellStyle name="Notas 3 2 2 3 4 5" xfId="40478"/>
    <cellStyle name="Notas 3 2 2 3 5" xfId="40479"/>
    <cellStyle name="Notas 3 2 2 3 5 2" xfId="40480"/>
    <cellStyle name="Notas 3 2 2 3 5 3" xfId="40481"/>
    <cellStyle name="Notas 3 2 2 3 6" xfId="40482"/>
    <cellStyle name="Notas 3 2 2 4" xfId="40483"/>
    <cellStyle name="Notas 3 2 2 4 2" xfId="40484"/>
    <cellStyle name="Notas 3 2 2 4 2 2" xfId="40485"/>
    <cellStyle name="Notas 3 2 2 4 2 2 2" xfId="40486"/>
    <cellStyle name="Notas 3 2 2 4 2 2 3" xfId="40487"/>
    <cellStyle name="Notas 3 2 2 4 2 3" xfId="40488"/>
    <cellStyle name="Notas 3 2 2 4 2 3 2" xfId="40489"/>
    <cellStyle name="Notas 3 2 2 4 2 4" xfId="40490"/>
    <cellStyle name="Notas 3 2 2 4 2 5" xfId="40491"/>
    <cellStyle name="Notas 3 2 2 4 3" xfId="40492"/>
    <cellStyle name="Notas 3 2 2 4 3 2" xfId="40493"/>
    <cellStyle name="Notas 3 2 2 4 3 2 2" xfId="40494"/>
    <cellStyle name="Notas 3 2 2 4 3 2 3" xfId="40495"/>
    <cellStyle name="Notas 3 2 2 4 3 3" xfId="40496"/>
    <cellStyle name="Notas 3 2 2 4 3 3 2" xfId="40497"/>
    <cellStyle name="Notas 3 2 2 4 3 4" xfId="40498"/>
    <cellStyle name="Notas 3 2 2 4 3 5" xfId="40499"/>
    <cellStyle name="Notas 3 2 2 4 4" xfId="40500"/>
    <cellStyle name="Notas 3 2 2 4 4 2" xfId="40501"/>
    <cellStyle name="Notas 3 2 2 4 4 3" xfId="40502"/>
    <cellStyle name="Notas 3 2 2 4 5" xfId="40503"/>
    <cellStyle name="Notas 3 2 2 4 5 2" xfId="40504"/>
    <cellStyle name="Notas 3 2 2 4 6" xfId="40505"/>
    <cellStyle name="Notas 3 2 2 4 7" xfId="40506"/>
    <cellStyle name="Notas 3 2 2 5" xfId="40507"/>
    <cellStyle name="Notas 3 2 2 5 2" xfId="40508"/>
    <cellStyle name="Notas 3 2 2 5 2 2" xfId="40509"/>
    <cellStyle name="Notas 3 2 2 5 2 3" xfId="40510"/>
    <cellStyle name="Notas 3 2 2 5 3" xfId="40511"/>
    <cellStyle name="Notas 3 2 2 5 3 2" xfId="40512"/>
    <cellStyle name="Notas 3 2 2 5 4" xfId="40513"/>
    <cellStyle name="Notas 3 2 2 5 5" xfId="40514"/>
    <cellStyle name="Notas 3 2 2 6" xfId="40515"/>
    <cellStyle name="Notas 3 2 2 6 2" xfId="40516"/>
    <cellStyle name="Notas 3 2 2 6 2 2" xfId="40517"/>
    <cellStyle name="Notas 3 2 2 6 3" xfId="40518"/>
    <cellStyle name="Notas 3 2 2 6 4" xfId="40519"/>
    <cellStyle name="Notas 3 2 2 7" xfId="40520"/>
    <cellStyle name="Notas 3 2 2 8" xfId="40521"/>
    <cellStyle name="Notas 3 2 2 9" xfId="40522"/>
    <cellStyle name="Notas 3 2 20" xfId="40523"/>
    <cellStyle name="Notas 3 2 21" xfId="40524"/>
    <cellStyle name="Notas 3 2 3" xfId="40525"/>
    <cellStyle name="Notas 3 2 3 2" xfId="40526"/>
    <cellStyle name="Notas 3 2 3 3" xfId="40527"/>
    <cellStyle name="Notas 3 2 3 3 2" xfId="40528"/>
    <cellStyle name="Notas 3 2 3 3 2 2" xfId="40529"/>
    <cellStyle name="Notas 3 2 3 3 2 3" xfId="40530"/>
    <cellStyle name="Notas 3 2 3 3 3" xfId="40531"/>
    <cellStyle name="Notas 3 2 3 3 3 2" xfId="40532"/>
    <cellStyle name="Notas 3 2 3 3 4" xfId="40533"/>
    <cellStyle name="Notas 3 2 3 3 5" xfId="40534"/>
    <cellStyle name="Notas 3 2 3 4" xfId="40535"/>
    <cellStyle name="Notas 3 2 4" xfId="40536"/>
    <cellStyle name="Notas 3 2 4 2" xfId="40537"/>
    <cellStyle name="Notas 3 2 4 2 2" xfId="40538"/>
    <cellStyle name="Notas 3 2 4 2 2 2" xfId="40539"/>
    <cellStyle name="Notas 3 2 4 2 2 3" xfId="40540"/>
    <cellStyle name="Notas 3 2 4 2 3" xfId="40541"/>
    <cellStyle name="Notas 3 2 4 2 3 2" xfId="40542"/>
    <cellStyle name="Notas 3 2 4 2 4" xfId="40543"/>
    <cellStyle name="Notas 3 2 4 2 5" xfId="40544"/>
    <cellStyle name="Notas 3 2 4 3" xfId="40545"/>
    <cellStyle name="Notas 3 2 5" xfId="40546"/>
    <cellStyle name="Notas 3 2 5 2" xfId="40547"/>
    <cellStyle name="Notas 3 2 5 2 2" xfId="40548"/>
    <cellStyle name="Notas 3 2 5 2 2 2" xfId="40549"/>
    <cellStyle name="Notas 3 2 5 2 2 3" xfId="40550"/>
    <cellStyle name="Notas 3 2 5 2 3" xfId="40551"/>
    <cellStyle name="Notas 3 2 5 2 3 2" xfId="40552"/>
    <cellStyle name="Notas 3 2 5 2 4" xfId="40553"/>
    <cellStyle name="Notas 3 2 5 2 5" xfId="40554"/>
    <cellStyle name="Notas 3 2 6" xfId="40555"/>
    <cellStyle name="Notas 3 2 7" xfId="40556"/>
    <cellStyle name="Notas 3 2 8" xfId="40557"/>
    <cellStyle name="Notas 3 2 9" xfId="40558"/>
    <cellStyle name="Notas 3 3" xfId="40559"/>
    <cellStyle name="Notas 3 3 10" xfId="40560"/>
    <cellStyle name="Notas 3 3 11" xfId="40561"/>
    <cellStyle name="Notas 3 3 12" xfId="40562"/>
    <cellStyle name="Notas 3 3 12 2" xfId="40563"/>
    <cellStyle name="Notas 3 3 12 2 2" xfId="40564"/>
    <cellStyle name="Notas 3 3 12 2 2 2" xfId="40565"/>
    <cellStyle name="Notas 3 3 12 2 2 3" xfId="40566"/>
    <cellStyle name="Notas 3 3 12 2 3" xfId="40567"/>
    <cellStyle name="Notas 3 3 12 2 3 2" xfId="40568"/>
    <cellStyle name="Notas 3 3 12 2 4" xfId="40569"/>
    <cellStyle name="Notas 3 3 12 2 5" xfId="40570"/>
    <cellStyle name="Notas 3 3 12 3" xfId="40571"/>
    <cellStyle name="Notas 3 3 12 3 2" xfId="40572"/>
    <cellStyle name="Notas 3 3 12 3 3" xfId="40573"/>
    <cellStyle name="Notas 3 3 12 4" xfId="40574"/>
    <cellStyle name="Notas 3 3 13" xfId="40575"/>
    <cellStyle name="Notas 3 3 13 2" xfId="40576"/>
    <cellStyle name="Notas 3 3 13 2 2" xfId="40577"/>
    <cellStyle name="Notas 3 3 13 2 2 2" xfId="40578"/>
    <cellStyle name="Notas 3 3 13 2 2 3" xfId="40579"/>
    <cellStyle name="Notas 3 3 13 2 3" xfId="40580"/>
    <cellStyle name="Notas 3 3 13 2 3 2" xfId="40581"/>
    <cellStyle name="Notas 3 3 13 2 4" xfId="40582"/>
    <cellStyle name="Notas 3 3 13 2 5" xfId="40583"/>
    <cellStyle name="Notas 3 3 13 3" xfId="40584"/>
    <cellStyle name="Notas 3 3 13 3 2" xfId="40585"/>
    <cellStyle name="Notas 3 3 13 3 3" xfId="40586"/>
    <cellStyle name="Notas 3 3 13 4" xfId="40587"/>
    <cellStyle name="Notas 3 3 13 4 2" xfId="40588"/>
    <cellStyle name="Notas 3 3 13 5" xfId="40589"/>
    <cellStyle name="Notas 3 3 13 6" xfId="40590"/>
    <cellStyle name="Notas 3 3 14" xfId="40591"/>
    <cellStyle name="Notas 3 3 14 2" xfId="40592"/>
    <cellStyle name="Notas 3 3 14 2 2" xfId="40593"/>
    <cellStyle name="Notas 3 3 14 2 3" xfId="40594"/>
    <cellStyle name="Notas 3 3 14 3" xfId="40595"/>
    <cellStyle name="Notas 3 3 14 3 2" xfId="40596"/>
    <cellStyle name="Notas 3 3 14 4" xfId="40597"/>
    <cellStyle name="Notas 3 3 14 5" xfId="40598"/>
    <cellStyle name="Notas 3 3 15" xfId="40599"/>
    <cellStyle name="Notas 3 3 15 2" xfId="40600"/>
    <cellStyle name="Notas 3 3 15 2 2" xfId="40601"/>
    <cellStyle name="Notas 3 3 15 3" xfId="40602"/>
    <cellStyle name="Notas 3 3 15 4" xfId="40603"/>
    <cellStyle name="Notas 3 3 16" xfId="40604"/>
    <cellStyle name="Notas 3 3 17" xfId="40605"/>
    <cellStyle name="Notas 3 3 18" xfId="40606"/>
    <cellStyle name="Notas 3 3 2" xfId="40607"/>
    <cellStyle name="Notas 3 3 2 2" xfId="40608"/>
    <cellStyle name="Notas 3 3 2 2 2" xfId="40609"/>
    <cellStyle name="Notas 3 3 2 2 2 2" xfId="40610"/>
    <cellStyle name="Notas 3 3 2 2 2 2 2" xfId="40611"/>
    <cellStyle name="Notas 3 3 2 2 2 2 3" xfId="40612"/>
    <cellStyle name="Notas 3 3 2 2 2 3" xfId="40613"/>
    <cellStyle name="Notas 3 3 2 2 2 3 2" xfId="40614"/>
    <cellStyle name="Notas 3 3 2 2 2 4" xfId="40615"/>
    <cellStyle name="Notas 3 3 2 2 2 5" xfId="40616"/>
    <cellStyle name="Notas 3 3 2 3" xfId="40617"/>
    <cellStyle name="Notas 3 3 2 3 2" xfId="40618"/>
    <cellStyle name="Notas 3 3 2 3 2 2" xfId="40619"/>
    <cellStyle name="Notas 3 3 2 3 2 3" xfId="40620"/>
    <cellStyle name="Notas 3 3 2 3 3" xfId="40621"/>
    <cellStyle name="Notas 3 3 2 3 3 2" xfId="40622"/>
    <cellStyle name="Notas 3 3 2 3 4" xfId="40623"/>
    <cellStyle name="Notas 3 3 2 3 5" xfId="40624"/>
    <cellStyle name="Notas 3 3 2 4" xfId="40625"/>
    <cellStyle name="Notas 3 3 2 4 2" xfId="40626"/>
    <cellStyle name="Notas 3 3 2 4 2 2" xfId="40627"/>
    <cellStyle name="Notas 3 3 2 4 2 3" xfId="40628"/>
    <cellStyle name="Notas 3 3 2 4 3" xfId="40629"/>
    <cellStyle name="Notas 3 3 2 4 3 2" xfId="40630"/>
    <cellStyle name="Notas 3 3 2 4 4" xfId="40631"/>
    <cellStyle name="Notas 3 3 2 4 5" xfId="40632"/>
    <cellStyle name="Notas 3 3 2 5" xfId="40633"/>
    <cellStyle name="Notas 3 3 2 5 2" xfId="40634"/>
    <cellStyle name="Notas 3 3 2 5 2 2" xfId="40635"/>
    <cellStyle name="Notas 3 3 2 5 2 3" xfId="40636"/>
    <cellStyle name="Notas 3 3 2 5 3" xfId="40637"/>
    <cellStyle name="Notas 3 3 2 5 3 2" xfId="40638"/>
    <cellStyle name="Notas 3 3 2 5 4" xfId="40639"/>
    <cellStyle name="Notas 3 3 2 5 5" xfId="40640"/>
    <cellStyle name="Notas 3 3 2 6" xfId="40641"/>
    <cellStyle name="Notas 3 3 3" xfId="40642"/>
    <cellStyle name="Notas 3 3 3 2" xfId="40643"/>
    <cellStyle name="Notas 3 3 3 2 2" xfId="40644"/>
    <cellStyle name="Notas 3 3 3 2 2 2" xfId="40645"/>
    <cellStyle name="Notas 3 3 3 2 2 3" xfId="40646"/>
    <cellStyle name="Notas 3 3 3 2 3" xfId="40647"/>
    <cellStyle name="Notas 3 3 3 2 3 2" xfId="40648"/>
    <cellStyle name="Notas 3 3 3 2 4" xfId="40649"/>
    <cellStyle name="Notas 3 3 3 2 5" xfId="40650"/>
    <cellStyle name="Notas 3 3 4" xfId="40651"/>
    <cellStyle name="Notas 3 3 4 2" xfId="40652"/>
    <cellStyle name="Notas 3 3 4 2 2" xfId="40653"/>
    <cellStyle name="Notas 3 3 4 2 2 2" xfId="40654"/>
    <cellStyle name="Notas 3 3 4 2 2 3" xfId="40655"/>
    <cellStyle name="Notas 3 3 4 2 3" xfId="40656"/>
    <cellStyle name="Notas 3 3 4 2 3 2" xfId="40657"/>
    <cellStyle name="Notas 3 3 4 2 4" xfId="40658"/>
    <cellStyle name="Notas 3 3 4 2 5" xfId="40659"/>
    <cellStyle name="Notas 3 3 5" xfId="40660"/>
    <cellStyle name="Notas 3 3 5 2" xfId="40661"/>
    <cellStyle name="Notas 3 3 5 2 2" xfId="40662"/>
    <cellStyle name="Notas 3 3 5 2 2 2" xfId="40663"/>
    <cellStyle name="Notas 3 3 5 2 2 3" xfId="40664"/>
    <cellStyle name="Notas 3 3 5 2 3" xfId="40665"/>
    <cellStyle name="Notas 3 3 5 2 3 2" xfId="40666"/>
    <cellStyle name="Notas 3 3 5 2 4" xfId="40667"/>
    <cellStyle name="Notas 3 3 5 2 5" xfId="40668"/>
    <cellStyle name="Notas 3 3 6" xfId="40669"/>
    <cellStyle name="Notas 3 3 7" xfId="40670"/>
    <cellStyle name="Notas 3 3 8" xfId="40671"/>
    <cellStyle name="Notas 3 3 9" xfId="40672"/>
    <cellStyle name="Notas 3 4" xfId="40673"/>
    <cellStyle name="Notas 3 4 2" xfId="40674"/>
    <cellStyle name="Notas 3 4 2 2" xfId="40675"/>
    <cellStyle name="Notas 3 4 2 2 2" xfId="40676"/>
    <cellStyle name="Notas 3 4 2 2 2 2" xfId="40677"/>
    <cellStyle name="Notas 3 4 2 2 2 3" xfId="40678"/>
    <cellStyle name="Notas 3 4 2 2 3" xfId="40679"/>
    <cellStyle name="Notas 3 4 2 2 3 2" xfId="40680"/>
    <cellStyle name="Notas 3 4 2 2 4" xfId="40681"/>
    <cellStyle name="Notas 3 4 2 2 5" xfId="40682"/>
    <cellStyle name="Notas 3 4 2 3" xfId="40683"/>
    <cellStyle name="Notas 3 4 2 3 2" xfId="40684"/>
    <cellStyle name="Notas 3 4 2 3 2 2" xfId="40685"/>
    <cellStyle name="Notas 3 4 2 3 2 3" xfId="40686"/>
    <cellStyle name="Notas 3 4 2 3 3" xfId="40687"/>
    <cellStyle name="Notas 3 4 2 3 3 2" xfId="40688"/>
    <cellStyle name="Notas 3 4 2 3 4" xfId="40689"/>
    <cellStyle name="Notas 3 4 2 3 5" xfId="40690"/>
    <cellStyle name="Notas 3 4 2 4" xfId="40691"/>
    <cellStyle name="Notas 3 4 2 4 2" xfId="40692"/>
    <cellStyle name="Notas 3 4 2 4 2 2" xfId="40693"/>
    <cellStyle name="Notas 3 4 2 4 2 3" xfId="40694"/>
    <cellStyle name="Notas 3 4 2 4 3" xfId="40695"/>
    <cellStyle name="Notas 3 4 2 4 3 2" xfId="40696"/>
    <cellStyle name="Notas 3 4 2 4 4" xfId="40697"/>
    <cellStyle name="Notas 3 4 2 4 5" xfId="40698"/>
    <cellStyle name="Notas 3 4 2 5" xfId="40699"/>
    <cellStyle name="Notas 3 4 2 5 2" xfId="40700"/>
    <cellStyle name="Notas 3 4 2 5 2 2" xfId="40701"/>
    <cellStyle name="Notas 3 4 2 5 2 3" xfId="40702"/>
    <cellStyle name="Notas 3 4 2 5 3" xfId="40703"/>
    <cellStyle name="Notas 3 4 2 5 3 2" xfId="40704"/>
    <cellStyle name="Notas 3 4 2 5 4" xfId="40705"/>
    <cellStyle name="Notas 3 4 2 5 5" xfId="40706"/>
    <cellStyle name="Notas 3 4 3" xfId="40707"/>
    <cellStyle name="Notas 3 4 3 2" xfId="40708"/>
    <cellStyle name="Notas 3 4 3 2 2" xfId="40709"/>
    <cellStyle name="Notas 3 4 3 2 2 2" xfId="40710"/>
    <cellStyle name="Notas 3 4 3 2 2 3" xfId="40711"/>
    <cellStyle name="Notas 3 4 3 2 3" xfId="40712"/>
    <cellStyle name="Notas 3 4 3 2 3 2" xfId="40713"/>
    <cellStyle name="Notas 3 4 3 2 4" xfId="40714"/>
    <cellStyle name="Notas 3 4 3 2 5" xfId="40715"/>
    <cellStyle name="Notas 3 4 4" xfId="40716"/>
    <cellStyle name="Notas 3 4 4 2" xfId="40717"/>
    <cellStyle name="Notas 3 4 4 2 2" xfId="40718"/>
    <cellStyle name="Notas 3 4 4 2 3" xfId="40719"/>
    <cellStyle name="Notas 3 4 4 3" xfId="40720"/>
    <cellStyle name="Notas 3 4 4 3 2" xfId="40721"/>
    <cellStyle name="Notas 3 4 4 4" xfId="40722"/>
    <cellStyle name="Notas 3 4 4 5" xfId="40723"/>
    <cellStyle name="Notas 3 4 5" xfId="40724"/>
    <cellStyle name="Notas 3 4 5 2" xfId="40725"/>
    <cellStyle name="Notas 3 4 5 2 2" xfId="40726"/>
    <cellStyle name="Notas 3 4 5 2 3" xfId="40727"/>
    <cellStyle name="Notas 3 4 5 3" xfId="40728"/>
    <cellStyle name="Notas 3 4 5 3 2" xfId="40729"/>
    <cellStyle name="Notas 3 4 5 4" xfId="40730"/>
    <cellStyle name="Notas 3 4 5 5" xfId="40731"/>
    <cellStyle name="Notas 3 4 6" xfId="40732"/>
    <cellStyle name="Notas 3 4 6 2" xfId="40733"/>
    <cellStyle name="Notas 3 4 6 2 2" xfId="40734"/>
    <cellStyle name="Notas 3 4 6 2 3" xfId="40735"/>
    <cellStyle name="Notas 3 4 6 3" xfId="40736"/>
    <cellStyle name="Notas 3 4 6 3 2" xfId="40737"/>
    <cellStyle name="Notas 3 4 6 4" xfId="40738"/>
    <cellStyle name="Notas 3 4 6 5" xfId="40739"/>
    <cellStyle name="Notas 3 4 7" xfId="40740"/>
    <cellStyle name="Notas 3 5" xfId="40741"/>
    <cellStyle name="Notas 3 5 2" xfId="40742"/>
    <cellStyle name="Notas 3 5 2 2" xfId="40743"/>
    <cellStyle name="Notas 3 5 2 2 2" xfId="40744"/>
    <cellStyle name="Notas 3 5 2 2 2 2" xfId="40745"/>
    <cellStyle name="Notas 3 5 2 2 2 3" xfId="40746"/>
    <cellStyle name="Notas 3 5 2 2 3" xfId="40747"/>
    <cellStyle name="Notas 3 5 2 2 3 2" xfId="40748"/>
    <cellStyle name="Notas 3 5 2 2 4" xfId="40749"/>
    <cellStyle name="Notas 3 5 2 2 5" xfId="40750"/>
    <cellStyle name="Notas 3 5 2 3" xfId="40751"/>
    <cellStyle name="Notas 3 5 2 3 2" xfId="40752"/>
    <cellStyle name="Notas 3 5 2 3 2 2" xfId="40753"/>
    <cellStyle name="Notas 3 5 2 3 2 3" xfId="40754"/>
    <cellStyle name="Notas 3 5 2 3 3" xfId="40755"/>
    <cellStyle name="Notas 3 5 2 3 3 2" xfId="40756"/>
    <cellStyle name="Notas 3 5 2 3 4" xfId="40757"/>
    <cellStyle name="Notas 3 5 2 3 5" xfId="40758"/>
    <cellStyle name="Notas 3 5 2 4" xfId="40759"/>
    <cellStyle name="Notas 3 5 2 4 2" xfId="40760"/>
    <cellStyle name="Notas 3 5 2 4 2 2" xfId="40761"/>
    <cellStyle name="Notas 3 5 2 4 2 3" xfId="40762"/>
    <cellStyle name="Notas 3 5 2 4 3" xfId="40763"/>
    <cellStyle name="Notas 3 5 2 4 3 2" xfId="40764"/>
    <cellStyle name="Notas 3 5 2 4 4" xfId="40765"/>
    <cellStyle name="Notas 3 5 2 4 5" xfId="40766"/>
    <cellStyle name="Notas 3 5 2 5" xfId="40767"/>
    <cellStyle name="Notas 3 5 2 5 2" xfId="40768"/>
    <cellStyle name="Notas 3 5 2 5 3" xfId="40769"/>
    <cellStyle name="Notas 3 5 2 6" xfId="40770"/>
    <cellStyle name="Notas 3 5 2 6 2" xfId="40771"/>
    <cellStyle name="Notas 3 5 2 7" xfId="40772"/>
    <cellStyle name="Notas 3 5 2 8" xfId="40773"/>
    <cellStyle name="Notas 3 5 3" xfId="40774"/>
    <cellStyle name="Notas 3 5 3 2" xfId="40775"/>
    <cellStyle name="Notas 3 5 3 2 2" xfId="40776"/>
    <cellStyle name="Notas 3 5 3 2 3" xfId="40777"/>
    <cellStyle name="Notas 3 5 3 3" xfId="40778"/>
    <cellStyle name="Notas 3 5 3 3 2" xfId="40779"/>
    <cellStyle name="Notas 3 5 3 4" xfId="40780"/>
    <cellStyle name="Notas 3 5 3 5" xfId="40781"/>
    <cellStyle name="Notas 3 5 4" xfId="40782"/>
    <cellStyle name="Notas 3 5 4 2" xfId="40783"/>
    <cellStyle name="Notas 3 5 4 2 2" xfId="40784"/>
    <cellStyle name="Notas 3 5 4 2 3" xfId="40785"/>
    <cellStyle name="Notas 3 5 4 3" xfId="40786"/>
    <cellStyle name="Notas 3 5 4 3 2" xfId="40787"/>
    <cellStyle name="Notas 3 5 4 4" xfId="40788"/>
    <cellStyle name="Notas 3 5 4 5" xfId="40789"/>
    <cellStyle name="Notas 3 5 5" xfId="40790"/>
    <cellStyle name="Notas 3 5 5 2" xfId="40791"/>
    <cellStyle name="Notas 3 5 5 2 2" xfId="40792"/>
    <cellStyle name="Notas 3 5 5 2 3" xfId="40793"/>
    <cellStyle name="Notas 3 5 5 3" xfId="40794"/>
    <cellStyle name="Notas 3 5 5 3 2" xfId="40795"/>
    <cellStyle name="Notas 3 5 5 4" xfId="40796"/>
    <cellStyle name="Notas 3 5 5 5" xfId="40797"/>
    <cellStyle name="Notas 3 5 6" xfId="40798"/>
    <cellStyle name="Notas 3 5 6 2" xfId="40799"/>
    <cellStyle name="Notas 3 5 6 2 2" xfId="40800"/>
    <cellStyle name="Notas 3 5 6 2 3" xfId="40801"/>
    <cellStyle name="Notas 3 5 6 3" xfId="40802"/>
    <cellStyle name="Notas 3 5 6 3 2" xfId="40803"/>
    <cellStyle name="Notas 3 5 6 4" xfId="40804"/>
    <cellStyle name="Notas 3 5 6 5" xfId="40805"/>
    <cellStyle name="Notas 3 5 7" xfId="40806"/>
    <cellStyle name="Notas 3 6" xfId="40807"/>
    <cellStyle name="Notas 3 6 2" xfId="40808"/>
    <cellStyle name="Notas 3 6 2 2" xfId="40809"/>
    <cellStyle name="Notas 3 6 2 2 2" xfId="40810"/>
    <cellStyle name="Notas 3 6 2 2 2 2" xfId="40811"/>
    <cellStyle name="Notas 3 6 2 2 2 3" xfId="40812"/>
    <cellStyle name="Notas 3 6 2 2 3" xfId="40813"/>
    <cellStyle name="Notas 3 6 2 2 3 2" xfId="40814"/>
    <cellStyle name="Notas 3 6 2 2 4" xfId="40815"/>
    <cellStyle name="Notas 3 6 2 2 5" xfId="40816"/>
    <cellStyle name="Notas 3 6 2 3" xfId="40817"/>
    <cellStyle name="Notas 3 6 2 3 2" xfId="40818"/>
    <cellStyle name="Notas 3 6 2 3 2 2" xfId="40819"/>
    <cellStyle name="Notas 3 6 2 3 2 3" xfId="40820"/>
    <cellStyle name="Notas 3 6 2 3 3" xfId="40821"/>
    <cellStyle name="Notas 3 6 2 3 3 2" xfId="40822"/>
    <cellStyle name="Notas 3 6 2 3 4" xfId="40823"/>
    <cellStyle name="Notas 3 6 2 3 5" xfId="40824"/>
    <cellStyle name="Notas 3 6 2 4" xfId="40825"/>
    <cellStyle name="Notas 3 6 2 4 2" xfId="40826"/>
    <cellStyle name="Notas 3 6 2 4 2 2" xfId="40827"/>
    <cellStyle name="Notas 3 6 2 4 2 3" xfId="40828"/>
    <cellStyle name="Notas 3 6 2 4 3" xfId="40829"/>
    <cellStyle name="Notas 3 6 2 4 3 2" xfId="40830"/>
    <cellStyle name="Notas 3 6 2 4 4" xfId="40831"/>
    <cellStyle name="Notas 3 6 2 4 5" xfId="40832"/>
    <cellStyle name="Notas 3 6 2 5" xfId="40833"/>
    <cellStyle name="Notas 3 6 2 5 2" xfId="40834"/>
    <cellStyle name="Notas 3 6 2 5 2 2" xfId="40835"/>
    <cellStyle name="Notas 3 6 2 5 2 3" xfId="40836"/>
    <cellStyle name="Notas 3 6 2 5 3" xfId="40837"/>
    <cellStyle name="Notas 3 6 2 5 3 2" xfId="40838"/>
    <cellStyle name="Notas 3 6 2 5 4" xfId="40839"/>
    <cellStyle name="Notas 3 6 2 5 5" xfId="40840"/>
    <cellStyle name="Notas 3 6 2 6" xfId="40841"/>
    <cellStyle name="Notas 3 6 2 6 2" xfId="40842"/>
    <cellStyle name="Notas 3 6 2 6 3" xfId="40843"/>
    <cellStyle name="Notas 3 6 2 7" xfId="40844"/>
    <cellStyle name="Notas 3 6 2 7 2" xfId="40845"/>
    <cellStyle name="Notas 3 6 2 8" xfId="40846"/>
    <cellStyle name="Notas 3 6 2 9" xfId="40847"/>
    <cellStyle name="Notas 3 6 3" xfId="40848"/>
    <cellStyle name="Notas 3 6 3 2" xfId="40849"/>
    <cellStyle name="Notas 3 6 3 2 2" xfId="40850"/>
    <cellStyle name="Notas 3 6 3 2 3" xfId="40851"/>
    <cellStyle name="Notas 3 6 3 3" xfId="40852"/>
    <cellStyle name="Notas 3 6 3 3 2" xfId="40853"/>
    <cellStyle name="Notas 3 6 3 4" xfId="40854"/>
    <cellStyle name="Notas 3 6 3 5" xfId="40855"/>
    <cellStyle name="Notas 3 6 4" xfId="40856"/>
    <cellStyle name="Notas 3 6 4 2" xfId="40857"/>
    <cellStyle name="Notas 3 6 4 2 2" xfId="40858"/>
    <cellStyle name="Notas 3 6 4 2 3" xfId="40859"/>
    <cellStyle name="Notas 3 6 4 3" xfId="40860"/>
    <cellStyle name="Notas 3 6 4 3 2" xfId="40861"/>
    <cellStyle name="Notas 3 6 4 4" xfId="40862"/>
    <cellStyle name="Notas 3 6 4 5" xfId="40863"/>
    <cellStyle name="Notas 3 6 5" xfId="40864"/>
    <cellStyle name="Notas 3 6 5 2" xfId="40865"/>
    <cellStyle name="Notas 3 6 5 2 2" xfId="40866"/>
    <cellStyle name="Notas 3 6 5 2 3" xfId="40867"/>
    <cellStyle name="Notas 3 6 5 3" xfId="40868"/>
    <cellStyle name="Notas 3 6 5 3 2" xfId="40869"/>
    <cellStyle name="Notas 3 6 5 4" xfId="40870"/>
    <cellStyle name="Notas 3 6 5 5" xfId="40871"/>
    <cellStyle name="Notas 3 6 6" xfId="40872"/>
    <cellStyle name="Notas 3 6 6 2" xfId="40873"/>
    <cellStyle name="Notas 3 6 6 2 2" xfId="40874"/>
    <cellStyle name="Notas 3 6 6 2 3" xfId="40875"/>
    <cellStyle name="Notas 3 6 6 3" xfId="40876"/>
    <cellStyle name="Notas 3 6 6 3 2" xfId="40877"/>
    <cellStyle name="Notas 3 6 6 4" xfId="40878"/>
    <cellStyle name="Notas 3 6 6 5" xfId="40879"/>
    <cellStyle name="Notas 3 6 7" xfId="40880"/>
    <cellStyle name="Notas 3 6 7 2" xfId="40881"/>
    <cellStyle name="Notas 3 6 7 3" xfId="40882"/>
    <cellStyle name="Notas 3 6 8" xfId="40883"/>
    <cellStyle name="Notas 3 7" xfId="40884"/>
    <cellStyle name="Notas 3 7 2" xfId="40885"/>
    <cellStyle name="Notas 3 7 2 2" xfId="40886"/>
    <cellStyle name="Notas 3 7 2 2 2" xfId="40887"/>
    <cellStyle name="Notas 3 7 2 2 2 2" xfId="40888"/>
    <cellStyle name="Notas 3 7 2 2 2 3" xfId="40889"/>
    <cellStyle name="Notas 3 7 2 2 3" xfId="40890"/>
    <cellStyle name="Notas 3 7 2 2 3 2" xfId="40891"/>
    <cellStyle name="Notas 3 7 2 2 4" xfId="40892"/>
    <cellStyle name="Notas 3 7 2 2 5" xfId="40893"/>
    <cellStyle name="Notas 3 7 2 3" xfId="40894"/>
    <cellStyle name="Notas 3 7 2 3 2" xfId="40895"/>
    <cellStyle name="Notas 3 7 2 3 3" xfId="40896"/>
    <cellStyle name="Notas 3 7 2 4" xfId="40897"/>
    <cellStyle name="Notas 3 7 2 4 2" xfId="40898"/>
    <cellStyle name="Notas 3 7 2 5" xfId="40899"/>
    <cellStyle name="Notas 3 7 2 6" xfId="40900"/>
    <cellStyle name="Notas 3 7 3" xfId="40901"/>
    <cellStyle name="Notas 3 7 3 2" xfId="40902"/>
    <cellStyle name="Notas 3 7 3 2 2" xfId="40903"/>
    <cellStyle name="Notas 3 7 3 2 3" xfId="40904"/>
    <cellStyle name="Notas 3 7 3 3" xfId="40905"/>
    <cellStyle name="Notas 3 7 3 3 2" xfId="40906"/>
    <cellStyle name="Notas 3 7 3 4" xfId="40907"/>
    <cellStyle name="Notas 3 7 3 5" xfId="40908"/>
    <cellStyle name="Notas 3 7 4" xfId="40909"/>
    <cellStyle name="Notas 3 7 4 2" xfId="40910"/>
    <cellStyle name="Notas 3 7 4 2 2" xfId="40911"/>
    <cellStyle name="Notas 3 7 4 2 3" xfId="40912"/>
    <cellStyle name="Notas 3 7 4 3" xfId="40913"/>
    <cellStyle name="Notas 3 7 4 3 2" xfId="40914"/>
    <cellStyle name="Notas 3 7 4 4" xfId="40915"/>
    <cellStyle name="Notas 3 7 4 5" xfId="40916"/>
    <cellStyle name="Notas 3 7 5" xfId="40917"/>
    <cellStyle name="Notas 3 7 5 2" xfId="40918"/>
    <cellStyle name="Notas 3 7 5 2 2" xfId="40919"/>
    <cellStyle name="Notas 3 7 5 2 3" xfId="40920"/>
    <cellStyle name="Notas 3 7 5 3" xfId="40921"/>
    <cellStyle name="Notas 3 7 5 3 2" xfId="40922"/>
    <cellStyle name="Notas 3 7 5 4" xfId="40923"/>
    <cellStyle name="Notas 3 7 5 5" xfId="40924"/>
    <cellStyle name="Notas 3 7 6" xfId="40925"/>
    <cellStyle name="Notas 3 7 6 2" xfId="40926"/>
    <cellStyle name="Notas 3 7 6 3" xfId="40927"/>
    <cellStyle name="Notas 3 7 7" xfId="40928"/>
    <cellStyle name="Notas 3 8" xfId="40929"/>
    <cellStyle name="Notas 3 8 2" xfId="40930"/>
    <cellStyle name="Notas 3 8 2 2" xfId="40931"/>
    <cellStyle name="Notas 3 8 2 2 2" xfId="40932"/>
    <cellStyle name="Notas 3 8 2 2 3" xfId="40933"/>
    <cellStyle name="Notas 3 8 2 3" xfId="40934"/>
    <cellStyle name="Notas 3 8 2 3 2" xfId="40935"/>
    <cellStyle name="Notas 3 8 2 4" xfId="40936"/>
    <cellStyle name="Notas 3 8 2 5" xfId="40937"/>
    <cellStyle name="Notas 3 8 3" xfId="40938"/>
    <cellStyle name="Notas 3 8 3 2" xfId="40939"/>
    <cellStyle name="Notas 3 8 3 2 2" xfId="40940"/>
    <cellStyle name="Notas 3 8 3 2 3" xfId="40941"/>
    <cellStyle name="Notas 3 8 3 3" xfId="40942"/>
    <cellStyle name="Notas 3 8 3 3 2" xfId="40943"/>
    <cellStyle name="Notas 3 8 3 4" xfId="40944"/>
    <cellStyle name="Notas 3 8 3 5" xfId="40945"/>
    <cellStyle name="Notas 3 8 4" xfId="40946"/>
    <cellStyle name="Notas 3 8 4 2" xfId="40947"/>
    <cellStyle name="Notas 3 8 4 3" xfId="40948"/>
    <cellStyle name="Notas 3 8 5" xfId="40949"/>
    <cellStyle name="Notas 3 8 5 2" xfId="40950"/>
    <cellStyle name="Notas 3 8 6" xfId="40951"/>
    <cellStyle name="Notas 3 8 7" xfId="40952"/>
    <cellStyle name="Notas 3 9" xfId="40953"/>
    <cellStyle name="Notas 3 9 2" xfId="40954"/>
    <cellStyle name="Notas 3 9 2 2" xfId="40955"/>
    <cellStyle name="Notas 3 9 2 2 2" xfId="40956"/>
    <cellStyle name="Notas 3 9 2 2 3" xfId="40957"/>
    <cellStyle name="Notas 3 9 2 3" xfId="40958"/>
    <cellStyle name="Notas 3 9 2 3 2" xfId="40959"/>
    <cellStyle name="Notas 3 9 2 4" xfId="40960"/>
    <cellStyle name="Notas 3 9 2 5" xfId="40961"/>
    <cellStyle name="Notas 3 9 3" xfId="40962"/>
    <cellStyle name="Notas 3 9 3 2" xfId="40963"/>
    <cellStyle name="Notas 3 9 3 3" xfId="40964"/>
    <cellStyle name="Notas 3 9 4" xfId="40965"/>
    <cellStyle name="Notas 3 9 4 2" xfId="40966"/>
    <cellStyle name="Notas 3 9 5" xfId="40967"/>
    <cellStyle name="Notas 3 9 6" xfId="40968"/>
    <cellStyle name="Notas 30" xfId="40969"/>
    <cellStyle name="Notas 30 2" xfId="40970"/>
    <cellStyle name="Notas 30 2 2" xfId="40971"/>
    <cellStyle name="Notas 30 2 2 2" xfId="40972"/>
    <cellStyle name="Notas 30 2 2 2 2" xfId="40973"/>
    <cellStyle name="Notas 30 2 2 2 2 2" xfId="40974"/>
    <cellStyle name="Notas 30 2 2 2 2 3" xfId="40975"/>
    <cellStyle name="Notas 30 2 2 2 3" xfId="40976"/>
    <cellStyle name="Notas 30 2 2 2 3 2" xfId="40977"/>
    <cellStyle name="Notas 30 2 2 2 4" xfId="40978"/>
    <cellStyle name="Notas 30 2 2 2 5" xfId="40979"/>
    <cellStyle name="Notas 30 2 2 3" xfId="40980"/>
    <cellStyle name="Notas 30 2 2 3 2" xfId="40981"/>
    <cellStyle name="Notas 30 2 2 3 3" xfId="40982"/>
    <cellStyle name="Notas 30 2 2 4" xfId="40983"/>
    <cellStyle name="Notas 30 2 2 4 2" xfId="40984"/>
    <cellStyle name="Notas 30 2 2 5" xfId="40985"/>
    <cellStyle name="Notas 30 2 2 6" xfId="40986"/>
    <cellStyle name="Notas 30 2 3" xfId="40987"/>
    <cellStyle name="Notas 30 2 3 2" xfId="40988"/>
    <cellStyle name="Notas 30 2 3 2 2" xfId="40989"/>
    <cellStyle name="Notas 30 2 3 2 3" xfId="40990"/>
    <cellStyle name="Notas 30 2 3 3" xfId="40991"/>
    <cellStyle name="Notas 30 2 3 3 2" xfId="40992"/>
    <cellStyle name="Notas 30 2 3 4" xfId="40993"/>
    <cellStyle name="Notas 30 2 3 5" xfId="40994"/>
    <cellStyle name="Notas 30 2 4" xfId="40995"/>
    <cellStyle name="Notas 30 2 4 2" xfId="40996"/>
    <cellStyle name="Notas 30 2 4 2 2" xfId="40997"/>
    <cellStyle name="Notas 30 2 4 2 3" xfId="40998"/>
    <cellStyle name="Notas 30 2 4 3" xfId="40999"/>
    <cellStyle name="Notas 30 2 4 3 2" xfId="41000"/>
    <cellStyle name="Notas 30 2 4 4" xfId="41001"/>
    <cellStyle name="Notas 30 2 4 5" xfId="41002"/>
    <cellStyle name="Notas 30 2 5" xfId="41003"/>
    <cellStyle name="Notas 30 2 5 2" xfId="41004"/>
    <cellStyle name="Notas 30 2 5 2 2" xfId="41005"/>
    <cellStyle name="Notas 30 2 5 3" xfId="41006"/>
    <cellStyle name="Notas 30 2 5 4" xfId="41007"/>
    <cellStyle name="Notas 30 2 6" xfId="41008"/>
    <cellStyle name="Notas 30 2 7" xfId="41009"/>
    <cellStyle name="Notas 30 3" xfId="41010"/>
    <cellStyle name="Notas 30 3 2" xfId="41011"/>
    <cellStyle name="Notas 30 3 2 2" xfId="41012"/>
    <cellStyle name="Notas 30 3 2 2 2" xfId="41013"/>
    <cellStyle name="Notas 30 3 2 2 3" xfId="41014"/>
    <cellStyle name="Notas 30 3 2 3" xfId="41015"/>
    <cellStyle name="Notas 30 3 2 3 2" xfId="41016"/>
    <cellStyle name="Notas 30 3 2 4" xfId="41017"/>
    <cellStyle name="Notas 30 3 2 5" xfId="41018"/>
    <cellStyle name="Notas 30 3 3" xfId="41019"/>
    <cellStyle name="Notas 30 3 3 2" xfId="41020"/>
    <cellStyle name="Notas 30 3 3 3" xfId="41021"/>
    <cellStyle name="Notas 30 3 4" xfId="41022"/>
    <cellStyle name="Notas 30 3 4 2" xfId="41023"/>
    <cellStyle name="Notas 30 3 5" xfId="41024"/>
    <cellStyle name="Notas 30 3 6" xfId="41025"/>
    <cellStyle name="Notas 30 4" xfId="41026"/>
    <cellStyle name="Notas 30 4 2" xfId="41027"/>
    <cellStyle name="Notas 30 4 2 2" xfId="41028"/>
    <cellStyle name="Notas 30 4 2 3" xfId="41029"/>
    <cellStyle name="Notas 30 4 3" xfId="41030"/>
    <cellStyle name="Notas 30 4 3 2" xfId="41031"/>
    <cellStyle name="Notas 30 4 4" xfId="41032"/>
    <cellStyle name="Notas 30 4 5" xfId="41033"/>
    <cellStyle name="Notas 30 5" xfId="41034"/>
    <cellStyle name="Notas 30 5 2" xfId="41035"/>
    <cellStyle name="Notas 30 5 2 2" xfId="41036"/>
    <cellStyle name="Notas 30 5 2 3" xfId="41037"/>
    <cellStyle name="Notas 30 5 3" xfId="41038"/>
    <cellStyle name="Notas 30 5 3 2" xfId="41039"/>
    <cellStyle name="Notas 30 5 4" xfId="41040"/>
    <cellStyle name="Notas 30 5 5" xfId="41041"/>
    <cellStyle name="Notas 30 6" xfId="41042"/>
    <cellStyle name="Notas 30 6 2" xfId="41043"/>
    <cellStyle name="Notas 30 6 2 2" xfId="41044"/>
    <cellStyle name="Notas 30 6 3" xfId="41045"/>
    <cellStyle name="Notas 30 6 4" xfId="41046"/>
    <cellStyle name="Notas 30 7" xfId="41047"/>
    <cellStyle name="Notas 30 8" xfId="41048"/>
    <cellStyle name="Notas 31" xfId="41049"/>
    <cellStyle name="Notas 31 2" xfId="41050"/>
    <cellStyle name="Notas 31 2 2" xfId="41051"/>
    <cellStyle name="Notas 31 2 2 2" xfId="41052"/>
    <cellStyle name="Notas 31 2 2 2 2" xfId="41053"/>
    <cellStyle name="Notas 31 2 2 2 2 2" xfId="41054"/>
    <cellStyle name="Notas 31 2 2 2 2 3" xfId="41055"/>
    <cellStyle name="Notas 31 2 2 2 3" xfId="41056"/>
    <cellStyle name="Notas 31 2 2 2 3 2" xfId="41057"/>
    <cellStyle name="Notas 31 2 2 2 4" xfId="41058"/>
    <cellStyle name="Notas 31 2 2 2 5" xfId="41059"/>
    <cellStyle name="Notas 31 2 2 3" xfId="41060"/>
    <cellStyle name="Notas 31 2 2 3 2" xfId="41061"/>
    <cellStyle name="Notas 31 2 2 3 3" xfId="41062"/>
    <cellStyle name="Notas 31 2 2 4" xfId="41063"/>
    <cellStyle name="Notas 31 2 2 4 2" xfId="41064"/>
    <cellStyle name="Notas 31 2 2 5" xfId="41065"/>
    <cellStyle name="Notas 31 2 2 6" xfId="41066"/>
    <cellStyle name="Notas 31 2 3" xfId="41067"/>
    <cellStyle name="Notas 31 2 3 2" xfId="41068"/>
    <cellStyle name="Notas 31 2 3 2 2" xfId="41069"/>
    <cellStyle name="Notas 31 2 3 2 3" xfId="41070"/>
    <cellStyle name="Notas 31 2 3 3" xfId="41071"/>
    <cellStyle name="Notas 31 2 3 3 2" xfId="41072"/>
    <cellStyle name="Notas 31 2 3 4" xfId="41073"/>
    <cellStyle name="Notas 31 2 3 5" xfId="41074"/>
    <cellStyle name="Notas 31 2 4" xfId="41075"/>
    <cellStyle name="Notas 31 2 4 2" xfId="41076"/>
    <cellStyle name="Notas 31 2 4 2 2" xfId="41077"/>
    <cellStyle name="Notas 31 2 4 2 3" xfId="41078"/>
    <cellStyle name="Notas 31 2 4 3" xfId="41079"/>
    <cellStyle name="Notas 31 2 4 3 2" xfId="41080"/>
    <cellStyle name="Notas 31 2 4 4" xfId="41081"/>
    <cellStyle name="Notas 31 2 4 5" xfId="41082"/>
    <cellStyle name="Notas 31 2 5" xfId="41083"/>
    <cellStyle name="Notas 31 2 5 2" xfId="41084"/>
    <cellStyle name="Notas 31 2 5 2 2" xfId="41085"/>
    <cellStyle name="Notas 31 2 5 3" xfId="41086"/>
    <cellStyle name="Notas 31 2 5 4" xfId="41087"/>
    <cellStyle name="Notas 31 2 6" xfId="41088"/>
    <cellStyle name="Notas 31 2 7" xfId="41089"/>
    <cellStyle name="Notas 31 3" xfId="41090"/>
    <cellStyle name="Notas 31 3 2" xfId="41091"/>
    <cellStyle name="Notas 31 3 2 2" xfId="41092"/>
    <cellStyle name="Notas 31 3 2 2 2" xfId="41093"/>
    <cellStyle name="Notas 31 3 2 2 3" xfId="41094"/>
    <cellStyle name="Notas 31 3 2 3" xfId="41095"/>
    <cellStyle name="Notas 31 3 2 3 2" xfId="41096"/>
    <cellStyle name="Notas 31 3 2 4" xfId="41097"/>
    <cellStyle name="Notas 31 3 2 5" xfId="41098"/>
    <cellStyle name="Notas 31 3 3" xfId="41099"/>
    <cellStyle name="Notas 31 3 3 2" xfId="41100"/>
    <cellStyle name="Notas 31 3 3 3" xfId="41101"/>
    <cellStyle name="Notas 31 3 4" xfId="41102"/>
    <cellStyle name="Notas 31 3 4 2" xfId="41103"/>
    <cellStyle name="Notas 31 3 5" xfId="41104"/>
    <cellStyle name="Notas 31 3 6" xfId="41105"/>
    <cellStyle name="Notas 31 4" xfId="41106"/>
    <cellStyle name="Notas 31 4 2" xfId="41107"/>
    <cellStyle name="Notas 31 4 2 2" xfId="41108"/>
    <cellStyle name="Notas 31 4 2 3" xfId="41109"/>
    <cellStyle name="Notas 31 4 3" xfId="41110"/>
    <cellStyle name="Notas 31 4 3 2" xfId="41111"/>
    <cellStyle name="Notas 31 4 4" xfId="41112"/>
    <cellStyle name="Notas 31 4 5" xfId="41113"/>
    <cellStyle name="Notas 31 5" xfId="41114"/>
    <cellStyle name="Notas 31 5 2" xfId="41115"/>
    <cellStyle name="Notas 31 5 2 2" xfId="41116"/>
    <cellStyle name="Notas 31 5 2 3" xfId="41117"/>
    <cellStyle name="Notas 31 5 3" xfId="41118"/>
    <cellStyle name="Notas 31 5 3 2" xfId="41119"/>
    <cellStyle name="Notas 31 5 4" xfId="41120"/>
    <cellStyle name="Notas 31 5 5" xfId="41121"/>
    <cellStyle name="Notas 31 6" xfId="41122"/>
    <cellStyle name="Notas 31 6 2" xfId="41123"/>
    <cellStyle name="Notas 31 6 2 2" xfId="41124"/>
    <cellStyle name="Notas 31 6 3" xfId="41125"/>
    <cellStyle name="Notas 31 6 4" xfId="41126"/>
    <cellStyle name="Notas 31 7" xfId="41127"/>
    <cellStyle name="Notas 31 8" xfId="41128"/>
    <cellStyle name="Notas 32" xfId="41129"/>
    <cellStyle name="Notas 32 2" xfId="41130"/>
    <cellStyle name="Notas 32 2 2" xfId="41131"/>
    <cellStyle name="Notas 32 2 2 2" xfId="41132"/>
    <cellStyle name="Notas 32 2 2 2 2" xfId="41133"/>
    <cellStyle name="Notas 32 2 2 2 2 2" xfId="41134"/>
    <cellStyle name="Notas 32 2 2 2 2 3" xfId="41135"/>
    <cellStyle name="Notas 32 2 2 2 3" xfId="41136"/>
    <cellStyle name="Notas 32 2 2 2 3 2" xfId="41137"/>
    <cellStyle name="Notas 32 2 2 2 4" xfId="41138"/>
    <cellStyle name="Notas 32 2 2 2 5" xfId="41139"/>
    <cellStyle name="Notas 32 2 2 3" xfId="41140"/>
    <cellStyle name="Notas 32 2 2 3 2" xfId="41141"/>
    <cellStyle name="Notas 32 2 2 3 3" xfId="41142"/>
    <cellStyle name="Notas 32 2 2 4" xfId="41143"/>
    <cellStyle name="Notas 32 2 2 4 2" xfId="41144"/>
    <cellStyle name="Notas 32 2 2 5" xfId="41145"/>
    <cellStyle name="Notas 32 2 2 6" xfId="41146"/>
    <cellStyle name="Notas 32 2 3" xfId="41147"/>
    <cellStyle name="Notas 32 2 3 2" xfId="41148"/>
    <cellStyle name="Notas 32 2 3 2 2" xfId="41149"/>
    <cellStyle name="Notas 32 2 3 2 3" xfId="41150"/>
    <cellStyle name="Notas 32 2 3 3" xfId="41151"/>
    <cellStyle name="Notas 32 2 3 3 2" xfId="41152"/>
    <cellStyle name="Notas 32 2 3 4" xfId="41153"/>
    <cellStyle name="Notas 32 2 3 5" xfId="41154"/>
    <cellStyle name="Notas 32 2 4" xfId="41155"/>
    <cellStyle name="Notas 32 2 4 2" xfId="41156"/>
    <cellStyle name="Notas 32 2 4 2 2" xfId="41157"/>
    <cellStyle name="Notas 32 2 4 2 3" xfId="41158"/>
    <cellStyle name="Notas 32 2 4 3" xfId="41159"/>
    <cellStyle name="Notas 32 2 4 3 2" xfId="41160"/>
    <cellStyle name="Notas 32 2 4 4" xfId="41161"/>
    <cellStyle name="Notas 32 2 4 5" xfId="41162"/>
    <cellStyle name="Notas 32 2 5" xfId="41163"/>
    <cellStyle name="Notas 32 2 5 2" xfId="41164"/>
    <cellStyle name="Notas 32 2 5 2 2" xfId="41165"/>
    <cellStyle name="Notas 32 2 5 3" xfId="41166"/>
    <cellStyle name="Notas 32 2 5 4" xfId="41167"/>
    <cellStyle name="Notas 32 2 6" xfId="41168"/>
    <cellStyle name="Notas 32 2 7" xfId="41169"/>
    <cellStyle name="Notas 32 3" xfId="41170"/>
    <cellStyle name="Notas 32 3 2" xfId="41171"/>
    <cellStyle name="Notas 32 3 2 2" xfId="41172"/>
    <cellStyle name="Notas 32 3 2 2 2" xfId="41173"/>
    <cellStyle name="Notas 32 3 2 2 3" xfId="41174"/>
    <cellStyle name="Notas 32 3 2 3" xfId="41175"/>
    <cellStyle name="Notas 32 3 2 3 2" xfId="41176"/>
    <cellStyle name="Notas 32 3 2 4" xfId="41177"/>
    <cellStyle name="Notas 32 3 2 5" xfId="41178"/>
    <cellStyle name="Notas 32 3 3" xfId="41179"/>
    <cellStyle name="Notas 32 3 3 2" xfId="41180"/>
    <cellStyle name="Notas 32 3 3 3" xfId="41181"/>
    <cellStyle name="Notas 32 3 4" xfId="41182"/>
    <cellStyle name="Notas 32 3 4 2" xfId="41183"/>
    <cellStyle name="Notas 32 3 5" xfId="41184"/>
    <cellStyle name="Notas 32 3 6" xfId="41185"/>
    <cellStyle name="Notas 32 4" xfId="41186"/>
    <cellStyle name="Notas 32 4 2" xfId="41187"/>
    <cellStyle name="Notas 32 4 2 2" xfId="41188"/>
    <cellStyle name="Notas 32 4 2 3" xfId="41189"/>
    <cellStyle name="Notas 32 4 3" xfId="41190"/>
    <cellStyle name="Notas 32 4 3 2" xfId="41191"/>
    <cellStyle name="Notas 32 4 4" xfId="41192"/>
    <cellStyle name="Notas 32 4 5" xfId="41193"/>
    <cellStyle name="Notas 32 5" xfId="41194"/>
    <cellStyle name="Notas 32 5 2" xfId="41195"/>
    <cellStyle name="Notas 32 5 2 2" xfId="41196"/>
    <cellStyle name="Notas 32 5 2 3" xfId="41197"/>
    <cellStyle name="Notas 32 5 3" xfId="41198"/>
    <cellStyle name="Notas 32 5 3 2" xfId="41199"/>
    <cellStyle name="Notas 32 5 4" xfId="41200"/>
    <cellStyle name="Notas 32 5 5" xfId="41201"/>
    <cellStyle name="Notas 32 6" xfId="41202"/>
    <cellStyle name="Notas 32 6 2" xfId="41203"/>
    <cellStyle name="Notas 32 6 2 2" xfId="41204"/>
    <cellStyle name="Notas 32 6 3" xfId="41205"/>
    <cellStyle name="Notas 32 6 4" xfId="41206"/>
    <cellStyle name="Notas 32 7" xfId="41207"/>
    <cellStyle name="Notas 32 8" xfId="41208"/>
    <cellStyle name="Notas 33" xfId="41209"/>
    <cellStyle name="Notas 33 2" xfId="41210"/>
    <cellStyle name="Notas 33 2 2" xfId="41211"/>
    <cellStyle name="Notas 33 2 2 2" xfId="41212"/>
    <cellStyle name="Notas 33 2 2 2 2" xfId="41213"/>
    <cellStyle name="Notas 33 2 2 2 2 2" xfId="41214"/>
    <cellStyle name="Notas 33 2 2 2 2 3" xfId="41215"/>
    <cellStyle name="Notas 33 2 2 2 3" xfId="41216"/>
    <cellStyle name="Notas 33 2 2 2 3 2" xfId="41217"/>
    <cellStyle name="Notas 33 2 2 2 4" xfId="41218"/>
    <cellStyle name="Notas 33 2 2 2 5" xfId="41219"/>
    <cellStyle name="Notas 33 2 2 3" xfId="41220"/>
    <cellStyle name="Notas 33 2 2 3 2" xfId="41221"/>
    <cellStyle name="Notas 33 2 2 3 3" xfId="41222"/>
    <cellStyle name="Notas 33 2 2 4" xfId="41223"/>
    <cellStyle name="Notas 33 2 2 4 2" xfId="41224"/>
    <cellStyle name="Notas 33 2 2 5" xfId="41225"/>
    <cellStyle name="Notas 33 2 2 6" xfId="41226"/>
    <cellStyle name="Notas 33 2 3" xfId="41227"/>
    <cellStyle name="Notas 33 2 3 2" xfId="41228"/>
    <cellStyle name="Notas 33 2 3 2 2" xfId="41229"/>
    <cellStyle name="Notas 33 2 3 2 3" xfId="41230"/>
    <cellStyle name="Notas 33 2 3 3" xfId="41231"/>
    <cellStyle name="Notas 33 2 3 3 2" xfId="41232"/>
    <cellStyle name="Notas 33 2 3 4" xfId="41233"/>
    <cellStyle name="Notas 33 2 3 5" xfId="41234"/>
    <cellStyle name="Notas 33 2 4" xfId="41235"/>
    <cellStyle name="Notas 33 2 4 2" xfId="41236"/>
    <cellStyle name="Notas 33 2 4 2 2" xfId="41237"/>
    <cellStyle name="Notas 33 2 4 2 3" xfId="41238"/>
    <cellStyle name="Notas 33 2 4 3" xfId="41239"/>
    <cellStyle name="Notas 33 2 4 3 2" xfId="41240"/>
    <cellStyle name="Notas 33 2 4 4" xfId="41241"/>
    <cellStyle name="Notas 33 2 4 5" xfId="41242"/>
    <cellStyle name="Notas 33 2 5" xfId="41243"/>
    <cellStyle name="Notas 33 2 5 2" xfId="41244"/>
    <cellStyle name="Notas 33 2 5 2 2" xfId="41245"/>
    <cellStyle name="Notas 33 2 5 3" xfId="41246"/>
    <cellStyle name="Notas 33 2 5 4" xfId="41247"/>
    <cellStyle name="Notas 33 2 6" xfId="41248"/>
    <cellStyle name="Notas 33 2 7" xfId="41249"/>
    <cellStyle name="Notas 33 3" xfId="41250"/>
    <cellStyle name="Notas 33 3 2" xfId="41251"/>
    <cellStyle name="Notas 33 3 2 2" xfId="41252"/>
    <cellStyle name="Notas 33 3 2 2 2" xfId="41253"/>
    <cellStyle name="Notas 33 3 2 2 3" xfId="41254"/>
    <cellStyle name="Notas 33 3 2 3" xfId="41255"/>
    <cellStyle name="Notas 33 3 2 3 2" xfId="41256"/>
    <cellStyle name="Notas 33 3 2 4" xfId="41257"/>
    <cellStyle name="Notas 33 3 2 5" xfId="41258"/>
    <cellStyle name="Notas 33 3 3" xfId="41259"/>
    <cellStyle name="Notas 33 3 3 2" xfId="41260"/>
    <cellStyle name="Notas 33 3 3 3" xfId="41261"/>
    <cellStyle name="Notas 33 3 4" xfId="41262"/>
    <cellStyle name="Notas 33 3 4 2" xfId="41263"/>
    <cellStyle name="Notas 33 3 5" xfId="41264"/>
    <cellStyle name="Notas 33 3 6" xfId="41265"/>
    <cellStyle name="Notas 33 4" xfId="41266"/>
    <cellStyle name="Notas 33 4 2" xfId="41267"/>
    <cellStyle name="Notas 33 4 2 2" xfId="41268"/>
    <cellStyle name="Notas 33 4 2 3" xfId="41269"/>
    <cellStyle name="Notas 33 4 3" xfId="41270"/>
    <cellStyle name="Notas 33 4 3 2" xfId="41271"/>
    <cellStyle name="Notas 33 4 4" xfId="41272"/>
    <cellStyle name="Notas 33 4 5" xfId="41273"/>
    <cellStyle name="Notas 33 5" xfId="41274"/>
    <cellStyle name="Notas 33 5 2" xfId="41275"/>
    <cellStyle name="Notas 33 5 2 2" xfId="41276"/>
    <cellStyle name="Notas 33 5 2 3" xfId="41277"/>
    <cellStyle name="Notas 33 5 3" xfId="41278"/>
    <cellStyle name="Notas 33 5 3 2" xfId="41279"/>
    <cellStyle name="Notas 33 5 4" xfId="41280"/>
    <cellStyle name="Notas 33 5 5" xfId="41281"/>
    <cellStyle name="Notas 33 6" xfId="41282"/>
    <cellStyle name="Notas 33 6 2" xfId="41283"/>
    <cellStyle name="Notas 33 6 2 2" xfId="41284"/>
    <cellStyle name="Notas 33 6 3" xfId="41285"/>
    <cellStyle name="Notas 33 6 4" xfId="41286"/>
    <cellStyle name="Notas 33 7" xfId="41287"/>
    <cellStyle name="Notas 33 8" xfId="41288"/>
    <cellStyle name="Notas 34" xfId="41289"/>
    <cellStyle name="Notas 34 2" xfId="41290"/>
    <cellStyle name="Notas 34 2 2" xfId="41291"/>
    <cellStyle name="Notas 34 2 2 2" xfId="41292"/>
    <cellStyle name="Notas 34 2 2 2 2" xfId="41293"/>
    <cellStyle name="Notas 34 2 2 2 2 2" xfId="41294"/>
    <cellStyle name="Notas 34 2 2 2 2 3" xfId="41295"/>
    <cellStyle name="Notas 34 2 2 2 3" xfId="41296"/>
    <cellStyle name="Notas 34 2 2 2 3 2" xfId="41297"/>
    <cellStyle name="Notas 34 2 2 2 4" xfId="41298"/>
    <cellStyle name="Notas 34 2 2 2 5" xfId="41299"/>
    <cellStyle name="Notas 34 2 2 3" xfId="41300"/>
    <cellStyle name="Notas 34 2 2 3 2" xfId="41301"/>
    <cellStyle name="Notas 34 2 2 3 3" xfId="41302"/>
    <cellStyle name="Notas 34 2 2 4" xfId="41303"/>
    <cellStyle name="Notas 34 2 2 4 2" xfId="41304"/>
    <cellStyle name="Notas 34 2 2 5" xfId="41305"/>
    <cellStyle name="Notas 34 2 2 6" xfId="41306"/>
    <cellStyle name="Notas 34 2 3" xfId="41307"/>
    <cellStyle name="Notas 34 2 3 2" xfId="41308"/>
    <cellStyle name="Notas 34 2 3 2 2" xfId="41309"/>
    <cellStyle name="Notas 34 2 3 2 3" xfId="41310"/>
    <cellStyle name="Notas 34 2 3 3" xfId="41311"/>
    <cellStyle name="Notas 34 2 3 3 2" xfId="41312"/>
    <cellStyle name="Notas 34 2 3 4" xfId="41313"/>
    <cellStyle name="Notas 34 2 3 5" xfId="41314"/>
    <cellStyle name="Notas 34 2 4" xfId="41315"/>
    <cellStyle name="Notas 34 2 4 2" xfId="41316"/>
    <cellStyle name="Notas 34 2 4 2 2" xfId="41317"/>
    <cellStyle name="Notas 34 2 4 2 3" xfId="41318"/>
    <cellStyle name="Notas 34 2 4 3" xfId="41319"/>
    <cellStyle name="Notas 34 2 4 3 2" xfId="41320"/>
    <cellStyle name="Notas 34 2 4 4" xfId="41321"/>
    <cellStyle name="Notas 34 2 4 5" xfId="41322"/>
    <cellStyle name="Notas 34 2 5" xfId="41323"/>
    <cellStyle name="Notas 34 2 5 2" xfId="41324"/>
    <cellStyle name="Notas 34 2 5 2 2" xfId="41325"/>
    <cellStyle name="Notas 34 2 5 3" xfId="41326"/>
    <cellStyle name="Notas 34 2 5 4" xfId="41327"/>
    <cellStyle name="Notas 34 2 6" xfId="41328"/>
    <cellStyle name="Notas 34 2 7" xfId="41329"/>
    <cellStyle name="Notas 34 3" xfId="41330"/>
    <cellStyle name="Notas 34 3 2" xfId="41331"/>
    <cellStyle name="Notas 34 3 2 2" xfId="41332"/>
    <cellStyle name="Notas 34 3 2 2 2" xfId="41333"/>
    <cellStyle name="Notas 34 3 2 2 3" xfId="41334"/>
    <cellStyle name="Notas 34 3 2 3" xfId="41335"/>
    <cellStyle name="Notas 34 3 2 3 2" xfId="41336"/>
    <cellStyle name="Notas 34 3 2 4" xfId="41337"/>
    <cellStyle name="Notas 34 3 2 5" xfId="41338"/>
    <cellStyle name="Notas 34 3 3" xfId="41339"/>
    <cellStyle name="Notas 34 3 3 2" xfId="41340"/>
    <cellStyle name="Notas 34 3 3 3" xfId="41341"/>
    <cellStyle name="Notas 34 3 4" xfId="41342"/>
    <cellStyle name="Notas 34 3 4 2" xfId="41343"/>
    <cellStyle name="Notas 34 3 5" xfId="41344"/>
    <cellStyle name="Notas 34 3 6" xfId="41345"/>
    <cellStyle name="Notas 34 4" xfId="41346"/>
    <cellStyle name="Notas 34 4 2" xfId="41347"/>
    <cellStyle name="Notas 34 4 2 2" xfId="41348"/>
    <cellStyle name="Notas 34 4 2 3" xfId="41349"/>
    <cellStyle name="Notas 34 4 3" xfId="41350"/>
    <cellStyle name="Notas 34 4 3 2" xfId="41351"/>
    <cellStyle name="Notas 34 4 4" xfId="41352"/>
    <cellStyle name="Notas 34 4 5" xfId="41353"/>
    <cellStyle name="Notas 34 5" xfId="41354"/>
    <cellStyle name="Notas 34 5 2" xfId="41355"/>
    <cellStyle name="Notas 34 5 2 2" xfId="41356"/>
    <cellStyle name="Notas 34 5 2 3" xfId="41357"/>
    <cellStyle name="Notas 34 5 3" xfId="41358"/>
    <cellStyle name="Notas 34 5 3 2" xfId="41359"/>
    <cellStyle name="Notas 34 5 4" xfId="41360"/>
    <cellStyle name="Notas 34 5 5" xfId="41361"/>
    <cellStyle name="Notas 34 6" xfId="41362"/>
    <cellStyle name="Notas 34 6 2" xfId="41363"/>
    <cellStyle name="Notas 34 6 2 2" xfId="41364"/>
    <cellStyle name="Notas 34 6 3" xfId="41365"/>
    <cellStyle name="Notas 34 6 4" xfId="41366"/>
    <cellStyle name="Notas 34 7" xfId="41367"/>
    <cellStyle name="Notas 34 8" xfId="41368"/>
    <cellStyle name="Notas 35" xfId="41369"/>
    <cellStyle name="Notas 35 2" xfId="41370"/>
    <cellStyle name="Notas 35 2 2" xfId="41371"/>
    <cellStyle name="Notas 35 2 2 2" xfId="41372"/>
    <cellStyle name="Notas 35 2 2 2 2" xfId="41373"/>
    <cellStyle name="Notas 35 2 2 2 2 2" xfId="41374"/>
    <cellStyle name="Notas 35 2 2 2 2 3" xfId="41375"/>
    <cellStyle name="Notas 35 2 2 2 3" xfId="41376"/>
    <cellStyle name="Notas 35 2 2 2 3 2" xfId="41377"/>
    <cellStyle name="Notas 35 2 2 2 4" xfId="41378"/>
    <cellStyle name="Notas 35 2 2 2 5" xfId="41379"/>
    <cellStyle name="Notas 35 2 2 3" xfId="41380"/>
    <cellStyle name="Notas 35 2 2 3 2" xfId="41381"/>
    <cellStyle name="Notas 35 2 2 3 3" xfId="41382"/>
    <cellStyle name="Notas 35 2 2 4" xfId="41383"/>
    <cellStyle name="Notas 35 2 2 4 2" xfId="41384"/>
    <cellStyle name="Notas 35 2 2 5" xfId="41385"/>
    <cellStyle name="Notas 35 2 2 6" xfId="41386"/>
    <cellStyle name="Notas 35 2 3" xfId="41387"/>
    <cellStyle name="Notas 35 2 3 2" xfId="41388"/>
    <cellStyle name="Notas 35 2 3 2 2" xfId="41389"/>
    <cellStyle name="Notas 35 2 3 2 3" xfId="41390"/>
    <cellStyle name="Notas 35 2 3 3" xfId="41391"/>
    <cellStyle name="Notas 35 2 3 3 2" xfId="41392"/>
    <cellStyle name="Notas 35 2 3 4" xfId="41393"/>
    <cellStyle name="Notas 35 2 3 5" xfId="41394"/>
    <cellStyle name="Notas 35 2 4" xfId="41395"/>
    <cellStyle name="Notas 35 2 4 2" xfId="41396"/>
    <cellStyle name="Notas 35 2 4 2 2" xfId="41397"/>
    <cellStyle name="Notas 35 2 4 2 3" xfId="41398"/>
    <cellStyle name="Notas 35 2 4 3" xfId="41399"/>
    <cellStyle name="Notas 35 2 4 3 2" xfId="41400"/>
    <cellStyle name="Notas 35 2 4 4" xfId="41401"/>
    <cellStyle name="Notas 35 2 4 5" xfId="41402"/>
    <cellStyle name="Notas 35 2 5" xfId="41403"/>
    <cellStyle name="Notas 35 2 5 2" xfId="41404"/>
    <cellStyle name="Notas 35 2 5 2 2" xfId="41405"/>
    <cellStyle name="Notas 35 2 5 3" xfId="41406"/>
    <cellStyle name="Notas 35 2 5 4" xfId="41407"/>
    <cellStyle name="Notas 35 2 6" xfId="41408"/>
    <cellStyle name="Notas 35 2 7" xfId="41409"/>
    <cellStyle name="Notas 35 3" xfId="41410"/>
    <cellStyle name="Notas 35 3 2" xfId="41411"/>
    <cellStyle name="Notas 35 3 2 2" xfId="41412"/>
    <cellStyle name="Notas 35 3 2 2 2" xfId="41413"/>
    <cellStyle name="Notas 35 3 2 2 3" xfId="41414"/>
    <cellStyle name="Notas 35 3 2 3" xfId="41415"/>
    <cellStyle name="Notas 35 3 2 3 2" xfId="41416"/>
    <cellStyle name="Notas 35 3 2 4" xfId="41417"/>
    <cellStyle name="Notas 35 3 2 5" xfId="41418"/>
    <cellStyle name="Notas 35 3 3" xfId="41419"/>
    <cellStyle name="Notas 35 3 3 2" xfId="41420"/>
    <cellStyle name="Notas 35 3 3 3" xfId="41421"/>
    <cellStyle name="Notas 35 3 4" xfId="41422"/>
    <cellStyle name="Notas 35 3 4 2" xfId="41423"/>
    <cellStyle name="Notas 35 3 5" xfId="41424"/>
    <cellStyle name="Notas 35 3 6" xfId="41425"/>
    <cellStyle name="Notas 35 4" xfId="41426"/>
    <cellStyle name="Notas 35 4 2" xfId="41427"/>
    <cellStyle name="Notas 35 4 2 2" xfId="41428"/>
    <cellStyle name="Notas 35 4 2 3" xfId="41429"/>
    <cellStyle name="Notas 35 4 3" xfId="41430"/>
    <cellStyle name="Notas 35 4 3 2" xfId="41431"/>
    <cellStyle name="Notas 35 4 4" xfId="41432"/>
    <cellStyle name="Notas 35 4 5" xfId="41433"/>
    <cellStyle name="Notas 35 5" xfId="41434"/>
    <cellStyle name="Notas 35 5 2" xfId="41435"/>
    <cellStyle name="Notas 35 5 2 2" xfId="41436"/>
    <cellStyle name="Notas 35 5 2 3" xfId="41437"/>
    <cellStyle name="Notas 35 5 3" xfId="41438"/>
    <cellStyle name="Notas 35 5 3 2" xfId="41439"/>
    <cellStyle name="Notas 35 5 4" xfId="41440"/>
    <cellStyle name="Notas 35 5 5" xfId="41441"/>
    <cellStyle name="Notas 35 6" xfId="41442"/>
    <cellStyle name="Notas 35 6 2" xfId="41443"/>
    <cellStyle name="Notas 35 6 2 2" xfId="41444"/>
    <cellStyle name="Notas 35 6 3" xfId="41445"/>
    <cellStyle name="Notas 35 6 4" xfId="41446"/>
    <cellStyle name="Notas 35 7" xfId="41447"/>
    <cellStyle name="Notas 35 8" xfId="41448"/>
    <cellStyle name="Notas 36" xfId="41449"/>
    <cellStyle name="Notas 36 2" xfId="41450"/>
    <cellStyle name="Notas 36 2 2" xfId="41451"/>
    <cellStyle name="Notas 36 2 2 2" xfId="41452"/>
    <cellStyle name="Notas 36 2 2 2 2" xfId="41453"/>
    <cellStyle name="Notas 36 2 2 2 2 2" xfId="41454"/>
    <cellStyle name="Notas 36 2 2 2 2 3" xfId="41455"/>
    <cellStyle name="Notas 36 2 2 2 3" xfId="41456"/>
    <cellStyle name="Notas 36 2 2 2 3 2" xfId="41457"/>
    <cellStyle name="Notas 36 2 2 2 4" xfId="41458"/>
    <cellStyle name="Notas 36 2 2 2 5" xfId="41459"/>
    <cellStyle name="Notas 36 2 2 3" xfId="41460"/>
    <cellStyle name="Notas 36 2 2 3 2" xfId="41461"/>
    <cellStyle name="Notas 36 2 2 3 3" xfId="41462"/>
    <cellStyle name="Notas 36 2 2 4" xfId="41463"/>
    <cellStyle name="Notas 36 2 2 4 2" xfId="41464"/>
    <cellStyle name="Notas 36 2 2 5" xfId="41465"/>
    <cellStyle name="Notas 36 2 2 6" xfId="41466"/>
    <cellStyle name="Notas 36 2 3" xfId="41467"/>
    <cellStyle name="Notas 36 2 3 2" xfId="41468"/>
    <cellStyle name="Notas 36 2 3 2 2" xfId="41469"/>
    <cellStyle name="Notas 36 2 3 2 3" xfId="41470"/>
    <cellStyle name="Notas 36 2 3 3" xfId="41471"/>
    <cellStyle name="Notas 36 2 3 3 2" xfId="41472"/>
    <cellStyle name="Notas 36 2 3 4" xfId="41473"/>
    <cellStyle name="Notas 36 2 3 5" xfId="41474"/>
    <cellStyle name="Notas 36 2 4" xfId="41475"/>
    <cellStyle name="Notas 36 2 4 2" xfId="41476"/>
    <cellStyle name="Notas 36 2 4 2 2" xfId="41477"/>
    <cellStyle name="Notas 36 2 4 2 3" xfId="41478"/>
    <cellStyle name="Notas 36 2 4 3" xfId="41479"/>
    <cellStyle name="Notas 36 2 4 3 2" xfId="41480"/>
    <cellStyle name="Notas 36 2 4 4" xfId="41481"/>
    <cellStyle name="Notas 36 2 4 5" xfId="41482"/>
    <cellStyle name="Notas 36 2 5" xfId="41483"/>
    <cellStyle name="Notas 36 2 5 2" xfId="41484"/>
    <cellStyle name="Notas 36 2 5 2 2" xfId="41485"/>
    <cellStyle name="Notas 36 2 5 3" xfId="41486"/>
    <cellStyle name="Notas 36 2 5 4" xfId="41487"/>
    <cellStyle name="Notas 36 2 6" xfId="41488"/>
    <cellStyle name="Notas 36 2 7" xfId="41489"/>
    <cellStyle name="Notas 36 3" xfId="41490"/>
    <cellStyle name="Notas 36 3 2" xfId="41491"/>
    <cellStyle name="Notas 36 3 2 2" xfId="41492"/>
    <cellStyle name="Notas 36 3 2 2 2" xfId="41493"/>
    <cellStyle name="Notas 36 3 2 2 3" xfId="41494"/>
    <cellStyle name="Notas 36 3 2 3" xfId="41495"/>
    <cellStyle name="Notas 36 3 2 3 2" xfId="41496"/>
    <cellStyle name="Notas 36 3 2 4" xfId="41497"/>
    <cellStyle name="Notas 36 3 2 5" xfId="41498"/>
    <cellStyle name="Notas 36 3 3" xfId="41499"/>
    <cellStyle name="Notas 36 3 3 2" xfId="41500"/>
    <cellStyle name="Notas 36 3 3 3" xfId="41501"/>
    <cellStyle name="Notas 36 3 4" xfId="41502"/>
    <cellStyle name="Notas 36 3 4 2" xfId="41503"/>
    <cellStyle name="Notas 36 3 5" xfId="41504"/>
    <cellStyle name="Notas 36 3 6" xfId="41505"/>
    <cellStyle name="Notas 36 4" xfId="41506"/>
    <cellStyle name="Notas 36 4 2" xfId="41507"/>
    <cellStyle name="Notas 36 4 2 2" xfId="41508"/>
    <cellStyle name="Notas 36 4 2 3" xfId="41509"/>
    <cellStyle name="Notas 36 4 3" xfId="41510"/>
    <cellStyle name="Notas 36 4 3 2" xfId="41511"/>
    <cellStyle name="Notas 36 4 4" xfId="41512"/>
    <cellStyle name="Notas 36 4 5" xfId="41513"/>
    <cellStyle name="Notas 36 5" xfId="41514"/>
    <cellStyle name="Notas 36 5 2" xfId="41515"/>
    <cellStyle name="Notas 36 5 2 2" xfId="41516"/>
    <cellStyle name="Notas 36 5 2 3" xfId="41517"/>
    <cellStyle name="Notas 36 5 3" xfId="41518"/>
    <cellStyle name="Notas 36 5 3 2" xfId="41519"/>
    <cellStyle name="Notas 36 5 4" xfId="41520"/>
    <cellStyle name="Notas 36 5 5" xfId="41521"/>
    <cellStyle name="Notas 36 6" xfId="41522"/>
    <cellStyle name="Notas 36 6 2" xfId="41523"/>
    <cellStyle name="Notas 36 6 2 2" xfId="41524"/>
    <cellStyle name="Notas 36 6 3" xfId="41525"/>
    <cellStyle name="Notas 36 6 4" xfId="41526"/>
    <cellStyle name="Notas 36 7" xfId="41527"/>
    <cellStyle name="Notas 36 8" xfId="41528"/>
    <cellStyle name="Notas 37" xfId="41529"/>
    <cellStyle name="Notas 37 2" xfId="41530"/>
    <cellStyle name="Notas 37 2 2" xfId="41531"/>
    <cellStyle name="Notas 37 2 2 2" xfId="41532"/>
    <cellStyle name="Notas 37 2 2 2 2" xfId="41533"/>
    <cellStyle name="Notas 37 2 2 2 2 2" xfId="41534"/>
    <cellStyle name="Notas 37 2 2 2 2 3" xfId="41535"/>
    <cellStyle name="Notas 37 2 2 2 3" xfId="41536"/>
    <cellStyle name="Notas 37 2 2 2 3 2" xfId="41537"/>
    <cellStyle name="Notas 37 2 2 2 4" xfId="41538"/>
    <cellStyle name="Notas 37 2 2 2 5" xfId="41539"/>
    <cellStyle name="Notas 37 2 2 3" xfId="41540"/>
    <cellStyle name="Notas 37 2 2 3 2" xfId="41541"/>
    <cellStyle name="Notas 37 2 2 3 3" xfId="41542"/>
    <cellStyle name="Notas 37 2 2 4" xfId="41543"/>
    <cellStyle name="Notas 37 2 2 4 2" xfId="41544"/>
    <cellStyle name="Notas 37 2 2 5" xfId="41545"/>
    <cellStyle name="Notas 37 2 2 6" xfId="41546"/>
    <cellStyle name="Notas 37 2 3" xfId="41547"/>
    <cellStyle name="Notas 37 2 3 2" xfId="41548"/>
    <cellStyle name="Notas 37 2 3 2 2" xfId="41549"/>
    <cellStyle name="Notas 37 2 3 2 3" xfId="41550"/>
    <cellStyle name="Notas 37 2 3 3" xfId="41551"/>
    <cellStyle name="Notas 37 2 3 3 2" xfId="41552"/>
    <cellStyle name="Notas 37 2 3 4" xfId="41553"/>
    <cellStyle name="Notas 37 2 3 5" xfId="41554"/>
    <cellStyle name="Notas 37 2 4" xfId="41555"/>
    <cellStyle name="Notas 37 2 4 2" xfId="41556"/>
    <cellStyle name="Notas 37 2 4 2 2" xfId="41557"/>
    <cellStyle name="Notas 37 2 4 2 3" xfId="41558"/>
    <cellStyle name="Notas 37 2 4 3" xfId="41559"/>
    <cellStyle name="Notas 37 2 4 3 2" xfId="41560"/>
    <cellStyle name="Notas 37 2 4 4" xfId="41561"/>
    <cellStyle name="Notas 37 2 4 5" xfId="41562"/>
    <cellStyle name="Notas 37 2 5" xfId="41563"/>
    <cellStyle name="Notas 37 2 5 2" xfId="41564"/>
    <cellStyle name="Notas 37 2 5 2 2" xfId="41565"/>
    <cellStyle name="Notas 37 2 5 3" xfId="41566"/>
    <cellStyle name="Notas 37 2 5 4" xfId="41567"/>
    <cellStyle name="Notas 37 2 6" xfId="41568"/>
    <cellStyle name="Notas 37 2 7" xfId="41569"/>
    <cellStyle name="Notas 37 3" xfId="41570"/>
    <cellStyle name="Notas 37 3 2" xfId="41571"/>
    <cellStyle name="Notas 37 3 2 2" xfId="41572"/>
    <cellStyle name="Notas 37 3 2 2 2" xfId="41573"/>
    <cellStyle name="Notas 37 3 2 2 3" xfId="41574"/>
    <cellStyle name="Notas 37 3 2 3" xfId="41575"/>
    <cellStyle name="Notas 37 3 2 3 2" xfId="41576"/>
    <cellStyle name="Notas 37 3 2 4" xfId="41577"/>
    <cellStyle name="Notas 37 3 2 5" xfId="41578"/>
    <cellStyle name="Notas 37 3 3" xfId="41579"/>
    <cellStyle name="Notas 37 3 3 2" xfId="41580"/>
    <cellStyle name="Notas 37 3 3 3" xfId="41581"/>
    <cellStyle name="Notas 37 3 4" xfId="41582"/>
    <cellStyle name="Notas 37 3 4 2" xfId="41583"/>
    <cellStyle name="Notas 37 3 5" xfId="41584"/>
    <cellStyle name="Notas 37 3 6" xfId="41585"/>
    <cellStyle name="Notas 37 4" xfId="41586"/>
    <cellStyle name="Notas 37 4 2" xfId="41587"/>
    <cellStyle name="Notas 37 4 2 2" xfId="41588"/>
    <cellStyle name="Notas 37 4 2 3" xfId="41589"/>
    <cellStyle name="Notas 37 4 3" xfId="41590"/>
    <cellStyle name="Notas 37 4 3 2" xfId="41591"/>
    <cellStyle name="Notas 37 4 4" xfId="41592"/>
    <cellStyle name="Notas 37 4 5" xfId="41593"/>
    <cellStyle name="Notas 37 5" xfId="41594"/>
    <cellStyle name="Notas 37 5 2" xfId="41595"/>
    <cellStyle name="Notas 37 5 2 2" xfId="41596"/>
    <cellStyle name="Notas 37 5 2 3" xfId="41597"/>
    <cellStyle name="Notas 37 5 3" xfId="41598"/>
    <cellStyle name="Notas 37 5 3 2" xfId="41599"/>
    <cellStyle name="Notas 37 5 4" xfId="41600"/>
    <cellStyle name="Notas 37 5 5" xfId="41601"/>
    <cellStyle name="Notas 37 6" xfId="41602"/>
    <cellStyle name="Notas 37 6 2" xfId="41603"/>
    <cellStyle name="Notas 37 6 2 2" xfId="41604"/>
    <cellStyle name="Notas 37 6 3" xfId="41605"/>
    <cellStyle name="Notas 37 6 4" xfId="41606"/>
    <cellStyle name="Notas 37 7" xfId="41607"/>
    <cellStyle name="Notas 37 8" xfId="41608"/>
    <cellStyle name="Notas 38" xfId="41609"/>
    <cellStyle name="Notas 38 2" xfId="41610"/>
    <cellStyle name="Notas 38 2 2" xfId="41611"/>
    <cellStyle name="Notas 38 2 2 2" xfId="41612"/>
    <cellStyle name="Notas 38 2 2 2 2" xfId="41613"/>
    <cellStyle name="Notas 38 2 2 2 2 2" xfId="41614"/>
    <cellStyle name="Notas 38 2 2 2 2 3" xfId="41615"/>
    <cellStyle name="Notas 38 2 2 2 3" xfId="41616"/>
    <cellStyle name="Notas 38 2 2 2 3 2" xfId="41617"/>
    <cellStyle name="Notas 38 2 2 2 4" xfId="41618"/>
    <cellStyle name="Notas 38 2 2 2 5" xfId="41619"/>
    <cellStyle name="Notas 38 2 2 3" xfId="41620"/>
    <cellStyle name="Notas 38 2 2 3 2" xfId="41621"/>
    <cellStyle name="Notas 38 2 2 3 3" xfId="41622"/>
    <cellStyle name="Notas 38 2 2 4" xfId="41623"/>
    <cellStyle name="Notas 38 2 2 4 2" xfId="41624"/>
    <cellStyle name="Notas 38 2 2 5" xfId="41625"/>
    <cellStyle name="Notas 38 2 2 6" xfId="41626"/>
    <cellStyle name="Notas 38 2 3" xfId="41627"/>
    <cellStyle name="Notas 38 2 3 2" xfId="41628"/>
    <cellStyle name="Notas 38 2 3 2 2" xfId="41629"/>
    <cellStyle name="Notas 38 2 3 2 3" xfId="41630"/>
    <cellStyle name="Notas 38 2 3 3" xfId="41631"/>
    <cellStyle name="Notas 38 2 3 3 2" xfId="41632"/>
    <cellStyle name="Notas 38 2 3 4" xfId="41633"/>
    <cellStyle name="Notas 38 2 3 5" xfId="41634"/>
    <cellStyle name="Notas 38 2 4" xfId="41635"/>
    <cellStyle name="Notas 38 2 4 2" xfId="41636"/>
    <cellStyle name="Notas 38 2 4 2 2" xfId="41637"/>
    <cellStyle name="Notas 38 2 4 2 3" xfId="41638"/>
    <cellStyle name="Notas 38 2 4 3" xfId="41639"/>
    <cellStyle name="Notas 38 2 4 3 2" xfId="41640"/>
    <cellStyle name="Notas 38 2 4 4" xfId="41641"/>
    <cellStyle name="Notas 38 2 4 5" xfId="41642"/>
    <cellStyle name="Notas 38 2 5" xfId="41643"/>
    <cellStyle name="Notas 38 2 5 2" xfId="41644"/>
    <cellStyle name="Notas 38 2 5 2 2" xfId="41645"/>
    <cellStyle name="Notas 38 2 5 3" xfId="41646"/>
    <cellStyle name="Notas 38 2 5 4" xfId="41647"/>
    <cellStyle name="Notas 38 2 6" xfId="41648"/>
    <cellStyle name="Notas 38 2 7" xfId="41649"/>
    <cellStyle name="Notas 38 3" xfId="41650"/>
    <cellStyle name="Notas 38 3 2" xfId="41651"/>
    <cellStyle name="Notas 38 3 2 2" xfId="41652"/>
    <cellStyle name="Notas 38 3 2 2 2" xfId="41653"/>
    <cellStyle name="Notas 38 3 2 2 3" xfId="41654"/>
    <cellStyle name="Notas 38 3 2 3" xfId="41655"/>
    <cellStyle name="Notas 38 3 2 3 2" xfId="41656"/>
    <cellStyle name="Notas 38 3 2 4" xfId="41657"/>
    <cellStyle name="Notas 38 3 2 5" xfId="41658"/>
    <cellStyle name="Notas 38 3 3" xfId="41659"/>
    <cellStyle name="Notas 38 3 3 2" xfId="41660"/>
    <cellStyle name="Notas 38 3 3 3" xfId="41661"/>
    <cellStyle name="Notas 38 3 4" xfId="41662"/>
    <cellStyle name="Notas 38 3 4 2" xfId="41663"/>
    <cellStyle name="Notas 38 3 5" xfId="41664"/>
    <cellStyle name="Notas 38 3 6" xfId="41665"/>
    <cellStyle name="Notas 38 4" xfId="41666"/>
    <cellStyle name="Notas 38 4 2" xfId="41667"/>
    <cellStyle name="Notas 38 4 2 2" xfId="41668"/>
    <cellStyle name="Notas 38 4 2 3" xfId="41669"/>
    <cellStyle name="Notas 38 4 3" xfId="41670"/>
    <cellStyle name="Notas 38 4 3 2" xfId="41671"/>
    <cellStyle name="Notas 38 4 4" xfId="41672"/>
    <cellStyle name="Notas 38 4 5" xfId="41673"/>
    <cellStyle name="Notas 38 5" xfId="41674"/>
    <cellStyle name="Notas 38 5 2" xfId="41675"/>
    <cellStyle name="Notas 38 5 2 2" xfId="41676"/>
    <cellStyle name="Notas 38 5 2 3" xfId="41677"/>
    <cellStyle name="Notas 38 5 3" xfId="41678"/>
    <cellStyle name="Notas 38 5 3 2" xfId="41679"/>
    <cellStyle name="Notas 38 5 4" xfId="41680"/>
    <cellStyle name="Notas 38 5 5" xfId="41681"/>
    <cellStyle name="Notas 38 6" xfId="41682"/>
    <cellStyle name="Notas 38 6 2" xfId="41683"/>
    <cellStyle name="Notas 38 6 2 2" xfId="41684"/>
    <cellStyle name="Notas 38 6 3" xfId="41685"/>
    <cellStyle name="Notas 38 6 4" xfId="41686"/>
    <cellStyle name="Notas 38 7" xfId="41687"/>
    <cellStyle name="Notas 38 8" xfId="41688"/>
    <cellStyle name="Notas 39" xfId="41689"/>
    <cellStyle name="Notas 39 2" xfId="41690"/>
    <cellStyle name="Notas 39 2 2" xfId="41691"/>
    <cellStyle name="Notas 39 2 2 2" xfId="41692"/>
    <cellStyle name="Notas 39 2 2 2 2" xfId="41693"/>
    <cellStyle name="Notas 39 2 2 2 2 2" xfId="41694"/>
    <cellStyle name="Notas 39 2 2 2 2 3" xfId="41695"/>
    <cellStyle name="Notas 39 2 2 2 3" xfId="41696"/>
    <cellStyle name="Notas 39 2 2 2 3 2" xfId="41697"/>
    <cellStyle name="Notas 39 2 2 2 4" xfId="41698"/>
    <cellStyle name="Notas 39 2 2 2 5" xfId="41699"/>
    <cellStyle name="Notas 39 2 2 3" xfId="41700"/>
    <cellStyle name="Notas 39 2 2 3 2" xfId="41701"/>
    <cellStyle name="Notas 39 2 2 3 3" xfId="41702"/>
    <cellStyle name="Notas 39 2 2 4" xfId="41703"/>
    <cellStyle name="Notas 39 2 2 4 2" xfId="41704"/>
    <cellStyle name="Notas 39 2 2 5" xfId="41705"/>
    <cellStyle name="Notas 39 2 2 6" xfId="41706"/>
    <cellStyle name="Notas 39 2 3" xfId="41707"/>
    <cellStyle name="Notas 39 2 3 2" xfId="41708"/>
    <cellStyle name="Notas 39 2 3 2 2" xfId="41709"/>
    <cellStyle name="Notas 39 2 3 2 3" xfId="41710"/>
    <cellStyle name="Notas 39 2 3 3" xfId="41711"/>
    <cellStyle name="Notas 39 2 3 3 2" xfId="41712"/>
    <cellStyle name="Notas 39 2 3 4" xfId="41713"/>
    <cellStyle name="Notas 39 2 3 5" xfId="41714"/>
    <cellStyle name="Notas 39 2 4" xfId="41715"/>
    <cellStyle name="Notas 39 2 4 2" xfId="41716"/>
    <cellStyle name="Notas 39 2 4 2 2" xfId="41717"/>
    <cellStyle name="Notas 39 2 4 2 3" xfId="41718"/>
    <cellStyle name="Notas 39 2 4 3" xfId="41719"/>
    <cellStyle name="Notas 39 2 4 3 2" xfId="41720"/>
    <cellStyle name="Notas 39 2 4 4" xfId="41721"/>
    <cellStyle name="Notas 39 2 4 5" xfId="41722"/>
    <cellStyle name="Notas 39 2 5" xfId="41723"/>
    <cellStyle name="Notas 39 2 5 2" xfId="41724"/>
    <cellStyle name="Notas 39 2 5 2 2" xfId="41725"/>
    <cellStyle name="Notas 39 2 5 3" xfId="41726"/>
    <cellStyle name="Notas 39 2 5 4" xfId="41727"/>
    <cellStyle name="Notas 39 2 6" xfId="41728"/>
    <cellStyle name="Notas 39 2 7" xfId="41729"/>
    <cellStyle name="Notas 39 3" xfId="41730"/>
    <cellStyle name="Notas 39 3 2" xfId="41731"/>
    <cellStyle name="Notas 39 3 2 2" xfId="41732"/>
    <cellStyle name="Notas 39 3 2 2 2" xfId="41733"/>
    <cellStyle name="Notas 39 3 2 2 3" xfId="41734"/>
    <cellStyle name="Notas 39 3 2 3" xfId="41735"/>
    <cellStyle name="Notas 39 3 2 3 2" xfId="41736"/>
    <cellStyle name="Notas 39 3 2 4" xfId="41737"/>
    <cellStyle name="Notas 39 3 2 5" xfId="41738"/>
    <cellStyle name="Notas 39 3 3" xfId="41739"/>
    <cellStyle name="Notas 39 3 3 2" xfId="41740"/>
    <cellStyle name="Notas 39 3 3 3" xfId="41741"/>
    <cellStyle name="Notas 39 3 4" xfId="41742"/>
    <cellStyle name="Notas 39 3 4 2" xfId="41743"/>
    <cellStyle name="Notas 39 3 5" xfId="41744"/>
    <cellStyle name="Notas 39 3 6" xfId="41745"/>
    <cellStyle name="Notas 39 4" xfId="41746"/>
    <cellStyle name="Notas 39 4 2" xfId="41747"/>
    <cellStyle name="Notas 39 4 2 2" xfId="41748"/>
    <cellStyle name="Notas 39 4 2 3" xfId="41749"/>
    <cellStyle name="Notas 39 4 3" xfId="41750"/>
    <cellStyle name="Notas 39 4 3 2" xfId="41751"/>
    <cellStyle name="Notas 39 4 4" xfId="41752"/>
    <cellStyle name="Notas 39 4 5" xfId="41753"/>
    <cellStyle name="Notas 39 5" xfId="41754"/>
    <cellStyle name="Notas 39 5 2" xfId="41755"/>
    <cellStyle name="Notas 39 5 2 2" xfId="41756"/>
    <cellStyle name="Notas 39 5 2 3" xfId="41757"/>
    <cellStyle name="Notas 39 5 3" xfId="41758"/>
    <cellStyle name="Notas 39 5 3 2" xfId="41759"/>
    <cellStyle name="Notas 39 5 4" xfId="41760"/>
    <cellStyle name="Notas 39 5 5" xfId="41761"/>
    <cellStyle name="Notas 39 6" xfId="41762"/>
    <cellStyle name="Notas 39 6 2" xfId="41763"/>
    <cellStyle name="Notas 39 6 2 2" xfId="41764"/>
    <cellStyle name="Notas 39 6 3" xfId="41765"/>
    <cellStyle name="Notas 39 6 4" xfId="41766"/>
    <cellStyle name="Notas 39 7" xfId="41767"/>
    <cellStyle name="Notas 39 8" xfId="41768"/>
    <cellStyle name="Notas 4" xfId="41769"/>
    <cellStyle name="Notas 4 10" xfId="41770"/>
    <cellStyle name="Notas 4 10 2" xfId="41771"/>
    <cellStyle name="Notas 4 10 2 2" xfId="41772"/>
    <cellStyle name="Notas 4 10 3" xfId="41773"/>
    <cellStyle name="Notas 4 10 4" xfId="41774"/>
    <cellStyle name="Notas 4 11" xfId="41775"/>
    <cellStyle name="Notas 4 11 2" xfId="41776"/>
    <cellStyle name="Notas 4 11 3" xfId="41777"/>
    <cellStyle name="Notas 4 12" xfId="41778"/>
    <cellStyle name="Notas 4 13" xfId="41779"/>
    <cellStyle name="Notas 4 14" xfId="41780"/>
    <cellStyle name="Notas 4 15" xfId="41781"/>
    <cellStyle name="Notas 4 2" xfId="41782"/>
    <cellStyle name="Notas 4 2 10" xfId="41783"/>
    <cellStyle name="Notas 4 2 11" xfId="41784"/>
    <cellStyle name="Notas 4 2 2" xfId="41785"/>
    <cellStyle name="Notas 4 2 2 2" xfId="41786"/>
    <cellStyle name="Notas 4 2 2 2 2" xfId="41787"/>
    <cellStyle name="Notas 4 2 2 3" xfId="41788"/>
    <cellStyle name="Notas 4 2 3" xfId="41789"/>
    <cellStyle name="Notas 4 2 3 2" xfId="41790"/>
    <cellStyle name="Notas 4 2 4" xfId="41791"/>
    <cellStyle name="Notas 4 2 4 2" xfId="41792"/>
    <cellStyle name="Notas 4 2 4 2 2" xfId="41793"/>
    <cellStyle name="Notas 4 2 4 2 2 2" xfId="41794"/>
    <cellStyle name="Notas 4 2 4 2 2 3" xfId="41795"/>
    <cellStyle name="Notas 4 2 4 2 3" xfId="41796"/>
    <cellStyle name="Notas 4 2 4 2 3 2" xfId="41797"/>
    <cellStyle name="Notas 4 2 4 2 4" xfId="41798"/>
    <cellStyle name="Notas 4 2 4 2 5" xfId="41799"/>
    <cellStyle name="Notas 4 2 4 3" xfId="41800"/>
    <cellStyle name="Notas 4 2 4 3 2" xfId="41801"/>
    <cellStyle name="Notas 4 2 4 3 3" xfId="41802"/>
    <cellStyle name="Notas 4 2 4 4" xfId="41803"/>
    <cellStyle name="Notas 4 2 5" xfId="41804"/>
    <cellStyle name="Notas 4 2 5 2" xfId="41805"/>
    <cellStyle name="Notas 4 2 5 2 2" xfId="41806"/>
    <cellStyle name="Notas 4 2 5 2 2 2" xfId="41807"/>
    <cellStyle name="Notas 4 2 5 2 2 3" xfId="41808"/>
    <cellStyle name="Notas 4 2 5 2 3" xfId="41809"/>
    <cellStyle name="Notas 4 2 5 2 3 2" xfId="41810"/>
    <cellStyle name="Notas 4 2 5 2 4" xfId="41811"/>
    <cellStyle name="Notas 4 2 5 2 5" xfId="41812"/>
    <cellStyle name="Notas 4 2 5 3" xfId="41813"/>
    <cellStyle name="Notas 4 2 5 3 2" xfId="41814"/>
    <cellStyle name="Notas 4 2 5 3 3" xfId="41815"/>
    <cellStyle name="Notas 4 2 5 4" xfId="41816"/>
    <cellStyle name="Notas 4 2 5 4 2" xfId="41817"/>
    <cellStyle name="Notas 4 2 5 5" xfId="41818"/>
    <cellStyle name="Notas 4 2 5 6" xfId="41819"/>
    <cellStyle name="Notas 4 2 6" xfId="41820"/>
    <cellStyle name="Notas 4 2 6 2" xfId="41821"/>
    <cellStyle name="Notas 4 2 6 2 2" xfId="41822"/>
    <cellStyle name="Notas 4 2 6 2 3" xfId="41823"/>
    <cellStyle name="Notas 4 2 6 3" xfId="41824"/>
    <cellStyle name="Notas 4 2 6 3 2" xfId="41825"/>
    <cellStyle name="Notas 4 2 6 4" xfId="41826"/>
    <cellStyle name="Notas 4 2 6 5" xfId="41827"/>
    <cellStyle name="Notas 4 2 7" xfId="41828"/>
    <cellStyle name="Notas 4 2 7 2" xfId="41829"/>
    <cellStyle name="Notas 4 2 7 2 2" xfId="41830"/>
    <cellStyle name="Notas 4 2 7 3" xfId="41831"/>
    <cellStyle name="Notas 4 2 7 4" xfId="41832"/>
    <cellStyle name="Notas 4 2 8" xfId="41833"/>
    <cellStyle name="Notas 4 2 9" xfId="41834"/>
    <cellStyle name="Notas 4 3" xfId="41835"/>
    <cellStyle name="Notas 4 3 2" xfId="41836"/>
    <cellStyle name="Notas 4 3 2 2" xfId="41837"/>
    <cellStyle name="Notas 4 3 3" xfId="41838"/>
    <cellStyle name="Notas 4 4" xfId="41839"/>
    <cellStyle name="Notas 4 4 2" xfId="41840"/>
    <cellStyle name="Notas 4 5" xfId="41841"/>
    <cellStyle name="Notas 4 5 2" xfId="41842"/>
    <cellStyle name="Notas 4 6" xfId="41843"/>
    <cellStyle name="Notas 4 6 2" xfId="41844"/>
    <cellStyle name="Notas 4 6 2 2" xfId="41845"/>
    <cellStyle name="Notas 4 6 2 2 2" xfId="41846"/>
    <cellStyle name="Notas 4 6 2 2 3" xfId="41847"/>
    <cellStyle name="Notas 4 6 2 3" xfId="41848"/>
    <cellStyle name="Notas 4 6 2 3 2" xfId="41849"/>
    <cellStyle name="Notas 4 6 2 4" xfId="41850"/>
    <cellStyle name="Notas 4 6 2 5" xfId="41851"/>
    <cellStyle name="Notas 4 6 3" xfId="41852"/>
    <cellStyle name="Notas 4 6 3 2" xfId="41853"/>
    <cellStyle name="Notas 4 6 3 3" xfId="41854"/>
    <cellStyle name="Notas 4 6 4" xfId="41855"/>
    <cellStyle name="Notas 4 7" xfId="41856"/>
    <cellStyle name="Notas 4 7 2" xfId="41857"/>
    <cellStyle name="Notas 4 7 2 2" xfId="41858"/>
    <cellStyle name="Notas 4 7 2 2 2" xfId="41859"/>
    <cellStyle name="Notas 4 7 2 2 3" xfId="41860"/>
    <cellStyle name="Notas 4 7 2 3" xfId="41861"/>
    <cellStyle name="Notas 4 7 2 3 2" xfId="41862"/>
    <cellStyle name="Notas 4 7 2 4" xfId="41863"/>
    <cellStyle name="Notas 4 7 2 5" xfId="41864"/>
    <cellStyle name="Notas 4 7 3" xfId="41865"/>
    <cellStyle name="Notas 4 7 3 2" xfId="41866"/>
    <cellStyle name="Notas 4 7 3 3" xfId="41867"/>
    <cellStyle name="Notas 4 7 4" xfId="41868"/>
    <cellStyle name="Notas 4 7 4 2" xfId="41869"/>
    <cellStyle name="Notas 4 7 5" xfId="41870"/>
    <cellStyle name="Notas 4 7 6" xfId="41871"/>
    <cellStyle name="Notas 4 8" xfId="41872"/>
    <cellStyle name="Notas 4 8 2" xfId="41873"/>
    <cellStyle name="Notas 4 8 2 2" xfId="41874"/>
    <cellStyle name="Notas 4 8 2 3" xfId="41875"/>
    <cellStyle name="Notas 4 8 3" xfId="41876"/>
    <cellStyle name="Notas 4 8 3 2" xfId="41877"/>
    <cellStyle name="Notas 4 8 4" xfId="41878"/>
    <cellStyle name="Notas 4 8 5" xfId="41879"/>
    <cellStyle name="Notas 4 9" xfId="41880"/>
    <cellStyle name="Notas 4 9 2" xfId="41881"/>
    <cellStyle name="Notas 4 9 2 2" xfId="41882"/>
    <cellStyle name="Notas 4 9 2 3" xfId="41883"/>
    <cellStyle name="Notas 4 9 3" xfId="41884"/>
    <cellStyle name="Notas 4 9 3 2" xfId="41885"/>
    <cellStyle name="Notas 4 9 4" xfId="41886"/>
    <cellStyle name="Notas 4 9 5" xfId="41887"/>
    <cellStyle name="Notas 40" xfId="41888"/>
    <cellStyle name="Notas 40 2" xfId="41889"/>
    <cellStyle name="Notas 40 2 2" xfId="41890"/>
    <cellStyle name="Notas 40 2 2 2" xfId="41891"/>
    <cellStyle name="Notas 40 2 2 2 2" xfId="41892"/>
    <cellStyle name="Notas 40 2 2 2 2 2" xfId="41893"/>
    <cellStyle name="Notas 40 2 2 2 2 3" xfId="41894"/>
    <cellStyle name="Notas 40 2 2 2 3" xfId="41895"/>
    <cellStyle name="Notas 40 2 2 2 3 2" xfId="41896"/>
    <cellStyle name="Notas 40 2 2 2 4" xfId="41897"/>
    <cellStyle name="Notas 40 2 2 2 5" xfId="41898"/>
    <cellStyle name="Notas 40 2 2 3" xfId="41899"/>
    <cellStyle name="Notas 40 2 2 3 2" xfId="41900"/>
    <cellStyle name="Notas 40 2 2 3 3" xfId="41901"/>
    <cellStyle name="Notas 40 2 2 4" xfId="41902"/>
    <cellStyle name="Notas 40 2 2 4 2" xfId="41903"/>
    <cellStyle name="Notas 40 2 2 5" xfId="41904"/>
    <cellStyle name="Notas 40 2 2 6" xfId="41905"/>
    <cellStyle name="Notas 40 2 3" xfId="41906"/>
    <cellStyle name="Notas 40 2 3 2" xfId="41907"/>
    <cellStyle name="Notas 40 2 3 2 2" xfId="41908"/>
    <cellStyle name="Notas 40 2 3 2 3" xfId="41909"/>
    <cellStyle name="Notas 40 2 3 3" xfId="41910"/>
    <cellStyle name="Notas 40 2 3 3 2" xfId="41911"/>
    <cellStyle name="Notas 40 2 3 4" xfId="41912"/>
    <cellStyle name="Notas 40 2 3 5" xfId="41913"/>
    <cellStyle name="Notas 40 2 4" xfId="41914"/>
    <cellStyle name="Notas 40 2 4 2" xfId="41915"/>
    <cellStyle name="Notas 40 2 4 2 2" xfId="41916"/>
    <cellStyle name="Notas 40 2 4 2 3" xfId="41917"/>
    <cellStyle name="Notas 40 2 4 3" xfId="41918"/>
    <cellStyle name="Notas 40 2 4 3 2" xfId="41919"/>
    <cellStyle name="Notas 40 2 4 4" xfId="41920"/>
    <cellStyle name="Notas 40 2 4 5" xfId="41921"/>
    <cellStyle name="Notas 40 2 5" xfId="41922"/>
    <cellStyle name="Notas 40 2 5 2" xfId="41923"/>
    <cellStyle name="Notas 40 2 5 2 2" xfId="41924"/>
    <cellStyle name="Notas 40 2 5 3" xfId="41925"/>
    <cellStyle name="Notas 40 2 5 4" xfId="41926"/>
    <cellStyle name="Notas 40 2 6" xfId="41927"/>
    <cellStyle name="Notas 40 2 7" xfId="41928"/>
    <cellStyle name="Notas 40 3" xfId="41929"/>
    <cellStyle name="Notas 40 3 2" xfId="41930"/>
    <cellStyle name="Notas 40 3 2 2" xfId="41931"/>
    <cellStyle name="Notas 40 3 2 2 2" xfId="41932"/>
    <cellStyle name="Notas 40 3 2 2 3" xfId="41933"/>
    <cellStyle name="Notas 40 3 2 3" xfId="41934"/>
    <cellStyle name="Notas 40 3 2 3 2" xfId="41935"/>
    <cellStyle name="Notas 40 3 2 4" xfId="41936"/>
    <cellStyle name="Notas 40 3 2 5" xfId="41937"/>
    <cellStyle name="Notas 40 3 3" xfId="41938"/>
    <cellStyle name="Notas 40 3 3 2" xfId="41939"/>
    <cellStyle name="Notas 40 3 3 3" xfId="41940"/>
    <cellStyle name="Notas 40 3 4" xfId="41941"/>
    <cellStyle name="Notas 40 3 4 2" xfId="41942"/>
    <cellStyle name="Notas 40 3 5" xfId="41943"/>
    <cellStyle name="Notas 40 3 6" xfId="41944"/>
    <cellStyle name="Notas 40 4" xfId="41945"/>
    <cellStyle name="Notas 40 4 2" xfId="41946"/>
    <cellStyle name="Notas 40 4 2 2" xfId="41947"/>
    <cellStyle name="Notas 40 4 2 3" xfId="41948"/>
    <cellStyle name="Notas 40 4 3" xfId="41949"/>
    <cellStyle name="Notas 40 4 3 2" xfId="41950"/>
    <cellStyle name="Notas 40 4 4" xfId="41951"/>
    <cellStyle name="Notas 40 4 5" xfId="41952"/>
    <cellStyle name="Notas 40 5" xfId="41953"/>
    <cellStyle name="Notas 40 5 2" xfId="41954"/>
    <cellStyle name="Notas 40 5 2 2" xfId="41955"/>
    <cellStyle name="Notas 40 5 2 3" xfId="41956"/>
    <cellStyle name="Notas 40 5 3" xfId="41957"/>
    <cellStyle name="Notas 40 5 3 2" xfId="41958"/>
    <cellStyle name="Notas 40 5 4" xfId="41959"/>
    <cellStyle name="Notas 40 5 5" xfId="41960"/>
    <cellStyle name="Notas 40 6" xfId="41961"/>
    <cellStyle name="Notas 40 6 2" xfId="41962"/>
    <cellStyle name="Notas 40 6 2 2" xfId="41963"/>
    <cellStyle name="Notas 40 6 3" xfId="41964"/>
    <cellStyle name="Notas 40 6 4" xfId="41965"/>
    <cellStyle name="Notas 40 7" xfId="41966"/>
    <cellStyle name="Notas 40 8" xfId="41967"/>
    <cellStyle name="Notas 41" xfId="41968"/>
    <cellStyle name="Notas 41 2" xfId="41969"/>
    <cellStyle name="Notas 41 2 2" xfId="41970"/>
    <cellStyle name="Notas 41 2 2 2" xfId="41971"/>
    <cellStyle name="Notas 41 2 2 2 2" xfId="41972"/>
    <cellStyle name="Notas 41 2 2 2 2 2" xfId="41973"/>
    <cellStyle name="Notas 41 2 2 2 2 3" xfId="41974"/>
    <cellStyle name="Notas 41 2 2 2 3" xfId="41975"/>
    <cellStyle name="Notas 41 2 2 2 3 2" xfId="41976"/>
    <cellStyle name="Notas 41 2 2 2 4" xfId="41977"/>
    <cellStyle name="Notas 41 2 2 2 5" xfId="41978"/>
    <cellStyle name="Notas 41 2 2 3" xfId="41979"/>
    <cellStyle name="Notas 41 2 2 3 2" xfId="41980"/>
    <cellStyle name="Notas 41 2 2 3 3" xfId="41981"/>
    <cellStyle name="Notas 41 2 2 4" xfId="41982"/>
    <cellStyle name="Notas 41 2 2 4 2" xfId="41983"/>
    <cellStyle name="Notas 41 2 2 5" xfId="41984"/>
    <cellStyle name="Notas 41 2 2 6" xfId="41985"/>
    <cellStyle name="Notas 41 2 3" xfId="41986"/>
    <cellStyle name="Notas 41 2 3 2" xfId="41987"/>
    <cellStyle name="Notas 41 2 3 2 2" xfId="41988"/>
    <cellStyle name="Notas 41 2 3 2 3" xfId="41989"/>
    <cellStyle name="Notas 41 2 3 3" xfId="41990"/>
    <cellStyle name="Notas 41 2 3 3 2" xfId="41991"/>
    <cellStyle name="Notas 41 2 3 4" xfId="41992"/>
    <cellStyle name="Notas 41 2 3 5" xfId="41993"/>
    <cellStyle name="Notas 41 2 4" xfId="41994"/>
    <cellStyle name="Notas 41 2 4 2" xfId="41995"/>
    <cellStyle name="Notas 41 2 4 2 2" xfId="41996"/>
    <cellStyle name="Notas 41 2 4 2 3" xfId="41997"/>
    <cellStyle name="Notas 41 2 4 3" xfId="41998"/>
    <cellStyle name="Notas 41 2 4 3 2" xfId="41999"/>
    <cellStyle name="Notas 41 2 4 4" xfId="42000"/>
    <cellStyle name="Notas 41 2 4 5" xfId="42001"/>
    <cellStyle name="Notas 41 2 5" xfId="42002"/>
    <cellStyle name="Notas 41 2 5 2" xfId="42003"/>
    <cellStyle name="Notas 41 2 5 2 2" xfId="42004"/>
    <cellStyle name="Notas 41 2 5 3" xfId="42005"/>
    <cellStyle name="Notas 41 2 5 4" xfId="42006"/>
    <cellStyle name="Notas 41 2 6" xfId="42007"/>
    <cellStyle name="Notas 41 2 7" xfId="42008"/>
    <cellStyle name="Notas 41 3" xfId="42009"/>
    <cellStyle name="Notas 41 3 2" xfId="42010"/>
    <cellStyle name="Notas 41 3 2 2" xfId="42011"/>
    <cellStyle name="Notas 41 3 2 2 2" xfId="42012"/>
    <cellStyle name="Notas 41 3 2 2 3" xfId="42013"/>
    <cellStyle name="Notas 41 3 2 3" xfId="42014"/>
    <cellStyle name="Notas 41 3 2 3 2" xfId="42015"/>
    <cellStyle name="Notas 41 3 2 4" xfId="42016"/>
    <cellStyle name="Notas 41 3 2 5" xfId="42017"/>
    <cellStyle name="Notas 41 3 3" xfId="42018"/>
    <cellStyle name="Notas 41 3 3 2" xfId="42019"/>
    <cellStyle name="Notas 41 3 3 3" xfId="42020"/>
    <cellStyle name="Notas 41 3 4" xfId="42021"/>
    <cellStyle name="Notas 41 3 4 2" xfId="42022"/>
    <cellStyle name="Notas 41 3 5" xfId="42023"/>
    <cellStyle name="Notas 41 3 6" xfId="42024"/>
    <cellStyle name="Notas 41 4" xfId="42025"/>
    <cellStyle name="Notas 41 4 2" xfId="42026"/>
    <cellStyle name="Notas 41 4 2 2" xfId="42027"/>
    <cellStyle name="Notas 41 4 2 3" xfId="42028"/>
    <cellStyle name="Notas 41 4 3" xfId="42029"/>
    <cellStyle name="Notas 41 4 3 2" xfId="42030"/>
    <cellStyle name="Notas 41 4 4" xfId="42031"/>
    <cellStyle name="Notas 41 4 5" xfId="42032"/>
    <cellStyle name="Notas 41 5" xfId="42033"/>
    <cellStyle name="Notas 41 5 2" xfId="42034"/>
    <cellStyle name="Notas 41 5 2 2" xfId="42035"/>
    <cellStyle name="Notas 41 5 2 3" xfId="42036"/>
    <cellStyle name="Notas 41 5 3" xfId="42037"/>
    <cellStyle name="Notas 41 5 3 2" xfId="42038"/>
    <cellStyle name="Notas 41 5 4" xfId="42039"/>
    <cellStyle name="Notas 41 5 5" xfId="42040"/>
    <cellStyle name="Notas 41 6" xfId="42041"/>
    <cellStyle name="Notas 41 6 2" xfId="42042"/>
    <cellStyle name="Notas 41 6 2 2" xfId="42043"/>
    <cellStyle name="Notas 41 6 3" xfId="42044"/>
    <cellStyle name="Notas 41 6 4" xfId="42045"/>
    <cellStyle name="Notas 41 7" xfId="42046"/>
    <cellStyle name="Notas 41 8" xfId="42047"/>
    <cellStyle name="Notas 42" xfId="42048"/>
    <cellStyle name="Notas 42 2" xfId="42049"/>
    <cellStyle name="Notas 42 2 2" xfId="42050"/>
    <cellStyle name="Notas 42 2 2 2" xfId="42051"/>
    <cellStyle name="Notas 42 2 2 2 2" xfId="42052"/>
    <cellStyle name="Notas 42 2 2 2 2 2" xfId="42053"/>
    <cellStyle name="Notas 42 2 2 2 2 3" xfId="42054"/>
    <cellStyle name="Notas 42 2 2 2 3" xfId="42055"/>
    <cellStyle name="Notas 42 2 2 2 3 2" xfId="42056"/>
    <cellStyle name="Notas 42 2 2 2 4" xfId="42057"/>
    <cellStyle name="Notas 42 2 2 2 5" xfId="42058"/>
    <cellStyle name="Notas 42 2 2 3" xfId="42059"/>
    <cellStyle name="Notas 42 2 2 3 2" xfId="42060"/>
    <cellStyle name="Notas 42 2 2 3 3" xfId="42061"/>
    <cellStyle name="Notas 42 2 2 4" xfId="42062"/>
    <cellStyle name="Notas 42 2 2 4 2" xfId="42063"/>
    <cellStyle name="Notas 42 2 2 5" xfId="42064"/>
    <cellStyle name="Notas 42 2 2 6" xfId="42065"/>
    <cellStyle name="Notas 42 2 3" xfId="42066"/>
    <cellStyle name="Notas 42 2 3 2" xfId="42067"/>
    <cellStyle name="Notas 42 2 3 2 2" xfId="42068"/>
    <cellStyle name="Notas 42 2 3 2 3" xfId="42069"/>
    <cellStyle name="Notas 42 2 3 3" xfId="42070"/>
    <cellStyle name="Notas 42 2 3 3 2" xfId="42071"/>
    <cellStyle name="Notas 42 2 3 4" xfId="42072"/>
    <cellStyle name="Notas 42 2 3 5" xfId="42073"/>
    <cellStyle name="Notas 42 2 4" xfId="42074"/>
    <cellStyle name="Notas 42 2 4 2" xfId="42075"/>
    <cellStyle name="Notas 42 2 4 2 2" xfId="42076"/>
    <cellStyle name="Notas 42 2 4 2 3" xfId="42077"/>
    <cellStyle name="Notas 42 2 4 3" xfId="42078"/>
    <cellStyle name="Notas 42 2 4 3 2" xfId="42079"/>
    <cellStyle name="Notas 42 2 4 4" xfId="42080"/>
    <cellStyle name="Notas 42 2 4 5" xfId="42081"/>
    <cellStyle name="Notas 42 2 5" xfId="42082"/>
    <cellStyle name="Notas 42 2 5 2" xfId="42083"/>
    <cellStyle name="Notas 42 2 5 2 2" xfId="42084"/>
    <cellStyle name="Notas 42 2 5 3" xfId="42085"/>
    <cellStyle name="Notas 42 2 5 4" xfId="42086"/>
    <cellStyle name="Notas 42 2 6" xfId="42087"/>
    <cellStyle name="Notas 42 2 7" xfId="42088"/>
    <cellStyle name="Notas 42 3" xfId="42089"/>
    <cellStyle name="Notas 42 3 2" xfId="42090"/>
    <cellStyle name="Notas 42 3 2 2" xfId="42091"/>
    <cellStyle name="Notas 42 3 2 2 2" xfId="42092"/>
    <cellStyle name="Notas 42 3 2 2 3" xfId="42093"/>
    <cellStyle name="Notas 42 3 2 3" xfId="42094"/>
    <cellStyle name="Notas 42 3 2 3 2" xfId="42095"/>
    <cellStyle name="Notas 42 3 2 4" xfId="42096"/>
    <cellStyle name="Notas 42 3 2 5" xfId="42097"/>
    <cellStyle name="Notas 42 3 3" xfId="42098"/>
    <cellStyle name="Notas 42 3 3 2" xfId="42099"/>
    <cellStyle name="Notas 42 3 3 3" xfId="42100"/>
    <cellStyle name="Notas 42 3 4" xfId="42101"/>
    <cellStyle name="Notas 42 3 4 2" xfId="42102"/>
    <cellStyle name="Notas 42 3 5" xfId="42103"/>
    <cellStyle name="Notas 42 3 6" xfId="42104"/>
    <cellStyle name="Notas 42 4" xfId="42105"/>
    <cellStyle name="Notas 42 4 2" xfId="42106"/>
    <cellStyle name="Notas 42 4 2 2" xfId="42107"/>
    <cellStyle name="Notas 42 4 2 3" xfId="42108"/>
    <cellStyle name="Notas 42 4 3" xfId="42109"/>
    <cellStyle name="Notas 42 4 3 2" xfId="42110"/>
    <cellStyle name="Notas 42 4 4" xfId="42111"/>
    <cellStyle name="Notas 42 4 5" xfId="42112"/>
    <cellStyle name="Notas 42 5" xfId="42113"/>
    <cellStyle name="Notas 42 5 2" xfId="42114"/>
    <cellStyle name="Notas 42 5 2 2" xfId="42115"/>
    <cellStyle name="Notas 42 5 2 3" xfId="42116"/>
    <cellStyle name="Notas 42 5 3" xfId="42117"/>
    <cellStyle name="Notas 42 5 3 2" xfId="42118"/>
    <cellStyle name="Notas 42 5 4" xfId="42119"/>
    <cellStyle name="Notas 42 5 5" xfId="42120"/>
    <cellStyle name="Notas 42 6" xfId="42121"/>
    <cellStyle name="Notas 42 6 2" xfId="42122"/>
    <cellStyle name="Notas 42 6 2 2" xfId="42123"/>
    <cellStyle name="Notas 42 6 3" xfId="42124"/>
    <cellStyle name="Notas 42 6 4" xfId="42125"/>
    <cellStyle name="Notas 42 7" xfId="42126"/>
    <cellStyle name="Notas 42 8" xfId="42127"/>
    <cellStyle name="Notas 43" xfId="42128"/>
    <cellStyle name="Notas 43 2" xfId="42129"/>
    <cellStyle name="Notas 43 2 2" xfId="42130"/>
    <cellStyle name="Notas 43 2 2 2" xfId="42131"/>
    <cellStyle name="Notas 43 2 2 2 2" xfId="42132"/>
    <cellStyle name="Notas 43 2 2 2 2 2" xfId="42133"/>
    <cellStyle name="Notas 43 2 2 2 2 3" xfId="42134"/>
    <cellStyle name="Notas 43 2 2 2 3" xfId="42135"/>
    <cellStyle name="Notas 43 2 2 2 3 2" xfId="42136"/>
    <cellStyle name="Notas 43 2 2 2 4" xfId="42137"/>
    <cellStyle name="Notas 43 2 2 2 5" xfId="42138"/>
    <cellStyle name="Notas 43 2 2 3" xfId="42139"/>
    <cellStyle name="Notas 43 2 2 3 2" xfId="42140"/>
    <cellStyle name="Notas 43 2 2 3 3" xfId="42141"/>
    <cellStyle name="Notas 43 2 2 4" xfId="42142"/>
    <cellStyle name="Notas 43 2 2 4 2" xfId="42143"/>
    <cellStyle name="Notas 43 2 2 5" xfId="42144"/>
    <cellStyle name="Notas 43 2 2 6" xfId="42145"/>
    <cellStyle name="Notas 43 2 3" xfId="42146"/>
    <cellStyle name="Notas 43 2 3 2" xfId="42147"/>
    <cellStyle name="Notas 43 2 3 2 2" xfId="42148"/>
    <cellStyle name="Notas 43 2 3 2 3" xfId="42149"/>
    <cellStyle name="Notas 43 2 3 3" xfId="42150"/>
    <cellStyle name="Notas 43 2 3 3 2" xfId="42151"/>
    <cellStyle name="Notas 43 2 3 4" xfId="42152"/>
    <cellStyle name="Notas 43 2 3 5" xfId="42153"/>
    <cellStyle name="Notas 43 2 4" xfId="42154"/>
    <cellStyle name="Notas 43 2 4 2" xfId="42155"/>
    <cellStyle name="Notas 43 2 4 2 2" xfId="42156"/>
    <cellStyle name="Notas 43 2 4 2 3" xfId="42157"/>
    <cellStyle name="Notas 43 2 4 3" xfId="42158"/>
    <cellStyle name="Notas 43 2 4 3 2" xfId="42159"/>
    <cellStyle name="Notas 43 2 4 4" xfId="42160"/>
    <cellStyle name="Notas 43 2 4 5" xfId="42161"/>
    <cellStyle name="Notas 43 2 5" xfId="42162"/>
    <cellStyle name="Notas 43 2 5 2" xfId="42163"/>
    <cellStyle name="Notas 43 2 5 2 2" xfId="42164"/>
    <cellStyle name="Notas 43 2 5 3" xfId="42165"/>
    <cellStyle name="Notas 43 2 5 4" xfId="42166"/>
    <cellStyle name="Notas 43 2 6" xfId="42167"/>
    <cellStyle name="Notas 43 2 7" xfId="42168"/>
    <cellStyle name="Notas 43 3" xfId="42169"/>
    <cellStyle name="Notas 43 3 2" xfId="42170"/>
    <cellStyle name="Notas 43 3 2 2" xfId="42171"/>
    <cellStyle name="Notas 43 3 2 2 2" xfId="42172"/>
    <cellStyle name="Notas 43 3 2 2 3" xfId="42173"/>
    <cellStyle name="Notas 43 3 2 3" xfId="42174"/>
    <cellStyle name="Notas 43 3 2 3 2" xfId="42175"/>
    <cellStyle name="Notas 43 3 2 4" xfId="42176"/>
    <cellStyle name="Notas 43 3 2 5" xfId="42177"/>
    <cellStyle name="Notas 43 3 3" xfId="42178"/>
    <cellStyle name="Notas 43 3 3 2" xfId="42179"/>
    <cellStyle name="Notas 43 3 3 3" xfId="42180"/>
    <cellStyle name="Notas 43 3 4" xfId="42181"/>
    <cellStyle name="Notas 43 3 4 2" xfId="42182"/>
    <cellStyle name="Notas 43 3 5" xfId="42183"/>
    <cellStyle name="Notas 43 3 6" xfId="42184"/>
    <cellStyle name="Notas 43 4" xfId="42185"/>
    <cellStyle name="Notas 43 4 2" xfId="42186"/>
    <cellStyle name="Notas 43 4 2 2" xfId="42187"/>
    <cellStyle name="Notas 43 4 2 3" xfId="42188"/>
    <cellStyle name="Notas 43 4 3" xfId="42189"/>
    <cellStyle name="Notas 43 4 3 2" xfId="42190"/>
    <cellStyle name="Notas 43 4 4" xfId="42191"/>
    <cellStyle name="Notas 43 4 5" xfId="42192"/>
    <cellStyle name="Notas 43 5" xfId="42193"/>
    <cellStyle name="Notas 43 5 2" xfId="42194"/>
    <cellStyle name="Notas 43 5 2 2" xfId="42195"/>
    <cellStyle name="Notas 43 5 2 3" xfId="42196"/>
    <cellStyle name="Notas 43 5 3" xfId="42197"/>
    <cellStyle name="Notas 43 5 3 2" xfId="42198"/>
    <cellStyle name="Notas 43 5 4" xfId="42199"/>
    <cellStyle name="Notas 43 5 5" xfId="42200"/>
    <cellStyle name="Notas 43 6" xfId="42201"/>
    <cellStyle name="Notas 43 6 2" xfId="42202"/>
    <cellStyle name="Notas 43 6 2 2" xfId="42203"/>
    <cellStyle name="Notas 43 6 3" xfId="42204"/>
    <cellStyle name="Notas 43 6 4" xfId="42205"/>
    <cellStyle name="Notas 43 7" xfId="42206"/>
    <cellStyle name="Notas 43 8" xfId="42207"/>
    <cellStyle name="Notas 44" xfId="42208"/>
    <cellStyle name="Notas 44 2" xfId="42209"/>
    <cellStyle name="Notas 44 2 2" xfId="42210"/>
    <cellStyle name="Notas 44 2 2 2" xfId="42211"/>
    <cellStyle name="Notas 44 2 2 2 2" xfId="42212"/>
    <cellStyle name="Notas 44 2 2 2 2 2" xfId="42213"/>
    <cellStyle name="Notas 44 2 2 2 2 3" xfId="42214"/>
    <cellStyle name="Notas 44 2 2 2 3" xfId="42215"/>
    <cellStyle name="Notas 44 2 2 2 3 2" xfId="42216"/>
    <cellStyle name="Notas 44 2 2 2 4" xfId="42217"/>
    <cellStyle name="Notas 44 2 2 2 5" xfId="42218"/>
    <cellStyle name="Notas 44 2 2 3" xfId="42219"/>
    <cellStyle name="Notas 44 2 2 3 2" xfId="42220"/>
    <cellStyle name="Notas 44 2 2 3 3" xfId="42221"/>
    <cellStyle name="Notas 44 2 2 4" xfId="42222"/>
    <cellStyle name="Notas 44 2 2 4 2" xfId="42223"/>
    <cellStyle name="Notas 44 2 2 5" xfId="42224"/>
    <cellStyle name="Notas 44 2 2 6" xfId="42225"/>
    <cellStyle name="Notas 44 2 3" xfId="42226"/>
    <cellStyle name="Notas 44 2 3 2" xfId="42227"/>
    <cellStyle name="Notas 44 2 3 2 2" xfId="42228"/>
    <cellStyle name="Notas 44 2 3 2 3" xfId="42229"/>
    <cellStyle name="Notas 44 2 3 3" xfId="42230"/>
    <cellStyle name="Notas 44 2 3 3 2" xfId="42231"/>
    <cellStyle name="Notas 44 2 3 4" xfId="42232"/>
    <cellStyle name="Notas 44 2 3 5" xfId="42233"/>
    <cellStyle name="Notas 44 2 4" xfId="42234"/>
    <cellStyle name="Notas 44 2 4 2" xfId="42235"/>
    <cellStyle name="Notas 44 2 4 2 2" xfId="42236"/>
    <cellStyle name="Notas 44 2 4 2 3" xfId="42237"/>
    <cellStyle name="Notas 44 2 4 3" xfId="42238"/>
    <cellStyle name="Notas 44 2 4 3 2" xfId="42239"/>
    <cellStyle name="Notas 44 2 4 4" xfId="42240"/>
    <cellStyle name="Notas 44 2 4 5" xfId="42241"/>
    <cellStyle name="Notas 44 2 5" xfId="42242"/>
    <cellStyle name="Notas 44 2 5 2" xfId="42243"/>
    <cellStyle name="Notas 44 2 5 2 2" xfId="42244"/>
    <cellStyle name="Notas 44 2 5 3" xfId="42245"/>
    <cellStyle name="Notas 44 2 5 4" xfId="42246"/>
    <cellStyle name="Notas 44 2 6" xfId="42247"/>
    <cellStyle name="Notas 44 2 7" xfId="42248"/>
    <cellStyle name="Notas 44 3" xfId="42249"/>
    <cellStyle name="Notas 44 3 2" xfId="42250"/>
    <cellStyle name="Notas 44 3 2 2" xfId="42251"/>
    <cellStyle name="Notas 44 3 2 2 2" xfId="42252"/>
    <cellStyle name="Notas 44 3 2 2 3" xfId="42253"/>
    <cellStyle name="Notas 44 3 2 3" xfId="42254"/>
    <cellStyle name="Notas 44 3 2 3 2" xfId="42255"/>
    <cellStyle name="Notas 44 3 2 4" xfId="42256"/>
    <cellStyle name="Notas 44 3 2 5" xfId="42257"/>
    <cellStyle name="Notas 44 3 3" xfId="42258"/>
    <cellStyle name="Notas 44 3 3 2" xfId="42259"/>
    <cellStyle name="Notas 44 3 3 3" xfId="42260"/>
    <cellStyle name="Notas 44 3 4" xfId="42261"/>
    <cellStyle name="Notas 44 3 4 2" xfId="42262"/>
    <cellStyle name="Notas 44 3 5" xfId="42263"/>
    <cellStyle name="Notas 44 3 6" xfId="42264"/>
    <cellStyle name="Notas 44 4" xfId="42265"/>
    <cellStyle name="Notas 44 4 2" xfId="42266"/>
    <cellStyle name="Notas 44 4 2 2" xfId="42267"/>
    <cellStyle name="Notas 44 4 2 3" xfId="42268"/>
    <cellStyle name="Notas 44 4 3" xfId="42269"/>
    <cellStyle name="Notas 44 4 3 2" xfId="42270"/>
    <cellStyle name="Notas 44 4 4" xfId="42271"/>
    <cellStyle name="Notas 44 4 5" xfId="42272"/>
    <cellStyle name="Notas 44 5" xfId="42273"/>
    <cellStyle name="Notas 44 5 2" xfId="42274"/>
    <cellStyle name="Notas 44 5 2 2" xfId="42275"/>
    <cellStyle name="Notas 44 5 2 3" xfId="42276"/>
    <cellStyle name="Notas 44 5 3" xfId="42277"/>
    <cellStyle name="Notas 44 5 3 2" xfId="42278"/>
    <cellStyle name="Notas 44 5 4" xfId="42279"/>
    <cellStyle name="Notas 44 5 5" xfId="42280"/>
    <cellStyle name="Notas 44 6" xfId="42281"/>
    <cellStyle name="Notas 44 6 2" xfId="42282"/>
    <cellStyle name="Notas 44 6 2 2" xfId="42283"/>
    <cellStyle name="Notas 44 6 3" xfId="42284"/>
    <cellStyle name="Notas 44 6 4" xfId="42285"/>
    <cellStyle name="Notas 44 7" xfId="42286"/>
    <cellStyle name="Notas 44 8" xfId="42287"/>
    <cellStyle name="Notas 45" xfId="42288"/>
    <cellStyle name="Notas 45 2" xfId="42289"/>
    <cellStyle name="Notas 45 2 2" xfId="42290"/>
    <cellStyle name="Notas 45 2 2 2" xfId="42291"/>
    <cellStyle name="Notas 45 2 2 2 2" xfId="42292"/>
    <cellStyle name="Notas 45 2 2 2 2 2" xfId="42293"/>
    <cellStyle name="Notas 45 2 2 2 2 3" xfId="42294"/>
    <cellStyle name="Notas 45 2 2 2 3" xfId="42295"/>
    <cellStyle name="Notas 45 2 2 2 3 2" xfId="42296"/>
    <cellStyle name="Notas 45 2 2 2 4" xfId="42297"/>
    <cellStyle name="Notas 45 2 2 2 5" xfId="42298"/>
    <cellStyle name="Notas 45 2 2 3" xfId="42299"/>
    <cellStyle name="Notas 45 2 2 3 2" xfId="42300"/>
    <cellStyle name="Notas 45 2 2 3 3" xfId="42301"/>
    <cellStyle name="Notas 45 2 2 4" xfId="42302"/>
    <cellStyle name="Notas 45 2 2 4 2" xfId="42303"/>
    <cellStyle name="Notas 45 2 2 5" xfId="42304"/>
    <cellStyle name="Notas 45 2 2 6" xfId="42305"/>
    <cellStyle name="Notas 45 2 3" xfId="42306"/>
    <cellStyle name="Notas 45 2 3 2" xfId="42307"/>
    <cellStyle name="Notas 45 2 3 2 2" xfId="42308"/>
    <cellStyle name="Notas 45 2 3 2 3" xfId="42309"/>
    <cellStyle name="Notas 45 2 3 3" xfId="42310"/>
    <cellStyle name="Notas 45 2 3 3 2" xfId="42311"/>
    <cellStyle name="Notas 45 2 3 4" xfId="42312"/>
    <cellStyle name="Notas 45 2 3 5" xfId="42313"/>
    <cellStyle name="Notas 45 2 4" xfId="42314"/>
    <cellStyle name="Notas 45 2 4 2" xfId="42315"/>
    <cellStyle name="Notas 45 2 4 2 2" xfId="42316"/>
    <cellStyle name="Notas 45 2 4 2 3" xfId="42317"/>
    <cellStyle name="Notas 45 2 4 3" xfId="42318"/>
    <cellStyle name="Notas 45 2 4 3 2" xfId="42319"/>
    <cellStyle name="Notas 45 2 4 4" xfId="42320"/>
    <cellStyle name="Notas 45 2 4 5" xfId="42321"/>
    <cellStyle name="Notas 45 2 5" xfId="42322"/>
    <cellStyle name="Notas 45 2 5 2" xfId="42323"/>
    <cellStyle name="Notas 45 2 5 2 2" xfId="42324"/>
    <cellStyle name="Notas 45 2 5 3" xfId="42325"/>
    <cellStyle name="Notas 45 2 5 4" xfId="42326"/>
    <cellStyle name="Notas 45 2 6" xfId="42327"/>
    <cellStyle name="Notas 45 2 7" xfId="42328"/>
    <cellStyle name="Notas 45 3" xfId="42329"/>
    <cellStyle name="Notas 45 3 2" xfId="42330"/>
    <cellStyle name="Notas 45 3 2 2" xfId="42331"/>
    <cellStyle name="Notas 45 3 2 2 2" xfId="42332"/>
    <cellStyle name="Notas 45 3 2 2 3" xfId="42333"/>
    <cellStyle name="Notas 45 3 2 3" xfId="42334"/>
    <cellStyle name="Notas 45 3 2 3 2" xfId="42335"/>
    <cellStyle name="Notas 45 3 2 4" xfId="42336"/>
    <cellStyle name="Notas 45 3 2 5" xfId="42337"/>
    <cellStyle name="Notas 45 3 3" xfId="42338"/>
    <cellStyle name="Notas 45 3 3 2" xfId="42339"/>
    <cellStyle name="Notas 45 3 3 3" xfId="42340"/>
    <cellStyle name="Notas 45 3 4" xfId="42341"/>
    <cellStyle name="Notas 45 3 4 2" xfId="42342"/>
    <cellStyle name="Notas 45 3 5" xfId="42343"/>
    <cellStyle name="Notas 45 3 6" xfId="42344"/>
    <cellStyle name="Notas 45 4" xfId="42345"/>
    <cellStyle name="Notas 45 4 2" xfId="42346"/>
    <cellStyle name="Notas 45 4 2 2" xfId="42347"/>
    <cellStyle name="Notas 45 4 2 3" xfId="42348"/>
    <cellStyle name="Notas 45 4 3" xfId="42349"/>
    <cellStyle name="Notas 45 4 3 2" xfId="42350"/>
    <cellStyle name="Notas 45 4 4" xfId="42351"/>
    <cellStyle name="Notas 45 4 5" xfId="42352"/>
    <cellStyle name="Notas 45 5" xfId="42353"/>
    <cellStyle name="Notas 45 5 2" xfId="42354"/>
    <cellStyle name="Notas 45 5 2 2" xfId="42355"/>
    <cellStyle name="Notas 45 5 2 3" xfId="42356"/>
    <cellStyle name="Notas 45 5 3" xfId="42357"/>
    <cellStyle name="Notas 45 5 3 2" xfId="42358"/>
    <cellStyle name="Notas 45 5 4" xfId="42359"/>
    <cellStyle name="Notas 45 5 5" xfId="42360"/>
    <cellStyle name="Notas 45 6" xfId="42361"/>
    <cellStyle name="Notas 45 6 2" xfId="42362"/>
    <cellStyle name="Notas 45 6 2 2" xfId="42363"/>
    <cellStyle name="Notas 45 6 3" xfId="42364"/>
    <cellStyle name="Notas 45 6 4" xfId="42365"/>
    <cellStyle name="Notas 45 7" xfId="42366"/>
    <cellStyle name="Notas 45 8" xfId="42367"/>
    <cellStyle name="Notas 46" xfId="42368"/>
    <cellStyle name="Notas 46 2" xfId="42369"/>
    <cellStyle name="Notas 46 2 2" xfId="42370"/>
    <cellStyle name="Notas 46 2 2 2" xfId="42371"/>
    <cellStyle name="Notas 46 2 2 2 2" xfId="42372"/>
    <cellStyle name="Notas 46 2 2 2 2 2" xfId="42373"/>
    <cellStyle name="Notas 46 2 2 2 2 3" xfId="42374"/>
    <cellStyle name="Notas 46 2 2 2 3" xfId="42375"/>
    <cellStyle name="Notas 46 2 2 2 3 2" xfId="42376"/>
    <cellStyle name="Notas 46 2 2 2 4" xfId="42377"/>
    <cellStyle name="Notas 46 2 2 2 5" xfId="42378"/>
    <cellStyle name="Notas 46 2 2 3" xfId="42379"/>
    <cellStyle name="Notas 46 2 2 3 2" xfId="42380"/>
    <cellStyle name="Notas 46 2 2 3 3" xfId="42381"/>
    <cellStyle name="Notas 46 2 2 4" xfId="42382"/>
    <cellStyle name="Notas 46 2 2 4 2" xfId="42383"/>
    <cellStyle name="Notas 46 2 2 5" xfId="42384"/>
    <cellStyle name="Notas 46 2 2 6" xfId="42385"/>
    <cellStyle name="Notas 46 2 3" xfId="42386"/>
    <cellStyle name="Notas 46 2 3 2" xfId="42387"/>
    <cellStyle name="Notas 46 2 3 2 2" xfId="42388"/>
    <cellStyle name="Notas 46 2 3 2 3" xfId="42389"/>
    <cellStyle name="Notas 46 2 3 3" xfId="42390"/>
    <cellStyle name="Notas 46 2 3 3 2" xfId="42391"/>
    <cellStyle name="Notas 46 2 3 4" xfId="42392"/>
    <cellStyle name="Notas 46 2 3 5" xfId="42393"/>
    <cellStyle name="Notas 46 2 4" xfId="42394"/>
    <cellStyle name="Notas 46 2 4 2" xfId="42395"/>
    <cellStyle name="Notas 46 2 4 2 2" xfId="42396"/>
    <cellStyle name="Notas 46 2 4 2 3" xfId="42397"/>
    <cellStyle name="Notas 46 2 4 3" xfId="42398"/>
    <cellStyle name="Notas 46 2 4 3 2" xfId="42399"/>
    <cellStyle name="Notas 46 2 4 4" xfId="42400"/>
    <cellStyle name="Notas 46 2 4 5" xfId="42401"/>
    <cellStyle name="Notas 46 2 5" xfId="42402"/>
    <cellStyle name="Notas 46 2 5 2" xfId="42403"/>
    <cellStyle name="Notas 46 2 5 2 2" xfId="42404"/>
    <cellStyle name="Notas 46 2 5 3" xfId="42405"/>
    <cellStyle name="Notas 46 2 5 4" xfId="42406"/>
    <cellStyle name="Notas 46 2 6" xfId="42407"/>
    <cellStyle name="Notas 46 2 7" xfId="42408"/>
    <cellStyle name="Notas 46 3" xfId="42409"/>
    <cellStyle name="Notas 46 3 2" xfId="42410"/>
    <cellStyle name="Notas 46 3 2 2" xfId="42411"/>
    <cellStyle name="Notas 46 3 2 2 2" xfId="42412"/>
    <cellStyle name="Notas 46 3 2 2 3" xfId="42413"/>
    <cellStyle name="Notas 46 3 2 3" xfId="42414"/>
    <cellStyle name="Notas 46 3 2 3 2" xfId="42415"/>
    <cellStyle name="Notas 46 3 2 4" xfId="42416"/>
    <cellStyle name="Notas 46 3 2 5" xfId="42417"/>
    <cellStyle name="Notas 46 3 3" xfId="42418"/>
    <cellStyle name="Notas 46 3 3 2" xfId="42419"/>
    <cellStyle name="Notas 46 3 3 3" xfId="42420"/>
    <cellStyle name="Notas 46 3 4" xfId="42421"/>
    <cellStyle name="Notas 46 3 4 2" xfId="42422"/>
    <cellStyle name="Notas 46 3 5" xfId="42423"/>
    <cellStyle name="Notas 46 3 6" xfId="42424"/>
    <cellStyle name="Notas 46 4" xfId="42425"/>
    <cellStyle name="Notas 46 4 2" xfId="42426"/>
    <cellStyle name="Notas 46 4 2 2" xfId="42427"/>
    <cellStyle name="Notas 46 4 2 3" xfId="42428"/>
    <cellStyle name="Notas 46 4 3" xfId="42429"/>
    <cellStyle name="Notas 46 4 3 2" xfId="42430"/>
    <cellStyle name="Notas 46 4 4" xfId="42431"/>
    <cellStyle name="Notas 46 4 5" xfId="42432"/>
    <cellStyle name="Notas 46 5" xfId="42433"/>
    <cellStyle name="Notas 46 5 2" xfId="42434"/>
    <cellStyle name="Notas 46 5 2 2" xfId="42435"/>
    <cellStyle name="Notas 46 5 2 3" xfId="42436"/>
    <cellStyle name="Notas 46 5 3" xfId="42437"/>
    <cellStyle name="Notas 46 5 3 2" xfId="42438"/>
    <cellStyle name="Notas 46 5 4" xfId="42439"/>
    <cellStyle name="Notas 46 5 5" xfId="42440"/>
    <cellStyle name="Notas 46 6" xfId="42441"/>
    <cellStyle name="Notas 46 6 2" xfId="42442"/>
    <cellStyle name="Notas 46 6 2 2" xfId="42443"/>
    <cellStyle name="Notas 46 6 3" xfId="42444"/>
    <cellStyle name="Notas 46 6 4" xfId="42445"/>
    <cellStyle name="Notas 46 7" xfId="42446"/>
    <cellStyle name="Notas 46 8" xfId="42447"/>
    <cellStyle name="Notas 47" xfId="42448"/>
    <cellStyle name="Notas 47 2" xfId="42449"/>
    <cellStyle name="Notas 47 2 2" xfId="42450"/>
    <cellStyle name="Notas 47 2 2 2" xfId="42451"/>
    <cellStyle name="Notas 47 2 2 2 2" xfId="42452"/>
    <cellStyle name="Notas 47 2 2 2 2 2" xfId="42453"/>
    <cellStyle name="Notas 47 2 2 2 2 3" xfId="42454"/>
    <cellStyle name="Notas 47 2 2 2 3" xfId="42455"/>
    <cellStyle name="Notas 47 2 2 2 3 2" xfId="42456"/>
    <cellStyle name="Notas 47 2 2 2 4" xfId="42457"/>
    <cellStyle name="Notas 47 2 2 2 5" xfId="42458"/>
    <cellStyle name="Notas 47 2 2 3" xfId="42459"/>
    <cellStyle name="Notas 47 2 2 3 2" xfId="42460"/>
    <cellStyle name="Notas 47 2 2 3 3" xfId="42461"/>
    <cellStyle name="Notas 47 2 2 4" xfId="42462"/>
    <cellStyle name="Notas 47 2 2 4 2" xfId="42463"/>
    <cellStyle name="Notas 47 2 2 5" xfId="42464"/>
    <cellStyle name="Notas 47 2 2 6" xfId="42465"/>
    <cellStyle name="Notas 47 2 3" xfId="42466"/>
    <cellStyle name="Notas 47 2 3 2" xfId="42467"/>
    <cellStyle name="Notas 47 2 3 2 2" xfId="42468"/>
    <cellStyle name="Notas 47 2 3 2 3" xfId="42469"/>
    <cellStyle name="Notas 47 2 3 3" xfId="42470"/>
    <cellStyle name="Notas 47 2 3 3 2" xfId="42471"/>
    <cellStyle name="Notas 47 2 3 4" xfId="42472"/>
    <cellStyle name="Notas 47 2 3 5" xfId="42473"/>
    <cellStyle name="Notas 47 2 4" xfId="42474"/>
    <cellStyle name="Notas 47 2 4 2" xfId="42475"/>
    <cellStyle name="Notas 47 2 4 2 2" xfId="42476"/>
    <cellStyle name="Notas 47 2 4 2 3" xfId="42477"/>
    <cellStyle name="Notas 47 2 4 3" xfId="42478"/>
    <cellStyle name="Notas 47 2 4 3 2" xfId="42479"/>
    <cellStyle name="Notas 47 2 4 4" xfId="42480"/>
    <cellStyle name="Notas 47 2 4 5" xfId="42481"/>
    <cellStyle name="Notas 47 2 5" xfId="42482"/>
    <cellStyle name="Notas 47 2 5 2" xfId="42483"/>
    <cellStyle name="Notas 47 2 5 2 2" xfId="42484"/>
    <cellStyle name="Notas 47 2 5 3" xfId="42485"/>
    <cellStyle name="Notas 47 2 5 4" xfId="42486"/>
    <cellStyle name="Notas 47 2 6" xfId="42487"/>
    <cellStyle name="Notas 47 2 7" xfId="42488"/>
    <cellStyle name="Notas 47 3" xfId="42489"/>
    <cellStyle name="Notas 47 3 2" xfId="42490"/>
    <cellStyle name="Notas 47 3 2 2" xfId="42491"/>
    <cellStyle name="Notas 47 3 2 2 2" xfId="42492"/>
    <cellStyle name="Notas 47 3 2 2 3" xfId="42493"/>
    <cellStyle name="Notas 47 3 2 3" xfId="42494"/>
    <cellStyle name="Notas 47 3 2 3 2" xfId="42495"/>
    <cellStyle name="Notas 47 3 2 4" xfId="42496"/>
    <cellStyle name="Notas 47 3 2 5" xfId="42497"/>
    <cellStyle name="Notas 47 3 3" xfId="42498"/>
    <cellStyle name="Notas 47 3 3 2" xfId="42499"/>
    <cellStyle name="Notas 47 3 3 3" xfId="42500"/>
    <cellStyle name="Notas 47 3 4" xfId="42501"/>
    <cellStyle name="Notas 47 3 4 2" xfId="42502"/>
    <cellStyle name="Notas 47 3 5" xfId="42503"/>
    <cellStyle name="Notas 47 3 6" xfId="42504"/>
    <cellStyle name="Notas 47 4" xfId="42505"/>
    <cellStyle name="Notas 47 4 2" xfId="42506"/>
    <cellStyle name="Notas 47 4 2 2" xfId="42507"/>
    <cellStyle name="Notas 47 4 2 3" xfId="42508"/>
    <cellStyle name="Notas 47 4 3" xfId="42509"/>
    <cellStyle name="Notas 47 4 3 2" xfId="42510"/>
    <cellStyle name="Notas 47 4 4" xfId="42511"/>
    <cellStyle name="Notas 47 4 5" xfId="42512"/>
    <cellStyle name="Notas 47 5" xfId="42513"/>
    <cellStyle name="Notas 47 5 2" xfId="42514"/>
    <cellStyle name="Notas 47 5 2 2" xfId="42515"/>
    <cellStyle name="Notas 47 5 2 3" xfId="42516"/>
    <cellStyle name="Notas 47 5 3" xfId="42517"/>
    <cellStyle name="Notas 47 5 3 2" xfId="42518"/>
    <cellStyle name="Notas 47 5 4" xfId="42519"/>
    <cellStyle name="Notas 47 5 5" xfId="42520"/>
    <cellStyle name="Notas 47 6" xfId="42521"/>
    <cellStyle name="Notas 47 6 2" xfId="42522"/>
    <cellStyle name="Notas 47 6 2 2" xfId="42523"/>
    <cellStyle name="Notas 47 6 3" xfId="42524"/>
    <cellStyle name="Notas 47 6 4" xfId="42525"/>
    <cellStyle name="Notas 47 7" xfId="42526"/>
    <cellStyle name="Notas 47 8" xfId="42527"/>
    <cellStyle name="Notas 48" xfId="42528"/>
    <cellStyle name="Notas 48 2" xfId="42529"/>
    <cellStyle name="Notas 48 2 2" xfId="42530"/>
    <cellStyle name="Notas 48 2 2 2" xfId="42531"/>
    <cellStyle name="Notas 48 2 2 2 2" xfId="42532"/>
    <cellStyle name="Notas 48 2 2 2 2 2" xfId="42533"/>
    <cellStyle name="Notas 48 2 2 2 2 3" xfId="42534"/>
    <cellStyle name="Notas 48 2 2 2 3" xfId="42535"/>
    <cellStyle name="Notas 48 2 2 2 3 2" xfId="42536"/>
    <cellStyle name="Notas 48 2 2 2 4" xfId="42537"/>
    <cellStyle name="Notas 48 2 2 2 5" xfId="42538"/>
    <cellStyle name="Notas 48 2 2 3" xfId="42539"/>
    <cellStyle name="Notas 48 2 2 3 2" xfId="42540"/>
    <cellStyle name="Notas 48 2 2 3 3" xfId="42541"/>
    <cellStyle name="Notas 48 2 2 4" xfId="42542"/>
    <cellStyle name="Notas 48 2 2 4 2" xfId="42543"/>
    <cellStyle name="Notas 48 2 2 5" xfId="42544"/>
    <cellStyle name="Notas 48 2 2 6" xfId="42545"/>
    <cellStyle name="Notas 48 2 3" xfId="42546"/>
    <cellStyle name="Notas 48 2 3 2" xfId="42547"/>
    <cellStyle name="Notas 48 2 3 2 2" xfId="42548"/>
    <cellStyle name="Notas 48 2 3 2 3" xfId="42549"/>
    <cellStyle name="Notas 48 2 3 3" xfId="42550"/>
    <cellStyle name="Notas 48 2 3 3 2" xfId="42551"/>
    <cellStyle name="Notas 48 2 3 4" xfId="42552"/>
    <cellStyle name="Notas 48 2 3 5" xfId="42553"/>
    <cellStyle name="Notas 48 2 4" xfId="42554"/>
    <cellStyle name="Notas 48 2 4 2" xfId="42555"/>
    <cellStyle name="Notas 48 2 4 2 2" xfId="42556"/>
    <cellStyle name="Notas 48 2 4 2 3" xfId="42557"/>
    <cellStyle name="Notas 48 2 4 3" xfId="42558"/>
    <cellStyle name="Notas 48 2 4 3 2" xfId="42559"/>
    <cellStyle name="Notas 48 2 4 4" xfId="42560"/>
    <cellStyle name="Notas 48 2 4 5" xfId="42561"/>
    <cellStyle name="Notas 48 2 5" xfId="42562"/>
    <cellStyle name="Notas 48 2 5 2" xfId="42563"/>
    <cellStyle name="Notas 48 2 5 2 2" xfId="42564"/>
    <cellStyle name="Notas 48 2 5 3" xfId="42565"/>
    <cellStyle name="Notas 48 2 5 4" xfId="42566"/>
    <cellStyle name="Notas 48 2 6" xfId="42567"/>
    <cellStyle name="Notas 48 2 7" xfId="42568"/>
    <cellStyle name="Notas 48 3" xfId="42569"/>
    <cellStyle name="Notas 48 3 2" xfId="42570"/>
    <cellStyle name="Notas 48 3 2 2" xfId="42571"/>
    <cellStyle name="Notas 48 3 2 2 2" xfId="42572"/>
    <cellStyle name="Notas 48 3 2 2 3" xfId="42573"/>
    <cellStyle name="Notas 48 3 2 3" xfId="42574"/>
    <cellStyle name="Notas 48 3 2 3 2" xfId="42575"/>
    <cellStyle name="Notas 48 3 2 4" xfId="42576"/>
    <cellStyle name="Notas 48 3 2 5" xfId="42577"/>
    <cellStyle name="Notas 48 3 3" xfId="42578"/>
    <cellStyle name="Notas 48 3 3 2" xfId="42579"/>
    <cellStyle name="Notas 48 3 3 3" xfId="42580"/>
    <cellStyle name="Notas 48 3 4" xfId="42581"/>
    <cellStyle name="Notas 48 3 4 2" xfId="42582"/>
    <cellStyle name="Notas 48 3 5" xfId="42583"/>
    <cellStyle name="Notas 48 3 6" xfId="42584"/>
    <cellStyle name="Notas 48 4" xfId="42585"/>
    <cellStyle name="Notas 48 4 2" xfId="42586"/>
    <cellStyle name="Notas 48 4 2 2" xfId="42587"/>
    <cellStyle name="Notas 48 4 2 3" xfId="42588"/>
    <cellStyle name="Notas 48 4 3" xfId="42589"/>
    <cellStyle name="Notas 48 4 3 2" xfId="42590"/>
    <cellStyle name="Notas 48 4 4" xfId="42591"/>
    <cellStyle name="Notas 48 4 5" xfId="42592"/>
    <cellStyle name="Notas 48 5" xfId="42593"/>
    <cellStyle name="Notas 48 5 2" xfId="42594"/>
    <cellStyle name="Notas 48 5 2 2" xfId="42595"/>
    <cellStyle name="Notas 48 5 2 3" xfId="42596"/>
    <cellStyle name="Notas 48 5 3" xfId="42597"/>
    <cellStyle name="Notas 48 5 3 2" xfId="42598"/>
    <cellStyle name="Notas 48 5 4" xfId="42599"/>
    <cellStyle name="Notas 48 5 5" xfId="42600"/>
    <cellStyle name="Notas 48 6" xfId="42601"/>
    <cellStyle name="Notas 48 6 2" xfId="42602"/>
    <cellStyle name="Notas 48 6 2 2" xfId="42603"/>
    <cellStyle name="Notas 48 6 3" xfId="42604"/>
    <cellStyle name="Notas 48 6 4" xfId="42605"/>
    <cellStyle name="Notas 48 7" xfId="42606"/>
    <cellStyle name="Notas 48 8" xfId="42607"/>
    <cellStyle name="Notas 49" xfId="42608"/>
    <cellStyle name="Notas 49 2" xfId="42609"/>
    <cellStyle name="Notas 49 2 2" xfId="42610"/>
    <cellStyle name="Notas 49 2 2 2" xfId="42611"/>
    <cellStyle name="Notas 49 2 2 2 2" xfId="42612"/>
    <cellStyle name="Notas 49 2 2 2 2 2" xfId="42613"/>
    <cellStyle name="Notas 49 2 2 2 2 3" xfId="42614"/>
    <cellStyle name="Notas 49 2 2 2 3" xfId="42615"/>
    <cellStyle name="Notas 49 2 2 2 3 2" xfId="42616"/>
    <cellStyle name="Notas 49 2 2 2 4" xfId="42617"/>
    <cellStyle name="Notas 49 2 2 2 5" xfId="42618"/>
    <cellStyle name="Notas 49 2 2 3" xfId="42619"/>
    <cellStyle name="Notas 49 2 2 3 2" xfId="42620"/>
    <cellStyle name="Notas 49 2 2 3 3" xfId="42621"/>
    <cellStyle name="Notas 49 2 2 4" xfId="42622"/>
    <cellStyle name="Notas 49 2 2 4 2" xfId="42623"/>
    <cellStyle name="Notas 49 2 2 5" xfId="42624"/>
    <cellStyle name="Notas 49 2 2 6" xfId="42625"/>
    <cellStyle name="Notas 49 2 3" xfId="42626"/>
    <cellStyle name="Notas 49 2 3 2" xfId="42627"/>
    <cellStyle name="Notas 49 2 3 2 2" xfId="42628"/>
    <cellStyle name="Notas 49 2 3 2 3" xfId="42629"/>
    <cellStyle name="Notas 49 2 3 3" xfId="42630"/>
    <cellStyle name="Notas 49 2 3 3 2" xfId="42631"/>
    <cellStyle name="Notas 49 2 3 4" xfId="42632"/>
    <cellStyle name="Notas 49 2 3 5" xfId="42633"/>
    <cellStyle name="Notas 49 2 4" xfId="42634"/>
    <cellStyle name="Notas 49 2 4 2" xfId="42635"/>
    <cellStyle name="Notas 49 2 4 2 2" xfId="42636"/>
    <cellStyle name="Notas 49 2 4 2 3" xfId="42637"/>
    <cellStyle name="Notas 49 2 4 3" xfId="42638"/>
    <cellStyle name="Notas 49 2 4 3 2" xfId="42639"/>
    <cellStyle name="Notas 49 2 4 4" xfId="42640"/>
    <cellStyle name="Notas 49 2 4 5" xfId="42641"/>
    <cellStyle name="Notas 49 2 5" xfId="42642"/>
    <cellStyle name="Notas 49 2 5 2" xfId="42643"/>
    <cellStyle name="Notas 49 2 5 2 2" xfId="42644"/>
    <cellStyle name="Notas 49 2 5 3" xfId="42645"/>
    <cellStyle name="Notas 49 2 5 4" xfId="42646"/>
    <cellStyle name="Notas 49 2 6" xfId="42647"/>
    <cellStyle name="Notas 49 2 7" xfId="42648"/>
    <cellStyle name="Notas 49 3" xfId="42649"/>
    <cellStyle name="Notas 49 3 2" xfId="42650"/>
    <cellStyle name="Notas 49 3 2 2" xfId="42651"/>
    <cellStyle name="Notas 49 3 2 2 2" xfId="42652"/>
    <cellStyle name="Notas 49 3 2 2 3" xfId="42653"/>
    <cellStyle name="Notas 49 3 2 3" xfId="42654"/>
    <cellStyle name="Notas 49 3 2 3 2" xfId="42655"/>
    <cellStyle name="Notas 49 3 2 4" xfId="42656"/>
    <cellStyle name="Notas 49 3 2 5" xfId="42657"/>
    <cellStyle name="Notas 49 3 3" xfId="42658"/>
    <cellStyle name="Notas 49 3 3 2" xfId="42659"/>
    <cellStyle name="Notas 49 3 3 3" xfId="42660"/>
    <cellStyle name="Notas 49 3 4" xfId="42661"/>
    <cellStyle name="Notas 49 3 4 2" xfId="42662"/>
    <cellStyle name="Notas 49 3 5" xfId="42663"/>
    <cellStyle name="Notas 49 3 6" xfId="42664"/>
    <cellStyle name="Notas 49 4" xfId="42665"/>
    <cellStyle name="Notas 49 4 2" xfId="42666"/>
    <cellStyle name="Notas 49 4 2 2" xfId="42667"/>
    <cellStyle name="Notas 49 4 2 3" xfId="42668"/>
    <cellStyle name="Notas 49 4 3" xfId="42669"/>
    <cellStyle name="Notas 49 4 3 2" xfId="42670"/>
    <cellStyle name="Notas 49 4 4" xfId="42671"/>
    <cellStyle name="Notas 49 4 5" xfId="42672"/>
    <cellStyle name="Notas 49 5" xfId="42673"/>
    <cellStyle name="Notas 49 5 2" xfId="42674"/>
    <cellStyle name="Notas 49 5 2 2" xfId="42675"/>
    <cellStyle name="Notas 49 5 2 3" xfId="42676"/>
    <cellStyle name="Notas 49 5 3" xfId="42677"/>
    <cellStyle name="Notas 49 5 3 2" xfId="42678"/>
    <cellStyle name="Notas 49 5 4" xfId="42679"/>
    <cellStyle name="Notas 49 5 5" xfId="42680"/>
    <cellStyle name="Notas 49 6" xfId="42681"/>
    <cellStyle name="Notas 49 6 2" xfId="42682"/>
    <cellStyle name="Notas 49 6 2 2" xfId="42683"/>
    <cellStyle name="Notas 49 6 3" xfId="42684"/>
    <cellStyle name="Notas 49 6 4" xfId="42685"/>
    <cellStyle name="Notas 49 7" xfId="42686"/>
    <cellStyle name="Notas 49 8" xfId="42687"/>
    <cellStyle name="Notas 5" xfId="42688"/>
    <cellStyle name="Notas 5 10" xfId="42689"/>
    <cellStyle name="Notas 5 10 2" xfId="42690"/>
    <cellStyle name="Notas 5 10 2 2" xfId="42691"/>
    <cellStyle name="Notas 5 10 3" xfId="42692"/>
    <cellStyle name="Notas 5 10 4" xfId="42693"/>
    <cellStyle name="Notas 5 11" xfId="42694"/>
    <cellStyle name="Notas 5 11 2" xfId="42695"/>
    <cellStyle name="Notas 5 11 3" xfId="42696"/>
    <cellStyle name="Notas 5 12" xfId="42697"/>
    <cellStyle name="Notas 5 13" xfId="42698"/>
    <cellStyle name="Notas 5 14" xfId="42699"/>
    <cellStyle name="Notas 5 2" xfId="42700"/>
    <cellStyle name="Notas 5 2 10" xfId="42701"/>
    <cellStyle name="Notas 5 2 11" xfId="42702"/>
    <cellStyle name="Notas 5 2 2" xfId="42703"/>
    <cellStyle name="Notas 5 2 2 2" xfId="42704"/>
    <cellStyle name="Notas 5 2 2 2 2" xfId="42705"/>
    <cellStyle name="Notas 5 2 2 3" xfId="42706"/>
    <cellStyle name="Notas 5 2 3" xfId="42707"/>
    <cellStyle name="Notas 5 2 3 2" xfId="42708"/>
    <cellStyle name="Notas 5 2 4" xfId="42709"/>
    <cellStyle name="Notas 5 2 4 2" xfId="42710"/>
    <cellStyle name="Notas 5 2 4 2 2" xfId="42711"/>
    <cellStyle name="Notas 5 2 4 2 2 2" xfId="42712"/>
    <cellStyle name="Notas 5 2 4 2 2 3" xfId="42713"/>
    <cellStyle name="Notas 5 2 4 2 3" xfId="42714"/>
    <cellStyle name="Notas 5 2 4 2 3 2" xfId="42715"/>
    <cellStyle name="Notas 5 2 4 2 4" xfId="42716"/>
    <cellStyle name="Notas 5 2 4 2 5" xfId="42717"/>
    <cellStyle name="Notas 5 2 4 3" xfId="42718"/>
    <cellStyle name="Notas 5 2 4 3 2" xfId="42719"/>
    <cellStyle name="Notas 5 2 4 3 3" xfId="42720"/>
    <cellStyle name="Notas 5 2 4 4" xfId="42721"/>
    <cellStyle name="Notas 5 2 5" xfId="42722"/>
    <cellStyle name="Notas 5 2 5 2" xfId="42723"/>
    <cellStyle name="Notas 5 2 5 2 2" xfId="42724"/>
    <cellStyle name="Notas 5 2 5 2 2 2" xfId="42725"/>
    <cellStyle name="Notas 5 2 5 2 2 3" xfId="42726"/>
    <cellStyle name="Notas 5 2 5 2 3" xfId="42727"/>
    <cellStyle name="Notas 5 2 5 2 3 2" xfId="42728"/>
    <cellStyle name="Notas 5 2 5 2 4" xfId="42729"/>
    <cellStyle name="Notas 5 2 5 2 5" xfId="42730"/>
    <cellStyle name="Notas 5 2 5 3" xfId="42731"/>
    <cellStyle name="Notas 5 2 5 3 2" xfId="42732"/>
    <cellStyle name="Notas 5 2 5 3 3" xfId="42733"/>
    <cellStyle name="Notas 5 2 5 4" xfId="42734"/>
    <cellStyle name="Notas 5 2 5 4 2" xfId="42735"/>
    <cellStyle name="Notas 5 2 5 5" xfId="42736"/>
    <cellStyle name="Notas 5 2 5 6" xfId="42737"/>
    <cellStyle name="Notas 5 2 6" xfId="42738"/>
    <cellStyle name="Notas 5 2 6 2" xfId="42739"/>
    <cellStyle name="Notas 5 2 6 2 2" xfId="42740"/>
    <cellStyle name="Notas 5 2 6 2 3" xfId="42741"/>
    <cellStyle name="Notas 5 2 6 3" xfId="42742"/>
    <cellStyle name="Notas 5 2 6 3 2" xfId="42743"/>
    <cellStyle name="Notas 5 2 6 4" xfId="42744"/>
    <cellStyle name="Notas 5 2 6 5" xfId="42745"/>
    <cellStyle name="Notas 5 2 7" xfId="42746"/>
    <cellStyle name="Notas 5 2 7 2" xfId="42747"/>
    <cellStyle name="Notas 5 2 7 2 2" xfId="42748"/>
    <cellStyle name="Notas 5 2 7 3" xfId="42749"/>
    <cellStyle name="Notas 5 2 7 4" xfId="42750"/>
    <cellStyle name="Notas 5 2 8" xfId="42751"/>
    <cellStyle name="Notas 5 2 9" xfId="42752"/>
    <cellStyle name="Notas 5 3" xfId="42753"/>
    <cellStyle name="Notas 5 3 2" xfId="42754"/>
    <cellStyle name="Notas 5 3 2 2" xfId="42755"/>
    <cellStyle name="Notas 5 3 3" xfId="42756"/>
    <cellStyle name="Notas 5 4" xfId="42757"/>
    <cellStyle name="Notas 5 4 2" xfId="42758"/>
    <cellStyle name="Notas 5 5" xfId="42759"/>
    <cellStyle name="Notas 5 5 2" xfId="42760"/>
    <cellStyle name="Notas 5 6" xfId="42761"/>
    <cellStyle name="Notas 5 6 2" xfId="42762"/>
    <cellStyle name="Notas 5 6 2 2" xfId="42763"/>
    <cellStyle name="Notas 5 6 2 2 2" xfId="42764"/>
    <cellStyle name="Notas 5 6 2 2 3" xfId="42765"/>
    <cellStyle name="Notas 5 6 2 3" xfId="42766"/>
    <cellStyle name="Notas 5 6 2 3 2" xfId="42767"/>
    <cellStyle name="Notas 5 6 2 4" xfId="42768"/>
    <cellStyle name="Notas 5 6 2 5" xfId="42769"/>
    <cellStyle name="Notas 5 6 3" xfId="42770"/>
    <cellStyle name="Notas 5 6 3 2" xfId="42771"/>
    <cellStyle name="Notas 5 6 3 3" xfId="42772"/>
    <cellStyle name="Notas 5 6 4" xfId="42773"/>
    <cellStyle name="Notas 5 7" xfId="42774"/>
    <cellStyle name="Notas 5 7 2" xfId="42775"/>
    <cellStyle name="Notas 5 7 2 2" xfId="42776"/>
    <cellStyle name="Notas 5 7 2 2 2" xfId="42777"/>
    <cellStyle name="Notas 5 7 2 2 3" xfId="42778"/>
    <cellStyle name="Notas 5 7 2 3" xfId="42779"/>
    <cellStyle name="Notas 5 7 2 3 2" xfId="42780"/>
    <cellStyle name="Notas 5 7 2 4" xfId="42781"/>
    <cellStyle name="Notas 5 7 2 5" xfId="42782"/>
    <cellStyle name="Notas 5 7 3" xfId="42783"/>
    <cellStyle name="Notas 5 7 3 2" xfId="42784"/>
    <cellStyle name="Notas 5 7 3 3" xfId="42785"/>
    <cellStyle name="Notas 5 7 4" xfId="42786"/>
    <cellStyle name="Notas 5 7 4 2" xfId="42787"/>
    <cellStyle name="Notas 5 7 5" xfId="42788"/>
    <cellStyle name="Notas 5 7 6" xfId="42789"/>
    <cellStyle name="Notas 5 8" xfId="42790"/>
    <cellStyle name="Notas 5 8 2" xfId="42791"/>
    <cellStyle name="Notas 5 8 2 2" xfId="42792"/>
    <cellStyle name="Notas 5 8 2 3" xfId="42793"/>
    <cellStyle name="Notas 5 8 3" xfId="42794"/>
    <cellStyle name="Notas 5 8 3 2" xfId="42795"/>
    <cellStyle name="Notas 5 8 4" xfId="42796"/>
    <cellStyle name="Notas 5 8 5" xfId="42797"/>
    <cellStyle name="Notas 5 9" xfId="42798"/>
    <cellStyle name="Notas 5 9 2" xfId="42799"/>
    <cellStyle name="Notas 5 9 2 2" xfId="42800"/>
    <cellStyle name="Notas 5 9 2 3" xfId="42801"/>
    <cellStyle name="Notas 5 9 3" xfId="42802"/>
    <cellStyle name="Notas 5 9 3 2" xfId="42803"/>
    <cellStyle name="Notas 5 9 4" xfId="42804"/>
    <cellStyle name="Notas 5 9 5" xfId="42805"/>
    <cellStyle name="Notas 50" xfId="42806"/>
    <cellStyle name="Notas 50 2" xfId="42807"/>
    <cellStyle name="Notas 50 2 2" xfId="42808"/>
    <cellStyle name="Notas 50 2 2 2" xfId="42809"/>
    <cellStyle name="Notas 50 2 2 2 2" xfId="42810"/>
    <cellStyle name="Notas 50 2 2 2 2 2" xfId="42811"/>
    <cellStyle name="Notas 50 2 2 2 2 3" xfId="42812"/>
    <cellStyle name="Notas 50 2 2 2 3" xfId="42813"/>
    <cellStyle name="Notas 50 2 2 2 3 2" xfId="42814"/>
    <cellStyle name="Notas 50 2 2 2 4" xfId="42815"/>
    <cellStyle name="Notas 50 2 2 2 5" xfId="42816"/>
    <cellStyle name="Notas 50 2 2 3" xfId="42817"/>
    <cellStyle name="Notas 50 2 2 3 2" xfId="42818"/>
    <cellStyle name="Notas 50 2 2 3 3" xfId="42819"/>
    <cellStyle name="Notas 50 2 2 4" xfId="42820"/>
    <cellStyle name="Notas 50 2 2 4 2" xfId="42821"/>
    <cellStyle name="Notas 50 2 2 5" xfId="42822"/>
    <cellStyle name="Notas 50 2 2 6" xfId="42823"/>
    <cellStyle name="Notas 50 2 3" xfId="42824"/>
    <cellStyle name="Notas 50 2 3 2" xfId="42825"/>
    <cellStyle name="Notas 50 2 3 2 2" xfId="42826"/>
    <cellStyle name="Notas 50 2 3 2 3" xfId="42827"/>
    <cellStyle name="Notas 50 2 3 3" xfId="42828"/>
    <cellStyle name="Notas 50 2 3 3 2" xfId="42829"/>
    <cellStyle name="Notas 50 2 3 4" xfId="42830"/>
    <cellStyle name="Notas 50 2 3 5" xfId="42831"/>
    <cellStyle name="Notas 50 2 4" xfId="42832"/>
    <cellStyle name="Notas 50 2 4 2" xfId="42833"/>
    <cellStyle name="Notas 50 2 4 2 2" xfId="42834"/>
    <cellStyle name="Notas 50 2 4 2 3" xfId="42835"/>
    <cellStyle name="Notas 50 2 4 3" xfId="42836"/>
    <cellStyle name="Notas 50 2 4 3 2" xfId="42837"/>
    <cellStyle name="Notas 50 2 4 4" xfId="42838"/>
    <cellStyle name="Notas 50 2 4 5" xfId="42839"/>
    <cellStyle name="Notas 50 2 5" xfId="42840"/>
    <cellStyle name="Notas 50 2 5 2" xfId="42841"/>
    <cellStyle name="Notas 50 2 5 2 2" xfId="42842"/>
    <cellStyle name="Notas 50 2 5 3" xfId="42843"/>
    <cellStyle name="Notas 50 2 5 4" xfId="42844"/>
    <cellStyle name="Notas 50 2 6" xfId="42845"/>
    <cellStyle name="Notas 50 2 7" xfId="42846"/>
    <cellStyle name="Notas 50 3" xfId="42847"/>
    <cellStyle name="Notas 50 3 2" xfId="42848"/>
    <cellStyle name="Notas 50 3 2 2" xfId="42849"/>
    <cellStyle name="Notas 50 3 2 2 2" xfId="42850"/>
    <cellStyle name="Notas 50 3 2 2 3" xfId="42851"/>
    <cellStyle name="Notas 50 3 2 3" xfId="42852"/>
    <cellStyle name="Notas 50 3 2 3 2" xfId="42853"/>
    <cellStyle name="Notas 50 3 2 4" xfId="42854"/>
    <cellStyle name="Notas 50 3 2 5" xfId="42855"/>
    <cellStyle name="Notas 50 3 3" xfId="42856"/>
    <cellStyle name="Notas 50 3 3 2" xfId="42857"/>
    <cellStyle name="Notas 50 3 3 3" xfId="42858"/>
    <cellStyle name="Notas 50 3 4" xfId="42859"/>
    <cellStyle name="Notas 50 3 4 2" xfId="42860"/>
    <cellStyle name="Notas 50 3 5" xfId="42861"/>
    <cellStyle name="Notas 50 3 6" xfId="42862"/>
    <cellStyle name="Notas 50 4" xfId="42863"/>
    <cellStyle name="Notas 50 4 2" xfId="42864"/>
    <cellStyle name="Notas 50 4 2 2" xfId="42865"/>
    <cellStyle name="Notas 50 4 2 3" xfId="42866"/>
    <cellStyle name="Notas 50 4 3" xfId="42867"/>
    <cellStyle name="Notas 50 4 3 2" xfId="42868"/>
    <cellStyle name="Notas 50 4 4" xfId="42869"/>
    <cellStyle name="Notas 50 4 5" xfId="42870"/>
    <cellStyle name="Notas 50 5" xfId="42871"/>
    <cellStyle name="Notas 50 5 2" xfId="42872"/>
    <cellStyle name="Notas 50 5 2 2" xfId="42873"/>
    <cellStyle name="Notas 50 5 2 3" xfId="42874"/>
    <cellStyle name="Notas 50 5 3" xfId="42875"/>
    <cellStyle name="Notas 50 5 3 2" xfId="42876"/>
    <cellStyle name="Notas 50 5 4" xfId="42877"/>
    <cellStyle name="Notas 50 5 5" xfId="42878"/>
    <cellStyle name="Notas 50 6" xfId="42879"/>
    <cellStyle name="Notas 50 6 2" xfId="42880"/>
    <cellStyle name="Notas 50 6 2 2" xfId="42881"/>
    <cellStyle name="Notas 50 6 3" xfId="42882"/>
    <cellStyle name="Notas 50 6 4" xfId="42883"/>
    <cellStyle name="Notas 50 7" xfId="42884"/>
    <cellStyle name="Notas 50 8" xfId="42885"/>
    <cellStyle name="Notas 51" xfId="42886"/>
    <cellStyle name="Notas 51 2" xfId="42887"/>
    <cellStyle name="Notas 51 2 2" xfId="42888"/>
    <cellStyle name="Notas 51 2 2 2" xfId="42889"/>
    <cellStyle name="Notas 51 2 2 2 2" xfId="42890"/>
    <cellStyle name="Notas 51 2 2 2 2 2" xfId="42891"/>
    <cellStyle name="Notas 51 2 2 2 2 3" xfId="42892"/>
    <cellStyle name="Notas 51 2 2 2 3" xfId="42893"/>
    <cellStyle name="Notas 51 2 2 2 3 2" xfId="42894"/>
    <cellStyle name="Notas 51 2 2 2 4" xfId="42895"/>
    <cellStyle name="Notas 51 2 2 2 5" xfId="42896"/>
    <cellStyle name="Notas 51 2 2 3" xfId="42897"/>
    <cellStyle name="Notas 51 2 2 3 2" xfId="42898"/>
    <cellStyle name="Notas 51 2 2 3 3" xfId="42899"/>
    <cellStyle name="Notas 51 2 2 4" xfId="42900"/>
    <cellStyle name="Notas 51 2 2 4 2" xfId="42901"/>
    <cellStyle name="Notas 51 2 2 5" xfId="42902"/>
    <cellStyle name="Notas 51 2 2 6" xfId="42903"/>
    <cellStyle name="Notas 51 2 3" xfId="42904"/>
    <cellStyle name="Notas 51 2 3 2" xfId="42905"/>
    <cellStyle name="Notas 51 2 3 2 2" xfId="42906"/>
    <cellStyle name="Notas 51 2 3 2 3" xfId="42907"/>
    <cellStyle name="Notas 51 2 3 3" xfId="42908"/>
    <cellStyle name="Notas 51 2 3 3 2" xfId="42909"/>
    <cellStyle name="Notas 51 2 3 4" xfId="42910"/>
    <cellStyle name="Notas 51 2 3 5" xfId="42911"/>
    <cellStyle name="Notas 51 2 4" xfId="42912"/>
    <cellStyle name="Notas 51 2 4 2" xfId="42913"/>
    <cellStyle name="Notas 51 2 4 2 2" xfId="42914"/>
    <cellStyle name="Notas 51 2 4 2 3" xfId="42915"/>
    <cellStyle name="Notas 51 2 4 3" xfId="42916"/>
    <cellStyle name="Notas 51 2 4 3 2" xfId="42917"/>
    <cellStyle name="Notas 51 2 4 4" xfId="42918"/>
    <cellStyle name="Notas 51 2 4 5" xfId="42919"/>
    <cellStyle name="Notas 51 2 5" xfId="42920"/>
    <cellStyle name="Notas 51 2 5 2" xfId="42921"/>
    <cellStyle name="Notas 51 2 5 2 2" xfId="42922"/>
    <cellStyle name="Notas 51 2 5 3" xfId="42923"/>
    <cellStyle name="Notas 51 2 5 4" xfId="42924"/>
    <cellStyle name="Notas 51 2 6" xfId="42925"/>
    <cellStyle name="Notas 51 2 7" xfId="42926"/>
    <cellStyle name="Notas 51 3" xfId="42927"/>
    <cellStyle name="Notas 51 3 2" xfId="42928"/>
    <cellStyle name="Notas 51 3 2 2" xfId="42929"/>
    <cellStyle name="Notas 51 3 2 2 2" xfId="42930"/>
    <cellStyle name="Notas 51 3 2 2 3" xfId="42931"/>
    <cellStyle name="Notas 51 3 2 3" xfId="42932"/>
    <cellStyle name="Notas 51 3 2 3 2" xfId="42933"/>
    <cellStyle name="Notas 51 3 2 4" xfId="42934"/>
    <cellStyle name="Notas 51 3 2 5" xfId="42935"/>
    <cellStyle name="Notas 51 3 3" xfId="42936"/>
    <cellStyle name="Notas 51 3 3 2" xfId="42937"/>
    <cellStyle name="Notas 51 3 3 3" xfId="42938"/>
    <cellStyle name="Notas 51 3 4" xfId="42939"/>
    <cellStyle name="Notas 51 3 4 2" xfId="42940"/>
    <cellStyle name="Notas 51 3 5" xfId="42941"/>
    <cellStyle name="Notas 51 3 6" xfId="42942"/>
    <cellStyle name="Notas 51 4" xfId="42943"/>
    <cellStyle name="Notas 51 4 2" xfId="42944"/>
    <cellStyle name="Notas 51 4 2 2" xfId="42945"/>
    <cellStyle name="Notas 51 4 2 3" xfId="42946"/>
    <cellStyle name="Notas 51 4 3" xfId="42947"/>
    <cellStyle name="Notas 51 4 3 2" xfId="42948"/>
    <cellStyle name="Notas 51 4 4" xfId="42949"/>
    <cellStyle name="Notas 51 4 5" xfId="42950"/>
    <cellStyle name="Notas 51 5" xfId="42951"/>
    <cellStyle name="Notas 51 5 2" xfId="42952"/>
    <cellStyle name="Notas 51 5 2 2" xfId="42953"/>
    <cellStyle name="Notas 51 5 2 3" xfId="42954"/>
    <cellStyle name="Notas 51 5 3" xfId="42955"/>
    <cellStyle name="Notas 51 5 3 2" xfId="42956"/>
    <cellStyle name="Notas 51 5 4" xfId="42957"/>
    <cellStyle name="Notas 51 5 5" xfId="42958"/>
    <cellStyle name="Notas 51 6" xfId="42959"/>
    <cellStyle name="Notas 51 6 2" xfId="42960"/>
    <cellStyle name="Notas 51 6 2 2" xfId="42961"/>
    <cellStyle name="Notas 51 6 3" xfId="42962"/>
    <cellStyle name="Notas 51 6 4" xfId="42963"/>
    <cellStyle name="Notas 51 7" xfId="42964"/>
    <cellStyle name="Notas 51 8" xfId="42965"/>
    <cellStyle name="Notas 52" xfId="42966"/>
    <cellStyle name="Notas 52 2" xfId="42967"/>
    <cellStyle name="Notas 52 2 2" xfId="42968"/>
    <cellStyle name="Notas 52 2 2 2" xfId="42969"/>
    <cellStyle name="Notas 52 2 2 2 2" xfId="42970"/>
    <cellStyle name="Notas 52 2 2 2 2 2" xfId="42971"/>
    <cellStyle name="Notas 52 2 2 2 2 3" xfId="42972"/>
    <cellStyle name="Notas 52 2 2 2 3" xfId="42973"/>
    <cellStyle name="Notas 52 2 2 2 3 2" xfId="42974"/>
    <cellStyle name="Notas 52 2 2 2 4" xfId="42975"/>
    <cellStyle name="Notas 52 2 2 2 5" xfId="42976"/>
    <cellStyle name="Notas 52 2 2 3" xfId="42977"/>
    <cellStyle name="Notas 52 2 2 3 2" xfId="42978"/>
    <cellStyle name="Notas 52 2 2 3 3" xfId="42979"/>
    <cellStyle name="Notas 52 2 2 4" xfId="42980"/>
    <cellStyle name="Notas 52 2 2 4 2" xfId="42981"/>
    <cellStyle name="Notas 52 2 2 5" xfId="42982"/>
    <cellStyle name="Notas 52 2 2 6" xfId="42983"/>
    <cellStyle name="Notas 52 2 3" xfId="42984"/>
    <cellStyle name="Notas 52 2 3 2" xfId="42985"/>
    <cellStyle name="Notas 52 2 3 2 2" xfId="42986"/>
    <cellStyle name="Notas 52 2 3 2 3" xfId="42987"/>
    <cellStyle name="Notas 52 2 3 3" xfId="42988"/>
    <cellStyle name="Notas 52 2 3 3 2" xfId="42989"/>
    <cellStyle name="Notas 52 2 3 4" xfId="42990"/>
    <cellStyle name="Notas 52 2 3 5" xfId="42991"/>
    <cellStyle name="Notas 52 2 4" xfId="42992"/>
    <cellStyle name="Notas 52 2 4 2" xfId="42993"/>
    <cellStyle name="Notas 52 2 4 2 2" xfId="42994"/>
    <cellStyle name="Notas 52 2 4 2 3" xfId="42995"/>
    <cellStyle name="Notas 52 2 4 3" xfId="42996"/>
    <cellStyle name="Notas 52 2 4 3 2" xfId="42997"/>
    <cellStyle name="Notas 52 2 4 4" xfId="42998"/>
    <cellStyle name="Notas 52 2 4 5" xfId="42999"/>
    <cellStyle name="Notas 52 2 5" xfId="43000"/>
    <cellStyle name="Notas 52 2 5 2" xfId="43001"/>
    <cellStyle name="Notas 52 2 5 2 2" xfId="43002"/>
    <cellStyle name="Notas 52 2 5 3" xfId="43003"/>
    <cellStyle name="Notas 52 2 5 4" xfId="43004"/>
    <cellStyle name="Notas 52 2 6" xfId="43005"/>
    <cellStyle name="Notas 52 2 7" xfId="43006"/>
    <cellStyle name="Notas 52 3" xfId="43007"/>
    <cellStyle name="Notas 52 3 2" xfId="43008"/>
    <cellStyle name="Notas 52 3 2 2" xfId="43009"/>
    <cellStyle name="Notas 52 3 2 2 2" xfId="43010"/>
    <cellStyle name="Notas 52 3 2 2 3" xfId="43011"/>
    <cellStyle name="Notas 52 3 2 3" xfId="43012"/>
    <cellStyle name="Notas 52 3 2 3 2" xfId="43013"/>
    <cellStyle name="Notas 52 3 2 4" xfId="43014"/>
    <cellStyle name="Notas 52 3 2 5" xfId="43015"/>
    <cellStyle name="Notas 52 3 3" xfId="43016"/>
    <cellStyle name="Notas 52 3 3 2" xfId="43017"/>
    <cellStyle name="Notas 52 3 3 3" xfId="43018"/>
    <cellStyle name="Notas 52 3 4" xfId="43019"/>
    <cellStyle name="Notas 52 3 4 2" xfId="43020"/>
    <cellStyle name="Notas 52 3 5" xfId="43021"/>
    <cellStyle name="Notas 52 3 6" xfId="43022"/>
    <cellStyle name="Notas 52 4" xfId="43023"/>
    <cellStyle name="Notas 52 4 2" xfId="43024"/>
    <cellStyle name="Notas 52 4 2 2" xfId="43025"/>
    <cellStyle name="Notas 52 4 2 3" xfId="43026"/>
    <cellStyle name="Notas 52 4 3" xfId="43027"/>
    <cellStyle name="Notas 52 4 3 2" xfId="43028"/>
    <cellStyle name="Notas 52 4 4" xfId="43029"/>
    <cellStyle name="Notas 52 4 5" xfId="43030"/>
    <cellStyle name="Notas 52 5" xfId="43031"/>
    <cellStyle name="Notas 52 5 2" xfId="43032"/>
    <cellStyle name="Notas 52 5 2 2" xfId="43033"/>
    <cellStyle name="Notas 52 5 2 3" xfId="43034"/>
    <cellStyle name="Notas 52 5 3" xfId="43035"/>
    <cellStyle name="Notas 52 5 3 2" xfId="43036"/>
    <cellStyle name="Notas 52 5 4" xfId="43037"/>
    <cellStyle name="Notas 52 5 5" xfId="43038"/>
    <cellStyle name="Notas 52 6" xfId="43039"/>
    <cellStyle name="Notas 52 6 2" xfId="43040"/>
    <cellStyle name="Notas 52 6 2 2" xfId="43041"/>
    <cellStyle name="Notas 52 6 3" xfId="43042"/>
    <cellStyle name="Notas 52 6 4" xfId="43043"/>
    <cellStyle name="Notas 52 7" xfId="43044"/>
    <cellStyle name="Notas 52 8" xfId="43045"/>
    <cellStyle name="Notas 53" xfId="43046"/>
    <cellStyle name="Notas 53 2" xfId="43047"/>
    <cellStyle name="Notas 53 2 2" xfId="43048"/>
    <cellStyle name="Notas 53 2 2 2" xfId="43049"/>
    <cellStyle name="Notas 53 2 2 2 2" xfId="43050"/>
    <cellStyle name="Notas 53 2 2 2 2 2" xfId="43051"/>
    <cellStyle name="Notas 53 2 2 2 2 3" xfId="43052"/>
    <cellStyle name="Notas 53 2 2 2 3" xfId="43053"/>
    <cellStyle name="Notas 53 2 2 2 3 2" xfId="43054"/>
    <cellStyle name="Notas 53 2 2 2 4" xfId="43055"/>
    <cellStyle name="Notas 53 2 2 2 5" xfId="43056"/>
    <cellStyle name="Notas 53 2 2 3" xfId="43057"/>
    <cellStyle name="Notas 53 2 2 3 2" xfId="43058"/>
    <cellStyle name="Notas 53 2 2 3 3" xfId="43059"/>
    <cellStyle name="Notas 53 2 2 4" xfId="43060"/>
    <cellStyle name="Notas 53 2 2 4 2" xfId="43061"/>
    <cellStyle name="Notas 53 2 2 5" xfId="43062"/>
    <cellStyle name="Notas 53 2 2 6" xfId="43063"/>
    <cellStyle name="Notas 53 2 3" xfId="43064"/>
    <cellStyle name="Notas 53 2 3 2" xfId="43065"/>
    <cellStyle name="Notas 53 2 3 2 2" xfId="43066"/>
    <cellStyle name="Notas 53 2 3 2 3" xfId="43067"/>
    <cellStyle name="Notas 53 2 3 3" xfId="43068"/>
    <cellStyle name="Notas 53 2 3 3 2" xfId="43069"/>
    <cellStyle name="Notas 53 2 3 4" xfId="43070"/>
    <cellStyle name="Notas 53 2 3 5" xfId="43071"/>
    <cellStyle name="Notas 53 2 4" xfId="43072"/>
    <cellStyle name="Notas 53 2 4 2" xfId="43073"/>
    <cellStyle name="Notas 53 2 4 2 2" xfId="43074"/>
    <cellStyle name="Notas 53 2 4 2 3" xfId="43075"/>
    <cellStyle name="Notas 53 2 4 3" xfId="43076"/>
    <cellStyle name="Notas 53 2 4 3 2" xfId="43077"/>
    <cellStyle name="Notas 53 2 4 4" xfId="43078"/>
    <cellStyle name="Notas 53 2 4 5" xfId="43079"/>
    <cellStyle name="Notas 53 2 5" xfId="43080"/>
    <cellStyle name="Notas 53 2 5 2" xfId="43081"/>
    <cellStyle name="Notas 53 2 5 2 2" xfId="43082"/>
    <cellStyle name="Notas 53 2 5 3" xfId="43083"/>
    <cellStyle name="Notas 53 2 5 4" xfId="43084"/>
    <cellStyle name="Notas 53 2 6" xfId="43085"/>
    <cellStyle name="Notas 53 2 7" xfId="43086"/>
    <cellStyle name="Notas 53 3" xfId="43087"/>
    <cellStyle name="Notas 53 3 2" xfId="43088"/>
    <cellStyle name="Notas 53 3 2 2" xfId="43089"/>
    <cellStyle name="Notas 53 3 2 2 2" xfId="43090"/>
    <cellStyle name="Notas 53 3 2 2 3" xfId="43091"/>
    <cellStyle name="Notas 53 3 2 3" xfId="43092"/>
    <cellStyle name="Notas 53 3 2 3 2" xfId="43093"/>
    <cellStyle name="Notas 53 3 2 4" xfId="43094"/>
    <cellStyle name="Notas 53 3 2 5" xfId="43095"/>
    <cellStyle name="Notas 53 3 3" xfId="43096"/>
    <cellStyle name="Notas 53 3 3 2" xfId="43097"/>
    <cellStyle name="Notas 53 3 3 3" xfId="43098"/>
    <cellStyle name="Notas 53 3 4" xfId="43099"/>
    <cellStyle name="Notas 53 3 4 2" xfId="43100"/>
    <cellStyle name="Notas 53 3 5" xfId="43101"/>
    <cellStyle name="Notas 53 3 6" xfId="43102"/>
    <cellStyle name="Notas 53 4" xfId="43103"/>
    <cellStyle name="Notas 53 4 2" xfId="43104"/>
    <cellStyle name="Notas 53 4 2 2" xfId="43105"/>
    <cellStyle name="Notas 53 4 2 3" xfId="43106"/>
    <cellStyle name="Notas 53 4 3" xfId="43107"/>
    <cellStyle name="Notas 53 4 3 2" xfId="43108"/>
    <cellStyle name="Notas 53 4 4" xfId="43109"/>
    <cellStyle name="Notas 53 4 5" xfId="43110"/>
    <cellStyle name="Notas 53 5" xfId="43111"/>
    <cellStyle name="Notas 53 5 2" xfId="43112"/>
    <cellStyle name="Notas 53 5 2 2" xfId="43113"/>
    <cellStyle name="Notas 53 5 2 3" xfId="43114"/>
    <cellStyle name="Notas 53 5 3" xfId="43115"/>
    <cellStyle name="Notas 53 5 3 2" xfId="43116"/>
    <cellStyle name="Notas 53 5 4" xfId="43117"/>
    <cellStyle name="Notas 53 5 5" xfId="43118"/>
    <cellStyle name="Notas 53 6" xfId="43119"/>
    <cellStyle name="Notas 53 6 2" xfId="43120"/>
    <cellStyle name="Notas 53 6 2 2" xfId="43121"/>
    <cellStyle name="Notas 53 6 3" xfId="43122"/>
    <cellStyle name="Notas 53 6 4" xfId="43123"/>
    <cellStyle name="Notas 53 7" xfId="43124"/>
    <cellStyle name="Notas 53 8" xfId="43125"/>
    <cellStyle name="Notas 54" xfId="43126"/>
    <cellStyle name="Notas 54 2" xfId="43127"/>
    <cellStyle name="Notas 54 2 2" xfId="43128"/>
    <cellStyle name="Notas 54 2 2 2" xfId="43129"/>
    <cellStyle name="Notas 54 2 2 2 2" xfId="43130"/>
    <cellStyle name="Notas 54 2 2 2 2 2" xfId="43131"/>
    <cellStyle name="Notas 54 2 2 2 2 3" xfId="43132"/>
    <cellStyle name="Notas 54 2 2 2 3" xfId="43133"/>
    <cellStyle name="Notas 54 2 2 2 3 2" xfId="43134"/>
    <cellStyle name="Notas 54 2 2 2 4" xfId="43135"/>
    <cellStyle name="Notas 54 2 2 2 5" xfId="43136"/>
    <cellStyle name="Notas 54 2 2 3" xfId="43137"/>
    <cellStyle name="Notas 54 2 2 3 2" xfId="43138"/>
    <cellStyle name="Notas 54 2 2 3 3" xfId="43139"/>
    <cellStyle name="Notas 54 2 2 4" xfId="43140"/>
    <cellStyle name="Notas 54 2 2 4 2" xfId="43141"/>
    <cellStyle name="Notas 54 2 2 5" xfId="43142"/>
    <cellStyle name="Notas 54 2 2 6" xfId="43143"/>
    <cellStyle name="Notas 54 2 3" xfId="43144"/>
    <cellStyle name="Notas 54 2 3 2" xfId="43145"/>
    <cellStyle name="Notas 54 2 3 2 2" xfId="43146"/>
    <cellStyle name="Notas 54 2 3 2 3" xfId="43147"/>
    <cellStyle name="Notas 54 2 3 3" xfId="43148"/>
    <cellStyle name="Notas 54 2 3 3 2" xfId="43149"/>
    <cellStyle name="Notas 54 2 3 4" xfId="43150"/>
    <cellStyle name="Notas 54 2 3 5" xfId="43151"/>
    <cellStyle name="Notas 54 2 4" xfId="43152"/>
    <cellStyle name="Notas 54 2 4 2" xfId="43153"/>
    <cellStyle name="Notas 54 2 4 2 2" xfId="43154"/>
    <cellStyle name="Notas 54 2 4 2 3" xfId="43155"/>
    <cellStyle name="Notas 54 2 4 3" xfId="43156"/>
    <cellStyle name="Notas 54 2 4 3 2" xfId="43157"/>
    <cellStyle name="Notas 54 2 4 4" xfId="43158"/>
    <cellStyle name="Notas 54 2 4 5" xfId="43159"/>
    <cellStyle name="Notas 54 2 5" xfId="43160"/>
    <cellStyle name="Notas 54 2 5 2" xfId="43161"/>
    <cellStyle name="Notas 54 2 5 2 2" xfId="43162"/>
    <cellStyle name="Notas 54 2 5 3" xfId="43163"/>
    <cellStyle name="Notas 54 2 5 4" xfId="43164"/>
    <cellStyle name="Notas 54 2 6" xfId="43165"/>
    <cellStyle name="Notas 54 2 7" xfId="43166"/>
    <cellStyle name="Notas 54 3" xfId="43167"/>
    <cellStyle name="Notas 54 3 2" xfId="43168"/>
    <cellStyle name="Notas 54 3 2 2" xfId="43169"/>
    <cellStyle name="Notas 54 3 2 2 2" xfId="43170"/>
    <cellStyle name="Notas 54 3 2 2 3" xfId="43171"/>
    <cellStyle name="Notas 54 3 2 3" xfId="43172"/>
    <cellStyle name="Notas 54 3 2 3 2" xfId="43173"/>
    <cellStyle name="Notas 54 3 2 4" xfId="43174"/>
    <cellStyle name="Notas 54 3 2 5" xfId="43175"/>
    <cellStyle name="Notas 54 3 3" xfId="43176"/>
    <cellStyle name="Notas 54 3 3 2" xfId="43177"/>
    <cellStyle name="Notas 54 3 3 3" xfId="43178"/>
    <cellStyle name="Notas 54 3 4" xfId="43179"/>
    <cellStyle name="Notas 54 3 4 2" xfId="43180"/>
    <cellStyle name="Notas 54 3 5" xfId="43181"/>
    <cellStyle name="Notas 54 3 6" xfId="43182"/>
    <cellStyle name="Notas 54 4" xfId="43183"/>
    <cellStyle name="Notas 54 4 2" xfId="43184"/>
    <cellStyle name="Notas 54 4 2 2" xfId="43185"/>
    <cellStyle name="Notas 54 4 2 3" xfId="43186"/>
    <cellStyle name="Notas 54 4 3" xfId="43187"/>
    <cellStyle name="Notas 54 4 3 2" xfId="43188"/>
    <cellStyle name="Notas 54 4 4" xfId="43189"/>
    <cellStyle name="Notas 54 4 5" xfId="43190"/>
    <cellStyle name="Notas 54 5" xfId="43191"/>
    <cellStyle name="Notas 54 5 2" xfId="43192"/>
    <cellStyle name="Notas 54 5 2 2" xfId="43193"/>
    <cellStyle name="Notas 54 5 2 3" xfId="43194"/>
    <cellStyle name="Notas 54 5 3" xfId="43195"/>
    <cellStyle name="Notas 54 5 3 2" xfId="43196"/>
    <cellStyle name="Notas 54 5 4" xfId="43197"/>
    <cellStyle name="Notas 54 5 5" xfId="43198"/>
    <cellStyle name="Notas 54 6" xfId="43199"/>
    <cellStyle name="Notas 54 6 2" xfId="43200"/>
    <cellStyle name="Notas 54 6 2 2" xfId="43201"/>
    <cellStyle name="Notas 54 6 3" xfId="43202"/>
    <cellStyle name="Notas 54 6 4" xfId="43203"/>
    <cellStyle name="Notas 54 7" xfId="43204"/>
    <cellStyle name="Notas 54 8" xfId="43205"/>
    <cellStyle name="Notas 55" xfId="43206"/>
    <cellStyle name="Notas 55 2" xfId="43207"/>
    <cellStyle name="Notas 55 2 2" xfId="43208"/>
    <cellStyle name="Notas 55 2 2 2" xfId="43209"/>
    <cellStyle name="Notas 55 2 2 2 2" xfId="43210"/>
    <cellStyle name="Notas 55 2 2 2 2 2" xfId="43211"/>
    <cellStyle name="Notas 55 2 2 2 2 3" xfId="43212"/>
    <cellStyle name="Notas 55 2 2 2 3" xfId="43213"/>
    <cellStyle name="Notas 55 2 2 2 3 2" xfId="43214"/>
    <cellStyle name="Notas 55 2 2 2 4" xfId="43215"/>
    <cellStyle name="Notas 55 2 2 2 5" xfId="43216"/>
    <cellStyle name="Notas 55 2 2 3" xfId="43217"/>
    <cellStyle name="Notas 55 2 2 3 2" xfId="43218"/>
    <cellStyle name="Notas 55 2 2 3 3" xfId="43219"/>
    <cellStyle name="Notas 55 2 2 4" xfId="43220"/>
    <cellStyle name="Notas 55 2 2 4 2" xfId="43221"/>
    <cellStyle name="Notas 55 2 2 5" xfId="43222"/>
    <cellStyle name="Notas 55 2 2 6" xfId="43223"/>
    <cellStyle name="Notas 55 2 3" xfId="43224"/>
    <cellStyle name="Notas 55 2 3 2" xfId="43225"/>
    <cellStyle name="Notas 55 2 3 2 2" xfId="43226"/>
    <cellStyle name="Notas 55 2 3 2 3" xfId="43227"/>
    <cellStyle name="Notas 55 2 3 3" xfId="43228"/>
    <cellStyle name="Notas 55 2 3 3 2" xfId="43229"/>
    <cellStyle name="Notas 55 2 3 4" xfId="43230"/>
    <cellStyle name="Notas 55 2 3 5" xfId="43231"/>
    <cellStyle name="Notas 55 2 4" xfId="43232"/>
    <cellStyle name="Notas 55 2 4 2" xfId="43233"/>
    <cellStyle name="Notas 55 2 4 2 2" xfId="43234"/>
    <cellStyle name="Notas 55 2 4 2 3" xfId="43235"/>
    <cellStyle name="Notas 55 2 4 3" xfId="43236"/>
    <cellStyle name="Notas 55 2 4 3 2" xfId="43237"/>
    <cellStyle name="Notas 55 2 4 4" xfId="43238"/>
    <cellStyle name="Notas 55 2 4 5" xfId="43239"/>
    <cellStyle name="Notas 55 2 5" xfId="43240"/>
    <cellStyle name="Notas 55 2 5 2" xfId="43241"/>
    <cellStyle name="Notas 55 2 5 2 2" xfId="43242"/>
    <cellStyle name="Notas 55 2 5 3" xfId="43243"/>
    <cellStyle name="Notas 55 2 5 4" xfId="43244"/>
    <cellStyle name="Notas 55 2 6" xfId="43245"/>
    <cellStyle name="Notas 55 2 7" xfId="43246"/>
    <cellStyle name="Notas 55 3" xfId="43247"/>
    <cellStyle name="Notas 55 3 2" xfId="43248"/>
    <cellStyle name="Notas 55 3 2 2" xfId="43249"/>
    <cellStyle name="Notas 55 3 2 2 2" xfId="43250"/>
    <cellStyle name="Notas 55 3 2 2 3" xfId="43251"/>
    <cellStyle name="Notas 55 3 2 3" xfId="43252"/>
    <cellStyle name="Notas 55 3 2 3 2" xfId="43253"/>
    <cellStyle name="Notas 55 3 2 4" xfId="43254"/>
    <cellStyle name="Notas 55 3 2 5" xfId="43255"/>
    <cellStyle name="Notas 55 3 3" xfId="43256"/>
    <cellStyle name="Notas 55 3 3 2" xfId="43257"/>
    <cellStyle name="Notas 55 3 3 3" xfId="43258"/>
    <cellStyle name="Notas 55 3 4" xfId="43259"/>
    <cellStyle name="Notas 55 3 4 2" xfId="43260"/>
    <cellStyle name="Notas 55 3 5" xfId="43261"/>
    <cellStyle name="Notas 55 3 6" xfId="43262"/>
    <cellStyle name="Notas 55 4" xfId="43263"/>
    <cellStyle name="Notas 55 4 2" xfId="43264"/>
    <cellStyle name="Notas 55 4 2 2" xfId="43265"/>
    <cellStyle name="Notas 55 4 2 3" xfId="43266"/>
    <cellStyle name="Notas 55 4 3" xfId="43267"/>
    <cellStyle name="Notas 55 4 3 2" xfId="43268"/>
    <cellStyle name="Notas 55 4 4" xfId="43269"/>
    <cellStyle name="Notas 55 4 5" xfId="43270"/>
    <cellStyle name="Notas 55 5" xfId="43271"/>
    <cellStyle name="Notas 55 5 2" xfId="43272"/>
    <cellStyle name="Notas 55 5 2 2" xfId="43273"/>
    <cellStyle name="Notas 55 5 2 3" xfId="43274"/>
    <cellStyle name="Notas 55 5 3" xfId="43275"/>
    <cellStyle name="Notas 55 5 3 2" xfId="43276"/>
    <cellStyle name="Notas 55 5 4" xfId="43277"/>
    <cellStyle name="Notas 55 5 5" xfId="43278"/>
    <cellStyle name="Notas 55 6" xfId="43279"/>
    <cellStyle name="Notas 55 6 2" xfId="43280"/>
    <cellStyle name="Notas 55 6 2 2" xfId="43281"/>
    <cellStyle name="Notas 55 6 3" xfId="43282"/>
    <cellStyle name="Notas 55 6 4" xfId="43283"/>
    <cellStyle name="Notas 55 7" xfId="43284"/>
    <cellStyle name="Notas 55 8" xfId="43285"/>
    <cellStyle name="Notas 56" xfId="43286"/>
    <cellStyle name="Notas 56 2" xfId="43287"/>
    <cellStyle name="Notas 56 2 2" xfId="43288"/>
    <cellStyle name="Notas 56 2 2 2" xfId="43289"/>
    <cellStyle name="Notas 56 2 2 2 2" xfId="43290"/>
    <cellStyle name="Notas 56 2 2 2 2 2" xfId="43291"/>
    <cellStyle name="Notas 56 2 2 2 2 3" xfId="43292"/>
    <cellStyle name="Notas 56 2 2 2 3" xfId="43293"/>
    <cellStyle name="Notas 56 2 2 2 3 2" xfId="43294"/>
    <cellStyle name="Notas 56 2 2 2 4" xfId="43295"/>
    <cellStyle name="Notas 56 2 2 2 5" xfId="43296"/>
    <cellStyle name="Notas 56 2 2 3" xfId="43297"/>
    <cellStyle name="Notas 56 2 2 3 2" xfId="43298"/>
    <cellStyle name="Notas 56 2 2 3 3" xfId="43299"/>
    <cellStyle name="Notas 56 2 2 4" xfId="43300"/>
    <cellStyle name="Notas 56 2 2 4 2" xfId="43301"/>
    <cellStyle name="Notas 56 2 2 5" xfId="43302"/>
    <cellStyle name="Notas 56 2 2 6" xfId="43303"/>
    <cellStyle name="Notas 56 2 3" xfId="43304"/>
    <cellStyle name="Notas 56 2 3 2" xfId="43305"/>
    <cellStyle name="Notas 56 2 3 2 2" xfId="43306"/>
    <cellStyle name="Notas 56 2 3 2 3" xfId="43307"/>
    <cellStyle name="Notas 56 2 3 3" xfId="43308"/>
    <cellStyle name="Notas 56 2 3 3 2" xfId="43309"/>
    <cellStyle name="Notas 56 2 3 4" xfId="43310"/>
    <cellStyle name="Notas 56 2 3 5" xfId="43311"/>
    <cellStyle name="Notas 56 2 4" xfId="43312"/>
    <cellStyle name="Notas 56 2 4 2" xfId="43313"/>
    <cellStyle name="Notas 56 2 4 2 2" xfId="43314"/>
    <cellStyle name="Notas 56 2 4 2 3" xfId="43315"/>
    <cellStyle name="Notas 56 2 4 3" xfId="43316"/>
    <cellStyle name="Notas 56 2 4 3 2" xfId="43317"/>
    <cellStyle name="Notas 56 2 4 4" xfId="43318"/>
    <cellStyle name="Notas 56 2 4 5" xfId="43319"/>
    <cellStyle name="Notas 56 2 5" xfId="43320"/>
    <cellStyle name="Notas 56 2 5 2" xfId="43321"/>
    <cellStyle name="Notas 56 2 5 2 2" xfId="43322"/>
    <cellStyle name="Notas 56 2 5 3" xfId="43323"/>
    <cellStyle name="Notas 56 2 5 4" xfId="43324"/>
    <cellStyle name="Notas 56 2 6" xfId="43325"/>
    <cellStyle name="Notas 56 2 7" xfId="43326"/>
    <cellStyle name="Notas 56 3" xfId="43327"/>
    <cellStyle name="Notas 56 3 2" xfId="43328"/>
    <cellStyle name="Notas 56 3 2 2" xfId="43329"/>
    <cellStyle name="Notas 56 3 2 2 2" xfId="43330"/>
    <cellStyle name="Notas 56 3 2 2 3" xfId="43331"/>
    <cellStyle name="Notas 56 3 2 3" xfId="43332"/>
    <cellStyle name="Notas 56 3 2 3 2" xfId="43333"/>
    <cellStyle name="Notas 56 3 2 4" xfId="43334"/>
    <cellStyle name="Notas 56 3 2 5" xfId="43335"/>
    <cellStyle name="Notas 56 3 3" xfId="43336"/>
    <cellStyle name="Notas 56 3 3 2" xfId="43337"/>
    <cellStyle name="Notas 56 3 3 3" xfId="43338"/>
    <cellStyle name="Notas 56 3 4" xfId="43339"/>
    <cellStyle name="Notas 56 3 4 2" xfId="43340"/>
    <cellStyle name="Notas 56 3 5" xfId="43341"/>
    <cellStyle name="Notas 56 3 6" xfId="43342"/>
    <cellStyle name="Notas 56 4" xfId="43343"/>
    <cellStyle name="Notas 56 4 2" xfId="43344"/>
    <cellStyle name="Notas 56 4 2 2" xfId="43345"/>
    <cellStyle name="Notas 56 4 2 3" xfId="43346"/>
    <cellStyle name="Notas 56 4 3" xfId="43347"/>
    <cellStyle name="Notas 56 4 3 2" xfId="43348"/>
    <cellStyle name="Notas 56 4 4" xfId="43349"/>
    <cellStyle name="Notas 56 4 5" xfId="43350"/>
    <cellStyle name="Notas 56 5" xfId="43351"/>
    <cellStyle name="Notas 56 5 2" xfId="43352"/>
    <cellStyle name="Notas 56 5 2 2" xfId="43353"/>
    <cellStyle name="Notas 56 5 2 3" xfId="43354"/>
    <cellStyle name="Notas 56 5 3" xfId="43355"/>
    <cellStyle name="Notas 56 5 3 2" xfId="43356"/>
    <cellStyle name="Notas 56 5 4" xfId="43357"/>
    <cellStyle name="Notas 56 5 5" xfId="43358"/>
    <cellStyle name="Notas 56 6" xfId="43359"/>
    <cellStyle name="Notas 56 6 2" xfId="43360"/>
    <cellStyle name="Notas 56 6 2 2" xfId="43361"/>
    <cellStyle name="Notas 56 6 3" xfId="43362"/>
    <cellStyle name="Notas 56 6 4" xfId="43363"/>
    <cellStyle name="Notas 56 7" xfId="43364"/>
    <cellStyle name="Notas 56 8" xfId="43365"/>
    <cellStyle name="Notas 57" xfId="43366"/>
    <cellStyle name="Notas 57 2" xfId="43367"/>
    <cellStyle name="Notas 57 2 2" xfId="43368"/>
    <cellStyle name="Notas 57 2 2 2" xfId="43369"/>
    <cellStyle name="Notas 57 2 2 2 2" xfId="43370"/>
    <cellStyle name="Notas 57 2 2 2 2 2" xfId="43371"/>
    <cellStyle name="Notas 57 2 2 2 2 3" xfId="43372"/>
    <cellStyle name="Notas 57 2 2 2 3" xfId="43373"/>
    <cellStyle name="Notas 57 2 2 2 3 2" xfId="43374"/>
    <cellStyle name="Notas 57 2 2 2 4" xfId="43375"/>
    <cellStyle name="Notas 57 2 2 2 5" xfId="43376"/>
    <cellStyle name="Notas 57 2 2 3" xfId="43377"/>
    <cellStyle name="Notas 57 2 2 3 2" xfId="43378"/>
    <cellStyle name="Notas 57 2 2 3 3" xfId="43379"/>
    <cellStyle name="Notas 57 2 2 4" xfId="43380"/>
    <cellStyle name="Notas 57 2 2 4 2" xfId="43381"/>
    <cellStyle name="Notas 57 2 2 5" xfId="43382"/>
    <cellStyle name="Notas 57 2 2 6" xfId="43383"/>
    <cellStyle name="Notas 57 2 3" xfId="43384"/>
    <cellStyle name="Notas 57 2 3 2" xfId="43385"/>
    <cellStyle name="Notas 57 2 3 2 2" xfId="43386"/>
    <cellStyle name="Notas 57 2 3 2 3" xfId="43387"/>
    <cellStyle name="Notas 57 2 3 3" xfId="43388"/>
    <cellStyle name="Notas 57 2 3 3 2" xfId="43389"/>
    <cellStyle name="Notas 57 2 3 4" xfId="43390"/>
    <cellStyle name="Notas 57 2 3 5" xfId="43391"/>
    <cellStyle name="Notas 57 2 4" xfId="43392"/>
    <cellStyle name="Notas 57 2 4 2" xfId="43393"/>
    <cellStyle name="Notas 57 2 4 2 2" xfId="43394"/>
    <cellStyle name="Notas 57 2 4 2 3" xfId="43395"/>
    <cellStyle name="Notas 57 2 4 3" xfId="43396"/>
    <cellStyle name="Notas 57 2 4 3 2" xfId="43397"/>
    <cellStyle name="Notas 57 2 4 4" xfId="43398"/>
    <cellStyle name="Notas 57 2 4 5" xfId="43399"/>
    <cellStyle name="Notas 57 2 5" xfId="43400"/>
    <cellStyle name="Notas 57 2 5 2" xfId="43401"/>
    <cellStyle name="Notas 57 2 5 2 2" xfId="43402"/>
    <cellStyle name="Notas 57 2 5 3" xfId="43403"/>
    <cellStyle name="Notas 57 2 5 4" xfId="43404"/>
    <cellStyle name="Notas 57 2 6" xfId="43405"/>
    <cellStyle name="Notas 57 2 7" xfId="43406"/>
    <cellStyle name="Notas 57 3" xfId="43407"/>
    <cellStyle name="Notas 57 3 2" xfId="43408"/>
    <cellStyle name="Notas 57 3 2 2" xfId="43409"/>
    <cellStyle name="Notas 57 3 2 2 2" xfId="43410"/>
    <cellStyle name="Notas 57 3 2 2 3" xfId="43411"/>
    <cellStyle name="Notas 57 3 2 3" xfId="43412"/>
    <cellStyle name="Notas 57 3 2 3 2" xfId="43413"/>
    <cellStyle name="Notas 57 3 2 4" xfId="43414"/>
    <cellStyle name="Notas 57 3 2 5" xfId="43415"/>
    <cellStyle name="Notas 57 3 3" xfId="43416"/>
    <cellStyle name="Notas 57 3 3 2" xfId="43417"/>
    <cellStyle name="Notas 57 3 3 3" xfId="43418"/>
    <cellStyle name="Notas 57 3 4" xfId="43419"/>
    <cellStyle name="Notas 57 3 4 2" xfId="43420"/>
    <cellStyle name="Notas 57 3 5" xfId="43421"/>
    <cellStyle name="Notas 57 3 6" xfId="43422"/>
    <cellStyle name="Notas 57 4" xfId="43423"/>
    <cellStyle name="Notas 57 4 2" xfId="43424"/>
    <cellStyle name="Notas 57 4 2 2" xfId="43425"/>
    <cellStyle name="Notas 57 4 2 3" xfId="43426"/>
    <cellStyle name="Notas 57 4 3" xfId="43427"/>
    <cellStyle name="Notas 57 4 3 2" xfId="43428"/>
    <cellStyle name="Notas 57 4 4" xfId="43429"/>
    <cellStyle name="Notas 57 4 5" xfId="43430"/>
    <cellStyle name="Notas 57 5" xfId="43431"/>
    <cellStyle name="Notas 57 5 2" xfId="43432"/>
    <cellStyle name="Notas 57 5 2 2" xfId="43433"/>
    <cellStyle name="Notas 57 5 2 3" xfId="43434"/>
    <cellStyle name="Notas 57 5 3" xfId="43435"/>
    <cellStyle name="Notas 57 5 3 2" xfId="43436"/>
    <cellStyle name="Notas 57 5 4" xfId="43437"/>
    <cellStyle name="Notas 57 5 5" xfId="43438"/>
    <cellStyle name="Notas 57 6" xfId="43439"/>
    <cellStyle name="Notas 57 6 2" xfId="43440"/>
    <cellStyle name="Notas 57 6 2 2" xfId="43441"/>
    <cellStyle name="Notas 57 6 3" xfId="43442"/>
    <cellStyle name="Notas 57 6 4" xfId="43443"/>
    <cellStyle name="Notas 57 7" xfId="43444"/>
    <cellStyle name="Notas 57 8" xfId="43445"/>
    <cellStyle name="Notas 58" xfId="43446"/>
    <cellStyle name="Notas 58 2" xfId="43447"/>
    <cellStyle name="Notas 58 2 2" xfId="43448"/>
    <cellStyle name="Notas 58 2 2 2" xfId="43449"/>
    <cellStyle name="Notas 58 2 2 2 2" xfId="43450"/>
    <cellStyle name="Notas 58 2 2 2 2 2" xfId="43451"/>
    <cellStyle name="Notas 58 2 2 2 2 3" xfId="43452"/>
    <cellStyle name="Notas 58 2 2 2 3" xfId="43453"/>
    <cellStyle name="Notas 58 2 2 2 3 2" xfId="43454"/>
    <cellStyle name="Notas 58 2 2 2 4" xfId="43455"/>
    <cellStyle name="Notas 58 2 2 2 5" xfId="43456"/>
    <cellStyle name="Notas 58 2 2 3" xfId="43457"/>
    <cellStyle name="Notas 58 2 2 3 2" xfId="43458"/>
    <cellStyle name="Notas 58 2 2 3 3" xfId="43459"/>
    <cellStyle name="Notas 58 2 2 4" xfId="43460"/>
    <cellStyle name="Notas 58 2 2 4 2" xfId="43461"/>
    <cellStyle name="Notas 58 2 2 5" xfId="43462"/>
    <cellStyle name="Notas 58 2 2 6" xfId="43463"/>
    <cellStyle name="Notas 58 2 3" xfId="43464"/>
    <cellStyle name="Notas 58 2 3 2" xfId="43465"/>
    <cellStyle name="Notas 58 2 3 2 2" xfId="43466"/>
    <cellStyle name="Notas 58 2 3 2 3" xfId="43467"/>
    <cellStyle name="Notas 58 2 3 3" xfId="43468"/>
    <cellStyle name="Notas 58 2 3 3 2" xfId="43469"/>
    <cellStyle name="Notas 58 2 3 4" xfId="43470"/>
    <cellStyle name="Notas 58 2 3 5" xfId="43471"/>
    <cellStyle name="Notas 58 2 4" xfId="43472"/>
    <cellStyle name="Notas 58 2 4 2" xfId="43473"/>
    <cellStyle name="Notas 58 2 4 2 2" xfId="43474"/>
    <cellStyle name="Notas 58 2 4 2 3" xfId="43475"/>
    <cellStyle name="Notas 58 2 4 3" xfId="43476"/>
    <cellStyle name="Notas 58 2 4 3 2" xfId="43477"/>
    <cellStyle name="Notas 58 2 4 4" xfId="43478"/>
    <cellStyle name="Notas 58 2 4 5" xfId="43479"/>
    <cellStyle name="Notas 58 2 5" xfId="43480"/>
    <cellStyle name="Notas 58 2 5 2" xfId="43481"/>
    <cellStyle name="Notas 58 2 5 2 2" xfId="43482"/>
    <cellStyle name="Notas 58 2 5 3" xfId="43483"/>
    <cellStyle name="Notas 58 2 5 4" xfId="43484"/>
    <cellStyle name="Notas 58 2 6" xfId="43485"/>
    <cellStyle name="Notas 58 2 7" xfId="43486"/>
    <cellStyle name="Notas 58 3" xfId="43487"/>
    <cellStyle name="Notas 58 3 2" xfId="43488"/>
    <cellStyle name="Notas 58 3 2 2" xfId="43489"/>
    <cellStyle name="Notas 58 3 2 2 2" xfId="43490"/>
    <cellStyle name="Notas 58 3 2 2 3" xfId="43491"/>
    <cellStyle name="Notas 58 3 2 3" xfId="43492"/>
    <cellStyle name="Notas 58 3 2 3 2" xfId="43493"/>
    <cellStyle name="Notas 58 3 2 4" xfId="43494"/>
    <cellStyle name="Notas 58 3 2 5" xfId="43495"/>
    <cellStyle name="Notas 58 3 3" xfId="43496"/>
    <cellStyle name="Notas 58 3 3 2" xfId="43497"/>
    <cellStyle name="Notas 58 3 3 3" xfId="43498"/>
    <cellStyle name="Notas 58 3 4" xfId="43499"/>
    <cellStyle name="Notas 58 3 4 2" xfId="43500"/>
    <cellStyle name="Notas 58 3 5" xfId="43501"/>
    <cellStyle name="Notas 58 3 6" xfId="43502"/>
    <cellStyle name="Notas 58 4" xfId="43503"/>
    <cellStyle name="Notas 58 4 2" xfId="43504"/>
    <cellStyle name="Notas 58 4 2 2" xfId="43505"/>
    <cellStyle name="Notas 58 4 2 3" xfId="43506"/>
    <cellStyle name="Notas 58 4 3" xfId="43507"/>
    <cellStyle name="Notas 58 4 3 2" xfId="43508"/>
    <cellStyle name="Notas 58 4 4" xfId="43509"/>
    <cellStyle name="Notas 58 4 5" xfId="43510"/>
    <cellStyle name="Notas 58 5" xfId="43511"/>
    <cellStyle name="Notas 58 5 2" xfId="43512"/>
    <cellStyle name="Notas 58 5 2 2" xfId="43513"/>
    <cellStyle name="Notas 58 5 2 3" xfId="43514"/>
    <cellStyle name="Notas 58 5 3" xfId="43515"/>
    <cellStyle name="Notas 58 5 3 2" xfId="43516"/>
    <cellStyle name="Notas 58 5 4" xfId="43517"/>
    <cellStyle name="Notas 58 5 5" xfId="43518"/>
    <cellStyle name="Notas 58 6" xfId="43519"/>
    <cellStyle name="Notas 58 6 2" xfId="43520"/>
    <cellStyle name="Notas 58 6 2 2" xfId="43521"/>
    <cellStyle name="Notas 58 6 3" xfId="43522"/>
    <cellStyle name="Notas 58 6 4" xfId="43523"/>
    <cellStyle name="Notas 58 7" xfId="43524"/>
    <cellStyle name="Notas 58 8" xfId="43525"/>
    <cellStyle name="Notas 59" xfId="43526"/>
    <cellStyle name="Notas 59 2" xfId="43527"/>
    <cellStyle name="Notas 59 2 2" xfId="43528"/>
    <cellStyle name="Notas 59 2 2 2" xfId="43529"/>
    <cellStyle name="Notas 59 2 2 2 2" xfId="43530"/>
    <cellStyle name="Notas 59 2 2 2 2 2" xfId="43531"/>
    <cellStyle name="Notas 59 2 2 2 2 3" xfId="43532"/>
    <cellStyle name="Notas 59 2 2 2 3" xfId="43533"/>
    <cellStyle name="Notas 59 2 2 2 3 2" xfId="43534"/>
    <cellStyle name="Notas 59 2 2 2 4" xfId="43535"/>
    <cellStyle name="Notas 59 2 2 2 5" xfId="43536"/>
    <cellStyle name="Notas 59 2 2 3" xfId="43537"/>
    <cellStyle name="Notas 59 2 2 3 2" xfId="43538"/>
    <cellStyle name="Notas 59 2 2 3 3" xfId="43539"/>
    <cellStyle name="Notas 59 2 2 4" xfId="43540"/>
    <cellStyle name="Notas 59 2 2 4 2" xfId="43541"/>
    <cellStyle name="Notas 59 2 2 5" xfId="43542"/>
    <cellStyle name="Notas 59 2 2 6" xfId="43543"/>
    <cellStyle name="Notas 59 2 3" xfId="43544"/>
    <cellStyle name="Notas 59 2 3 2" xfId="43545"/>
    <cellStyle name="Notas 59 2 3 2 2" xfId="43546"/>
    <cellStyle name="Notas 59 2 3 2 3" xfId="43547"/>
    <cellStyle name="Notas 59 2 3 3" xfId="43548"/>
    <cellStyle name="Notas 59 2 3 3 2" xfId="43549"/>
    <cellStyle name="Notas 59 2 3 4" xfId="43550"/>
    <cellStyle name="Notas 59 2 3 5" xfId="43551"/>
    <cellStyle name="Notas 59 2 4" xfId="43552"/>
    <cellStyle name="Notas 59 2 4 2" xfId="43553"/>
    <cellStyle name="Notas 59 2 4 2 2" xfId="43554"/>
    <cellStyle name="Notas 59 2 4 2 3" xfId="43555"/>
    <cellStyle name="Notas 59 2 4 3" xfId="43556"/>
    <cellStyle name="Notas 59 2 4 3 2" xfId="43557"/>
    <cellStyle name="Notas 59 2 4 4" xfId="43558"/>
    <cellStyle name="Notas 59 2 4 5" xfId="43559"/>
    <cellStyle name="Notas 59 2 5" xfId="43560"/>
    <cellStyle name="Notas 59 2 5 2" xfId="43561"/>
    <cellStyle name="Notas 59 2 5 2 2" xfId="43562"/>
    <cellStyle name="Notas 59 2 5 3" xfId="43563"/>
    <cellStyle name="Notas 59 2 5 4" xfId="43564"/>
    <cellStyle name="Notas 59 2 6" xfId="43565"/>
    <cellStyle name="Notas 59 2 7" xfId="43566"/>
    <cellStyle name="Notas 59 3" xfId="43567"/>
    <cellStyle name="Notas 59 3 2" xfId="43568"/>
    <cellStyle name="Notas 59 3 2 2" xfId="43569"/>
    <cellStyle name="Notas 59 3 2 2 2" xfId="43570"/>
    <cellStyle name="Notas 59 3 2 2 3" xfId="43571"/>
    <cellStyle name="Notas 59 3 2 3" xfId="43572"/>
    <cellStyle name="Notas 59 3 2 3 2" xfId="43573"/>
    <cellStyle name="Notas 59 3 2 4" xfId="43574"/>
    <cellStyle name="Notas 59 3 2 5" xfId="43575"/>
    <cellStyle name="Notas 59 3 3" xfId="43576"/>
    <cellStyle name="Notas 59 3 3 2" xfId="43577"/>
    <cellStyle name="Notas 59 3 3 3" xfId="43578"/>
    <cellStyle name="Notas 59 3 4" xfId="43579"/>
    <cellStyle name="Notas 59 3 4 2" xfId="43580"/>
    <cellStyle name="Notas 59 3 5" xfId="43581"/>
    <cellStyle name="Notas 59 3 6" xfId="43582"/>
    <cellStyle name="Notas 59 4" xfId="43583"/>
    <cellStyle name="Notas 59 4 2" xfId="43584"/>
    <cellStyle name="Notas 59 4 2 2" xfId="43585"/>
    <cellStyle name="Notas 59 4 2 3" xfId="43586"/>
    <cellStyle name="Notas 59 4 3" xfId="43587"/>
    <cellStyle name="Notas 59 4 3 2" xfId="43588"/>
    <cellStyle name="Notas 59 4 4" xfId="43589"/>
    <cellStyle name="Notas 59 4 5" xfId="43590"/>
    <cellStyle name="Notas 59 5" xfId="43591"/>
    <cellStyle name="Notas 59 5 2" xfId="43592"/>
    <cellStyle name="Notas 59 5 2 2" xfId="43593"/>
    <cellStyle name="Notas 59 5 2 3" xfId="43594"/>
    <cellStyle name="Notas 59 5 3" xfId="43595"/>
    <cellStyle name="Notas 59 5 3 2" xfId="43596"/>
    <cellStyle name="Notas 59 5 4" xfId="43597"/>
    <cellStyle name="Notas 59 5 5" xfId="43598"/>
    <cellStyle name="Notas 59 6" xfId="43599"/>
    <cellStyle name="Notas 59 6 2" xfId="43600"/>
    <cellStyle name="Notas 59 6 2 2" xfId="43601"/>
    <cellStyle name="Notas 59 6 3" xfId="43602"/>
    <cellStyle name="Notas 59 6 4" xfId="43603"/>
    <cellStyle name="Notas 59 7" xfId="43604"/>
    <cellStyle name="Notas 59 8" xfId="43605"/>
    <cellStyle name="Notas 6" xfId="43606"/>
    <cellStyle name="Notas 6 10" xfId="43607"/>
    <cellStyle name="Notas 6 2" xfId="43608"/>
    <cellStyle name="Notas 6 2 2" xfId="43609"/>
    <cellStyle name="Notas 6 2 2 2" xfId="43610"/>
    <cellStyle name="Notas 6 2 2 3" xfId="43611"/>
    <cellStyle name="Notas 6 2 3" xfId="43612"/>
    <cellStyle name="Notas 6 2 3 2" xfId="43613"/>
    <cellStyle name="Notas 6 2 3 2 2" xfId="43614"/>
    <cellStyle name="Notas 6 2 3 2 2 2" xfId="43615"/>
    <cellStyle name="Notas 6 2 3 2 2 3" xfId="43616"/>
    <cellStyle name="Notas 6 2 3 2 3" xfId="43617"/>
    <cellStyle name="Notas 6 2 3 2 3 2" xfId="43618"/>
    <cellStyle name="Notas 6 2 3 2 4" xfId="43619"/>
    <cellStyle name="Notas 6 2 3 2 5" xfId="43620"/>
    <cellStyle name="Notas 6 2 3 3" xfId="43621"/>
    <cellStyle name="Notas 6 2 3 3 2" xfId="43622"/>
    <cellStyle name="Notas 6 2 3 3 3" xfId="43623"/>
    <cellStyle name="Notas 6 2 3 4" xfId="43624"/>
    <cellStyle name="Notas 6 2 4" xfId="43625"/>
    <cellStyle name="Notas 6 2 4 2" xfId="43626"/>
    <cellStyle name="Notas 6 2 4 2 2" xfId="43627"/>
    <cellStyle name="Notas 6 2 4 2 2 2" xfId="43628"/>
    <cellStyle name="Notas 6 2 4 2 2 3" xfId="43629"/>
    <cellStyle name="Notas 6 2 4 2 3" xfId="43630"/>
    <cellStyle name="Notas 6 2 4 2 3 2" xfId="43631"/>
    <cellStyle name="Notas 6 2 4 2 4" xfId="43632"/>
    <cellStyle name="Notas 6 2 4 2 5" xfId="43633"/>
    <cellStyle name="Notas 6 2 4 3" xfId="43634"/>
    <cellStyle name="Notas 6 2 4 3 2" xfId="43635"/>
    <cellStyle name="Notas 6 2 4 3 3" xfId="43636"/>
    <cellStyle name="Notas 6 2 4 4" xfId="43637"/>
    <cellStyle name="Notas 6 2 4 4 2" xfId="43638"/>
    <cellStyle name="Notas 6 2 4 5" xfId="43639"/>
    <cellStyle name="Notas 6 2 4 6" xfId="43640"/>
    <cellStyle name="Notas 6 2 5" xfId="43641"/>
    <cellStyle name="Notas 6 2 5 2" xfId="43642"/>
    <cellStyle name="Notas 6 2 5 2 2" xfId="43643"/>
    <cellStyle name="Notas 6 2 5 2 3" xfId="43644"/>
    <cellStyle name="Notas 6 2 5 3" xfId="43645"/>
    <cellStyle name="Notas 6 2 5 3 2" xfId="43646"/>
    <cellStyle name="Notas 6 2 5 4" xfId="43647"/>
    <cellStyle name="Notas 6 2 5 5" xfId="43648"/>
    <cellStyle name="Notas 6 2 6" xfId="43649"/>
    <cellStyle name="Notas 6 2 6 2" xfId="43650"/>
    <cellStyle name="Notas 6 2 6 2 2" xfId="43651"/>
    <cellStyle name="Notas 6 2 6 3" xfId="43652"/>
    <cellStyle name="Notas 6 2 6 4" xfId="43653"/>
    <cellStyle name="Notas 6 2 7" xfId="43654"/>
    <cellStyle name="Notas 6 2 8" xfId="43655"/>
    <cellStyle name="Notas 6 2 9" xfId="43656"/>
    <cellStyle name="Notas 6 3" xfId="43657"/>
    <cellStyle name="Notas 6 3 2" xfId="43658"/>
    <cellStyle name="Notas 6 3 3" xfId="43659"/>
    <cellStyle name="Notas 6 3 4" xfId="43660"/>
    <cellStyle name="Notas 6 4" xfId="43661"/>
    <cellStyle name="Notas 6 4 2" xfId="43662"/>
    <cellStyle name="Notas 6 4 2 2" xfId="43663"/>
    <cellStyle name="Notas 6 4 2 3" xfId="43664"/>
    <cellStyle name="Notas 6 4 2 3 2" xfId="43665"/>
    <cellStyle name="Notas 6 4 2 3 3" xfId="43666"/>
    <cellStyle name="Notas 6 4 2 4" xfId="43667"/>
    <cellStyle name="Notas 6 4 2 4 2" xfId="43668"/>
    <cellStyle name="Notas 6 4 2 5" xfId="43669"/>
    <cellStyle name="Notas 6 4 2 6" xfId="43670"/>
    <cellStyle name="Notas 6 4 3" xfId="43671"/>
    <cellStyle name="Notas 6 4 4" xfId="43672"/>
    <cellStyle name="Notas 6 4 4 2" xfId="43673"/>
    <cellStyle name="Notas 6 4 4 3" xfId="43674"/>
    <cellStyle name="Notas 6 4 5" xfId="43675"/>
    <cellStyle name="Notas 6 5" xfId="43676"/>
    <cellStyle name="Notas 6 5 2" xfId="43677"/>
    <cellStyle name="Notas 6 5 2 2" xfId="43678"/>
    <cellStyle name="Notas 6 5 2 2 2" xfId="43679"/>
    <cellStyle name="Notas 6 5 2 2 3" xfId="43680"/>
    <cellStyle name="Notas 6 5 2 3" xfId="43681"/>
    <cellStyle name="Notas 6 5 2 3 2" xfId="43682"/>
    <cellStyle name="Notas 6 5 2 4" xfId="43683"/>
    <cellStyle name="Notas 6 5 2 5" xfId="43684"/>
    <cellStyle name="Notas 6 5 3" xfId="43685"/>
    <cellStyle name="Notas 6 5 4" xfId="43686"/>
    <cellStyle name="Notas 6 5 4 2" xfId="43687"/>
    <cellStyle name="Notas 6 5 4 3" xfId="43688"/>
    <cellStyle name="Notas 6 5 5" xfId="43689"/>
    <cellStyle name="Notas 6 5 5 2" xfId="43690"/>
    <cellStyle name="Notas 6 5 6" xfId="43691"/>
    <cellStyle name="Notas 6 5 7" xfId="43692"/>
    <cellStyle name="Notas 6 6" xfId="43693"/>
    <cellStyle name="Notas 6 6 2" xfId="43694"/>
    <cellStyle name="Notas 6 6 2 2" xfId="43695"/>
    <cellStyle name="Notas 6 6 2 3" xfId="43696"/>
    <cellStyle name="Notas 6 6 3" xfId="43697"/>
    <cellStyle name="Notas 6 6 3 2" xfId="43698"/>
    <cellStyle name="Notas 6 6 4" xfId="43699"/>
    <cellStyle name="Notas 6 6 5" xfId="43700"/>
    <cellStyle name="Notas 6 7" xfId="43701"/>
    <cellStyle name="Notas 6 7 2" xfId="43702"/>
    <cellStyle name="Notas 6 7 2 2" xfId="43703"/>
    <cellStyle name="Notas 6 7 3" xfId="43704"/>
    <cellStyle name="Notas 6 7 4" xfId="43705"/>
    <cellStyle name="Notas 6 8" xfId="43706"/>
    <cellStyle name="Notas 6 9" xfId="43707"/>
    <cellStyle name="Notas 60" xfId="43708"/>
    <cellStyle name="Notas 60 2" xfId="43709"/>
    <cellStyle name="Notas 60 2 2" xfId="43710"/>
    <cellStyle name="Notas 60 2 2 2" xfId="43711"/>
    <cellStyle name="Notas 60 2 2 2 2" xfId="43712"/>
    <cellStyle name="Notas 60 2 2 2 2 2" xfId="43713"/>
    <cellStyle name="Notas 60 2 2 2 2 3" xfId="43714"/>
    <cellStyle name="Notas 60 2 2 2 3" xfId="43715"/>
    <cellStyle name="Notas 60 2 2 2 3 2" xfId="43716"/>
    <cellStyle name="Notas 60 2 2 2 4" xfId="43717"/>
    <cellStyle name="Notas 60 2 2 2 5" xfId="43718"/>
    <cellStyle name="Notas 60 2 2 3" xfId="43719"/>
    <cellStyle name="Notas 60 2 2 3 2" xfId="43720"/>
    <cellStyle name="Notas 60 2 2 3 3" xfId="43721"/>
    <cellStyle name="Notas 60 2 2 4" xfId="43722"/>
    <cellStyle name="Notas 60 2 2 4 2" xfId="43723"/>
    <cellStyle name="Notas 60 2 2 5" xfId="43724"/>
    <cellStyle name="Notas 60 2 2 6" xfId="43725"/>
    <cellStyle name="Notas 60 2 3" xfId="43726"/>
    <cellStyle name="Notas 60 2 3 2" xfId="43727"/>
    <cellStyle name="Notas 60 2 3 2 2" xfId="43728"/>
    <cellStyle name="Notas 60 2 3 2 3" xfId="43729"/>
    <cellStyle name="Notas 60 2 3 3" xfId="43730"/>
    <cellStyle name="Notas 60 2 3 3 2" xfId="43731"/>
    <cellStyle name="Notas 60 2 3 4" xfId="43732"/>
    <cellStyle name="Notas 60 2 3 5" xfId="43733"/>
    <cellStyle name="Notas 60 2 4" xfId="43734"/>
    <cellStyle name="Notas 60 2 4 2" xfId="43735"/>
    <cellStyle name="Notas 60 2 4 2 2" xfId="43736"/>
    <cellStyle name="Notas 60 2 4 2 3" xfId="43737"/>
    <cellStyle name="Notas 60 2 4 3" xfId="43738"/>
    <cellStyle name="Notas 60 2 4 3 2" xfId="43739"/>
    <cellStyle name="Notas 60 2 4 4" xfId="43740"/>
    <cellStyle name="Notas 60 2 4 5" xfId="43741"/>
    <cellStyle name="Notas 60 2 5" xfId="43742"/>
    <cellStyle name="Notas 60 2 5 2" xfId="43743"/>
    <cellStyle name="Notas 60 2 5 2 2" xfId="43744"/>
    <cellStyle name="Notas 60 2 5 3" xfId="43745"/>
    <cellStyle name="Notas 60 2 5 4" xfId="43746"/>
    <cellStyle name="Notas 60 2 6" xfId="43747"/>
    <cellStyle name="Notas 60 2 7" xfId="43748"/>
    <cellStyle name="Notas 60 3" xfId="43749"/>
    <cellStyle name="Notas 60 3 2" xfId="43750"/>
    <cellStyle name="Notas 60 3 2 2" xfId="43751"/>
    <cellStyle name="Notas 60 3 2 2 2" xfId="43752"/>
    <cellStyle name="Notas 60 3 2 2 3" xfId="43753"/>
    <cellStyle name="Notas 60 3 2 3" xfId="43754"/>
    <cellStyle name="Notas 60 3 2 3 2" xfId="43755"/>
    <cellStyle name="Notas 60 3 2 4" xfId="43756"/>
    <cellStyle name="Notas 60 3 2 5" xfId="43757"/>
    <cellStyle name="Notas 60 3 3" xfId="43758"/>
    <cellStyle name="Notas 60 3 3 2" xfId="43759"/>
    <cellStyle name="Notas 60 3 3 3" xfId="43760"/>
    <cellStyle name="Notas 60 3 4" xfId="43761"/>
    <cellStyle name="Notas 60 3 4 2" xfId="43762"/>
    <cellStyle name="Notas 60 3 5" xfId="43763"/>
    <cellStyle name="Notas 60 3 6" xfId="43764"/>
    <cellStyle name="Notas 60 4" xfId="43765"/>
    <cellStyle name="Notas 60 4 2" xfId="43766"/>
    <cellStyle name="Notas 60 4 2 2" xfId="43767"/>
    <cellStyle name="Notas 60 4 2 3" xfId="43768"/>
    <cellStyle name="Notas 60 4 3" xfId="43769"/>
    <cellStyle name="Notas 60 4 3 2" xfId="43770"/>
    <cellStyle name="Notas 60 4 4" xfId="43771"/>
    <cellStyle name="Notas 60 4 5" xfId="43772"/>
    <cellStyle name="Notas 60 5" xfId="43773"/>
    <cellStyle name="Notas 60 5 2" xfId="43774"/>
    <cellStyle name="Notas 60 5 2 2" xfId="43775"/>
    <cellStyle name="Notas 60 5 2 3" xfId="43776"/>
    <cellStyle name="Notas 60 5 3" xfId="43777"/>
    <cellStyle name="Notas 60 5 3 2" xfId="43778"/>
    <cellStyle name="Notas 60 5 4" xfId="43779"/>
    <cellStyle name="Notas 60 5 5" xfId="43780"/>
    <cellStyle name="Notas 60 6" xfId="43781"/>
    <cellStyle name="Notas 60 6 2" xfId="43782"/>
    <cellStyle name="Notas 60 6 2 2" xfId="43783"/>
    <cellStyle name="Notas 60 6 3" xfId="43784"/>
    <cellStyle name="Notas 60 6 4" xfId="43785"/>
    <cellStyle name="Notas 60 7" xfId="43786"/>
    <cellStyle name="Notas 60 8" xfId="43787"/>
    <cellStyle name="Notas 61" xfId="43788"/>
    <cellStyle name="Notas 61 2" xfId="43789"/>
    <cellStyle name="Notas 61 2 2" xfId="43790"/>
    <cellStyle name="Notas 61 2 2 2" xfId="43791"/>
    <cellStyle name="Notas 61 2 2 2 2" xfId="43792"/>
    <cellStyle name="Notas 61 2 2 2 2 2" xfId="43793"/>
    <cellStyle name="Notas 61 2 2 2 2 3" xfId="43794"/>
    <cellStyle name="Notas 61 2 2 2 3" xfId="43795"/>
    <cellStyle name="Notas 61 2 2 2 3 2" xfId="43796"/>
    <cellStyle name="Notas 61 2 2 2 4" xfId="43797"/>
    <cellStyle name="Notas 61 2 2 2 5" xfId="43798"/>
    <cellStyle name="Notas 61 2 2 3" xfId="43799"/>
    <cellStyle name="Notas 61 2 2 3 2" xfId="43800"/>
    <cellStyle name="Notas 61 2 2 3 3" xfId="43801"/>
    <cellStyle name="Notas 61 2 2 4" xfId="43802"/>
    <cellStyle name="Notas 61 2 2 4 2" xfId="43803"/>
    <cellStyle name="Notas 61 2 2 5" xfId="43804"/>
    <cellStyle name="Notas 61 2 2 6" xfId="43805"/>
    <cellStyle name="Notas 61 2 3" xfId="43806"/>
    <cellStyle name="Notas 61 2 3 2" xfId="43807"/>
    <cellStyle name="Notas 61 2 3 2 2" xfId="43808"/>
    <cellStyle name="Notas 61 2 3 2 3" xfId="43809"/>
    <cellStyle name="Notas 61 2 3 3" xfId="43810"/>
    <cellStyle name="Notas 61 2 3 3 2" xfId="43811"/>
    <cellStyle name="Notas 61 2 3 4" xfId="43812"/>
    <cellStyle name="Notas 61 2 3 5" xfId="43813"/>
    <cellStyle name="Notas 61 2 4" xfId="43814"/>
    <cellStyle name="Notas 61 2 4 2" xfId="43815"/>
    <cellStyle name="Notas 61 2 4 2 2" xfId="43816"/>
    <cellStyle name="Notas 61 2 4 2 3" xfId="43817"/>
    <cellStyle name="Notas 61 2 4 3" xfId="43818"/>
    <cellStyle name="Notas 61 2 4 3 2" xfId="43819"/>
    <cellStyle name="Notas 61 2 4 4" xfId="43820"/>
    <cellStyle name="Notas 61 2 4 5" xfId="43821"/>
    <cellStyle name="Notas 61 2 5" xfId="43822"/>
    <cellStyle name="Notas 61 2 5 2" xfId="43823"/>
    <cellStyle name="Notas 61 2 5 2 2" xfId="43824"/>
    <cellStyle name="Notas 61 2 5 3" xfId="43825"/>
    <cellStyle name="Notas 61 2 5 4" xfId="43826"/>
    <cellStyle name="Notas 61 2 6" xfId="43827"/>
    <cellStyle name="Notas 61 2 7" xfId="43828"/>
    <cellStyle name="Notas 61 3" xfId="43829"/>
    <cellStyle name="Notas 61 3 2" xfId="43830"/>
    <cellStyle name="Notas 61 3 2 2" xfId="43831"/>
    <cellStyle name="Notas 61 3 2 2 2" xfId="43832"/>
    <cellStyle name="Notas 61 3 2 2 3" xfId="43833"/>
    <cellStyle name="Notas 61 3 2 3" xfId="43834"/>
    <cellStyle name="Notas 61 3 2 3 2" xfId="43835"/>
    <cellStyle name="Notas 61 3 2 4" xfId="43836"/>
    <cellStyle name="Notas 61 3 2 5" xfId="43837"/>
    <cellStyle name="Notas 61 3 3" xfId="43838"/>
    <cellStyle name="Notas 61 3 3 2" xfId="43839"/>
    <cellStyle name="Notas 61 3 3 3" xfId="43840"/>
    <cellStyle name="Notas 61 3 4" xfId="43841"/>
    <cellStyle name="Notas 61 3 4 2" xfId="43842"/>
    <cellStyle name="Notas 61 3 5" xfId="43843"/>
    <cellStyle name="Notas 61 3 6" xfId="43844"/>
    <cellStyle name="Notas 61 4" xfId="43845"/>
    <cellStyle name="Notas 61 4 2" xfId="43846"/>
    <cellStyle name="Notas 61 4 2 2" xfId="43847"/>
    <cellStyle name="Notas 61 4 2 3" xfId="43848"/>
    <cellStyle name="Notas 61 4 3" xfId="43849"/>
    <cellStyle name="Notas 61 4 3 2" xfId="43850"/>
    <cellStyle name="Notas 61 4 4" xfId="43851"/>
    <cellStyle name="Notas 61 4 5" xfId="43852"/>
    <cellStyle name="Notas 61 5" xfId="43853"/>
    <cellStyle name="Notas 61 5 2" xfId="43854"/>
    <cellStyle name="Notas 61 5 2 2" xfId="43855"/>
    <cellStyle name="Notas 61 5 2 3" xfId="43856"/>
    <cellStyle name="Notas 61 5 3" xfId="43857"/>
    <cellStyle name="Notas 61 5 3 2" xfId="43858"/>
    <cellStyle name="Notas 61 5 4" xfId="43859"/>
    <cellStyle name="Notas 61 5 5" xfId="43860"/>
    <cellStyle name="Notas 61 6" xfId="43861"/>
    <cellStyle name="Notas 61 6 2" xfId="43862"/>
    <cellStyle name="Notas 61 6 2 2" xfId="43863"/>
    <cellStyle name="Notas 61 6 3" xfId="43864"/>
    <cellStyle name="Notas 61 6 4" xfId="43865"/>
    <cellStyle name="Notas 61 7" xfId="43866"/>
    <cellStyle name="Notas 61 8" xfId="43867"/>
    <cellStyle name="Notas 62" xfId="43868"/>
    <cellStyle name="Notas 62 2" xfId="43869"/>
    <cellStyle name="Notas 62 2 2" xfId="43870"/>
    <cellStyle name="Notas 62 2 2 2" xfId="43871"/>
    <cellStyle name="Notas 62 2 2 2 2" xfId="43872"/>
    <cellStyle name="Notas 62 2 2 2 2 2" xfId="43873"/>
    <cellStyle name="Notas 62 2 2 2 2 3" xfId="43874"/>
    <cellStyle name="Notas 62 2 2 2 3" xfId="43875"/>
    <cellStyle name="Notas 62 2 2 2 3 2" xfId="43876"/>
    <cellStyle name="Notas 62 2 2 2 4" xfId="43877"/>
    <cellStyle name="Notas 62 2 2 2 5" xfId="43878"/>
    <cellStyle name="Notas 62 2 2 3" xfId="43879"/>
    <cellStyle name="Notas 62 2 2 3 2" xfId="43880"/>
    <cellStyle name="Notas 62 2 2 3 3" xfId="43881"/>
    <cellStyle name="Notas 62 2 2 4" xfId="43882"/>
    <cellStyle name="Notas 62 2 2 4 2" xfId="43883"/>
    <cellStyle name="Notas 62 2 2 5" xfId="43884"/>
    <cellStyle name="Notas 62 2 2 6" xfId="43885"/>
    <cellStyle name="Notas 62 2 3" xfId="43886"/>
    <cellStyle name="Notas 62 2 3 2" xfId="43887"/>
    <cellStyle name="Notas 62 2 3 2 2" xfId="43888"/>
    <cellStyle name="Notas 62 2 3 2 3" xfId="43889"/>
    <cellStyle name="Notas 62 2 3 3" xfId="43890"/>
    <cellStyle name="Notas 62 2 3 3 2" xfId="43891"/>
    <cellStyle name="Notas 62 2 3 4" xfId="43892"/>
    <cellStyle name="Notas 62 2 3 5" xfId="43893"/>
    <cellStyle name="Notas 62 2 4" xfId="43894"/>
    <cellStyle name="Notas 62 2 4 2" xfId="43895"/>
    <cellStyle name="Notas 62 2 4 2 2" xfId="43896"/>
    <cellStyle name="Notas 62 2 4 2 3" xfId="43897"/>
    <cellStyle name="Notas 62 2 4 3" xfId="43898"/>
    <cellStyle name="Notas 62 2 4 3 2" xfId="43899"/>
    <cellStyle name="Notas 62 2 4 4" xfId="43900"/>
    <cellStyle name="Notas 62 2 4 5" xfId="43901"/>
    <cellStyle name="Notas 62 2 5" xfId="43902"/>
    <cellStyle name="Notas 62 2 5 2" xfId="43903"/>
    <cellStyle name="Notas 62 2 5 2 2" xfId="43904"/>
    <cellStyle name="Notas 62 2 5 3" xfId="43905"/>
    <cellStyle name="Notas 62 2 5 4" xfId="43906"/>
    <cellStyle name="Notas 62 2 6" xfId="43907"/>
    <cellStyle name="Notas 62 2 7" xfId="43908"/>
    <cellStyle name="Notas 62 3" xfId="43909"/>
    <cellStyle name="Notas 62 3 2" xfId="43910"/>
    <cellStyle name="Notas 62 3 2 2" xfId="43911"/>
    <cellStyle name="Notas 62 3 2 2 2" xfId="43912"/>
    <cellStyle name="Notas 62 3 2 2 3" xfId="43913"/>
    <cellStyle name="Notas 62 3 2 3" xfId="43914"/>
    <cellStyle name="Notas 62 3 2 3 2" xfId="43915"/>
    <cellStyle name="Notas 62 3 2 4" xfId="43916"/>
    <cellStyle name="Notas 62 3 2 5" xfId="43917"/>
    <cellStyle name="Notas 62 3 3" xfId="43918"/>
    <cellStyle name="Notas 62 3 3 2" xfId="43919"/>
    <cellStyle name="Notas 62 3 3 3" xfId="43920"/>
    <cellStyle name="Notas 62 3 4" xfId="43921"/>
    <cellStyle name="Notas 62 3 4 2" xfId="43922"/>
    <cellStyle name="Notas 62 3 5" xfId="43923"/>
    <cellStyle name="Notas 62 3 6" xfId="43924"/>
    <cellStyle name="Notas 62 4" xfId="43925"/>
    <cellStyle name="Notas 62 4 2" xfId="43926"/>
    <cellStyle name="Notas 62 4 2 2" xfId="43927"/>
    <cellStyle name="Notas 62 4 2 3" xfId="43928"/>
    <cellStyle name="Notas 62 4 3" xfId="43929"/>
    <cellStyle name="Notas 62 4 3 2" xfId="43930"/>
    <cellStyle name="Notas 62 4 4" xfId="43931"/>
    <cellStyle name="Notas 62 4 5" xfId="43932"/>
    <cellStyle name="Notas 62 5" xfId="43933"/>
    <cellStyle name="Notas 62 5 2" xfId="43934"/>
    <cellStyle name="Notas 62 5 2 2" xfId="43935"/>
    <cellStyle name="Notas 62 5 2 3" xfId="43936"/>
    <cellStyle name="Notas 62 5 3" xfId="43937"/>
    <cellStyle name="Notas 62 5 3 2" xfId="43938"/>
    <cellStyle name="Notas 62 5 4" xfId="43939"/>
    <cellStyle name="Notas 62 5 5" xfId="43940"/>
    <cellStyle name="Notas 62 6" xfId="43941"/>
    <cellStyle name="Notas 62 6 2" xfId="43942"/>
    <cellStyle name="Notas 62 6 2 2" xfId="43943"/>
    <cellStyle name="Notas 62 6 3" xfId="43944"/>
    <cellStyle name="Notas 62 6 4" xfId="43945"/>
    <cellStyle name="Notas 62 7" xfId="43946"/>
    <cellStyle name="Notas 62 8" xfId="43947"/>
    <cellStyle name="Notas 63" xfId="43948"/>
    <cellStyle name="Notas 63 2" xfId="43949"/>
    <cellStyle name="Notas 63 2 2" xfId="43950"/>
    <cellStyle name="Notas 63 2 2 2" xfId="43951"/>
    <cellStyle name="Notas 63 2 2 2 2" xfId="43952"/>
    <cellStyle name="Notas 63 2 2 2 2 2" xfId="43953"/>
    <cellStyle name="Notas 63 2 2 2 2 3" xfId="43954"/>
    <cellStyle name="Notas 63 2 2 2 3" xfId="43955"/>
    <cellStyle name="Notas 63 2 2 2 3 2" xfId="43956"/>
    <cellStyle name="Notas 63 2 2 2 4" xfId="43957"/>
    <cellStyle name="Notas 63 2 2 2 5" xfId="43958"/>
    <cellStyle name="Notas 63 2 2 3" xfId="43959"/>
    <cellStyle name="Notas 63 2 2 3 2" xfId="43960"/>
    <cellStyle name="Notas 63 2 2 3 3" xfId="43961"/>
    <cellStyle name="Notas 63 2 2 4" xfId="43962"/>
    <cellStyle name="Notas 63 2 2 4 2" xfId="43963"/>
    <cellStyle name="Notas 63 2 2 5" xfId="43964"/>
    <cellStyle name="Notas 63 2 2 6" xfId="43965"/>
    <cellStyle name="Notas 63 2 3" xfId="43966"/>
    <cellStyle name="Notas 63 2 3 2" xfId="43967"/>
    <cellStyle name="Notas 63 2 3 2 2" xfId="43968"/>
    <cellStyle name="Notas 63 2 3 2 3" xfId="43969"/>
    <cellStyle name="Notas 63 2 3 3" xfId="43970"/>
    <cellStyle name="Notas 63 2 3 3 2" xfId="43971"/>
    <cellStyle name="Notas 63 2 3 4" xfId="43972"/>
    <cellStyle name="Notas 63 2 3 5" xfId="43973"/>
    <cellStyle name="Notas 63 2 4" xfId="43974"/>
    <cellStyle name="Notas 63 2 4 2" xfId="43975"/>
    <cellStyle name="Notas 63 2 4 2 2" xfId="43976"/>
    <cellStyle name="Notas 63 2 4 2 3" xfId="43977"/>
    <cellStyle name="Notas 63 2 4 3" xfId="43978"/>
    <cellStyle name="Notas 63 2 4 3 2" xfId="43979"/>
    <cellStyle name="Notas 63 2 4 4" xfId="43980"/>
    <cellStyle name="Notas 63 2 4 5" xfId="43981"/>
    <cellStyle name="Notas 63 2 5" xfId="43982"/>
    <cellStyle name="Notas 63 2 5 2" xfId="43983"/>
    <cellStyle name="Notas 63 2 5 2 2" xfId="43984"/>
    <cellStyle name="Notas 63 2 5 3" xfId="43985"/>
    <cellStyle name="Notas 63 2 5 4" xfId="43986"/>
    <cellStyle name="Notas 63 2 6" xfId="43987"/>
    <cellStyle name="Notas 63 2 7" xfId="43988"/>
    <cellStyle name="Notas 63 3" xfId="43989"/>
    <cellStyle name="Notas 63 3 2" xfId="43990"/>
    <cellStyle name="Notas 63 3 2 2" xfId="43991"/>
    <cellStyle name="Notas 63 3 2 2 2" xfId="43992"/>
    <cellStyle name="Notas 63 3 2 2 3" xfId="43993"/>
    <cellStyle name="Notas 63 3 2 3" xfId="43994"/>
    <cellStyle name="Notas 63 3 2 3 2" xfId="43995"/>
    <cellStyle name="Notas 63 3 2 4" xfId="43996"/>
    <cellStyle name="Notas 63 3 2 5" xfId="43997"/>
    <cellStyle name="Notas 63 3 3" xfId="43998"/>
    <cellStyle name="Notas 63 3 3 2" xfId="43999"/>
    <cellStyle name="Notas 63 3 3 3" xfId="44000"/>
    <cellStyle name="Notas 63 3 4" xfId="44001"/>
    <cellStyle name="Notas 63 3 4 2" xfId="44002"/>
    <cellStyle name="Notas 63 3 5" xfId="44003"/>
    <cellStyle name="Notas 63 3 6" xfId="44004"/>
    <cellStyle name="Notas 63 4" xfId="44005"/>
    <cellStyle name="Notas 63 4 2" xfId="44006"/>
    <cellStyle name="Notas 63 4 2 2" xfId="44007"/>
    <cellStyle name="Notas 63 4 2 3" xfId="44008"/>
    <cellStyle name="Notas 63 4 3" xfId="44009"/>
    <cellStyle name="Notas 63 4 3 2" xfId="44010"/>
    <cellStyle name="Notas 63 4 4" xfId="44011"/>
    <cellStyle name="Notas 63 4 5" xfId="44012"/>
    <cellStyle name="Notas 63 5" xfId="44013"/>
    <cellStyle name="Notas 63 5 2" xfId="44014"/>
    <cellStyle name="Notas 63 5 2 2" xfId="44015"/>
    <cellStyle name="Notas 63 5 2 3" xfId="44016"/>
    <cellStyle name="Notas 63 5 3" xfId="44017"/>
    <cellStyle name="Notas 63 5 3 2" xfId="44018"/>
    <cellStyle name="Notas 63 5 4" xfId="44019"/>
    <cellStyle name="Notas 63 5 5" xfId="44020"/>
    <cellStyle name="Notas 63 6" xfId="44021"/>
    <cellStyle name="Notas 63 6 2" xfId="44022"/>
    <cellStyle name="Notas 63 6 2 2" xfId="44023"/>
    <cellStyle name="Notas 63 6 3" xfId="44024"/>
    <cellStyle name="Notas 63 6 4" xfId="44025"/>
    <cellStyle name="Notas 63 7" xfId="44026"/>
    <cellStyle name="Notas 63 8" xfId="44027"/>
    <cellStyle name="Notas 64" xfId="44028"/>
    <cellStyle name="Notas 64 2" xfId="44029"/>
    <cellStyle name="Notas 64 2 2" xfId="44030"/>
    <cellStyle name="Notas 64 2 2 2" xfId="44031"/>
    <cellStyle name="Notas 64 2 2 2 2" xfId="44032"/>
    <cellStyle name="Notas 64 2 2 2 2 2" xfId="44033"/>
    <cellStyle name="Notas 64 2 2 2 2 3" xfId="44034"/>
    <cellStyle name="Notas 64 2 2 2 3" xfId="44035"/>
    <cellStyle name="Notas 64 2 2 2 3 2" xfId="44036"/>
    <cellStyle name="Notas 64 2 2 2 4" xfId="44037"/>
    <cellStyle name="Notas 64 2 2 2 5" xfId="44038"/>
    <cellStyle name="Notas 64 2 2 3" xfId="44039"/>
    <cellStyle name="Notas 64 2 2 3 2" xfId="44040"/>
    <cellStyle name="Notas 64 2 2 3 3" xfId="44041"/>
    <cellStyle name="Notas 64 2 2 4" xfId="44042"/>
    <cellStyle name="Notas 64 2 2 4 2" xfId="44043"/>
    <cellStyle name="Notas 64 2 2 5" xfId="44044"/>
    <cellStyle name="Notas 64 2 2 6" xfId="44045"/>
    <cellStyle name="Notas 64 2 3" xfId="44046"/>
    <cellStyle name="Notas 64 2 3 2" xfId="44047"/>
    <cellStyle name="Notas 64 2 3 2 2" xfId="44048"/>
    <cellStyle name="Notas 64 2 3 2 3" xfId="44049"/>
    <cellStyle name="Notas 64 2 3 3" xfId="44050"/>
    <cellStyle name="Notas 64 2 3 3 2" xfId="44051"/>
    <cellStyle name="Notas 64 2 3 4" xfId="44052"/>
    <cellStyle name="Notas 64 2 3 5" xfId="44053"/>
    <cellStyle name="Notas 64 2 4" xfId="44054"/>
    <cellStyle name="Notas 64 2 4 2" xfId="44055"/>
    <cellStyle name="Notas 64 2 4 2 2" xfId="44056"/>
    <cellStyle name="Notas 64 2 4 2 3" xfId="44057"/>
    <cellStyle name="Notas 64 2 4 3" xfId="44058"/>
    <cellStyle name="Notas 64 2 4 3 2" xfId="44059"/>
    <cellStyle name="Notas 64 2 4 4" xfId="44060"/>
    <cellStyle name="Notas 64 2 4 5" xfId="44061"/>
    <cellStyle name="Notas 64 2 5" xfId="44062"/>
    <cellStyle name="Notas 64 2 5 2" xfId="44063"/>
    <cellStyle name="Notas 64 2 5 2 2" xfId="44064"/>
    <cellStyle name="Notas 64 2 5 3" xfId="44065"/>
    <cellStyle name="Notas 64 2 5 4" xfId="44066"/>
    <cellStyle name="Notas 64 2 6" xfId="44067"/>
    <cellStyle name="Notas 64 2 7" xfId="44068"/>
    <cellStyle name="Notas 64 3" xfId="44069"/>
    <cellStyle name="Notas 64 3 2" xfId="44070"/>
    <cellStyle name="Notas 64 3 2 2" xfId="44071"/>
    <cellStyle name="Notas 64 3 2 2 2" xfId="44072"/>
    <cellStyle name="Notas 64 3 2 2 3" xfId="44073"/>
    <cellStyle name="Notas 64 3 2 3" xfId="44074"/>
    <cellStyle name="Notas 64 3 2 3 2" xfId="44075"/>
    <cellStyle name="Notas 64 3 2 4" xfId="44076"/>
    <cellStyle name="Notas 64 3 2 5" xfId="44077"/>
    <cellStyle name="Notas 64 3 3" xfId="44078"/>
    <cellStyle name="Notas 64 3 3 2" xfId="44079"/>
    <cellStyle name="Notas 64 3 3 3" xfId="44080"/>
    <cellStyle name="Notas 64 3 4" xfId="44081"/>
    <cellStyle name="Notas 64 3 4 2" xfId="44082"/>
    <cellStyle name="Notas 64 3 5" xfId="44083"/>
    <cellStyle name="Notas 64 3 6" xfId="44084"/>
    <cellStyle name="Notas 64 4" xfId="44085"/>
    <cellStyle name="Notas 64 4 2" xfId="44086"/>
    <cellStyle name="Notas 64 4 2 2" xfId="44087"/>
    <cellStyle name="Notas 64 4 2 3" xfId="44088"/>
    <cellStyle name="Notas 64 4 3" xfId="44089"/>
    <cellStyle name="Notas 64 4 3 2" xfId="44090"/>
    <cellStyle name="Notas 64 4 4" xfId="44091"/>
    <cellStyle name="Notas 64 4 5" xfId="44092"/>
    <cellStyle name="Notas 64 5" xfId="44093"/>
    <cellStyle name="Notas 64 5 2" xfId="44094"/>
    <cellStyle name="Notas 64 5 2 2" xfId="44095"/>
    <cellStyle name="Notas 64 5 2 3" xfId="44096"/>
    <cellStyle name="Notas 64 5 3" xfId="44097"/>
    <cellStyle name="Notas 64 5 3 2" xfId="44098"/>
    <cellStyle name="Notas 64 5 4" xfId="44099"/>
    <cellStyle name="Notas 64 5 5" xfId="44100"/>
    <cellStyle name="Notas 64 6" xfId="44101"/>
    <cellStyle name="Notas 64 6 2" xfId="44102"/>
    <cellStyle name="Notas 64 6 2 2" xfId="44103"/>
    <cellStyle name="Notas 64 6 3" xfId="44104"/>
    <cellStyle name="Notas 64 6 4" xfId="44105"/>
    <cellStyle name="Notas 64 7" xfId="44106"/>
    <cellStyle name="Notas 64 8" xfId="44107"/>
    <cellStyle name="Notas 65" xfId="44108"/>
    <cellStyle name="Notas 65 2" xfId="44109"/>
    <cellStyle name="Notas 65 2 2" xfId="44110"/>
    <cellStyle name="Notas 65 2 2 2" xfId="44111"/>
    <cellStyle name="Notas 65 2 2 2 2" xfId="44112"/>
    <cellStyle name="Notas 65 2 2 2 2 2" xfId="44113"/>
    <cellStyle name="Notas 65 2 2 2 2 3" xfId="44114"/>
    <cellStyle name="Notas 65 2 2 2 3" xfId="44115"/>
    <cellStyle name="Notas 65 2 2 2 3 2" xfId="44116"/>
    <cellStyle name="Notas 65 2 2 2 4" xfId="44117"/>
    <cellStyle name="Notas 65 2 2 2 5" xfId="44118"/>
    <cellStyle name="Notas 65 2 2 3" xfId="44119"/>
    <cellStyle name="Notas 65 2 2 3 2" xfId="44120"/>
    <cellStyle name="Notas 65 2 2 3 3" xfId="44121"/>
    <cellStyle name="Notas 65 2 2 4" xfId="44122"/>
    <cellStyle name="Notas 65 2 2 4 2" xfId="44123"/>
    <cellStyle name="Notas 65 2 2 5" xfId="44124"/>
    <cellStyle name="Notas 65 2 2 6" xfId="44125"/>
    <cellStyle name="Notas 65 2 3" xfId="44126"/>
    <cellStyle name="Notas 65 2 3 2" xfId="44127"/>
    <cellStyle name="Notas 65 2 3 2 2" xfId="44128"/>
    <cellStyle name="Notas 65 2 3 2 3" xfId="44129"/>
    <cellStyle name="Notas 65 2 3 3" xfId="44130"/>
    <cellStyle name="Notas 65 2 3 3 2" xfId="44131"/>
    <cellStyle name="Notas 65 2 3 4" xfId="44132"/>
    <cellStyle name="Notas 65 2 3 5" xfId="44133"/>
    <cellStyle name="Notas 65 2 4" xfId="44134"/>
    <cellStyle name="Notas 65 2 4 2" xfId="44135"/>
    <cellStyle name="Notas 65 2 4 2 2" xfId="44136"/>
    <cellStyle name="Notas 65 2 4 2 3" xfId="44137"/>
    <cellStyle name="Notas 65 2 4 3" xfId="44138"/>
    <cellStyle name="Notas 65 2 4 3 2" xfId="44139"/>
    <cellStyle name="Notas 65 2 4 4" xfId="44140"/>
    <cellStyle name="Notas 65 2 4 5" xfId="44141"/>
    <cellStyle name="Notas 65 2 5" xfId="44142"/>
    <cellStyle name="Notas 65 2 5 2" xfId="44143"/>
    <cellStyle name="Notas 65 2 5 2 2" xfId="44144"/>
    <cellStyle name="Notas 65 2 5 3" xfId="44145"/>
    <cellStyle name="Notas 65 2 5 4" xfId="44146"/>
    <cellStyle name="Notas 65 2 6" xfId="44147"/>
    <cellStyle name="Notas 65 2 7" xfId="44148"/>
    <cellStyle name="Notas 65 3" xfId="44149"/>
    <cellStyle name="Notas 65 3 2" xfId="44150"/>
    <cellStyle name="Notas 65 3 2 2" xfId="44151"/>
    <cellStyle name="Notas 65 3 2 2 2" xfId="44152"/>
    <cellStyle name="Notas 65 3 2 2 3" xfId="44153"/>
    <cellStyle name="Notas 65 3 2 3" xfId="44154"/>
    <cellStyle name="Notas 65 3 2 3 2" xfId="44155"/>
    <cellStyle name="Notas 65 3 2 4" xfId="44156"/>
    <cellStyle name="Notas 65 3 2 5" xfId="44157"/>
    <cellStyle name="Notas 65 3 3" xfId="44158"/>
    <cellStyle name="Notas 65 3 3 2" xfId="44159"/>
    <cellStyle name="Notas 65 3 3 3" xfId="44160"/>
    <cellStyle name="Notas 65 3 4" xfId="44161"/>
    <cellStyle name="Notas 65 3 4 2" xfId="44162"/>
    <cellStyle name="Notas 65 3 5" xfId="44163"/>
    <cellStyle name="Notas 65 3 6" xfId="44164"/>
    <cellStyle name="Notas 65 4" xfId="44165"/>
    <cellStyle name="Notas 65 4 2" xfId="44166"/>
    <cellStyle name="Notas 65 4 2 2" xfId="44167"/>
    <cellStyle name="Notas 65 4 2 3" xfId="44168"/>
    <cellStyle name="Notas 65 4 3" xfId="44169"/>
    <cellStyle name="Notas 65 4 3 2" xfId="44170"/>
    <cellStyle name="Notas 65 4 4" xfId="44171"/>
    <cellStyle name="Notas 65 4 5" xfId="44172"/>
    <cellStyle name="Notas 65 5" xfId="44173"/>
    <cellStyle name="Notas 65 5 2" xfId="44174"/>
    <cellStyle name="Notas 65 5 2 2" xfId="44175"/>
    <cellStyle name="Notas 65 5 2 3" xfId="44176"/>
    <cellStyle name="Notas 65 5 3" xfId="44177"/>
    <cellStyle name="Notas 65 5 3 2" xfId="44178"/>
    <cellStyle name="Notas 65 5 4" xfId="44179"/>
    <cellStyle name="Notas 65 5 5" xfId="44180"/>
    <cellStyle name="Notas 65 6" xfId="44181"/>
    <cellStyle name="Notas 65 6 2" xfId="44182"/>
    <cellStyle name="Notas 65 6 2 2" xfId="44183"/>
    <cellStyle name="Notas 65 6 3" xfId="44184"/>
    <cellStyle name="Notas 65 6 4" xfId="44185"/>
    <cellStyle name="Notas 65 7" xfId="44186"/>
    <cellStyle name="Notas 65 8" xfId="44187"/>
    <cellStyle name="Notas 66" xfId="44188"/>
    <cellStyle name="Notas 66 2" xfId="44189"/>
    <cellStyle name="Notas 66 2 2" xfId="44190"/>
    <cellStyle name="Notas 66 2 2 2" xfId="44191"/>
    <cellStyle name="Notas 66 2 2 2 2" xfId="44192"/>
    <cellStyle name="Notas 66 2 2 2 2 2" xfId="44193"/>
    <cellStyle name="Notas 66 2 2 2 2 3" xfId="44194"/>
    <cellStyle name="Notas 66 2 2 2 3" xfId="44195"/>
    <cellStyle name="Notas 66 2 2 2 3 2" xfId="44196"/>
    <cellStyle name="Notas 66 2 2 2 4" xfId="44197"/>
    <cellStyle name="Notas 66 2 2 2 5" xfId="44198"/>
    <cellStyle name="Notas 66 2 2 3" xfId="44199"/>
    <cellStyle name="Notas 66 2 2 3 2" xfId="44200"/>
    <cellStyle name="Notas 66 2 2 3 3" xfId="44201"/>
    <cellStyle name="Notas 66 2 2 4" xfId="44202"/>
    <cellStyle name="Notas 66 2 2 4 2" xfId="44203"/>
    <cellStyle name="Notas 66 2 2 5" xfId="44204"/>
    <cellStyle name="Notas 66 2 2 6" xfId="44205"/>
    <cellStyle name="Notas 66 2 3" xfId="44206"/>
    <cellStyle name="Notas 66 2 3 2" xfId="44207"/>
    <cellStyle name="Notas 66 2 3 2 2" xfId="44208"/>
    <cellStyle name="Notas 66 2 3 2 3" xfId="44209"/>
    <cellStyle name="Notas 66 2 3 3" xfId="44210"/>
    <cellStyle name="Notas 66 2 3 3 2" xfId="44211"/>
    <cellStyle name="Notas 66 2 3 4" xfId="44212"/>
    <cellStyle name="Notas 66 2 3 5" xfId="44213"/>
    <cellStyle name="Notas 66 2 4" xfId="44214"/>
    <cellStyle name="Notas 66 2 4 2" xfId="44215"/>
    <cellStyle name="Notas 66 2 4 2 2" xfId="44216"/>
    <cellStyle name="Notas 66 2 4 2 3" xfId="44217"/>
    <cellStyle name="Notas 66 2 4 3" xfId="44218"/>
    <cellStyle name="Notas 66 2 4 3 2" xfId="44219"/>
    <cellStyle name="Notas 66 2 4 4" xfId="44220"/>
    <cellStyle name="Notas 66 2 4 5" xfId="44221"/>
    <cellStyle name="Notas 66 2 5" xfId="44222"/>
    <cellStyle name="Notas 66 2 5 2" xfId="44223"/>
    <cellStyle name="Notas 66 2 5 2 2" xfId="44224"/>
    <cellStyle name="Notas 66 2 5 3" xfId="44225"/>
    <cellStyle name="Notas 66 2 5 4" xfId="44226"/>
    <cellStyle name="Notas 66 2 6" xfId="44227"/>
    <cellStyle name="Notas 66 2 7" xfId="44228"/>
    <cellStyle name="Notas 66 3" xfId="44229"/>
    <cellStyle name="Notas 66 3 2" xfId="44230"/>
    <cellStyle name="Notas 66 3 2 2" xfId="44231"/>
    <cellStyle name="Notas 66 3 2 2 2" xfId="44232"/>
    <cellStyle name="Notas 66 3 2 2 3" xfId="44233"/>
    <cellStyle name="Notas 66 3 2 3" xfId="44234"/>
    <cellStyle name="Notas 66 3 2 3 2" xfId="44235"/>
    <cellStyle name="Notas 66 3 2 4" xfId="44236"/>
    <cellStyle name="Notas 66 3 2 5" xfId="44237"/>
    <cellStyle name="Notas 66 3 3" xfId="44238"/>
    <cellStyle name="Notas 66 3 3 2" xfId="44239"/>
    <cellStyle name="Notas 66 3 3 3" xfId="44240"/>
    <cellStyle name="Notas 66 3 4" xfId="44241"/>
    <cellStyle name="Notas 66 3 4 2" xfId="44242"/>
    <cellStyle name="Notas 66 3 5" xfId="44243"/>
    <cellStyle name="Notas 66 3 6" xfId="44244"/>
    <cellStyle name="Notas 66 4" xfId="44245"/>
    <cellStyle name="Notas 66 4 2" xfId="44246"/>
    <cellStyle name="Notas 66 4 2 2" xfId="44247"/>
    <cellStyle name="Notas 66 4 2 3" xfId="44248"/>
    <cellStyle name="Notas 66 4 3" xfId="44249"/>
    <cellStyle name="Notas 66 4 3 2" xfId="44250"/>
    <cellStyle name="Notas 66 4 4" xfId="44251"/>
    <cellStyle name="Notas 66 4 5" xfId="44252"/>
    <cellStyle name="Notas 66 5" xfId="44253"/>
    <cellStyle name="Notas 66 5 2" xfId="44254"/>
    <cellStyle name="Notas 66 5 2 2" xfId="44255"/>
    <cellStyle name="Notas 66 5 2 3" xfId="44256"/>
    <cellStyle name="Notas 66 5 3" xfId="44257"/>
    <cellStyle name="Notas 66 5 3 2" xfId="44258"/>
    <cellStyle name="Notas 66 5 4" xfId="44259"/>
    <cellStyle name="Notas 66 5 5" xfId="44260"/>
    <cellStyle name="Notas 66 6" xfId="44261"/>
    <cellStyle name="Notas 66 6 2" xfId="44262"/>
    <cellStyle name="Notas 66 6 2 2" xfId="44263"/>
    <cellStyle name="Notas 66 6 3" xfId="44264"/>
    <cellStyle name="Notas 66 6 4" xfId="44265"/>
    <cellStyle name="Notas 66 7" xfId="44266"/>
    <cellStyle name="Notas 66 8" xfId="44267"/>
    <cellStyle name="Notas 67" xfId="44268"/>
    <cellStyle name="Notas 67 2" xfId="44269"/>
    <cellStyle name="Notas 67 2 2" xfId="44270"/>
    <cellStyle name="Notas 67 2 2 2" xfId="44271"/>
    <cellStyle name="Notas 67 2 2 2 2" xfId="44272"/>
    <cellStyle name="Notas 67 2 2 2 2 2" xfId="44273"/>
    <cellStyle name="Notas 67 2 2 2 2 3" xfId="44274"/>
    <cellStyle name="Notas 67 2 2 2 3" xfId="44275"/>
    <cellStyle name="Notas 67 2 2 2 3 2" xfId="44276"/>
    <cellStyle name="Notas 67 2 2 2 4" xfId="44277"/>
    <cellStyle name="Notas 67 2 2 2 5" xfId="44278"/>
    <cellStyle name="Notas 67 2 2 3" xfId="44279"/>
    <cellStyle name="Notas 67 2 2 3 2" xfId="44280"/>
    <cellStyle name="Notas 67 2 2 3 3" xfId="44281"/>
    <cellStyle name="Notas 67 2 2 4" xfId="44282"/>
    <cellStyle name="Notas 67 2 2 4 2" xfId="44283"/>
    <cellStyle name="Notas 67 2 2 5" xfId="44284"/>
    <cellStyle name="Notas 67 2 2 6" xfId="44285"/>
    <cellStyle name="Notas 67 2 3" xfId="44286"/>
    <cellStyle name="Notas 67 2 3 2" xfId="44287"/>
    <cellStyle name="Notas 67 2 3 2 2" xfId="44288"/>
    <cellStyle name="Notas 67 2 3 2 3" xfId="44289"/>
    <cellStyle name="Notas 67 2 3 3" xfId="44290"/>
    <cellStyle name="Notas 67 2 3 3 2" xfId="44291"/>
    <cellStyle name="Notas 67 2 3 4" xfId="44292"/>
    <cellStyle name="Notas 67 2 3 5" xfId="44293"/>
    <cellStyle name="Notas 67 2 4" xfId="44294"/>
    <cellStyle name="Notas 67 2 4 2" xfId="44295"/>
    <cellStyle name="Notas 67 2 4 2 2" xfId="44296"/>
    <cellStyle name="Notas 67 2 4 2 3" xfId="44297"/>
    <cellStyle name="Notas 67 2 4 3" xfId="44298"/>
    <cellStyle name="Notas 67 2 4 3 2" xfId="44299"/>
    <cellStyle name="Notas 67 2 4 4" xfId="44300"/>
    <cellStyle name="Notas 67 2 4 5" xfId="44301"/>
    <cellStyle name="Notas 67 2 5" xfId="44302"/>
    <cellStyle name="Notas 67 2 5 2" xfId="44303"/>
    <cellStyle name="Notas 67 2 5 2 2" xfId="44304"/>
    <cellStyle name="Notas 67 2 5 3" xfId="44305"/>
    <cellStyle name="Notas 67 2 5 4" xfId="44306"/>
    <cellStyle name="Notas 67 2 6" xfId="44307"/>
    <cellStyle name="Notas 67 2 7" xfId="44308"/>
    <cellStyle name="Notas 67 3" xfId="44309"/>
    <cellStyle name="Notas 67 3 2" xfId="44310"/>
    <cellStyle name="Notas 67 3 2 2" xfId="44311"/>
    <cellStyle name="Notas 67 3 2 2 2" xfId="44312"/>
    <cellStyle name="Notas 67 3 2 2 3" xfId="44313"/>
    <cellStyle name="Notas 67 3 2 3" xfId="44314"/>
    <cellStyle name="Notas 67 3 2 3 2" xfId="44315"/>
    <cellStyle name="Notas 67 3 2 4" xfId="44316"/>
    <cellStyle name="Notas 67 3 2 5" xfId="44317"/>
    <cellStyle name="Notas 67 3 3" xfId="44318"/>
    <cellStyle name="Notas 67 3 3 2" xfId="44319"/>
    <cellStyle name="Notas 67 3 3 3" xfId="44320"/>
    <cellStyle name="Notas 67 3 4" xfId="44321"/>
    <cellStyle name="Notas 67 3 4 2" xfId="44322"/>
    <cellStyle name="Notas 67 3 5" xfId="44323"/>
    <cellStyle name="Notas 67 3 6" xfId="44324"/>
    <cellStyle name="Notas 67 4" xfId="44325"/>
    <cellStyle name="Notas 67 4 2" xfId="44326"/>
    <cellStyle name="Notas 67 4 2 2" xfId="44327"/>
    <cellStyle name="Notas 67 4 2 3" xfId="44328"/>
    <cellStyle name="Notas 67 4 3" xfId="44329"/>
    <cellStyle name="Notas 67 4 3 2" xfId="44330"/>
    <cellStyle name="Notas 67 4 4" xfId="44331"/>
    <cellStyle name="Notas 67 4 5" xfId="44332"/>
    <cellStyle name="Notas 67 5" xfId="44333"/>
    <cellStyle name="Notas 67 5 2" xfId="44334"/>
    <cellStyle name="Notas 67 5 2 2" xfId="44335"/>
    <cellStyle name="Notas 67 5 2 3" xfId="44336"/>
    <cellStyle name="Notas 67 5 3" xfId="44337"/>
    <cellStyle name="Notas 67 5 3 2" xfId="44338"/>
    <cellStyle name="Notas 67 5 4" xfId="44339"/>
    <cellStyle name="Notas 67 5 5" xfId="44340"/>
    <cellStyle name="Notas 67 6" xfId="44341"/>
    <cellStyle name="Notas 67 6 2" xfId="44342"/>
    <cellStyle name="Notas 67 6 2 2" xfId="44343"/>
    <cellStyle name="Notas 67 6 3" xfId="44344"/>
    <cellStyle name="Notas 67 6 4" xfId="44345"/>
    <cellStyle name="Notas 67 7" xfId="44346"/>
    <cellStyle name="Notas 67 8" xfId="44347"/>
    <cellStyle name="Notas 68" xfId="44348"/>
    <cellStyle name="Notas 68 2" xfId="44349"/>
    <cellStyle name="Notas 68 2 2" xfId="44350"/>
    <cellStyle name="Notas 68 2 2 2" xfId="44351"/>
    <cellStyle name="Notas 68 2 2 2 2" xfId="44352"/>
    <cellStyle name="Notas 68 2 2 2 2 2" xfId="44353"/>
    <cellStyle name="Notas 68 2 2 2 2 3" xfId="44354"/>
    <cellStyle name="Notas 68 2 2 2 3" xfId="44355"/>
    <cellStyle name="Notas 68 2 2 2 3 2" xfId="44356"/>
    <cellStyle name="Notas 68 2 2 2 4" xfId="44357"/>
    <cellStyle name="Notas 68 2 2 2 5" xfId="44358"/>
    <cellStyle name="Notas 68 2 2 3" xfId="44359"/>
    <cellStyle name="Notas 68 2 2 3 2" xfId="44360"/>
    <cellStyle name="Notas 68 2 2 3 3" xfId="44361"/>
    <cellStyle name="Notas 68 2 2 4" xfId="44362"/>
    <cellStyle name="Notas 68 2 2 4 2" xfId="44363"/>
    <cellStyle name="Notas 68 2 2 5" xfId="44364"/>
    <cellStyle name="Notas 68 2 2 6" xfId="44365"/>
    <cellStyle name="Notas 68 2 3" xfId="44366"/>
    <cellStyle name="Notas 68 2 3 2" xfId="44367"/>
    <cellStyle name="Notas 68 2 3 2 2" xfId="44368"/>
    <cellStyle name="Notas 68 2 3 2 3" xfId="44369"/>
    <cellStyle name="Notas 68 2 3 3" xfId="44370"/>
    <cellStyle name="Notas 68 2 3 3 2" xfId="44371"/>
    <cellStyle name="Notas 68 2 3 4" xfId="44372"/>
    <cellStyle name="Notas 68 2 3 5" xfId="44373"/>
    <cellStyle name="Notas 68 2 4" xfId="44374"/>
    <cellStyle name="Notas 68 2 4 2" xfId="44375"/>
    <cellStyle name="Notas 68 2 4 2 2" xfId="44376"/>
    <cellStyle name="Notas 68 2 4 2 3" xfId="44377"/>
    <cellStyle name="Notas 68 2 4 3" xfId="44378"/>
    <cellStyle name="Notas 68 2 4 3 2" xfId="44379"/>
    <cellStyle name="Notas 68 2 4 4" xfId="44380"/>
    <cellStyle name="Notas 68 2 4 5" xfId="44381"/>
    <cellStyle name="Notas 68 2 5" xfId="44382"/>
    <cellStyle name="Notas 68 2 5 2" xfId="44383"/>
    <cellStyle name="Notas 68 2 5 2 2" xfId="44384"/>
    <cellStyle name="Notas 68 2 5 3" xfId="44385"/>
    <cellStyle name="Notas 68 2 5 4" xfId="44386"/>
    <cellStyle name="Notas 68 2 6" xfId="44387"/>
    <cellStyle name="Notas 68 2 7" xfId="44388"/>
    <cellStyle name="Notas 68 3" xfId="44389"/>
    <cellStyle name="Notas 68 3 2" xfId="44390"/>
    <cellStyle name="Notas 68 3 2 2" xfId="44391"/>
    <cellStyle name="Notas 68 3 2 2 2" xfId="44392"/>
    <cellStyle name="Notas 68 3 2 2 3" xfId="44393"/>
    <cellStyle name="Notas 68 3 2 3" xfId="44394"/>
    <cellStyle name="Notas 68 3 2 3 2" xfId="44395"/>
    <cellStyle name="Notas 68 3 2 4" xfId="44396"/>
    <cellStyle name="Notas 68 3 2 5" xfId="44397"/>
    <cellStyle name="Notas 68 3 3" xfId="44398"/>
    <cellStyle name="Notas 68 3 3 2" xfId="44399"/>
    <cellStyle name="Notas 68 3 3 3" xfId="44400"/>
    <cellStyle name="Notas 68 3 4" xfId="44401"/>
    <cellStyle name="Notas 68 3 4 2" xfId="44402"/>
    <cellStyle name="Notas 68 3 5" xfId="44403"/>
    <cellStyle name="Notas 68 3 6" xfId="44404"/>
    <cellStyle name="Notas 68 4" xfId="44405"/>
    <cellStyle name="Notas 68 4 2" xfId="44406"/>
    <cellStyle name="Notas 68 4 2 2" xfId="44407"/>
    <cellStyle name="Notas 68 4 2 3" xfId="44408"/>
    <cellStyle name="Notas 68 4 3" xfId="44409"/>
    <cellStyle name="Notas 68 4 3 2" xfId="44410"/>
    <cellStyle name="Notas 68 4 4" xfId="44411"/>
    <cellStyle name="Notas 68 4 5" xfId="44412"/>
    <cellStyle name="Notas 68 5" xfId="44413"/>
    <cellStyle name="Notas 68 5 2" xfId="44414"/>
    <cellStyle name="Notas 68 5 2 2" xfId="44415"/>
    <cellStyle name="Notas 68 5 2 3" xfId="44416"/>
    <cellStyle name="Notas 68 5 3" xfId="44417"/>
    <cellStyle name="Notas 68 5 3 2" xfId="44418"/>
    <cellStyle name="Notas 68 5 4" xfId="44419"/>
    <cellStyle name="Notas 68 5 5" xfId="44420"/>
    <cellStyle name="Notas 68 6" xfId="44421"/>
    <cellStyle name="Notas 68 6 2" xfId="44422"/>
    <cellStyle name="Notas 68 6 2 2" xfId="44423"/>
    <cellStyle name="Notas 68 6 3" xfId="44424"/>
    <cellStyle name="Notas 68 6 4" xfId="44425"/>
    <cellStyle name="Notas 68 7" xfId="44426"/>
    <cellStyle name="Notas 68 8" xfId="44427"/>
    <cellStyle name="Notas 69" xfId="44428"/>
    <cellStyle name="Notas 69 2" xfId="44429"/>
    <cellStyle name="Notas 69 2 2" xfId="44430"/>
    <cellStyle name="Notas 69 2 2 2" xfId="44431"/>
    <cellStyle name="Notas 69 2 2 2 2" xfId="44432"/>
    <cellStyle name="Notas 69 2 2 2 2 2" xfId="44433"/>
    <cellStyle name="Notas 69 2 2 2 2 3" xfId="44434"/>
    <cellStyle name="Notas 69 2 2 2 3" xfId="44435"/>
    <cellStyle name="Notas 69 2 2 2 3 2" xfId="44436"/>
    <cellStyle name="Notas 69 2 2 2 4" xfId="44437"/>
    <cellStyle name="Notas 69 2 2 2 5" xfId="44438"/>
    <cellStyle name="Notas 69 2 2 3" xfId="44439"/>
    <cellStyle name="Notas 69 2 2 3 2" xfId="44440"/>
    <cellStyle name="Notas 69 2 2 3 3" xfId="44441"/>
    <cellStyle name="Notas 69 2 2 4" xfId="44442"/>
    <cellStyle name="Notas 69 2 2 4 2" xfId="44443"/>
    <cellStyle name="Notas 69 2 2 5" xfId="44444"/>
    <cellStyle name="Notas 69 2 2 6" xfId="44445"/>
    <cellStyle name="Notas 69 2 3" xfId="44446"/>
    <cellStyle name="Notas 69 2 3 2" xfId="44447"/>
    <cellStyle name="Notas 69 2 3 2 2" xfId="44448"/>
    <cellStyle name="Notas 69 2 3 2 3" xfId="44449"/>
    <cellStyle name="Notas 69 2 3 3" xfId="44450"/>
    <cellStyle name="Notas 69 2 3 3 2" xfId="44451"/>
    <cellStyle name="Notas 69 2 3 4" xfId="44452"/>
    <cellStyle name="Notas 69 2 3 5" xfId="44453"/>
    <cellStyle name="Notas 69 2 4" xfId="44454"/>
    <cellStyle name="Notas 69 2 4 2" xfId="44455"/>
    <cellStyle name="Notas 69 2 4 2 2" xfId="44456"/>
    <cellStyle name="Notas 69 2 4 2 3" xfId="44457"/>
    <cellStyle name="Notas 69 2 4 3" xfId="44458"/>
    <cellStyle name="Notas 69 2 4 3 2" xfId="44459"/>
    <cellStyle name="Notas 69 2 4 4" xfId="44460"/>
    <cellStyle name="Notas 69 2 4 5" xfId="44461"/>
    <cellStyle name="Notas 69 2 5" xfId="44462"/>
    <cellStyle name="Notas 69 2 5 2" xfId="44463"/>
    <cellStyle name="Notas 69 2 5 2 2" xfId="44464"/>
    <cellStyle name="Notas 69 2 5 3" xfId="44465"/>
    <cellStyle name="Notas 69 2 5 4" xfId="44466"/>
    <cellStyle name="Notas 69 2 6" xfId="44467"/>
    <cellStyle name="Notas 69 2 7" xfId="44468"/>
    <cellStyle name="Notas 69 3" xfId="44469"/>
    <cellStyle name="Notas 69 3 2" xfId="44470"/>
    <cellStyle name="Notas 69 3 2 2" xfId="44471"/>
    <cellStyle name="Notas 69 3 2 2 2" xfId="44472"/>
    <cellStyle name="Notas 69 3 2 2 3" xfId="44473"/>
    <cellStyle name="Notas 69 3 2 3" xfId="44474"/>
    <cellStyle name="Notas 69 3 2 3 2" xfId="44475"/>
    <cellStyle name="Notas 69 3 2 4" xfId="44476"/>
    <cellStyle name="Notas 69 3 2 5" xfId="44477"/>
    <cellStyle name="Notas 69 3 3" xfId="44478"/>
    <cellStyle name="Notas 69 3 3 2" xfId="44479"/>
    <cellStyle name="Notas 69 3 3 3" xfId="44480"/>
    <cellStyle name="Notas 69 3 4" xfId="44481"/>
    <cellStyle name="Notas 69 3 4 2" xfId="44482"/>
    <cellStyle name="Notas 69 3 5" xfId="44483"/>
    <cellStyle name="Notas 69 3 6" xfId="44484"/>
    <cellStyle name="Notas 69 4" xfId="44485"/>
    <cellStyle name="Notas 69 4 2" xfId="44486"/>
    <cellStyle name="Notas 69 4 2 2" xfId="44487"/>
    <cellStyle name="Notas 69 4 2 3" xfId="44488"/>
    <cellStyle name="Notas 69 4 3" xfId="44489"/>
    <cellStyle name="Notas 69 4 3 2" xfId="44490"/>
    <cellStyle name="Notas 69 4 4" xfId="44491"/>
    <cellStyle name="Notas 69 4 5" xfId="44492"/>
    <cellStyle name="Notas 69 5" xfId="44493"/>
    <cellStyle name="Notas 69 5 2" xfId="44494"/>
    <cellStyle name="Notas 69 5 2 2" xfId="44495"/>
    <cellStyle name="Notas 69 5 2 3" xfId="44496"/>
    <cellStyle name="Notas 69 5 3" xfId="44497"/>
    <cellStyle name="Notas 69 5 3 2" xfId="44498"/>
    <cellStyle name="Notas 69 5 4" xfId="44499"/>
    <cellStyle name="Notas 69 5 5" xfId="44500"/>
    <cellStyle name="Notas 69 6" xfId="44501"/>
    <cellStyle name="Notas 69 6 2" xfId="44502"/>
    <cellStyle name="Notas 69 6 2 2" xfId="44503"/>
    <cellStyle name="Notas 69 6 3" xfId="44504"/>
    <cellStyle name="Notas 69 6 4" xfId="44505"/>
    <cellStyle name="Notas 69 7" xfId="44506"/>
    <cellStyle name="Notas 69 8" xfId="44507"/>
    <cellStyle name="Notas 7" xfId="44508"/>
    <cellStyle name="Notas 7 2" xfId="44509"/>
    <cellStyle name="Notas 7 2 2" xfId="44510"/>
    <cellStyle name="Notas 7 2 2 2" xfId="44511"/>
    <cellStyle name="Notas 7 2 2 2 2" xfId="44512"/>
    <cellStyle name="Notas 7 2 2 2 2 2" xfId="44513"/>
    <cellStyle name="Notas 7 2 2 2 2 3" xfId="44514"/>
    <cellStyle name="Notas 7 2 2 2 3" xfId="44515"/>
    <cellStyle name="Notas 7 2 2 2 3 2" xfId="44516"/>
    <cellStyle name="Notas 7 2 2 2 4" xfId="44517"/>
    <cellStyle name="Notas 7 2 2 2 5" xfId="44518"/>
    <cellStyle name="Notas 7 2 2 3" xfId="44519"/>
    <cellStyle name="Notas 7 2 2 3 2" xfId="44520"/>
    <cellStyle name="Notas 7 2 2 3 3" xfId="44521"/>
    <cellStyle name="Notas 7 2 2 4" xfId="44522"/>
    <cellStyle name="Notas 7 2 3" xfId="44523"/>
    <cellStyle name="Notas 7 2 3 2" xfId="44524"/>
    <cellStyle name="Notas 7 2 3 2 2" xfId="44525"/>
    <cellStyle name="Notas 7 2 3 2 2 2" xfId="44526"/>
    <cellStyle name="Notas 7 2 3 2 2 3" xfId="44527"/>
    <cellStyle name="Notas 7 2 3 2 3" xfId="44528"/>
    <cellStyle name="Notas 7 2 3 2 3 2" xfId="44529"/>
    <cellStyle name="Notas 7 2 3 2 4" xfId="44530"/>
    <cellStyle name="Notas 7 2 3 2 5" xfId="44531"/>
    <cellStyle name="Notas 7 2 3 3" xfId="44532"/>
    <cellStyle name="Notas 7 2 3 3 2" xfId="44533"/>
    <cellStyle name="Notas 7 2 3 3 3" xfId="44534"/>
    <cellStyle name="Notas 7 2 3 4" xfId="44535"/>
    <cellStyle name="Notas 7 2 3 4 2" xfId="44536"/>
    <cellStyle name="Notas 7 2 3 5" xfId="44537"/>
    <cellStyle name="Notas 7 2 3 6" xfId="44538"/>
    <cellStyle name="Notas 7 2 4" xfId="44539"/>
    <cellStyle name="Notas 7 2 4 2" xfId="44540"/>
    <cellStyle name="Notas 7 2 4 2 2" xfId="44541"/>
    <cellStyle name="Notas 7 2 4 2 3" xfId="44542"/>
    <cellStyle name="Notas 7 2 4 3" xfId="44543"/>
    <cellStyle name="Notas 7 2 4 3 2" xfId="44544"/>
    <cellStyle name="Notas 7 2 4 4" xfId="44545"/>
    <cellStyle name="Notas 7 2 4 5" xfId="44546"/>
    <cellStyle name="Notas 7 2 5" xfId="44547"/>
    <cellStyle name="Notas 7 2 5 2" xfId="44548"/>
    <cellStyle name="Notas 7 2 5 2 2" xfId="44549"/>
    <cellStyle name="Notas 7 2 5 3" xfId="44550"/>
    <cellStyle name="Notas 7 2 5 4" xfId="44551"/>
    <cellStyle name="Notas 7 2 6" xfId="44552"/>
    <cellStyle name="Notas 7 2 7" xfId="44553"/>
    <cellStyle name="Notas 7 2 8" xfId="44554"/>
    <cellStyle name="Notas 7 3" xfId="44555"/>
    <cellStyle name="Notas 7 3 2" xfId="44556"/>
    <cellStyle name="Notas 7 3 2 2" xfId="44557"/>
    <cellStyle name="Notas 7 3 2 2 2" xfId="44558"/>
    <cellStyle name="Notas 7 3 2 2 3" xfId="44559"/>
    <cellStyle name="Notas 7 3 2 3" xfId="44560"/>
    <cellStyle name="Notas 7 3 2 3 2" xfId="44561"/>
    <cellStyle name="Notas 7 3 2 4" xfId="44562"/>
    <cellStyle name="Notas 7 3 2 5" xfId="44563"/>
    <cellStyle name="Notas 7 3 3" xfId="44564"/>
    <cellStyle name="Notas 7 3 3 2" xfId="44565"/>
    <cellStyle name="Notas 7 3 3 3" xfId="44566"/>
    <cellStyle name="Notas 7 3 4" xfId="44567"/>
    <cellStyle name="Notas 7 4" xfId="44568"/>
    <cellStyle name="Notas 7 4 2" xfId="44569"/>
    <cellStyle name="Notas 7 4 2 2" xfId="44570"/>
    <cellStyle name="Notas 7 4 2 2 2" xfId="44571"/>
    <cellStyle name="Notas 7 4 2 2 3" xfId="44572"/>
    <cellStyle name="Notas 7 4 2 3" xfId="44573"/>
    <cellStyle name="Notas 7 4 2 3 2" xfId="44574"/>
    <cellStyle name="Notas 7 4 2 4" xfId="44575"/>
    <cellStyle name="Notas 7 4 2 5" xfId="44576"/>
    <cellStyle name="Notas 7 4 3" xfId="44577"/>
    <cellStyle name="Notas 7 4 3 2" xfId="44578"/>
    <cellStyle name="Notas 7 4 3 3" xfId="44579"/>
    <cellStyle name="Notas 7 4 4" xfId="44580"/>
    <cellStyle name="Notas 7 4 4 2" xfId="44581"/>
    <cellStyle name="Notas 7 4 5" xfId="44582"/>
    <cellStyle name="Notas 7 4 6" xfId="44583"/>
    <cellStyle name="Notas 7 5" xfId="44584"/>
    <cellStyle name="Notas 7 5 2" xfId="44585"/>
    <cellStyle name="Notas 7 5 2 2" xfId="44586"/>
    <cellStyle name="Notas 7 5 2 3" xfId="44587"/>
    <cellStyle name="Notas 7 5 3" xfId="44588"/>
    <cellStyle name="Notas 7 5 3 2" xfId="44589"/>
    <cellStyle name="Notas 7 5 4" xfId="44590"/>
    <cellStyle name="Notas 7 5 5" xfId="44591"/>
    <cellStyle name="Notas 7 6" xfId="44592"/>
    <cellStyle name="Notas 7 6 2" xfId="44593"/>
    <cellStyle name="Notas 7 6 2 2" xfId="44594"/>
    <cellStyle name="Notas 7 6 3" xfId="44595"/>
    <cellStyle name="Notas 7 6 4" xfId="44596"/>
    <cellStyle name="Notas 7 7" xfId="44597"/>
    <cellStyle name="Notas 7 8" xfId="44598"/>
    <cellStyle name="Notas 7 9" xfId="44599"/>
    <cellStyle name="Notas 70" xfId="44600"/>
    <cellStyle name="Notas 70 2" xfId="44601"/>
    <cellStyle name="Notas 70 2 2" xfId="44602"/>
    <cellStyle name="Notas 70 2 2 2" xfId="44603"/>
    <cellStyle name="Notas 70 2 2 2 2" xfId="44604"/>
    <cellStyle name="Notas 70 2 2 2 2 2" xfId="44605"/>
    <cellStyle name="Notas 70 2 2 2 2 3" xfId="44606"/>
    <cellStyle name="Notas 70 2 2 2 3" xfId="44607"/>
    <cellStyle name="Notas 70 2 2 2 3 2" xfId="44608"/>
    <cellStyle name="Notas 70 2 2 2 4" xfId="44609"/>
    <cellStyle name="Notas 70 2 2 2 5" xfId="44610"/>
    <cellStyle name="Notas 70 2 2 3" xfId="44611"/>
    <cellStyle name="Notas 70 2 2 3 2" xfId="44612"/>
    <cellStyle name="Notas 70 2 2 3 3" xfId="44613"/>
    <cellStyle name="Notas 70 2 2 4" xfId="44614"/>
    <cellStyle name="Notas 70 2 2 4 2" xfId="44615"/>
    <cellStyle name="Notas 70 2 2 5" xfId="44616"/>
    <cellStyle name="Notas 70 2 2 6" xfId="44617"/>
    <cellStyle name="Notas 70 2 3" xfId="44618"/>
    <cellStyle name="Notas 70 2 3 2" xfId="44619"/>
    <cellStyle name="Notas 70 2 3 2 2" xfId="44620"/>
    <cellStyle name="Notas 70 2 3 2 3" xfId="44621"/>
    <cellStyle name="Notas 70 2 3 3" xfId="44622"/>
    <cellStyle name="Notas 70 2 3 3 2" xfId="44623"/>
    <cellStyle name="Notas 70 2 3 4" xfId="44624"/>
    <cellStyle name="Notas 70 2 3 5" xfId="44625"/>
    <cellStyle name="Notas 70 2 4" xfId="44626"/>
    <cellStyle name="Notas 70 2 4 2" xfId="44627"/>
    <cellStyle name="Notas 70 2 4 2 2" xfId="44628"/>
    <cellStyle name="Notas 70 2 4 2 3" xfId="44629"/>
    <cellStyle name="Notas 70 2 4 3" xfId="44630"/>
    <cellStyle name="Notas 70 2 4 3 2" xfId="44631"/>
    <cellStyle name="Notas 70 2 4 4" xfId="44632"/>
    <cellStyle name="Notas 70 2 4 5" xfId="44633"/>
    <cellStyle name="Notas 70 2 5" xfId="44634"/>
    <cellStyle name="Notas 70 2 5 2" xfId="44635"/>
    <cellStyle name="Notas 70 2 5 2 2" xfId="44636"/>
    <cellStyle name="Notas 70 2 5 3" xfId="44637"/>
    <cellStyle name="Notas 70 2 5 4" xfId="44638"/>
    <cellStyle name="Notas 70 2 6" xfId="44639"/>
    <cellStyle name="Notas 70 2 7" xfId="44640"/>
    <cellStyle name="Notas 70 3" xfId="44641"/>
    <cellStyle name="Notas 70 3 2" xfId="44642"/>
    <cellStyle name="Notas 70 3 2 2" xfId="44643"/>
    <cellStyle name="Notas 70 3 2 2 2" xfId="44644"/>
    <cellStyle name="Notas 70 3 2 2 3" xfId="44645"/>
    <cellStyle name="Notas 70 3 2 3" xfId="44646"/>
    <cellStyle name="Notas 70 3 2 3 2" xfId="44647"/>
    <cellStyle name="Notas 70 3 2 4" xfId="44648"/>
    <cellStyle name="Notas 70 3 2 5" xfId="44649"/>
    <cellStyle name="Notas 70 3 3" xfId="44650"/>
    <cellStyle name="Notas 70 3 3 2" xfId="44651"/>
    <cellStyle name="Notas 70 3 3 3" xfId="44652"/>
    <cellStyle name="Notas 70 3 4" xfId="44653"/>
    <cellStyle name="Notas 70 3 4 2" xfId="44654"/>
    <cellStyle name="Notas 70 3 5" xfId="44655"/>
    <cellStyle name="Notas 70 3 6" xfId="44656"/>
    <cellStyle name="Notas 70 4" xfId="44657"/>
    <cellStyle name="Notas 70 4 2" xfId="44658"/>
    <cellStyle name="Notas 70 4 2 2" xfId="44659"/>
    <cellStyle name="Notas 70 4 2 3" xfId="44660"/>
    <cellStyle name="Notas 70 4 3" xfId="44661"/>
    <cellStyle name="Notas 70 4 3 2" xfId="44662"/>
    <cellStyle name="Notas 70 4 4" xfId="44663"/>
    <cellStyle name="Notas 70 4 5" xfId="44664"/>
    <cellStyle name="Notas 70 5" xfId="44665"/>
    <cellStyle name="Notas 70 5 2" xfId="44666"/>
    <cellStyle name="Notas 70 5 2 2" xfId="44667"/>
    <cellStyle name="Notas 70 5 2 3" xfId="44668"/>
    <cellStyle name="Notas 70 5 3" xfId="44669"/>
    <cellStyle name="Notas 70 5 3 2" xfId="44670"/>
    <cellStyle name="Notas 70 5 4" xfId="44671"/>
    <cellStyle name="Notas 70 5 5" xfId="44672"/>
    <cellStyle name="Notas 70 6" xfId="44673"/>
    <cellStyle name="Notas 70 6 2" xfId="44674"/>
    <cellStyle name="Notas 70 6 2 2" xfId="44675"/>
    <cellStyle name="Notas 70 6 3" xfId="44676"/>
    <cellStyle name="Notas 70 6 4" xfId="44677"/>
    <cellStyle name="Notas 70 7" xfId="44678"/>
    <cellStyle name="Notas 70 8" xfId="44679"/>
    <cellStyle name="Notas 71" xfId="44680"/>
    <cellStyle name="Notas 71 2" xfId="44681"/>
    <cellStyle name="Notas 71 2 2" xfId="44682"/>
    <cellStyle name="Notas 71 2 2 2" xfId="44683"/>
    <cellStyle name="Notas 71 2 2 2 2" xfId="44684"/>
    <cellStyle name="Notas 71 2 2 2 2 2" xfId="44685"/>
    <cellStyle name="Notas 71 2 2 2 2 3" xfId="44686"/>
    <cellStyle name="Notas 71 2 2 2 3" xfId="44687"/>
    <cellStyle name="Notas 71 2 2 2 3 2" xfId="44688"/>
    <cellStyle name="Notas 71 2 2 2 4" xfId="44689"/>
    <cellStyle name="Notas 71 2 2 2 5" xfId="44690"/>
    <cellStyle name="Notas 71 2 2 3" xfId="44691"/>
    <cellStyle name="Notas 71 2 2 3 2" xfId="44692"/>
    <cellStyle name="Notas 71 2 2 3 3" xfId="44693"/>
    <cellStyle name="Notas 71 2 2 4" xfId="44694"/>
    <cellStyle name="Notas 71 2 2 4 2" xfId="44695"/>
    <cellStyle name="Notas 71 2 2 5" xfId="44696"/>
    <cellStyle name="Notas 71 2 2 6" xfId="44697"/>
    <cellStyle name="Notas 71 2 3" xfId="44698"/>
    <cellStyle name="Notas 71 2 3 2" xfId="44699"/>
    <cellStyle name="Notas 71 2 3 2 2" xfId="44700"/>
    <cellStyle name="Notas 71 2 3 2 3" xfId="44701"/>
    <cellStyle name="Notas 71 2 3 3" xfId="44702"/>
    <cellStyle name="Notas 71 2 3 3 2" xfId="44703"/>
    <cellStyle name="Notas 71 2 3 4" xfId="44704"/>
    <cellStyle name="Notas 71 2 3 5" xfId="44705"/>
    <cellStyle name="Notas 71 2 4" xfId="44706"/>
    <cellStyle name="Notas 71 2 4 2" xfId="44707"/>
    <cellStyle name="Notas 71 2 4 2 2" xfId="44708"/>
    <cellStyle name="Notas 71 2 4 2 3" xfId="44709"/>
    <cellStyle name="Notas 71 2 4 3" xfId="44710"/>
    <cellStyle name="Notas 71 2 4 3 2" xfId="44711"/>
    <cellStyle name="Notas 71 2 4 4" xfId="44712"/>
    <cellStyle name="Notas 71 2 4 5" xfId="44713"/>
    <cellStyle name="Notas 71 2 5" xfId="44714"/>
    <cellStyle name="Notas 71 2 5 2" xfId="44715"/>
    <cellStyle name="Notas 71 2 5 2 2" xfId="44716"/>
    <cellStyle name="Notas 71 2 5 3" xfId="44717"/>
    <cellStyle name="Notas 71 2 5 4" xfId="44718"/>
    <cellStyle name="Notas 71 2 6" xfId="44719"/>
    <cellStyle name="Notas 71 2 7" xfId="44720"/>
    <cellStyle name="Notas 71 3" xfId="44721"/>
    <cellStyle name="Notas 71 3 2" xfId="44722"/>
    <cellStyle name="Notas 71 3 2 2" xfId="44723"/>
    <cellStyle name="Notas 71 3 2 2 2" xfId="44724"/>
    <cellStyle name="Notas 71 3 2 2 3" xfId="44725"/>
    <cellStyle name="Notas 71 3 2 3" xfId="44726"/>
    <cellStyle name="Notas 71 3 2 3 2" xfId="44727"/>
    <cellStyle name="Notas 71 3 2 4" xfId="44728"/>
    <cellStyle name="Notas 71 3 2 5" xfId="44729"/>
    <cellStyle name="Notas 71 3 3" xfId="44730"/>
    <cellStyle name="Notas 71 3 3 2" xfId="44731"/>
    <cellStyle name="Notas 71 3 3 3" xfId="44732"/>
    <cellStyle name="Notas 71 3 4" xfId="44733"/>
    <cellStyle name="Notas 71 3 4 2" xfId="44734"/>
    <cellStyle name="Notas 71 3 5" xfId="44735"/>
    <cellStyle name="Notas 71 3 6" xfId="44736"/>
    <cellStyle name="Notas 71 4" xfId="44737"/>
    <cellStyle name="Notas 71 4 2" xfId="44738"/>
    <cellStyle name="Notas 71 4 2 2" xfId="44739"/>
    <cellStyle name="Notas 71 4 2 3" xfId="44740"/>
    <cellStyle name="Notas 71 4 3" xfId="44741"/>
    <cellStyle name="Notas 71 4 3 2" xfId="44742"/>
    <cellStyle name="Notas 71 4 4" xfId="44743"/>
    <cellStyle name="Notas 71 4 5" xfId="44744"/>
    <cellStyle name="Notas 71 5" xfId="44745"/>
    <cellStyle name="Notas 71 5 2" xfId="44746"/>
    <cellStyle name="Notas 71 5 2 2" xfId="44747"/>
    <cellStyle name="Notas 71 5 2 3" xfId="44748"/>
    <cellStyle name="Notas 71 5 3" xfId="44749"/>
    <cellStyle name="Notas 71 5 3 2" xfId="44750"/>
    <cellStyle name="Notas 71 5 4" xfId="44751"/>
    <cellStyle name="Notas 71 5 5" xfId="44752"/>
    <cellStyle name="Notas 71 6" xfId="44753"/>
    <cellStyle name="Notas 71 6 2" xfId="44754"/>
    <cellStyle name="Notas 71 6 2 2" xfId="44755"/>
    <cellStyle name="Notas 71 6 3" xfId="44756"/>
    <cellStyle name="Notas 71 6 4" xfId="44757"/>
    <cellStyle name="Notas 71 7" xfId="44758"/>
    <cellStyle name="Notas 71 8" xfId="44759"/>
    <cellStyle name="Notas 72" xfId="44760"/>
    <cellStyle name="Notas 72 2" xfId="44761"/>
    <cellStyle name="Notas 72 2 2" xfId="44762"/>
    <cellStyle name="Notas 72 2 2 2" xfId="44763"/>
    <cellStyle name="Notas 72 2 2 2 2" xfId="44764"/>
    <cellStyle name="Notas 72 2 2 2 2 2" xfId="44765"/>
    <cellStyle name="Notas 72 2 2 2 2 3" xfId="44766"/>
    <cellStyle name="Notas 72 2 2 2 3" xfId="44767"/>
    <cellStyle name="Notas 72 2 2 2 3 2" xfId="44768"/>
    <cellStyle name="Notas 72 2 2 2 4" xfId="44769"/>
    <cellStyle name="Notas 72 2 2 2 5" xfId="44770"/>
    <cellStyle name="Notas 72 2 2 3" xfId="44771"/>
    <cellStyle name="Notas 72 2 2 3 2" xfId="44772"/>
    <cellStyle name="Notas 72 2 2 3 3" xfId="44773"/>
    <cellStyle name="Notas 72 2 2 4" xfId="44774"/>
    <cellStyle name="Notas 72 2 2 4 2" xfId="44775"/>
    <cellStyle name="Notas 72 2 2 5" xfId="44776"/>
    <cellStyle name="Notas 72 2 2 6" xfId="44777"/>
    <cellStyle name="Notas 72 2 3" xfId="44778"/>
    <cellStyle name="Notas 72 2 3 2" xfId="44779"/>
    <cellStyle name="Notas 72 2 3 2 2" xfId="44780"/>
    <cellStyle name="Notas 72 2 3 2 3" xfId="44781"/>
    <cellStyle name="Notas 72 2 3 3" xfId="44782"/>
    <cellStyle name="Notas 72 2 3 3 2" xfId="44783"/>
    <cellStyle name="Notas 72 2 3 4" xfId="44784"/>
    <cellStyle name="Notas 72 2 3 5" xfId="44785"/>
    <cellStyle name="Notas 72 2 4" xfId="44786"/>
    <cellStyle name="Notas 72 2 4 2" xfId="44787"/>
    <cellStyle name="Notas 72 2 4 2 2" xfId="44788"/>
    <cellStyle name="Notas 72 2 4 2 3" xfId="44789"/>
    <cellStyle name="Notas 72 2 4 3" xfId="44790"/>
    <cellStyle name="Notas 72 2 4 3 2" xfId="44791"/>
    <cellStyle name="Notas 72 2 4 4" xfId="44792"/>
    <cellStyle name="Notas 72 2 4 5" xfId="44793"/>
    <cellStyle name="Notas 72 2 5" xfId="44794"/>
    <cellStyle name="Notas 72 2 5 2" xfId="44795"/>
    <cellStyle name="Notas 72 2 5 2 2" xfId="44796"/>
    <cellStyle name="Notas 72 2 5 3" xfId="44797"/>
    <cellStyle name="Notas 72 2 5 4" xfId="44798"/>
    <cellStyle name="Notas 72 2 6" xfId="44799"/>
    <cellStyle name="Notas 72 2 7" xfId="44800"/>
    <cellStyle name="Notas 72 3" xfId="44801"/>
    <cellStyle name="Notas 72 3 2" xfId="44802"/>
    <cellStyle name="Notas 72 3 2 2" xfId="44803"/>
    <cellStyle name="Notas 72 3 2 2 2" xfId="44804"/>
    <cellStyle name="Notas 72 3 2 2 3" xfId="44805"/>
    <cellStyle name="Notas 72 3 2 3" xfId="44806"/>
    <cellStyle name="Notas 72 3 2 3 2" xfId="44807"/>
    <cellStyle name="Notas 72 3 2 4" xfId="44808"/>
    <cellStyle name="Notas 72 3 2 5" xfId="44809"/>
    <cellStyle name="Notas 72 3 3" xfId="44810"/>
    <cellStyle name="Notas 72 3 3 2" xfId="44811"/>
    <cellStyle name="Notas 72 3 3 3" xfId="44812"/>
    <cellStyle name="Notas 72 3 4" xfId="44813"/>
    <cellStyle name="Notas 72 3 4 2" xfId="44814"/>
    <cellStyle name="Notas 72 3 5" xfId="44815"/>
    <cellStyle name="Notas 72 3 6" xfId="44816"/>
    <cellStyle name="Notas 72 4" xfId="44817"/>
    <cellStyle name="Notas 72 4 2" xfId="44818"/>
    <cellStyle name="Notas 72 4 2 2" xfId="44819"/>
    <cellStyle name="Notas 72 4 2 3" xfId="44820"/>
    <cellStyle name="Notas 72 4 3" xfId="44821"/>
    <cellStyle name="Notas 72 4 3 2" xfId="44822"/>
    <cellStyle name="Notas 72 4 4" xfId="44823"/>
    <cellStyle name="Notas 72 4 5" xfId="44824"/>
    <cellStyle name="Notas 72 5" xfId="44825"/>
    <cellStyle name="Notas 72 5 2" xfId="44826"/>
    <cellStyle name="Notas 72 5 2 2" xfId="44827"/>
    <cellStyle name="Notas 72 5 2 3" xfId="44828"/>
    <cellStyle name="Notas 72 5 3" xfId="44829"/>
    <cellStyle name="Notas 72 5 3 2" xfId="44830"/>
    <cellStyle name="Notas 72 5 4" xfId="44831"/>
    <cellStyle name="Notas 72 5 5" xfId="44832"/>
    <cellStyle name="Notas 72 6" xfId="44833"/>
    <cellStyle name="Notas 72 6 2" xfId="44834"/>
    <cellStyle name="Notas 72 6 2 2" xfId="44835"/>
    <cellStyle name="Notas 72 6 3" xfId="44836"/>
    <cellStyle name="Notas 72 6 4" xfId="44837"/>
    <cellStyle name="Notas 72 7" xfId="44838"/>
    <cellStyle name="Notas 72 8" xfId="44839"/>
    <cellStyle name="Notas 73" xfId="44840"/>
    <cellStyle name="Notas 73 2" xfId="44841"/>
    <cellStyle name="Notas 73 2 2" xfId="44842"/>
    <cellStyle name="Notas 73 2 2 2" xfId="44843"/>
    <cellStyle name="Notas 73 2 2 2 2" xfId="44844"/>
    <cellStyle name="Notas 73 2 2 2 2 2" xfId="44845"/>
    <cellStyle name="Notas 73 2 2 2 2 3" xfId="44846"/>
    <cellStyle name="Notas 73 2 2 2 3" xfId="44847"/>
    <cellStyle name="Notas 73 2 2 2 3 2" xfId="44848"/>
    <cellStyle name="Notas 73 2 2 2 4" xfId="44849"/>
    <cellStyle name="Notas 73 2 2 2 5" xfId="44850"/>
    <cellStyle name="Notas 73 2 2 3" xfId="44851"/>
    <cellStyle name="Notas 73 2 2 3 2" xfId="44852"/>
    <cellStyle name="Notas 73 2 2 3 3" xfId="44853"/>
    <cellStyle name="Notas 73 2 2 4" xfId="44854"/>
    <cellStyle name="Notas 73 2 2 4 2" xfId="44855"/>
    <cellStyle name="Notas 73 2 2 5" xfId="44856"/>
    <cellStyle name="Notas 73 2 2 6" xfId="44857"/>
    <cellStyle name="Notas 73 2 3" xfId="44858"/>
    <cellStyle name="Notas 73 2 3 2" xfId="44859"/>
    <cellStyle name="Notas 73 2 3 2 2" xfId="44860"/>
    <cellStyle name="Notas 73 2 3 2 3" xfId="44861"/>
    <cellStyle name="Notas 73 2 3 3" xfId="44862"/>
    <cellStyle name="Notas 73 2 3 3 2" xfId="44863"/>
    <cellStyle name="Notas 73 2 3 4" xfId="44864"/>
    <cellStyle name="Notas 73 2 3 5" xfId="44865"/>
    <cellStyle name="Notas 73 2 4" xfId="44866"/>
    <cellStyle name="Notas 73 2 4 2" xfId="44867"/>
    <cellStyle name="Notas 73 2 4 2 2" xfId="44868"/>
    <cellStyle name="Notas 73 2 4 2 3" xfId="44869"/>
    <cellStyle name="Notas 73 2 4 3" xfId="44870"/>
    <cellStyle name="Notas 73 2 4 3 2" xfId="44871"/>
    <cellStyle name="Notas 73 2 4 4" xfId="44872"/>
    <cellStyle name="Notas 73 2 4 5" xfId="44873"/>
    <cellStyle name="Notas 73 2 5" xfId="44874"/>
    <cellStyle name="Notas 73 2 5 2" xfId="44875"/>
    <cellStyle name="Notas 73 2 5 2 2" xfId="44876"/>
    <cellStyle name="Notas 73 2 5 3" xfId="44877"/>
    <cellStyle name="Notas 73 2 5 4" xfId="44878"/>
    <cellStyle name="Notas 73 2 6" xfId="44879"/>
    <cellStyle name="Notas 73 2 7" xfId="44880"/>
    <cellStyle name="Notas 73 3" xfId="44881"/>
    <cellStyle name="Notas 73 3 2" xfId="44882"/>
    <cellStyle name="Notas 73 3 2 2" xfId="44883"/>
    <cellStyle name="Notas 73 3 2 2 2" xfId="44884"/>
    <cellStyle name="Notas 73 3 2 2 3" xfId="44885"/>
    <cellStyle name="Notas 73 3 2 3" xfId="44886"/>
    <cellStyle name="Notas 73 3 2 3 2" xfId="44887"/>
    <cellStyle name="Notas 73 3 2 4" xfId="44888"/>
    <cellStyle name="Notas 73 3 2 5" xfId="44889"/>
    <cellStyle name="Notas 73 3 3" xfId="44890"/>
    <cellStyle name="Notas 73 3 3 2" xfId="44891"/>
    <cellStyle name="Notas 73 3 3 3" xfId="44892"/>
    <cellStyle name="Notas 73 3 4" xfId="44893"/>
    <cellStyle name="Notas 73 3 4 2" xfId="44894"/>
    <cellStyle name="Notas 73 3 5" xfId="44895"/>
    <cellStyle name="Notas 73 3 6" xfId="44896"/>
    <cellStyle name="Notas 73 4" xfId="44897"/>
    <cellStyle name="Notas 73 4 2" xfId="44898"/>
    <cellStyle name="Notas 73 4 2 2" xfId="44899"/>
    <cellStyle name="Notas 73 4 2 3" xfId="44900"/>
    <cellStyle name="Notas 73 4 3" xfId="44901"/>
    <cellStyle name="Notas 73 4 3 2" xfId="44902"/>
    <cellStyle name="Notas 73 4 4" xfId="44903"/>
    <cellStyle name="Notas 73 4 5" xfId="44904"/>
    <cellStyle name="Notas 73 5" xfId="44905"/>
    <cellStyle name="Notas 73 5 2" xfId="44906"/>
    <cellStyle name="Notas 73 5 2 2" xfId="44907"/>
    <cellStyle name="Notas 73 5 2 3" xfId="44908"/>
    <cellStyle name="Notas 73 5 3" xfId="44909"/>
    <cellStyle name="Notas 73 5 3 2" xfId="44910"/>
    <cellStyle name="Notas 73 5 4" xfId="44911"/>
    <cellStyle name="Notas 73 5 5" xfId="44912"/>
    <cellStyle name="Notas 73 6" xfId="44913"/>
    <cellStyle name="Notas 73 6 2" xfId="44914"/>
    <cellStyle name="Notas 73 6 2 2" xfId="44915"/>
    <cellStyle name="Notas 73 6 3" xfId="44916"/>
    <cellStyle name="Notas 73 6 4" xfId="44917"/>
    <cellStyle name="Notas 73 7" xfId="44918"/>
    <cellStyle name="Notas 73 8" xfId="44919"/>
    <cellStyle name="Notas 74" xfId="44920"/>
    <cellStyle name="Notas 74 2" xfId="44921"/>
    <cellStyle name="Notas 74 2 2" xfId="44922"/>
    <cellStyle name="Notas 74 2 2 2" xfId="44923"/>
    <cellStyle name="Notas 74 2 2 2 2" xfId="44924"/>
    <cellStyle name="Notas 74 2 2 2 2 2" xfId="44925"/>
    <cellStyle name="Notas 74 2 2 2 2 3" xfId="44926"/>
    <cellStyle name="Notas 74 2 2 2 3" xfId="44927"/>
    <cellStyle name="Notas 74 2 2 2 3 2" xfId="44928"/>
    <cellStyle name="Notas 74 2 2 2 4" xfId="44929"/>
    <cellStyle name="Notas 74 2 2 2 5" xfId="44930"/>
    <cellStyle name="Notas 74 2 2 3" xfId="44931"/>
    <cellStyle name="Notas 74 2 2 3 2" xfId="44932"/>
    <cellStyle name="Notas 74 2 2 3 3" xfId="44933"/>
    <cellStyle name="Notas 74 2 2 4" xfId="44934"/>
    <cellStyle name="Notas 74 2 2 4 2" xfId="44935"/>
    <cellStyle name="Notas 74 2 2 5" xfId="44936"/>
    <cellStyle name="Notas 74 2 2 6" xfId="44937"/>
    <cellStyle name="Notas 74 2 3" xfId="44938"/>
    <cellStyle name="Notas 74 2 3 2" xfId="44939"/>
    <cellStyle name="Notas 74 2 3 2 2" xfId="44940"/>
    <cellStyle name="Notas 74 2 3 2 3" xfId="44941"/>
    <cellStyle name="Notas 74 2 3 3" xfId="44942"/>
    <cellStyle name="Notas 74 2 3 3 2" xfId="44943"/>
    <cellStyle name="Notas 74 2 3 4" xfId="44944"/>
    <cellStyle name="Notas 74 2 3 5" xfId="44945"/>
    <cellStyle name="Notas 74 2 4" xfId="44946"/>
    <cellStyle name="Notas 74 2 4 2" xfId="44947"/>
    <cellStyle name="Notas 74 2 4 2 2" xfId="44948"/>
    <cellStyle name="Notas 74 2 4 2 3" xfId="44949"/>
    <cellStyle name="Notas 74 2 4 3" xfId="44950"/>
    <cellStyle name="Notas 74 2 4 3 2" xfId="44951"/>
    <cellStyle name="Notas 74 2 4 4" xfId="44952"/>
    <cellStyle name="Notas 74 2 4 5" xfId="44953"/>
    <cellStyle name="Notas 74 2 5" xfId="44954"/>
    <cellStyle name="Notas 74 2 5 2" xfId="44955"/>
    <cellStyle name="Notas 74 2 5 2 2" xfId="44956"/>
    <cellStyle name="Notas 74 2 5 3" xfId="44957"/>
    <cellStyle name="Notas 74 2 5 4" xfId="44958"/>
    <cellStyle name="Notas 74 2 6" xfId="44959"/>
    <cellStyle name="Notas 74 2 7" xfId="44960"/>
    <cellStyle name="Notas 74 3" xfId="44961"/>
    <cellStyle name="Notas 74 3 2" xfId="44962"/>
    <cellStyle name="Notas 74 3 2 2" xfId="44963"/>
    <cellStyle name="Notas 74 3 2 2 2" xfId="44964"/>
    <cellStyle name="Notas 74 3 2 2 3" xfId="44965"/>
    <cellStyle name="Notas 74 3 2 3" xfId="44966"/>
    <cellStyle name="Notas 74 3 2 3 2" xfId="44967"/>
    <cellStyle name="Notas 74 3 2 4" xfId="44968"/>
    <cellStyle name="Notas 74 3 2 5" xfId="44969"/>
    <cellStyle name="Notas 74 3 3" xfId="44970"/>
    <cellStyle name="Notas 74 3 3 2" xfId="44971"/>
    <cellStyle name="Notas 74 3 3 3" xfId="44972"/>
    <cellStyle name="Notas 74 3 4" xfId="44973"/>
    <cellStyle name="Notas 74 3 4 2" xfId="44974"/>
    <cellStyle name="Notas 74 3 5" xfId="44975"/>
    <cellStyle name="Notas 74 3 6" xfId="44976"/>
    <cellStyle name="Notas 74 4" xfId="44977"/>
    <cellStyle name="Notas 74 4 2" xfId="44978"/>
    <cellStyle name="Notas 74 4 2 2" xfId="44979"/>
    <cellStyle name="Notas 74 4 2 3" xfId="44980"/>
    <cellStyle name="Notas 74 4 3" xfId="44981"/>
    <cellStyle name="Notas 74 4 3 2" xfId="44982"/>
    <cellStyle name="Notas 74 4 4" xfId="44983"/>
    <cellStyle name="Notas 74 4 5" xfId="44984"/>
    <cellStyle name="Notas 74 5" xfId="44985"/>
    <cellStyle name="Notas 74 5 2" xfId="44986"/>
    <cellStyle name="Notas 74 5 2 2" xfId="44987"/>
    <cellStyle name="Notas 74 5 2 3" xfId="44988"/>
    <cellStyle name="Notas 74 5 3" xfId="44989"/>
    <cellStyle name="Notas 74 5 3 2" xfId="44990"/>
    <cellStyle name="Notas 74 5 4" xfId="44991"/>
    <cellStyle name="Notas 74 5 5" xfId="44992"/>
    <cellStyle name="Notas 74 6" xfId="44993"/>
    <cellStyle name="Notas 74 6 2" xfId="44994"/>
    <cellStyle name="Notas 74 6 2 2" xfId="44995"/>
    <cellStyle name="Notas 74 6 3" xfId="44996"/>
    <cellStyle name="Notas 74 6 4" xfId="44997"/>
    <cellStyle name="Notas 74 7" xfId="44998"/>
    <cellStyle name="Notas 74 8" xfId="44999"/>
    <cellStyle name="Notas 75" xfId="45000"/>
    <cellStyle name="Notas 75 2" xfId="45001"/>
    <cellStyle name="Notas 75 2 2" xfId="45002"/>
    <cellStyle name="Notas 75 2 2 2" xfId="45003"/>
    <cellStyle name="Notas 75 2 2 2 2" xfId="45004"/>
    <cellStyle name="Notas 75 2 2 2 2 2" xfId="45005"/>
    <cellStyle name="Notas 75 2 2 2 2 3" xfId="45006"/>
    <cellStyle name="Notas 75 2 2 2 3" xfId="45007"/>
    <cellStyle name="Notas 75 2 2 2 3 2" xfId="45008"/>
    <cellStyle name="Notas 75 2 2 2 4" xfId="45009"/>
    <cellStyle name="Notas 75 2 2 2 5" xfId="45010"/>
    <cellStyle name="Notas 75 2 2 3" xfId="45011"/>
    <cellStyle name="Notas 75 2 2 3 2" xfId="45012"/>
    <cellStyle name="Notas 75 2 2 3 3" xfId="45013"/>
    <cellStyle name="Notas 75 2 2 4" xfId="45014"/>
    <cellStyle name="Notas 75 2 2 4 2" xfId="45015"/>
    <cellStyle name="Notas 75 2 2 5" xfId="45016"/>
    <cellStyle name="Notas 75 2 2 6" xfId="45017"/>
    <cellStyle name="Notas 75 2 3" xfId="45018"/>
    <cellStyle name="Notas 75 2 3 2" xfId="45019"/>
    <cellStyle name="Notas 75 2 3 2 2" xfId="45020"/>
    <cellStyle name="Notas 75 2 3 2 3" xfId="45021"/>
    <cellStyle name="Notas 75 2 3 3" xfId="45022"/>
    <cellStyle name="Notas 75 2 3 3 2" xfId="45023"/>
    <cellStyle name="Notas 75 2 3 4" xfId="45024"/>
    <cellStyle name="Notas 75 2 3 5" xfId="45025"/>
    <cellStyle name="Notas 75 2 4" xfId="45026"/>
    <cellStyle name="Notas 75 2 4 2" xfId="45027"/>
    <cellStyle name="Notas 75 2 4 2 2" xfId="45028"/>
    <cellStyle name="Notas 75 2 4 2 3" xfId="45029"/>
    <cellStyle name="Notas 75 2 4 3" xfId="45030"/>
    <cellStyle name="Notas 75 2 4 3 2" xfId="45031"/>
    <cellStyle name="Notas 75 2 4 4" xfId="45032"/>
    <cellStyle name="Notas 75 2 4 5" xfId="45033"/>
    <cellStyle name="Notas 75 2 5" xfId="45034"/>
    <cellStyle name="Notas 75 2 5 2" xfId="45035"/>
    <cellStyle name="Notas 75 2 5 2 2" xfId="45036"/>
    <cellStyle name="Notas 75 2 5 3" xfId="45037"/>
    <cellStyle name="Notas 75 2 5 4" xfId="45038"/>
    <cellStyle name="Notas 75 2 6" xfId="45039"/>
    <cellStyle name="Notas 75 2 7" xfId="45040"/>
    <cellStyle name="Notas 75 3" xfId="45041"/>
    <cellStyle name="Notas 75 3 2" xfId="45042"/>
    <cellStyle name="Notas 75 3 2 2" xfId="45043"/>
    <cellStyle name="Notas 75 3 2 2 2" xfId="45044"/>
    <cellStyle name="Notas 75 3 2 2 3" xfId="45045"/>
    <cellStyle name="Notas 75 3 2 3" xfId="45046"/>
    <cellStyle name="Notas 75 3 2 3 2" xfId="45047"/>
    <cellStyle name="Notas 75 3 2 4" xfId="45048"/>
    <cellStyle name="Notas 75 3 2 5" xfId="45049"/>
    <cellStyle name="Notas 75 3 3" xfId="45050"/>
    <cellStyle name="Notas 75 3 3 2" xfId="45051"/>
    <cellStyle name="Notas 75 3 3 3" xfId="45052"/>
    <cellStyle name="Notas 75 3 4" xfId="45053"/>
    <cellStyle name="Notas 75 3 4 2" xfId="45054"/>
    <cellStyle name="Notas 75 3 5" xfId="45055"/>
    <cellStyle name="Notas 75 3 6" xfId="45056"/>
    <cellStyle name="Notas 75 4" xfId="45057"/>
    <cellStyle name="Notas 75 4 2" xfId="45058"/>
    <cellStyle name="Notas 75 4 2 2" xfId="45059"/>
    <cellStyle name="Notas 75 4 2 3" xfId="45060"/>
    <cellStyle name="Notas 75 4 3" xfId="45061"/>
    <cellStyle name="Notas 75 4 3 2" xfId="45062"/>
    <cellStyle name="Notas 75 4 4" xfId="45063"/>
    <cellStyle name="Notas 75 4 5" xfId="45064"/>
    <cellStyle name="Notas 75 5" xfId="45065"/>
    <cellStyle name="Notas 75 5 2" xfId="45066"/>
    <cellStyle name="Notas 75 5 2 2" xfId="45067"/>
    <cellStyle name="Notas 75 5 2 3" xfId="45068"/>
    <cellStyle name="Notas 75 5 3" xfId="45069"/>
    <cellStyle name="Notas 75 5 3 2" xfId="45070"/>
    <cellStyle name="Notas 75 5 4" xfId="45071"/>
    <cellStyle name="Notas 75 5 5" xfId="45072"/>
    <cellStyle name="Notas 75 6" xfId="45073"/>
    <cellStyle name="Notas 75 6 2" xfId="45074"/>
    <cellStyle name="Notas 75 6 2 2" xfId="45075"/>
    <cellStyle name="Notas 75 6 3" xfId="45076"/>
    <cellStyle name="Notas 75 6 4" xfId="45077"/>
    <cellStyle name="Notas 75 7" xfId="45078"/>
    <cellStyle name="Notas 75 8" xfId="45079"/>
    <cellStyle name="Notas 76" xfId="45080"/>
    <cellStyle name="Notas 76 2" xfId="45081"/>
    <cellStyle name="Notas 76 2 2" xfId="45082"/>
    <cellStyle name="Notas 76 2 2 2" xfId="45083"/>
    <cellStyle name="Notas 76 2 2 2 2" xfId="45084"/>
    <cellStyle name="Notas 76 2 2 2 2 2" xfId="45085"/>
    <cellStyle name="Notas 76 2 2 2 2 3" xfId="45086"/>
    <cellStyle name="Notas 76 2 2 2 3" xfId="45087"/>
    <cellStyle name="Notas 76 2 2 2 3 2" xfId="45088"/>
    <cellStyle name="Notas 76 2 2 2 4" xfId="45089"/>
    <cellStyle name="Notas 76 2 2 2 5" xfId="45090"/>
    <cellStyle name="Notas 76 2 2 3" xfId="45091"/>
    <cellStyle name="Notas 76 2 2 3 2" xfId="45092"/>
    <cellStyle name="Notas 76 2 2 3 3" xfId="45093"/>
    <cellStyle name="Notas 76 2 2 4" xfId="45094"/>
    <cellStyle name="Notas 76 2 2 4 2" xfId="45095"/>
    <cellStyle name="Notas 76 2 2 5" xfId="45096"/>
    <cellStyle name="Notas 76 2 2 6" xfId="45097"/>
    <cellStyle name="Notas 76 2 3" xfId="45098"/>
    <cellStyle name="Notas 76 2 3 2" xfId="45099"/>
    <cellStyle name="Notas 76 2 3 2 2" xfId="45100"/>
    <cellStyle name="Notas 76 2 3 2 3" xfId="45101"/>
    <cellStyle name="Notas 76 2 3 3" xfId="45102"/>
    <cellStyle name="Notas 76 2 3 3 2" xfId="45103"/>
    <cellStyle name="Notas 76 2 3 4" xfId="45104"/>
    <cellStyle name="Notas 76 2 3 5" xfId="45105"/>
    <cellStyle name="Notas 76 2 4" xfId="45106"/>
    <cellStyle name="Notas 76 2 4 2" xfId="45107"/>
    <cellStyle name="Notas 76 2 4 2 2" xfId="45108"/>
    <cellStyle name="Notas 76 2 4 2 3" xfId="45109"/>
    <cellStyle name="Notas 76 2 4 3" xfId="45110"/>
    <cellStyle name="Notas 76 2 4 3 2" xfId="45111"/>
    <cellStyle name="Notas 76 2 4 4" xfId="45112"/>
    <cellStyle name="Notas 76 2 4 5" xfId="45113"/>
    <cellStyle name="Notas 76 2 5" xfId="45114"/>
    <cellStyle name="Notas 76 2 5 2" xfId="45115"/>
    <cellStyle name="Notas 76 2 5 2 2" xfId="45116"/>
    <cellStyle name="Notas 76 2 5 3" xfId="45117"/>
    <cellStyle name="Notas 76 2 5 4" xfId="45118"/>
    <cellStyle name="Notas 76 2 6" xfId="45119"/>
    <cellStyle name="Notas 76 2 7" xfId="45120"/>
    <cellStyle name="Notas 76 3" xfId="45121"/>
    <cellStyle name="Notas 76 3 2" xfId="45122"/>
    <cellStyle name="Notas 76 3 2 2" xfId="45123"/>
    <cellStyle name="Notas 76 3 2 2 2" xfId="45124"/>
    <cellStyle name="Notas 76 3 2 2 3" xfId="45125"/>
    <cellStyle name="Notas 76 3 2 3" xfId="45126"/>
    <cellStyle name="Notas 76 3 2 3 2" xfId="45127"/>
    <cellStyle name="Notas 76 3 2 4" xfId="45128"/>
    <cellStyle name="Notas 76 3 2 5" xfId="45129"/>
    <cellStyle name="Notas 76 3 3" xfId="45130"/>
    <cellStyle name="Notas 76 3 3 2" xfId="45131"/>
    <cellStyle name="Notas 76 3 3 3" xfId="45132"/>
    <cellStyle name="Notas 76 3 4" xfId="45133"/>
    <cellStyle name="Notas 76 3 4 2" xfId="45134"/>
    <cellStyle name="Notas 76 3 5" xfId="45135"/>
    <cellStyle name="Notas 76 3 6" xfId="45136"/>
    <cellStyle name="Notas 76 4" xfId="45137"/>
    <cellStyle name="Notas 76 4 2" xfId="45138"/>
    <cellStyle name="Notas 76 4 2 2" xfId="45139"/>
    <cellStyle name="Notas 76 4 2 3" xfId="45140"/>
    <cellStyle name="Notas 76 4 3" xfId="45141"/>
    <cellStyle name="Notas 76 4 3 2" xfId="45142"/>
    <cellStyle name="Notas 76 4 4" xfId="45143"/>
    <cellStyle name="Notas 76 4 5" xfId="45144"/>
    <cellStyle name="Notas 76 5" xfId="45145"/>
    <cellStyle name="Notas 76 5 2" xfId="45146"/>
    <cellStyle name="Notas 76 5 2 2" xfId="45147"/>
    <cellStyle name="Notas 76 5 2 3" xfId="45148"/>
    <cellStyle name="Notas 76 5 3" xfId="45149"/>
    <cellStyle name="Notas 76 5 3 2" xfId="45150"/>
    <cellStyle name="Notas 76 5 4" xfId="45151"/>
    <cellStyle name="Notas 76 5 5" xfId="45152"/>
    <cellStyle name="Notas 76 6" xfId="45153"/>
    <cellStyle name="Notas 76 6 2" xfId="45154"/>
    <cellStyle name="Notas 76 6 2 2" xfId="45155"/>
    <cellStyle name="Notas 76 6 3" xfId="45156"/>
    <cellStyle name="Notas 76 6 4" xfId="45157"/>
    <cellStyle name="Notas 76 7" xfId="45158"/>
    <cellStyle name="Notas 76 8" xfId="45159"/>
    <cellStyle name="Notas 77" xfId="45160"/>
    <cellStyle name="Notas 77 2" xfId="45161"/>
    <cellStyle name="Notas 77 2 2" xfId="45162"/>
    <cellStyle name="Notas 77 2 2 2" xfId="45163"/>
    <cellStyle name="Notas 77 2 2 2 2" xfId="45164"/>
    <cellStyle name="Notas 77 2 2 2 2 2" xfId="45165"/>
    <cellStyle name="Notas 77 2 2 2 2 3" xfId="45166"/>
    <cellStyle name="Notas 77 2 2 2 3" xfId="45167"/>
    <cellStyle name="Notas 77 2 2 2 3 2" xfId="45168"/>
    <cellStyle name="Notas 77 2 2 2 4" xfId="45169"/>
    <cellStyle name="Notas 77 2 2 2 5" xfId="45170"/>
    <cellStyle name="Notas 77 2 2 3" xfId="45171"/>
    <cellStyle name="Notas 77 2 2 3 2" xfId="45172"/>
    <cellStyle name="Notas 77 2 2 3 3" xfId="45173"/>
    <cellStyle name="Notas 77 2 2 4" xfId="45174"/>
    <cellStyle name="Notas 77 2 2 4 2" xfId="45175"/>
    <cellStyle name="Notas 77 2 2 5" xfId="45176"/>
    <cellStyle name="Notas 77 2 2 6" xfId="45177"/>
    <cellStyle name="Notas 77 2 3" xfId="45178"/>
    <cellStyle name="Notas 77 2 3 2" xfId="45179"/>
    <cellStyle name="Notas 77 2 3 2 2" xfId="45180"/>
    <cellStyle name="Notas 77 2 3 2 3" xfId="45181"/>
    <cellStyle name="Notas 77 2 3 3" xfId="45182"/>
    <cellStyle name="Notas 77 2 3 3 2" xfId="45183"/>
    <cellStyle name="Notas 77 2 3 4" xfId="45184"/>
    <cellStyle name="Notas 77 2 3 5" xfId="45185"/>
    <cellStyle name="Notas 77 2 4" xfId="45186"/>
    <cellStyle name="Notas 77 2 4 2" xfId="45187"/>
    <cellStyle name="Notas 77 2 4 2 2" xfId="45188"/>
    <cellStyle name="Notas 77 2 4 2 3" xfId="45189"/>
    <cellStyle name="Notas 77 2 4 3" xfId="45190"/>
    <cellStyle name="Notas 77 2 4 3 2" xfId="45191"/>
    <cellStyle name="Notas 77 2 4 4" xfId="45192"/>
    <cellStyle name="Notas 77 2 4 5" xfId="45193"/>
    <cellStyle name="Notas 77 2 5" xfId="45194"/>
    <cellStyle name="Notas 77 2 5 2" xfId="45195"/>
    <cellStyle name="Notas 77 2 5 2 2" xfId="45196"/>
    <cellStyle name="Notas 77 2 5 3" xfId="45197"/>
    <cellStyle name="Notas 77 2 5 4" xfId="45198"/>
    <cellStyle name="Notas 77 2 6" xfId="45199"/>
    <cellStyle name="Notas 77 2 7" xfId="45200"/>
    <cellStyle name="Notas 77 3" xfId="45201"/>
    <cellStyle name="Notas 77 3 2" xfId="45202"/>
    <cellStyle name="Notas 77 3 2 2" xfId="45203"/>
    <cellStyle name="Notas 77 3 2 2 2" xfId="45204"/>
    <cellStyle name="Notas 77 3 2 2 3" xfId="45205"/>
    <cellStyle name="Notas 77 3 2 3" xfId="45206"/>
    <cellStyle name="Notas 77 3 2 3 2" xfId="45207"/>
    <cellStyle name="Notas 77 3 2 4" xfId="45208"/>
    <cellStyle name="Notas 77 3 2 5" xfId="45209"/>
    <cellStyle name="Notas 77 3 3" xfId="45210"/>
    <cellStyle name="Notas 77 3 3 2" xfId="45211"/>
    <cellStyle name="Notas 77 3 3 3" xfId="45212"/>
    <cellStyle name="Notas 77 3 4" xfId="45213"/>
    <cellStyle name="Notas 77 3 4 2" xfId="45214"/>
    <cellStyle name="Notas 77 3 5" xfId="45215"/>
    <cellStyle name="Notas 77 3 6" xfId="45216"/>
    <cellStyle name="Notas 77 4" xfId="45217"/>
    <cellStyle name="Notas 77 4 2" xfId="45218"/>
    <cellStyle name="Notas 77 4 2 2" xfId="45219"/>
    <cellStyle name="Notas 77 4 2 3" xfId="45220"/>
    <cellStyle name="Notas 77 4 3" xfId="45221"/>
    <cellStyle name="Notas 77 4 3 2" xfId="45222"/>
    <cellStyle name="Notas 77 4 4" xfId="45223"/>
    <cellStyle name="Notas 77 4 5" xfId="45224"/>
    <cellStyle name="Notas 77 5" xfId="45225"/>
    <cellStyle name="Notas 77 5 2" xfId="45226"/>
    <cellStyle name="Notas 77 5 2 2" xfId="45227"/>
    <cellStyle name="Notas 77 5 2 3" xfId="45228"/>
    <cellStyle name="Notas 77 5 3" xfId="45229"/>
    <cellStyle name="Notas 77 5 3 2" xfId="45230"/>
    <cellStyle name="Notas 77 5 4" xfId="45231"/>
    <cellStyle name="Notas 77 5 5" xfId="45232"/>
    <cellStyle name="Notas 77 6" xfId="45233"/>
    <cellStyle name="Notas 77 6 2" xfId="45234"/>
    <cellStyle name="Notas 77 6 2 2" xfId="45235"/>
    <cellStyle name="Notas 77 6 3" xfId="45236"/>
    <cellStyle name="Notas 77 6 4" xfId="45237"/>
    <cellStyle name="Notas 77 7" xfId="45238"/>
    <cellStyle name="Notas 77 8" xfId="45239"/>
    <cellStyle name="Notas 78" xfId="45240"/>
    <cellStyle name="Notas 78 2" xfId="45241"/>
    <cellStyle name="Notas 78 2 2" xfId="45242"/>
    <cellStyle name="Notas 78 2 2 2" xfId="45243"/>
    <cellStyle name="Notas 78 2 2 2 2" xfId="45244"/>
    <cellStyle name="Notas 78 2 2 2 2 2" xfId="45245"/>
    <cellStyle name="Notas 78 2 2 2 2 3" xfId="45246"/>
    <cellStyle name="Notas 78 2 2 2 3" xfId="45247"/>
    <cellStyle name="Notas 78 2 2 2 3 2" xfId="45248"/>
    <cellStyle name="Notas 78 2 2 2 4" xfId="45249"/>
    <cellStyle name="Notas 78 2 2 2 5" xfId="45250"/>
    <cellStyle name="Notas 78 2 2 3" xfId="45251"/>
    <cellStyle name="Notas 78 2 2 3 2" xfId="45252"/>
    <cellStyle name="Notas 78 2 2 3 3" xfId="45253"/>
    <cellStyle name="Notas 78 2 2 4" xfId="45254"/>
    <cellStyle name="Notas 78 2 2 4 2" xfId="45255"/>
    <cellStyle name="Notas 78 2 2 5" xfId="45256"/>
    <cellStyle name="Notas 78 2 2 6" xfId="45257"/>
    <cellStyle name="Notas 78 2 3" xfId="45258"/>
    <cellStyle name="Notas 78 2 3 2" xfId="45259"/>
    <cellStyle name="Notas 78 2 3 2 2" xfId="45260"/>
    <cellStyle name="Notas 78 2 3 2 3" xfId="45261"/>
    <cellStyle name="Notas 78 2 3 3" xfId="45262"/>
    <cellStyle name="Notas 78 2 3 3 2" xfId="45263"/>
    <cellStyle name="Notas 78 2 3 4" xfId="45264"/>
    <cellStyle name="Notas 78 2 3 5" xfId="45265"/>
    <cellStyle name="Notas 78 2 4" xfId="45266"/>
    <cellStyle name="Notas 78 2 4 2" xfId="45267"/>
    <cellStyle name="Notas 78 2 4 2 2" xfId="45268"/>
    <cellStyle name="Notas 78 2 4 2 3" xfId="45269"/>
    <cellStyle name="Notas 78 2 4 3" xfId="45270"/>
    <cellStyle name="Notas 78 2 4 3 2" xfId="45271"/>
    <cellStyle name="Notas 78 2 4 4" xfId="45272"/>
    <cellStyle name="Notas 78 2 4 5" xfId="45273"/>
    <cellStyle name="Notas 78 2 5" xfId="45274"/>
    <cellStyle name="Notas 78 2 5 2" xfId="45275"/>
    <cellStyle name="Notas 78 2 5 2 2" xfId="45276"/>
    <cellStyle name="Notas 78 2 5 3" xfId="45277"/>
    <cellStyle name="Notas 78 2 5 4" xfId="45278"/>
    <cellStyle name="Notas 78 2 6" xfId="45279"/>
    <cellStyle name="Notas 78 2 7" xfId="45280"/>
    <cellStyle name="Notas 78 3" xfId="45281"/>
    <cellStyle name="Notas 78 3 2" xfId="45282"/>
    <cellStyle name="Notas 78 3 2 2" xfId="45283"/>
    <cellStyle name="Notas 78 3 2 2 2" xfId="45284"/>
    <cellStyle name="Notas 78 3 2 2 3" xfId="45285"/>
    <cellStyle name="Notas 78 3 2 3" xfId="45286"/>
    <cellStyle name="Notas 78 3 2 3 2" xfId="45287"/>
    <cellStyle name="Notas 78 3 2 4" xfId="45288"/>
    <cellStyle name="Notas 78 3 2 5" xfId="45289"/>
    <cellStyle name="Notas 78 3 3" xfId="45290"/>
    <cellStyle name="Notas 78 3 3 2" xfId="45291"/>
    <cellStyle name="Notas 78 3 3 3" xfId="45292"/>
    <cellStyle name="Notas 78 3 4" xfId="45293"/>
    <cellStyle name="Notas 78 3 4 2" xfId="45294"/>
    <cellStyle name="Notas 78 3 5" xfId="45295"/>
    <cellStyle name="Notas 78 3 6" xfId="45296"/>
    <cellStyle name="Notas 78 4" xfId="45297"/>
    <cellStyle name="Notas 78 4 2" xfId="45298"/>
    <cellStyle name="Notas 78 4 2 2" xfId="45299"/>
    <cellStyle name="Notas 78 4 2 3" xfId="45300"/>
    <cellStyle name="Notas 78 4 3" xfId="45301"/>
    <cellStyle name="Notas 78 4 3 2" xfId="45302"/>
    <cellStyle name="Notas 78 4 4" xfId="45303"/>
    <cellStyle name="Notas 78 4 5" xfId="45304"/>
    <cellStyle name="Notas 78 5" xfId="45305"/>
    <cellStyle name="Notas 78 5 2" xfId="45306"/>
    <cellStyle name="Notas 78 5 2 2" xfId="45307"/>
    <cellStyle name="Notas 78 5 2 3" xfId="45308"/>
    <cellStyle name="Notas 78 5 3" xfId="45309"/>
    <cellStyle name="Notas 78 5 3 2" xfId="45310"/>
    <cellStyle name="Notas 78 5 4" xfId="45311"/>
    <cellStyle name="Notas 78 5 5" xfId="45312"/>
    <cellStyle name="Notas 78 6" xfId="45313"/>
    <cellStyle name="Notas 78 6 2" xfId="45314"/>
    <cellStyle name="Notas 78 6 2 2" xfId="45315"/>
    <cellStyle name="Notas 78 6 3" xfId="45316"/>
    <cellStyle name="Notas 78 6 4" xfId="45317"/>
    <cellStyle name="Notas 78 7" xfId="45318"/>
    <cellStyle name="Notas 78 8" xfId="45319"/>
    <cellStyle name="Notas 79" xfId="45320"/>
    <cellStyle name="Notas 79 2" xfId="45321"/>
    <cellStyle name="Notas 79 2 2" xfId="45322"/>
    <cellStyle name="Notas 79 2 2 2" xfId="45323"/>
    <cellStyle name="Notas 79 2 2 2 2" xfId="45324"/>
    <cellStyle name="Notas 79 2 2 2 2 2" xfId="45325"/>
    <cellStyle name="Notas 79 2 2 2 2 3" xfId="45326"/>
    <cellStyle name="Notas 79 2 2 2 3" xfId="45327"/>
    <cellStyle name="Notas 79 2 2 2 3 2" xfId="45328"/>
    <cellStyle name="Notas 79 2 2 2 4" xfId="45329"/>
    <cellStyle name="Notas 79 2 2 2 5" xfId="45330"/>
    <cellStyle name="Notas 79 2 2 3" xfId="45331"/>
    <cellStyle name="Notas 79 2 2 3 2" xfId="45332"/>
    <cellStyle name="Notas 79 2 2 3 3" xfId="45333"/>
    <cellStyle name="Notas 79 2 2 4" xfId="45334"/>
    <cellStyle name="Notas 79 2 2 4 2" xfId="45335"/>
    <cellStyle name="Notas 79 2 2 5" xfId="45336"/>
    <cellStyle name="Notas 79 2 2 6" xfId="45337"/>
    <cellStyle name="Notas 79 2 3" xfId="45338"/>
    <cellStyle name="Notas 79 2 3 2" xfId="45339"/>
    <cellStyle name="Notas 79 2 3 2 2" xfId="45340"/>
    <cellStyle name="Notas 79 2 3 2 3" xfId="45341"/>
    <cellStyle name="Notas 79 2 3 3" xfId="45342"/>
    <cellStyle name="Notas 79 2 3 3 2" xfId="45343"/>
    <cellStyle name="Notas 79 2 3 4" xfId="45344"/>
    <cellStyle name="Notas 79 2 3 5" xfId="45345"/>
    <cellStyle name="Notas 79 2 4" xfId="45346"/>
    <cellStyle name="Notas 79 2 4 2" xfId="45347"/>
    <cellStyle name="Notas 79 2 4 2 2" xfId="45348"/>
    <cellStyle name="Notas 79 2 4 2 3" xfId="45349"/>
    <cellStyle name="Notas 79 2 4 3" xfId="45350"/>
    <cellStyle name="Notas 79 2 4 3 2" xfId="45351"/>
    <cellStyle name="Notas 79 2 4 4" xfId="45352"/>
    <cellStyle name="Notas 79 2 4 5" xfId="45353"/>
    <cellStyle name="Notas 79 2 5" xfId="45354"/>
    <cellStyle name="Notas 79 2 5 2" xfId="45355"/>
    <cellStyle name="Notas 79 2 5 2 2" xfId="45356"/>
    <cellStyle name="Notas 79 2 5 3" xfId="45357"/>
    <cellStyle name="Notas 79 2 5 4" xfId="45358"/>
    <cellStyle name="Notas 79 2 6" xfId="45359"/>
    <cellStyle name="Notas 79 2 7" xfId="45360"/>
    <cellStyle name="Notas 79 3" xfId="45361"/>
    <cellStyle name="Notas 79 3 2" xfId="45362"/>
    <cellStyle name="Notas 79 3 2 2" xfId="45363"/>
    <cellStyle name="Notas 79 3 2 2 2" xfId="45364"/>
    <cellStyle name="Notas 79 3 2 2 3" xfId="45365"/>
    <cellStyle name="Notas 79 3 2 3" xfId="45366"/>
    <cellStyle name="Notas 79 3 2 3 2" xfId="45367"/>
    <cellStyle name="Notas 79 3 2 4" xfId="45368"/>
    <cellStyle name="Notas 79 3 2 5" xfId="45369"/>
    <cellStyle name="Notas 79 3 3" xfId="45370"/>
    <cellStyle name="Notas 79 3 3 2" xfId="45371"/>
    <cellStyle name="Notas 79 3 3 3" xfId="45372"/>
    <cellStyle name="Notas 79 3 4" xfId="45373"/>
    <cellStyle name="Notas 79 3 4 2" xfId="45374"/>
    <cellStyle name="Notas 79 3 5" xfId="45375"/>
    <cellStyle name="Notas 79 3 6" xfId="45376"/>
    <cellStyle name="Notas 79 4" xfId="45377"/>
    <cellStyle name="Notas 79 4 2" xfId="45378"/>
    <cellStyle name="Notas 79 4 2 2" xfId="45379"/>
    <cellStyle name="Notas 79 4 2 3" xfId="45380"/>
    <cellStyle name="Notas 79 4 3" xfId="45381"/>
    <cellStyle name="Notas 79 4 3 2" xfId="45382"/>
    <cellStyle name="Notas 79 4 4" xfId="45383"/>
    <cellStyle name="Notas 79 4 5" xfId="45384"/>
    <cellStyle name="Notas 79 5" xfId="45385"/>
    <cellStyle name="Notas 79 5 2" xfId="45386"/>
    <cellStyle name="Notas 79 5 2 2" xfId="45387"/>
    <cellStyle name="Notas 79 5 2 3" xfId="45388"/>
    <cellStyle name="Notas 79 5 3" xfId="45389"/>
    <cellStyle name="Notas 79 5 3 2" xfId="45390"/>
    <cellStyle name="Notas 79 5 4" xfId="45391"/>
    <cellStyle name="Notas 79 5 5" xfId="45392"/>
    <cellStyle name="Notas 79 6" xfId="45393"/>
    <cellStyle name="Notas 79 6 2" xfId="45394"/>
    <cellStyle name="Notas 79 6 2 2" xfId="45395"/>
    <cellStyle name="Notas 79 6 3" xfId="45396"/>
    <cellStyle name="Notas 79 6 4" xfId="45397"/>
    <cellStyle name="Notas 79 7" xfId="45398"/>
    <cellStyle name="Notas 79 8" xfId="45399"/>
    <cellStyle name="Notas 8" xfId="45400"/>
    <cellStyle name="Notas 8 2" xfId="45401"/>
    <cellStyle name="Notas 8 2 2" xfId="45402"/>
    <cellStyle name="Notas 8 2 2 2" xfId="45403"/>
    <cellStyle name="Notas 8 2 2 2 2" xfId="45404"/>
    <cellStyle name="Notas 8 2 2 2 2 2" xfId="45405"/>
    <cellStyle name="Notas 8 2 2 2 2 3" xfId="45406"/>
    <cellStyle name="Notas 8 2 2 2 3" xfId="45407"/>
    <cellStyle name="Notas 8 2 2 2 3 2" xfId="45408"/>
    <cellStyle name="Notas 8 2 2 2 4" xfId="45409"/>
    <cellStyle name="Notas 8 2 2 2 5" xfId="45410"/>
    <cellStyle name="Notas 8 2 2 3" xfId="45411"/>
    <cellStyle name="Notas 8 2 2 3 2" xfId="45412"/>
    <cellStyle name="Notas 8 2 2 3 3" xfId="45413"/>
    <cellStyle name="Notas 8 2 2 4" xfId="45414"/>
    <cellStyle name="Notas 8 2 3" xfId="45415"/>
    <cellStyle name="Notas 8 2 3 2" xfId="45416"/>
    <cellStyle name="Notas 8 2 3 2 2" xfId="45417"/>
    <cellStyle name="Notas 8 2 3 2 2 2" xfId="45418"/>
    <cellStyle name="Notas 8 2 3 2 2 3" xfId="45419"/>
    <cellStyle name="Notas 8 2 3 2 3" xfId="45420"/>
    <cellStyle name="Notas 8 2 3 2 3 2" xfId="45421"/>
    <cellStyle name="Notas 8 2 3 2 4" xfId="45422"/>
    <cellStyle name="Notas 8 2 3 2 5" xfId="45423"/>
    <cellStyle name="Notas 8 2 3 3" xfId="45424"/>
    <cellStyle name="Notas 8 2 3 3 2" xfId="45425"/>
    <cellStyle name="Notas 8 2 3 3 3" xfId="45426"/>
    <cellStyle name="Notas 8 2 3 4" xfId="45427"/>
    <cellStyle name="Notas 8 2 3 4 2" xfId="45428"/>
    <cellStyle name="Notas 8 2 3 5" xfId="45429"/>
    <cellStyle name="Notas 8 2 3 6" xfId="45430"/>
    <cellStyle name="Notas 8 2 4" xfId="45431"/>
    <cellStyle name="Notas 8 2 4 2" xfId="45432"/>
    <cellStyle name="Notas 8 2 4 2 2" xfId="45433"/>
    <cellStyle name="Notas 8 2 4 2 3" xfId="45434"/>
    <cellStyle name="Notas 8 2 4 3" xfId="45435"/>
    <cellStyle name="Notas 8 2 4 3 2" xfId="45436"/>
    <cellStyle name="Notas 8 2 4 4" xfId="45437"/>
    <cellStyle name="Notas 8 2 4 5" xfId="45438"/>
    <cellStyle name="Notas 8 2 5" xfId="45439"/>
    <cellStyle name="Notas 8 2 5 2" xfId="45440"/>
    <cellStyle name="Notas 8 2 5 2 2" xfId="45441"/>
    <cellStyle name="Notas 8 2 5 3" xfId="45442"/>
    <cellStyle name="Notas 8 2 5 4" xfId="45443"/>
    <cellStyle name="Notas 8 2 6" xfId="45444"/>
    <cellStyle name="Notas 8 2 7" xfId="45445"/>
    <cellStyle name="Notas 8 2 8" xfId="45446"/>
    <cellStyle name="Notas 8 3" xfId="45447"/>
    <cellStyle name="Notas 8 3 2" xfId="45448"/>
    <cellStyle name="Notas 8 3 2 2" xfId="45449"/>
    <cellStyle name="Notas 8 3 2 2 2" xfId="45450"/>
    <cellStyle name="Notas 8 3 2 2 3" xfId="45451"/>
    <cellStyle name="Notas 8 3 2 3" xfId="45452"/>
    <cellStyle name="Notas 8 3 2 3 2" xfId="45453"/>
    <cellStyle name="Notas 8 3 2 4" xfId="45454"/>
    <cellStyle name="Notas 8 3 2 5" xfId="45455"/>
    <cellStyle name="Notas 8 3 3" xfId="45456"/>
    <cellStyle name="Notas 8 3 3 2" xfId="45457"/>
    <cellStyle name="Notas 8 3 3 3" xfId="45458"/>
    <cellStyle name="Notas 8 3 4" xfId="45459"/>
    <cellStyle name="Notas 8 4" xfId="45460"/>
    <cellStyle name="Notas 8 4 2" xfId="45461"/>
    <cellStyle name="Notas 8 4 2 2" xfId="45462"/>
    <cellStyle name="Notas 8 4 2 2 2" xfId="45463"/>
    <cellStyle name="Notas 8 4 2 2 3" xfId="45464"/>
    <cellStyle name="Notas 8 4 2 3" xfId="45465"/>
    <cellStyle name="Notas 8 4 2 3 2" xfId="45466"/>
    <cellStyle name="Notas 8 4 2 4" xfId="45467"/>
    <cellStyle name="Notas 8 4 2 5" xfId="45468"/>
    <cellStyle name="Notas 8 4 3" xfId="45469"/>
    <cellStyle name="Notas 8 4 3 2" xfId="45470"/>
    <cellStyle name="Notas 8 4 3 3" xfId="45471"/>
    <cellStyle name="Notas 8 4 4" xfId="45472"/>
    <cellStyle name="Notas 8 4 4 2" xfId="45473"/>
    <cellStyle name="Notas 8 4 5" xfId="45474"/>
    <cellStyle name="Notas 8 4 6" xfId="45475"/>
    <cellStyle name="Notas 8 5" xfId="45476"/>
    <cellStyle name="Notas 8 5 2" xfId="45477"/>
    <cellStyle name="Notas 8 5 2 2" xfId="45478"/>
    <cellStyle name="Notas 8 5 2 3" xfId="45479"/>
    <cellStyle name="Notas 8 5 3" xfId="45480"/>
    <cellStyle name="Notas 8 5 3 2" xfId="45481"/>
    <cellStyle name="Notas 8 5 4" xfId="45482"/>
    <cellStyle name="Notas 8 5 5" xfId="45483"/>
    <cellStyle name="Notas 8 6" xfId="45484"/>
    <cellStyle name="Notas 8 6 2" xfId="45485"/>
    <cellStyle name="Notas 8 6 2 2" xfId="45486"/>
    <cellStyle name="Notas 8 6 3" xfId="45487"/>
    <cellStyle name="Notas 8 6 4" xfId="45488"/>
    <cellStyle name="Notas 8 7" xfId="45489"/>
    <cellStyle name="Notas 8 8" xfId="45490"/>
    <cellStyle name="Notas 8 9" xfId="45491"/>
    <cellStyle name="Notas 80" xfId="45492"/>
    <cellStyle name="Notas 80 2" xfId="45493"/>
    <cellStyle name="Notas 80 2 2" xfId="45494"/>
    <cellStyle name="Notas 80 2 2 2" xfId="45495"/>
    <cellStyle name="Notas 80 2 2 2 2" xfId="45496"/>
    <cellStyle name="Notas 80 2 2 2 2 2" xfId="45497"/>
    <cellStyle name="Notas 80 2 2 2 2 3" xfId="45498"/>
    <cellStyle name="Notas 80 2 2 2 3" xfId="45499"/>
    <cellStyle name="Notas 80 2 2 2 3 2" xfId="45500"/>
    <cellStyle name="Notas 80 2 2 2 4" xfId="45501"/>
    <cellStyle name="Notas 80 2 2 2 5" xfId="45502"/>
    <cellStyle name="Notas 80 2 2 3" xfId="45503"/>
    <cellStyle name="Notas 80 2 2 3 2" xfId="45504"/>
    <cellStyle name="Notas 80 2 2 3 3" xfId="45505"/>
    <cellStyle name="Notas 80 2 2 4" xfId="45506"/>
    <cellStyle name="Notas 80 2 2 4 2" xfId="45507"/>
    <cellStyle name="Notas 80 2 2 5" xfId="45508"/>
    <cellStyle name="Notas 80 2 2 6" xfId="45509"/>
    <cellStyle name="Notas 80 2 3" xfId="45510"/>
    <cellStyle name="Notas 80 2 3 2" xfId="45511"/>
    <cellStyle name="Notas 80 2 3 2 2" xfId="45512"/>
    <cellStyle name="Notas 80 2 3 2 3" xfId="45513"/>
    <cellStyle name="Notas 80 2 3 3" xfId="45514"/>
    <cellStyle name="Notas 80 2 3 3 2" xfId="45515"/>
    <cellStyle name="Notas 80 2 3 4" xfId="45516"/>
    <cellStyle name="Notas 80 2 3 5" xfId="45517"/>
    <cellStyle name="Notas 80 2 4" xfId="45518"/>
    <cellStyle name="Notas 80 2 4 2" xfId="45519"/>
    <cellStyle name="Notas 80 2 4 2 2" xfId="45520"/>
    <cellStyle name="Notas 80 2 4 2 3" xfId="45521"/>
    <cellStyle name="Notas 80 2 4 3" xfId="45522"/>
    <cellStyle name="Notas 80 2 4 3 2" xfId="45523"/>
    <cellStyle name="Notas 80 2 4 4" xfId="45524"/>
    <cellStyle name="Notas 80 2 4 5" xfId="45525"/>
    <cellStyle name="Notas 80 2 5" xfId="45526"/>
    <cellStyle name="Notas 80 2 5 2" xfId="45527"/>
    <cellStyle name="Notas 80 2 5 2 2" xfId="45528"/>
    <cellStyle name="Notas 80 2 5 3" xfId="45529"/>
    <cellStyle name="Notas 80 2 5 4" xfId="45530"/>
    <cellStyle name="Notas 80 2 6" xfId="45531"/>
    <cellStyle name="Notas 80 2 7" xfId="45532"/>
    <cellStyle name="Notas 80 3" xfId="45533"/>
    <cellStyle name="Notas 80 3 2" xfId="45534"/>
    <cellStyle name="Notas 80 3 2 2" xfId="45535"/>
    <cellStyle name="Notas 80 3 2 2 2" xfId="45536"/>
    <cellStyle name="Notas 80 3 2 2 3" xfId="45537"/>
    <cellStyle name="Notas 80 3 2 3" xfId="45538"/>
    <cellStyle name="Notas 80 3 2 3 2" xfId="45539"/>
    <cellStyle name="Notas 80 3 2 4" xfId="45540"/>
    <cellStyle name="Notas 80 3 2 5" xfId="45541"/>
    <cellStyle name="Notas 80 3 3" xfId="45542"/>
    <cellStyle name="Notas 80 3 3 2" xfId="45543"/>
    <cellStyle name="Notas 80 3 3 3" xfId="45544"/>
    <cellStyle name="Notas 80 3 4" xfId="45545"/>
    <cellStyle name="Notas 80 3 4 2" xfId="45546"/>
    <cellStyle name="Notas 80 3 5" xfId="45547"/>
    <cellStyle name="Notas 80 3 6" xfId="45548"/>
    <cellStyle name="Notas 80 4" xfId="45549"/>
    <cellStyle name="Notas 80 4 2" xfId="45550"/>
    <cellStyle name="Notas 80 4 2 2" xfId="45551"/>
    <cellStyle name="Notas 80 4 2 3" xfId="45552"/>
    <cellStyle name="Notas 80 4 3" xfId="45553"/>
    <cellStyle name="Notas 80 4 3 2" xfId="45554"/>
    <cellStyle name="Notas 80 4 4" xfId="45555"/>
    <cellStyle name="Notas 80 4 5" xfId="45556"/>
    <cellStyle name="Notas 80 5" xfId="45557"/>
    <cellStyle name="Notas 80 5 2" xfId="45558"/>
    <cellStyle name="Notas 80 5 2 2" xfId="45559"/>
    <cellStyle name="Notas 80 5 2 3" xfId="45560"/>
    <cellStyle name="Notas 80 5 3" xfId="45561"/>
    <cellStyle name="Notas 80 5 3 2" xfId="45562"/>
    <cellStyle name="Notas 80 5 4" xfId="45563"/>
    <cellStyle name="Notas 80 5 5" xfId="45564"/>
    <cellStyle name="Notas 80 6" xfId="45565"/>
    <cellStyle name="Notas 80 6 2" xfId="45566"/>
    <cellStyle name="Notas 80 6 2 2" xfId="45567"/>
    <cellStyle name="Notas 80 6 3" xfId="45568"/>
    <cellStyle name="Notas 80 6 4" xfId="45569"/>
    <cellStyle name="Notas 80 7" xfId="45570"/>
    <cellStyle name="Notas 80 8" xfId="45571"/>
    <cellStyle name="Notas 81" xfId="45572"/>
    <cellStyle name="Notas 81 2" xfId="45573"/>
    <cellStyle name="Notas 81 2 2" xfId="45574"/>
    <cellStyle name="Notas 81 2 2 2" xfId="45575"/>
    <cellStyle name="Notas 81 2 2 2 2" xfId="45576"/>
    <cellStyle name="Notas 81 2 2 2 2 2" xfId="45577"/>
    <cellStyle name="Notas 81 2 2 2 2 3" xfId="45578"/>
    <cellStyle name="Notas 81 2 2 2 3" xfId="45579"/>
    <cellStyle name="Notas 81 2 2 2 3 2" xfId="45580"/>
    <cellStyle name="Notas 81 2 2 2 4" xfId="45581"/>
    <cellStyle name="Notas 81 2 2 2 5" xfId="45582"/>
    <cellStyle name="Notas 81 2 2 3" xfId="45583"/>
    <cellStyle name="Notas 81 2 2 3 2" xfId="45584"/>
    <cellStyle name="Notas 81 2 2 3 3" xfId="45585"/>
    <cellStyle name="Notas 81 2 2 4" xfId="45586"/>
    <cellStyle name="Notas 81 2 2 4 2" xfId="45587"/>
    <cellStyle name="Notas 81 2 2 5" xfId="45588"/>
    <cellStyle name="Notas 81 2 2 6" xfId="45589"/>
    <cellStyle name="Notas 81 2 3" xfId="45590"/>
    <cellStyle name="Notas 81 2 3 2" xfId="45591"/>
    <cellStyle name="Notas 81 2 3 2 2" xfId="45592"/>
    <cellStyle name="Notas 81 2 3 2 3" xfId="45593"/>
    <cellStyle name="Notas 81 2 3 3" xfId="45594"/>
    <cellStyle name="Notas 81 2 3 3 2" xfId="45595"/>
    <cellStyle name="Notas 81 2 3 4" xfId="45596"/>
    <cellStyle name="Notas 81 2 3 5" xfId="45597"/>
    <cellStyle name="Notas 81 2 4" xfId="45598"/>
    <cellStyle name="Notas 81 2 4 2" xfId="45599"/>
    <cellStyle name="Notas 81 2 4 2 2" xfId="45600"/>
    <cellStyle name="Notas 81 2 4 2 3" xfId="45601"/>
    <cellStyle name="Notas 81 2 4 3" xfId="45602"/>
    <cellStyle name="Notas 81 2 4 3 2" xfId="45603"/>
    <cellStyle name="Notas 81 2 4 4" xfId="45604"/>
    <cellStyle name="Notas 81 2 4 5" xfId="45605"/>
    <cellStyle name="Notas 81 2 5" xfId="45606"/>
    <cellStyle name="Notas 81 2 5 2" xfId="45607"/>
    <cellStyle name="Notas 81 2 5 2 2" xfId="45608"/>
    <cellStyle name="Notas 81 2 5 3" xfId="45609"/>
    <cellStyle name="Notas 81 2 5 4" xfId="45610"/>
    <cellStyle name="Notas 81 2 6" xfId="45611"/>
    <cellStyle name="Notas 81 2 7" xfId="45612"/>
    <cellStyle name="Notas 81 3" xfId="45613"/>
    <cellStyle name="Notas 81 3 2" xfId="45614"/>
    <cellStyle name="Notas 81 3 2 2" xfId="45615"/>
    <cellStyle name="Notas 81 3 2 2 2" xfId="45616"/>
    <cellStyle name="Notas 81 3 2 2 3" xfId="45617"/>
    <cellStyle name="Notas 81 3 2 3" xfId="45618"/>
    <cellStyle name="Notas 81 3 2 3 2" xfId="45619"/>
    <cellStyle name="Notas 81 3 2 4" xfId="45620"/>
    <cellStyle name="Notas 81 3 2 5" xfId="45621"/>
    <cellStyle name="Notas 81 3 3" xfId="45622"/>
    <cellStyle name="Notas 81 3 3 2" xfId="45623"/>
    <cellStyle name="Notas 81 3 3 3" xfId="45624"/>
    <cellStyle name="Notas 81 3 4" xfId="45625"/>
    <cellStyle name="Notas 81 3 4 2" xfId="45626"/>
    <cellStyle name="Notas 81 3 5" xfId="45627"/>
    <cellStyle name="Notas 81 3 6" xfId="45628"/>
    <cellStyle name="Notas 81 4" xfId="45629"/>
    <cellStyle name="Notas 81 4 2" xfId="45630"/>
    <cellStyle name="Notas 81 4 2 2" xfId="45631"/>
    <cellStyle name="Notas 81 4 2 3" xfId="45632"/>
    <cellStyle name="Notas 81 4 3" xfId="45633"/>
    <cellStyle name="Notas 81 4 3 2" xfId="45634"/>
    <cellStyle name="Notas 81 4 4" xfId="45635"/>
    <cellStyle name="Notas 81 4 5" xfId="45636"/>
    <cellStyle name="Notas 81 5" xfId="45637"/>
    <cellStyle name="Notas 81 5 2" xfId="45638"/>
    <cellStyle name="Notas 81 5 2 2" xfId="45639"/>
    <cellStyle name="Notas 81 5 2 3" xfId="45640"/>
    <cellStyle name="Notas 81 5 3" xfId="45641"/>
    <cellStyle name="Notas 81 5 3 2" xfId="45642"/>
    <cellStyle name="Notas 81 5 4" xfId="45643"/>
    <cellStyle name="Notas 81 5 5" xfId="45644"/>
    <cellStyle name="Notas 81 6" xfId="45645"/>
    <cellStyle name="Notas 81 6 2" xfId="45646"/>
    <cellStyle name="Notas 81 6 2 2" xfId="45647"/>
    <cellStyle name="Notas 81 6 3" xfId="45648"/>
    <cellStyle name="Notas 81 6 4" xfId="45649"/>
    <cellStyle name="Notas 81 7" xfId="45650"/>
    <cellStyle name="Notas 81 8" xfId="45651"/>
    <cellStyle name="Notas 82" xfId="45652"/>
    <cellStyle name="Notas 82 2" xfId="45653"/>
    <cellStyle name="Notas 82 2 2" xfId="45654"/>
    <cellStyle name="Notas 82 2 2 2" xfId="45655"/>
    <cellStyle name="Notas 82 2 2 2 2" xfId="45656"/>
    <cellStyle name="Notas 82 2 2 2 2 2" xfId="45657"/>
    <cellStyle name="Notas 82 2 2 2 2 3" xfId="45658"/>
    <cellStyle name="Notas 82 2 2 2 3" xfId="45659"/>
    <cellStyle name="Notas 82 2 2 2 3 2" xfId="45660"/>
    <cellStyle name="Notas 82 2 2 2 4" xfId="45661"/>
    <cellStyle name="Notas 82 2 2 2 5" xfId="45662"/>
    <cellStyle name="Notas 82 2 2 3" xfId="45663"/>
    <cellStyle name="Notas 82 2 2 3 2" xfId="45664"/>
    <cellStyle name="Notas 82 2 2 3 3" xfId="45665"/>
    <cellStyle name="Notas 82 2 2 4" xfId="45666"/>
    <cellStyle name="Notas 82 2 2 4 2" xfId="45667"/>
    <cellStyle name="Notas 82 2 2 5" xfId="45668"/>
    <cellStyle name="Notas 82 2 2 6" xfId="45669"/>
    <cellStyle name="Notas 82 2 3" xfId="45670"/>
    <cellStyle name="Notas 82 2 3 2" xfId="45671"/>
    <cellStyle name="Notas 82 2 3 2 2" xfId="45672"/>
    <cellStyle name="Notas 82 2 3 2 3" xfId="45673"/>
    <cellStyle name="Notas 82 2 3 3" xfId="45674"/>
    <cellStyle name="Notas 82 2 3 3 2" xfId="45675"/>
    <cellStyle name="Notas 82 2 3 4" xfId="45676"/>
    <cellStyle name="Notas 82 2 3 5" xfId="45677"/>
    <cellStyle name="Notas 82 2 4" xfId="45678"/>
    <cellStyle name="Notas 82 2 4 2" xfId="45679"/>
    <cellStyle name="Notas 82 2 4 2 2" xfId="45680"/>
    <cellStyle name="Notas 82 2 4 2 3" xfId="45681"/>
    <cellStyle name="Notas 82 2 4 3" xfId="45682"/>
    <cellStyle name="Notas 82 2 4 3 2" xfId="45683"/>
    <cellStyle name="Notas 82 2 4 4" xfId="45684"/>
    <cellStyle name="Notas 82 2 4 5" xfId="45685"/>
    <cellStyle name="Notas 82 2 5" xfId="45686"/>
    <cellStyle name="Notas 82 2 5 2" xfId="45687"/>
    <cellStyle name="Notas 82 2 5 2 2" xfId="45688"/>
    <cellStyle name="Notas 82 2 5 3" xfId="45689"/>
    <cellStyle name="Notas 82 2 5 4" xfId="45690"/>
    <cellStyle name="Notas 82 2 6" xfId="45691"/>
    <cellStyle name="Notas 82 2 7" xfId="45692"/>
    <cellStyle name="Notas 82 3" xfId="45693"/>
    <cellStyle name="Notas 82 3 2" xfId="45694"/>
    <cellStyle name="Notas 82 3 2 2" xfId="45695"/>
    <cellStyle name="Notas 82 3 2 2 2" xfId="45696"/>
    <cellStyle name="Notas 82 3 2 2 3" xfId="45697"/>
    <cellStyle name="Notas 82 3 2 3" xfId="45698"/>
    <cellStyle name="Notas 82 3 2 3 2" xfId="45699"/>
    <cellStyle name="Notas 82 3 2 4" xfId="45700"/>
    <cellStyle name="Notas 82 3 2 5" xfId="45701"/>
    <cellStyle name="Notas 82 3 3" xfId="45702"/>
    <cellStyle name="Notas 82 3 3 2" xfId="45703"/>
    <cellStyle name="Notas 82 3 3 3" xfId="45704"/>
    <cellStyle name="Notas 82 3 4" xfId="45705"/>
    <cellStyle name="Notas 82 3 4 2" xfId="45706"/>
    <cellStyle name="Notas 82 3 5" xfId="45707"/>
    <cellStyle name="Notas 82 3 6" xfId="45708"/>
    <cellStyle name="Notas 82 4" xfId="45709"/>
    <cellStyle name="Notas 82 4 2" xfId="45710"/>
    <cellStyle name="Notas 82 4 2 2" xfId="45711"/>
    <cellStyle name="Notas 82 4 2 3" xfId="45712"/>
    <cellStyle name="Notas 82 4 3" xfId="45713"/>
    <cellStyle name="Notas 82 4 3 2" xfId="45714"/>
    <cellStyle name="Notas 82 4 4" xfId="45715"/>
    <cellStyle name="Notas 82 4 5" xfId="45716"/>
    <cellStyle name="Notas 82 5" xfId="45717"/>
    <cellStyle name="Notas 82 5 2" xfId="45718"/>
    <cellStyle name="Notas 82 5 2 2" xfId="45719"/>
    <cellStyle name="Notas 82 5 2 3" xfId="45720"/>
    <cellStyle name="Notas 82 5 3" xfId="45721"/>
    <cellStyle name="Notas 82 5 3 2" xfId="45722"/>
    <cellStyle name="Notas 82 5 4" xfId="45723"/>
    <cellStyle name="Notas 82 5 5" xfId="45724"/>
    <cellStyle name="Notas 82 6" xfId="45725"/>
    <cellStyle name="Notas 82 6 2" xfId="45726"/>
    <cellStyle name="Notas 82 6 2 2" xfId="45727"/>
    <cellStyle name="Notas 82 6 3" xfId="45728"/>
    <cellStyle name="Notas 82 6 4" xfId="45729"/>
    <cellStyle name="Notas 82 7" xfId="45730"/>
    <cellStyle name="Notas 82 8" xfId="45731"/>
    <cellStyle name="Notas 83" xfId="45732"/>
    <cellStyle name="Notas 83 2" xfId="45733"/>
    <cellStyle name="Notas 83 2 2" xfId="45734"/>
    <cellStyle name="Notas 83 2 2 2" xfId="45735"/>
    <cellStyle name="Notas 83 2 2 2 2" xfId="45736"/>
    <cellStyle name="Notas 83 2 2 2 2 2" xfId="45737"/>
    <cellStyle name="Notas 83 2 2 2 2 3" xfId="45738"/>
    <cellStyle name="Notas 83 2 2 2 3" xfId="45739"/>
    <cellStyle name="Notas 83 2 2 2 3 2" xfId="45740"/>
    <cellStyle name="Notas 83 2 2 2 4" xfId="45741"/>
    <cellStyle name="Notas 83 2 2 2 5" xfId="45742"/>
    <cellStyle name="Notas 83 2 2 3" xfId="45743"/>
    <cellStyle name="Notas 83 2 2 3 2" xfId="45744"/>
    <cellStyle name="Notas 83 2 2 3 3" xfId="45745"/>
    <cellStyle name="Notas 83 2 2 4" xfId="45746"/>
    <cellStyle name="Notas 83 2 2 4 2" xfId="45747"/>
    <cellStyle name="Notas 83 2 2 5" xfId="45748"/>
    <cellStyle name="Notas 83 2 2 6" xfId="45749"/>
    <cellStyle name="Notas 83 2 3" xfId="45750"/>
    <cellStyle name="Notas 83 2 3 2" xfId="45751"/>
    <cellStyle name="Notas 83 2 3 2 2" xfId="45752"/>
    <cellStyle name="Notas 83 2 3 2 3" xfId="45753"/>
    <cellStyle name="Notas 83 2 3 3" xfId="45754"/>
    <cellStyle name="Notas 83 2 3 3 2" xfId="45755"/>
    <cellStyle name="Notas 83 2 3 4" xfId="45756"/>
    <cellStyle name="Notas 83 2 3 5" xfId="45757"/>
    <cellStyle name="Notas 83 2 4" xfId="45758"/>
    <cellStyle name="Notas 83 2 4 2" xfId="45759"/>
    <cellStyle name="Notas 83 2 4 2 2" xfId="45760"/>
    <cellStyle name="Notas 83 2 4 2 3" xfId="45761"/>
    <cellStyle name="Notas 83 2 4 3" xfId="45762"/>
    <cellStyle name="Notas 83 2 4 3 2" xfId="45763"/>
    <cellStyle name="Notas 83 2 4 4" xfId="45764"/>
    <cellStyle name="Notas 83 2 4 5" xfId="45765"/>
    <cellStyle name="Notas 83 2 5" xfId="45766"/>
    <cellStyle name="Notas 83 2 5 2" xfId="45767"/>
    <cellStyle name="Notas 83 2 5 2 2" xfId="45768"/>
    <cellStyle name="Notas 83 2 5 3" xfId="45769"/>
    <cellStyle name="Notas 83 2 5 4" xfId="45770"/>
    <cellStyle name="Notas 83 2 6" xfId="45771"/>
    <cellStyle name="Notas 83 2 7" xfId="45772"/>
    <cellStyle name="Notas 83 3" xfId="45773"/>
    <cellStyle name="Notas 83 3 2" xfId="45774"/>
    <cellStyle name="Notas 83 3 2 2" xfId="45775"/>
    <cellStyle name="Notas 83 3 2 2 2" xfId="45776"/>
    <cellStyle name="Notas 83 3 2 2 3" xfId="45777"/>
    <cellStyle name="Notas 83 3 2 3" xfId="45778"/>
    <cellStyle name="Notas 83 3 2 3 2" xfId="45779"/>
    <cellStyle name="Notas 83 3 2 4" xfId="45780"/>
    <cellStyle name="Notas 83 3 2 5" xfId="45781"/>
    <cellStyle name="Notas 83 3 3" xfId="45782"/>
    <cellStyle name="Notas 83 3 3 2" xfId="45783"/>
    <cellStyle name="Notas 83 3 3 3" xfId="45784"/>
    <cellStyle name="Notas 83 3 4" xfId="45785"/>
    <cellStyle name="Notas 83 3 4 2" xfId="45786"/>
    <cellStyle name="Notas 83 3 5" xfId="45787"/>
    <cellStyle name="Notas 83 3 6" xfId="45788"/>
    <cellStyle name="Notas 83 4" xfId="45789"/>
    <cellStyle name="Notas 83 4 2" xfId="45790"/>
    <cellStyle name="Notas 83 4 2 2" xfId="45791"/>
    <cellStyle name="Notas 83 4 2 3" xfId="45792"/>
    <cellStyle name="Notas 83 4 3" xfId="45793"/>
    <cellStyle name="Notas 83 4 3 2" xfId="45794"/>
    <cellStyle name="Notas 83 4 4" xfId="45795"/>
    <cellStyle name="Notas 83 4 5" xfId="45796"/>
    <cellStyle name="Notas 83 5" xfId="45797"/>
    <cellStyle name="Notas 83 5 2" xfId="45798"/>
    <cellStyle name="Notas 83 5 2 2" xfId="45799"/>
    <cellStyle name="Notas 83 5 2 3" xfId="45800"/>
    <cellStyle name="Notas 83 5 3" xfId="45801"/>
    <cellStyle name="Notas 83 5 3 2" xfId="45802"/>
    <cellStyle name="Notas 83 5 4" xfId="45803"/>
    <cellStyle name="Notas 83 5 5" xfId="45804"/>
    <cellStyle name="Notas 83 6" xfId="45805"/>
    <cellStyle name="Notas 83 6 2" xfId="45806"/>
    <cellStyle name="Notas 83 6 2 2" xfId="45807"/>
    <cellStyle name="Notas 83 6 3" xfId="45808"/>
    <cellStyle name="Notas 83 6 4" xfId="45809"/>
    <cellStyle name="Notas 83 7" xfId="45810"/>
    <cellStyle name="Notas 83 8" xfId="45811"/>
    <cellStyle name="Notas 84" xfId="45812"/>
    <cellStyle name="Notas 84 2" xfId="45813"/>
    <cellStyle name="Notas 84 2 2" xfId="45814"/>
    <cellStyle name="Notas 84 2 2 2" xfId="45815"/>
    <cellStyle name="Notas 84 2 2 2 2" xfId="45816"/>
    <cellStyle name="Notas 84 2 2 2 2 2" xfId="45817"/>
    <cellStyle name="Notas 84 2 2 2 2 3" xfId="45818"/>
    <cellStyle name="Notas 84 2 2 2 3" xfId="45819"/>
    <cellStyle name="Notas 84 2 2 2 3 2" xfId="45820"/>
    <cellStyle name="Notas 84 2 2 2 4" xfId="45821"/>
    <cellStyle name="Notas 84 2 2 2 5" xfId="45822"/>
    <cellStyle name="Notas 84 2 2 3" xfId="45823"/>
    <cellStyle name="Notas 84 2 2 3 2" xfId="45824"/>
    <cellStyle name="Notas 84 2 2 3 3" xfId="45825"/>
    <cellStyle name="Notas 84 2 2 4" xfId="45826"/>
    <cellStyle name="Notas 84 2 2 4 2" xfId="45827"/>
    <cellStyle name="Notas 84 2 2 5" xfId="45828"/>
    <cellStyle name="Notas 84 2 2 6" xfId="45829"/>
    <cellStyle name="Notas 84 2 3" xfId="45830"/>
    <cellStyle name="Notas 84 2 3 2" xfId="45831"/>
    <cellStyle name="Notas 84 2 3 2 2" xfId="45832"/>
    <cellStyle name="Notas 84 2 3 2 3" xfId="45833"/>
    <cellStyle name="Notas 84 2 3 3" xfId="45834"/>
    <cellStyle name="Notas 84 2 3 3 2" xfId="45835"/>
    <cellStyle name="Notas 84 2 3 4" xfId="45836"/>
    <cellStyle name="Notas 84 2 3 5" xfId="45837"/>
    <cellStyle name="Notas 84 2 4" xfId="45838"/>
    <cellStyle name="Notas 84 2 4 2" xfId="45839"/>
    <cellStyle name="Notas 84 2 4 2 2" xfId="45840"/>
    <cellStyle name="Notas 84 2 4 2 3" xfId="45841"/>
    <cellStyle name="Notas 84 2 4 3" xfId="45842"/>
    <cellStyle name="Notas 84 2 4 3 2" xfId="45843"/>
    <cellStyle name="Notas 84 2 4 4" xfId="45844"/>
    <cellStyle name="Notas 84 2 4 5" xfId="45845"/>
    <cellStyle name="Notas 84 2 5" xfId="45846"/>
    <cellStyle name="Notas 84 2 5 2" xfId="45847"/>
    <cellStyle name="Notas 84 2 5 2 2" xfId="45848"/>
    <cellStyle name="Notas 84 2 5 3" xfId="45849"/>
    <cellStyle name="Notas 84 2 5 4" xfId="45850"/>
    <cellStyle name="Notas 84 2 6" xfId="45851"/>
    <cellStyle name="Notas 84 2 7" xfId="45852"/>
    <cellStyle name="Notas 84 3" xfId="45853"/>
    <cellStyle name="Notas 84 3 2" xfId="45854"/>
    <cellStyle name="Notas 84 3 2 2" xfId="45855"/>
    <cellStyle name="Notas 84 3 2 2 2" xfId="45856"/>
    <cellStyle name="Notas 84 3 2 2 3" xfId="45857"/>
    <cellStyle name="Notas 84 3 2 3" xfId="45858"/>
    <cellStyle name="Notas 84 3 2 3 2" xfId="45859"/>
    <cellStyle name="Notas 84 3 2 4" xfId="45860"/>
    <cellStyle name="Notas 84 3 2 5" xfId="45861"/>
    <cellStyle name="Notas 84 3 3" xfId="45862"/>
    <cellStyle name="Notas 84 3 3 2" xfId="45863"/>
    <cellStyle name="Notas 84 3 3 3" xfId="45864"/>
    <cellStyle name="Notas 84 3 4" xfId="45865"/>
    <cellStyle name="Notas 84 3 4 2" xfId="45866"/>
    <cellStyle name="Notas 84 3 5" xfId="45867"/>
    <cellStyle name="Notas 84 3 6" xfId="45868"/>
    <cellStyle name="Notas 84 4" xfId="45869"/>
    <cellStyle name="Notas 84 4 2" xfId="45870"/>
    <cellStyle name="Notas 84 4 2 2" xfId="45871"/>
    <cellStyle name="Notas 84 4 2 3" xfId="45872"/>
    <cellStyle name="Notas 84 4 3" xfId="45873"/>
    <cellStyle name="Notas 84 4 3 2" xfId="45874"/>
    <cellStyle name="Notas 84 4 4" xfId="45875"/>
    <cellStyle name="Notas 84 4 5" xfId="45876"/>
    <cellStyle name="Notas 84 5" xfId="45877"/>
    <cellStyle name="Notas 84 5 2" xfId="45878"/>
    <cellStyle name="Notas 84 5 2 2" xfId="45879"/>
    <cellStyle name="Notas 84 5 2 3" xfId="45880"/>
    <cellStyle name="Notas 84 5 3" xfId="45881"/>
    <cellStyle name="Notas 84 5 3 2" xfId="45882"/>
    <cellStyle name="Notas 84 5 4" xfId="45883"/>
    <cellStyle name="Notas 84 5 5" xfId="45884"/>
    <cellStyle name="Notas 84 6" xfId="45885"/>
    <cellStyle name="Notas 84 6 2" xfId="45886"/>
    <cellStyle name="Notas 84 6 2 2" xfId="45887"/>
    <cellStyle name="Notas 84 6 3" xfId="45888"/>
    <cellStyle name="Notas 84 6 4" xfId="45889"/>
    <cellStyle name="Notas 84 7" xfId="45890"/>
    <cellStyle name="Notas 84 8" xfId="45891"/>
    <cellStyle name="Notas 85" xfId="45892"/>
    <cellStyle name="Notas 85 2" xfId="45893"/>
    <cellStyle name="Notas 85 2 2" xfId="45894"/>
    <cellStyle name="Notas 85 2 2 2" xfId="45895"/>
    <cellStyle name="Notas 85 2 2 2 2" xfId="45896"/>
    <cellStyle name="Notas 85 2 2 2 2 2" xfId="45897"/>
    <cellStyle name="Notas 85 2 2 2 2 3" xfId="45898"/>
    <cellStyle name="Notas 85 2 2 2 3" xfId="45899"/>
    <cellStyle name="Notas 85 2 2 2 3 2" xfId="45900"/>
    <cellStyle name="Notas 85 2 2 2 4" xfId="45901"/>
    <cellStyle name="Notas 85 2 2 2 5" xfId="45902"/>
    <cellStyle name="Notas 85 2 2 3" xfId="45903"/>
    <cellStyle name="Notas 85 2 2 3 2" xfId="45904"/>
    <cellStyle name="Notas 85 2 2 3 3" xfId="45905"/>
    <cellStyle name="Notas 85 2 2 4" xfId="45906"/>
    <cellStyle name="Notas 85 2 2 4 2" xfId="45907"/>
    <cellStyle name="Notas 85 2 2 5" xfId="45908"/>
    <cellStyle name="Notas 85 2 2 6" xfId="45909"/>
    <cellStyle name="Notas 85 2 3" xfId="45910"/>
    <cellStyle name="Notas 85 2 3 2" xfId="45911"/>
    <cellStyle name="Notas 85 2 3 2 2" xfId="45912"/>
    <cellStyle name="Notas 85 2 3 2 3" xfId="45913"/>
    <cellStyle name="Notas 85 2 3 3" xfId="45914"/>
    <cellStyle name="Notas 85 2 3 3 2" xfId="45915"/>
    <cellStyle name="Notas 85 2 3 4" xfId="45916"/>
    <cellStyle name="Notas 85 2 3 5" xfId="45917"/>
    <cellStyle name="Notas 85 2 4" xfId="45918"/>
    <cellStyle name="Notas 85 2 4 2" xfId="45919"/>
    <cellStyle name="Notas 85 2 4 2 2" xfId="45920"/>
    <cellStyle name="Notas 85 2 4 2 3" xfId="45921"/>
    <cellStyle name="Notas 85 2 4 3" xfId="45922"/>
    <cellStyle name="Notas 85 2 4 3 2" xfId="45923"/>
    <cellStyle name="Notas 85 2 4 4" xfId="45924"/>
    <cellStyle name="Notas 85 2 4 5" xfId="45925"/>
    <cellStyle name="Notas 85 2 5" xfId="45926"/>
    <cellStyle name="Notas 85 2 5 2" xfId="45927"/>
    <cellStyle name="Notas 85 2 5 2 2" xfId="45928"/>
    <cellStyle name="Notas 85 2 5 3" xfId="45929"/>
    <cellStyle name="Notas 85 2 5 4" xfId="45930"/>
    <cellStyle name="Notas 85 2 6" xfId="45931"/>
    <cellStyle name="Notas 85 2 7" xfId="45932"/>
    <cellStyle name="Notas 85 3" xfId="45933"/>
    <cellStyle name="Notas 85 3 2" xfId="45934"/>
    <cellStyle name="Notas 85 3 2 2" xfId="45935"/>
    <cellStyle name="Notas 85 3 2 2 2" xfId="45936"/>
    <cellStyle name="Notas 85 3 2 2 3" xfId="45937"/>
    <cellStyle name="Notas 85 3 2 3" xfId="45938"/>
    <cellStyle name="Notas 85 3 2 3 2" xfId="45939"/>
    <cellStyle name="Notas 85 3 2 4" xfId="45940"/>
    <cellStyle name="Notas 85 3 2 5" xfId="45941"/>
    <cellStyle name="Notas 85 3 3" xfId="45942"/>
    <cellStyle name="Notas 85 3 3 2" xfId="45943"/>
    <cellStyle name="Notas 85 3 3 3" xfId="45944"/>
    <cellStyle name="Notas 85 3 4" xfId="45945"/>
    <cellStyle name="Notas 85 3 4 2" xfId="45946"/>
    <cellStyle name="Notas 85 3 5" xfId="45947"/>
    <cellStyle name="Notas 85 3 6" xfId="45948"/>
    <cellStyle name="Notas 85 4" xfId="45949"/>
    <cellStyle name="Notas 85 4 2" xfId="45950"/>
    <cellStyle name="Notas 85 4 2 2" xfId="45951"/>
    <cellStyle name="Notas 85 4 2 3" xfId="45952"/>
    <cellStyle name="Notas 85 4 3" xfId="45953"/>
    <cellStyle name="Notas 85 4 3 2" xfId="45954"/>
    <cellStyle name="Notas 85 4 4" xfId="45955"/>
    <cellStyle name="Notas 85 4 5" xfId="45956"/>
    <cellStyle name="Notas 85 5" xfId="45957"/>
    <cellStyle name="Notas 85 5 2" xfId="45958"/>
    <cellStyle name="Notas 85 5 2 2" xfId="45959"/>
    <cellStyle name="Notas 85 5 2 3" xfId="45960"/>
    <cellStyle name="Notas 85 5 3" xfId="45961"/>
    <cellStyle name="Notas 85 5 3 2" xfId="45962"/>
    <cellStyle name="Notas 85 5 4" xfId="45963"/>
    <cellStyle name="Notas 85 5 5" xfId="45964"/>
    <cellStyle name="Notas 85 6" xfId="45965"/>
    <cellStyle name="Notas 85 6 2" xfId="45966"/>
    <cellStyle name="Notas 85 6 2 2" xfId="45967"/>
    <cellStyle name="Notas 85 6 3" xfId="45968"/>
    <cellStyle name="Notas 85 6 4" xfId="45969"/>
    <cellStyle name="Notas 85 7" xfId="45970"/>
    <cellStyle name="Notas 85 8" xfId="45971"/>
    <cellStyle name="Notas 86" xfId="45972"/>
    <cellStyle name="Notas 86 2" xfId="45973"/>
    <cellStyle name="Notas 86 2 2" xfId="45974"/>
    <cellStyle name="Notas 86 2 2 2" xfId="45975"/>
    <cellStyle name="Notas 86 2 2 2 2" xfId="45976"/>
    <cellStyle name="Notas 86 2 2 2 2 2" xfId="45977"/>
    <cellStyle name="Notas 86 2 2 2 2 3" xfId="45978"/>
    <cellStyle name="Notas 86 2 2 2 3" xfId="45979"/>
    <cellStyle name="Notas 86 2 2 2 3 2" xfId="45980"/>
    <cellStyle name="Notas 86 2 2 2 4" xfId="45981"/>
    <cellStyle name="Notas 86 2 2 2 5" xfId="45982"/>
    <cellStyle name="Notas 86 2 2 3" xfId="45983"/>
    <cellStyle name="Notas 86 2 2 3 2" xfId="45984"/>
    <cellStyle name="Notas 86 2 2 3 3" xfId="45985"/>
    <cellStyle name="Notas 86 2 2 4" xfId="45986"/>
    <cellStyle name="Notas 86 2 2 4 2" xfId="45987"/>
    <cellStyle name="Notas 86 2 2 5" xfId="45988"/>
    <cellStyle name="Notas 86 2 2 6" xfId="45989"/>
    <cellStyle name="Notas 86 2 3" xfId="45990"/>
    <cellStyle name="Notas 86 2 3 2" xfId="45991"/>
    <cellStyle name="Notas 86 2 3 2 2" xfId="45992"/>
    <cellStyle name="Notas 86 2 3 2 3" xfId="45993"/>
    <cellStyle name="Notas 86 2 3 3" xfId="45994"/>
    <cellStyle name="Notas 86 2 3 3 2" xfId="45995"/>
    <cellStyle name="Notas 86 2 3 4" xfId="45996"/>
    <cellStyle name="Notas 86 2 3 5" xfId="45997"/>
    <cellStyle name="Notas 86 2 4" xfId="45998"/>
    <cellStyle name="Notas 86 2 4 2" xfId="45999"/>
    <cellStyle name="Notas 86 2 4 2 2" xfId="46000"/>
    <cellStyle name="Notas 86 2 4 2 3" xfId="46001"/>
    <cellStyle name="Notas 86 2 4 3" xfId="46002"/>
    <cellStyle name="Notas 86 2 4 3 2" xfId="46003"/>
    <cellStyle name="Notas 86 2 4 4" xfId="46004"/>
    <cellStyle name="Notas 86 2 4 5" xfId="46005"/>
    <cellStyle name="Notas 86 2 5" xfId="46006"/>
    <cellStyle name="Notas 86 2 5 2" xfId="46007"/>
    <cellStyle name="Notas 86 2 5 2 2" xfId="46008"/>
    <cellStyle name="Notas 86 2 5 3" xfId="46009"/>
    <cellStyle name="Notas 86 2 5 4" xfId="46010"/>
    <cellStyle name="Notas 86 2 6" xfId="46011"/>
    <cellStyle name="Notas 86 2 7" xfId="46012"/>
    <cellStyle name="Notas 86 3" xfId="46013"/>
    <cellStyle name="Notas 86 3 2" xfId="46014"/>
    <cellStyle name="Notas 86 3 2 2" xfId="46015"/>
    <cellStyle name="Notas 86 3 2 2 2" xfId="46016"/>
    <cellStyle name="Notas 86 3 2 2 3" xfId="46017"/>
    <cellStyle name="Notas 86 3 2 3" xfId="46018"/>
    <cellStyle name="Notas 86 3 2 3 2" xfId="46019"/>
    <cellStyle name="Notas 86 3 2 4" xfId="46020"/>
    <cellStyle name="Notas 86 3 2 5" xfId="46021"/>
    <cellStyle name="Notas 86 3 3" xfId="46022"/>
    <cellStyle name="Notas 86 3 3 2" xfId="46023"/>
    <cellStyle name="Notas 86 3 3 3" xfId="46024"/>
    <cellStyle name="Notas 86 3 4" xfId="46025"/>
    <cellStyle name="Notas 86 3 4 2" xfId="46026"/>
    <cellStyle name="Notas 86 3 5" xfId="46027"/>
    <cellStyle name="Notas 86 3 6" xfId="46028"/>
    <cellStyle name="Notas 86 4" xfId="46029"/>
    <cellStyle name="Notas 86 4 2" xfId="46030"/>
    <cellStyle name="Notas 86 4 2 2" xfId="46031"/>
    <cellStyle name="Notas 86 4 2 3" xfId="46032"/>
    <cellStyle name="Notas 86 4 3" xfId="46033"/>
    <cellStyle name="Notas 86 4 3 2" xfId="46034"/>
    <cellStyle name="Notas 86 4 4" xfId="46035"/>
    <cellStyle name="Notas 86 4 5" xfId="46036"/>
    <cellStyle name="Notas 86 5" xfId="46037"/>
    <cellStyle name="Notas 86 5 2" xfId="46038"/>
    <cellStyle name="Notas 86 5 2 2" xfId="46039"/>
    <cellStyle name="Notas 86 5 2 3" xfId="46040"/>
    <cellStyle name="Notas 86 5 3" xfId="46041"/>
    <cellStyle name="Notas 86 5 3 2" xfId="46042"/>
    <cellStyle name="Notas 86 5 4" xfId="46043"/>
    <cellStyle name="Notas 86 5 5" xfId="46044"/>
    <cellStyle name="Notas 86 6" xfId="46045"/>
    <cellStyle name="Notas 86 6 2" xfId="46046"/>
    <cellStyle name="Notas 86 6 2 2" xfId="46047"/>
    <cellStyle name="Notas 86 6 3" xfId="46048"/>
    <cellStyle name="Notas 86 6 4" xfId="46049"/>
    <cellStyle name="Notas 86 7" xfId="46050"/>
    <cellStyle name="Notas 86 8" xfId="46051"/>
    <cellStyle name="Notas 87" xfId="46052"/>
    <cellStyle name="Notas 88" xfId="46053"/>
    <cellStyle name="Notas 89" xfId="46054"/>
    <cellStyle name="Notas 9" xfId="46055"/>
    <cellStyle name="Notas 9 2" xfId="46056"/>
    <cellStyle name="Notas 9 2 2" xfId="46057"/>
    <cellStyle name="Notas 9 2 2 2" xfId="46058"/>
    <cellStyle name="Notas 9 2 2 2 2" xfId="46059"/>
    <cellStyle name="Notas 9 2 2 2 2 2" xfId="46060"/>
    <cellStyle name="Notas 9 2 2 2 2 3" xfId="46061"/>
    <cellStyle name="Notas 9 2 2 2 3" xfId="46062"/>
    <cellStyle name="Notas 9 2 2 2 3 2" xfId="46063"/>
    <cellStyle name="Notas 9 2 2 2 4" xfId="46064"/>
    <cellStyle name="Notas 9 2 2 2 5" xfId="46065"/>
    <cellStyle name="Notas 9 2 2 3" xfId="46066"/>
    <cellStyle name="Notas 9 2 2 3 2" xfId="46067"/>
    <cellStyle name="Notas 9 2 2 3 3" xfId="46068"/>
    <cellStyle name="Notas 9 2 2 4" xfId="46069"/>
    <cellStyle name="Notas 9 2 2 4 2" xfId="46070"/>
    <cellStyle name="Notas 9 2 2 5" xfId="46071"/>
    <cellStyle name="Notas 9 2 2 6" xfId="46072"/>
    <cellStyle name="Notas 9 2 3" xfId="46073"/>
    <cellStyle name="Notas 9 2 3 2" xfId="46074"/>
    <cellStyle name="Notas 9 2 3 2 2" xfId="46075"/>
    <cellStyle name="Notas 9 2 3 2 3" xfId="46076"/>
    <cellStyle name="Notas 9 2 3 3" xfId="46077"/>
    <cellStyle name="Notas 9 2 3 3 2" xfId="46078"/>
    <cellStyle name="Notas 9 2 3 4" xfId="46079"/>
    <cellStyle name="Notas 9 2 3 5" xfId="46080"/>
    <cellStyle name="Notas 9 2 4" xfId="46081"/>
    <cellStyle name="Notas 9 2 4 2" xfId="46082"/>
    <cellStyle name="Notas 9 2 4 2 2" xfId="46083"/>
    <cellStyle name="Notas 9 2 4 2 3" xfId="46084"/>
    <cellStyle name="Notas 9 2 4 3" xfId="46085"/>
    <cellStyle name="Notas 9 2 4 3 2" xfId="46086"/>
    <cellStyle name="Notas 9 2 4 4" xfId="46087"/>
    <cellStyle name="Notas 9 2 4 5" xfId="46088"/>
    <cellStyle name="Notas 9 2 5" xfId="46089"/>
    <cellStyle name="Notas 9 2 5 2" xfId="46090"/>
    <cellStyle name="Notas 9 2 5 2 2" xfId="46091"/>
    <cellStyle name="Notas 9 2 5 3" xfId="46092"/>
    <cellStyle name="Notas 9 2 5 4" xfId="46093"/>
    <cellStyle name="Notas 9 2 6" xfId="46094"/>
    <cellStyle name="Notas 9 2 7" xfId="46095"/>
    <cellStyle name="Notas 9 3" xfId="46096"/>
    <cellStyle name="Notas 9 3 2" xfId="46097"/>
    <cellStyle name="Notas 9 3 2 2" xfId="46098"/>
    <cellStyle name="Notas 9 3 2 2 2" xfId="46099"/>
    <cellStyle name="Notas 9 3 2 2 3" xfId="46100"/>
    <cellStyle name="Notas 9 3 2 3" xfId="46101"/>
    <cellStyle name="Notas 9 3 2 3 2" xfId="46102"/>
    <cellStyle name="Notas 9 3 2 4" xfId="46103"/>
    <cellStyle name="Notas 9 3 2 5" xfId="46104"/>
    <cellStyle name="Notas 9 3 3" xfId="46105"/>
    <cellStyle name="Notas 9 3 3 2" xfId="46106"/>
    <cellStyle name="Notas 9 3 3 3" xfId="46107"/>
    <cellStyle name="Notas 9 3 4" xfId="46108"/>
    <cellStyle name="Notas 9 4" xfId="46109"/>
    <cellStyle name="Notas 9 4 2" xfId="46110"/>
    <cellStyle name="Notas 9 4 2 2" xfId="46111"/>
    <cellStyle name="Notas 9 4 2 2 2" xfId="46112"/>
    <cellStyle name="Notas 9 4 2 2 3" xfId="46113"/>
    <cellStyle name="Notas 9 4 2 3" xfId="46114"/>
    <cellStyle name="Notas 9 4 2 3 2" xfId="46115"/>
    <cellStyle name="Notas 9 4 2 4" xfId="46116"/>
    <cellStyle name="Notas 9 4 2 5" xfId="46117"/>
    <cellStyle name="Notas 9 4 3" xfId="46118"/>
    <cellStyle name="Notas 9 4 3 2" xfId="46119"/>
    <cellStyle name="Notas 9 4 3 3" xfId="46120"/>
    <cellStyle name="Notas 9 4 4" xfId="46121"/>
    <cellStyle name="Notas 9 4 4 2" xfId="46122"/>
    <cellStyle name="Notas 9 4 5" xfId="46123"/>
    <cellStyle name="Notas 9 4 6" xfId="46124"/>
    <cellStyle name="Notas 9 5" xfId="46125"/>
    <cellStyle name="Notas 9 5 2" xfId="46126"/>
    <cellStyle name="Notas 9 5 2 2" xfId="46127"/>
    <cellStyle name="Notas 9 5 2 3" xfId="46128"/>
    <cellStyle name="Notas 9 5 3" xfId="46129"/>
    <cellStyle name="Notas 9 5 3 2" xfId="46130"/>
    <cellStyle name="Notas 9 5 4" xfId="46131"/>
    <cellStyle name="Notas 9 5 5" xfId="46132"/>
    <cellStyle name="Notas 9 6" xfId="46133"/>
    <cellStyle name="Notas 9 6 2" xfId="46134"/>
    <cellStyle name="Notas 9 6 2 2" xfId="46135"/>
    <cellStyle name="Notas 9 6 3" xfId="46136"/>
    <cellStyle name="Notas 9 6 4" xfId="46137"/>
    <cellStyle name="Notas 9 7" xfId="46138"/>
    <cellStyle name="Notas 9 8" xfId="46139"/>
    <cellStyle name="Notas 9 9" xfId="46140"/>
    <cellStyle name="Notas 90" xfId="46141"/>
    <cellStyle name="Notas 91" xfId="46142"/>
    <cellStyle name="Notas 92" xfId="46143"/>
    <cellStyle name="Notas 93" xfId="46144"/>
    <cellStyle name="Notas 94" xfId="46145"/>
    <cellStyle name="Notas 95" xfId="46146"/>
    <cellStyle name="Note" xfId="46147"/>
    <cellStyle name="Note 10" xfId="46148"/>
    <cellStyle name="Note 10 2" xfId="46149"/>
    <cellStyle name="Note 11" xfId="46150"/>
    <cellStyle name="Note 12" xfId="46151"/>
    <cellStyle name="Note 2" xfId="46152"/>
    <cellStyle name="Note 2 2" xfId="46153"/>
    <cellStyle name="Note 2 2 2" xfId="46154"/>
    <cellStyle name="Note 2 2 2 2" xfId="46155"/>
    <cellStyle name="Note 2 2 2 2 2" xfId="46156"/>
    <cellStyle name="Note 2 2 2 2 3" xfId="46157"/>
    <cellStyle name="Note 2 2 2 3" xfId="46158"/>
    <cellStyle name="Note 2 2 2 3 2" xfId="46159"/>
    <cellStyle name="Note 2 2 2 4" xfId="46160"/>
    <cellStyle name="Note 2 2 2 5" xfId="46161"/>
    <cellStyle name="Note 2 2 3" xfId="46162"/>
    <cellStyle name="Note 2 2 3 2" xfId="46163"/>
    <cellStyle name="Note 2 2 3 3" xfId="46164"/>
    <cellStyle name="Note 2 2 4" xfId="46165"/>
    <cellStyle name="Note 2 2 4 2" xfId="46166"/>
    <cellStyle name="Note 2 2 5" xfId="46167"/>
    <cellStyle name="Note 2 2 6" xfId="46168"/>
    <cellStyle name="Note 2 2 7" xfId="46169"/>
    <cellStyle name="Note 2 3" xfId="46170"/>
    <cellStyle name="Note 2 3 2" xfId="46171"/>
    <cellStyle name="Note 2 3 2 2" xfId="46172"/>
    <cellStyle name="Note 2 3 2 3" xfId="46173"/>
    <cellStyle name="Note 2 3 3" xfId="46174"/>
    <cellStyle name="Note 2 3 3 2" xfId="46175"/>
    <cellStyle name="Note 2 3 4" xfId="46176"/>
    <cellStyle name="Note 2 3 5" xfId="46177"/>
    <cellStyle name="Note 2 4" xfId="46178"/>
    <cellStyle name="Note 2 4 2" xfId="46179"/>
    <cellStyle name="Note 2 4 2 2" xfId="46180"/>
    <cellStyle name="Note 2 4 2 3" xfId="46181"/>
    <cellStyle name="Note 2 4 3" xfId="46182"/>
    <cellStyle name="Note 2 4 3 2" xfId="46183"/>
    <cellStyle name="Note 2 4 4" xfId="46184"/>
    <cellStyle name="Note 2 4 5" xfId="46185"/>
    <cellStyle name="Note 2 5" xfId="46186"/>
    <cellStyle name="Note 2 5 2" xfId="46187"/>
    <cellStyle name="Note 2 5 2 2" xfId="46188"/>
    <cellStyle name="Note 2 5 3" xfId="46189"/>
    <cellStyle name="Note 2 5 4" xfId="46190"/>
    <cellStyle name="Note 2 6" xfId="46191"/>
    <cellStyle name="Note 2 7" xfId="46192"/>
    <cellStyle name="Note 2 8" xfId="46193"/>
    <cellStyle name="Note 3" xfId="46194"/>
    <cellStyle name="Note 3 2" xfId="46195"/>
    <cellStyle name="Note 3 2 2" xfId="46196"/>
    <cellStyle name="Note 3 2 2 2" xfId="46197"/>
    <cellStyle name="Note 3 2 2 2 2" xfId="46198"/>
    <cellStyle name="Note 3 2 2 2 3" xfId="46199"/>
    <cellStyle name="Note 3 2 2 3" xfId="46200"/>
    <cellStyle name="Note 3 2 2 3 2" xfId="46201"/>
    <cellStyle name="Note 3 2 2 4" xfId="46202"/>
    <cellStyle name="Note 3 2 2 5" xfId="46203"/>
    <cellStyle name="Note 3 2 3" xfId="46204"/>
    <cellStyle name="Note 3 2 3 2" xfId="46205"/>
    <cellStyle name="Note 3 2 3 3" xfId="46206"/>
    <cellStyle name="Note 3 2 4" xfId="46207"/>
    <cellStyle name="Note 3 2 4 2" xfId="46208"/>
    <cellStyle name="Note 3 2 5" xfId="46209"/>
    <cellStyle name="Note 3 2 6" xfId="46210"/>
    <cellStyle name="Note 3 3" xfId="46211"/>
    <cellStyle name="Note 3 3 2" xfId="46212"/>
    <cellStyle name="Note 3 3 2 2" xfId="46213"/>
    <cellStyle name="Note 3 3 2 3" xfId="46214"/>
    <cellStyle name="Note 3 3 3" xfId="46215"/>
    <cellStyle name="Note 3 3 3 2" xfId="46216"/>
    <cellStyle name="Note 3 3 4" xfId="46217"/>
    <cellStyle name="Note 3 3 5" xfId="46218"/>
    <cellStyle name="Note 3 4" xfId="46219"/>
    <cellStyle name="Note 3 4 2" xfId="46220"/>
    <cellStyle name="Note 3 4 2 2" xfId="46221"/>
    <cellStyle name="Note 3 4 2 3" xfId="46222"/>
    <cellStyle name="Note 3 4 3" xfId="46223"/>
    <cellStyle name="Note 3 4 3 2" xfId="46224"/>
    <cellStyle name="Note 3 4 4" xfId="46225"/>
    <cellStyle name="Note 3 4 5" xfId="46226"/>
    <cellStyle name="Note 3 5" xfId="46227"/>
    <cellStyle name="Note 3 5 2" xfId="46228"/>
    <cellStyle name="Note 3 5 2 2" xfId="46229"/>
    <cellStyle name="Note 3 5 3" xfId="46230"/>
    <cellStyle name="Note 3 5 4" xfId="46231"/>
    <cellStyle name="Note 3 6" xfId="46232"/>
    <cellStyle name="Note 3 7" xfId="46233"/>
    <cellStyle name="Note 3 8" xfId="46234"/>
    <cellStyle name="Note 4" xfId="46235"/>
    <cellStyle name="Note 4 2" xfId="46236"/>
    <cellStyle name="Note 4 2 2" xfId="46237"/>
    <cellStyle name="Note 4 2 2 2" xfId="46238"/>
    <cellStyle name="Note 4 2 2 2 2" xfId="46239"/>
    <cellStyle name="Note 4 2 2 2 3" xfId="46240"/>
    <cellStyle name="Note 4 2 2 3" xfId="46241"/>
    <cellStyle name="Note 4 2 2 3 2" xfId="46242"/>
    <cellStyle name="Note 4 2 2 4" xfId="46243"/>
    <cellStyle name="Note 4 2 2 5" xfId="46244"/>
    <cellStyle name="Note 4 2 3" xfId="46245"/>
    <cellStyle name="Note 4 2 3 2" xfId="46246"/>
    <cellStyle name="Note 4 2 3 3" xfId="46247"/>
    <cellStyle name="Note 4 2 4" xfId="46248"/>
    <cellStyle name="Note 4 2 4 2" xfId="46249"/>
    <cellStyle name="Note 4 2 5" xfId="46250"/>
    <cellStyle name="Note 4 2 6" xfId="46251"/>
    <cellStyle name="Note 4 3" xfId="46252"/>
    <cellStyle name="Note 4 3 2" xfId="46253"/>
    <cellStyle name="Note 4 3 2 2" xfId="46254"/>
    <cellStyle name="Note 4 3 2 3" xfId="46255"/>
    <cellStyle name="Note 4 3 3" xfId="46256"/>
    <cellStyle name="Note 4 3 3 2" xfId="46257"/>
    <cellStyle name="Note 4 3 4" xfId="46258"/>
    <cellStyle name="Note 4 3 5" xfId="46259"/>
    <cellStyle name="Note 4 4" xfId="46260"/>
    <cellStyle name="Note 4 4 2" xfId="46261"/>
    <cellStyle name="Note 4 4 2 2" xfId="46262"/>
    <cellStyle name="Note 4 4 2 3" xfId="46263"/>
    <cellStyle name="Note 4 4 3" xfId="46264"/>
    <cellStyle name="Note 4 4 3 2" xfId="46265"/>
    <cellStyle name="Note 4 4 4" xfId="46266"/>
    <cellStyle name="Note 4 4 5" xfId="46267"/>
    <cellStyle name="Note 4 5" xfId="46268"/>
    <cellStyle name="Note 4 5 2" xfId="46269"/>
    <cellStyle name="Note 4 5 2 2" xfId="46270"/>
    <cellStyle name="Note 4 5 3" xfId="46271"/>
    <cellStyle name="Note 4 5 4" xfId="46272"/>
    <cellStyle name="Note 4 6" xfId="46273"/>
    <cellStyle name="Note 4 7" xfId="46274"/>
    <cellStyle name="Note 4 8" xfId="46275"/>
    <cellStyle name="Note 5" xfId="46276"/>
    <cellStyle name="Note 5 2" xfId="46277"/>
    <cellStyle name="Note 5 2 2" xfId="46278"/>
    <cellStyle name="Note 5 2 2 2" xfId="46279"/>
    <cellStyle name="Note 5 2 2 3" xfId="46280"/>
    <cellStyle name="Note 5 2 3" xfId="46281"/>
    <cellStyle name="Note 5 2 3 2" xfId="46282"/>
    <cellStyle name="Note 5 2 4" xfId="46283"/>
    <cellStyle name="Note 5 2 5" xfId="46284"/>
    <cellStyle name="Note 5 3" xfId="46285"/>
    <cellStyle name="Note 5 3 2" xfId="46286"/>
    <cellStyle name="Note 5 3 3" xfId="46287"/>
    <cellStyle name="Note 5 4" xfId="46288"/>
    <cellStyle name="Note 5 4 2" xfId="46289"/>
    <cellStyle name="Note 5 5" xfId="46290"/>
    <cellStyle name="Note 5 6" xfId="46291"/>
    <cellStyle name="Note 5 7" xfId="46292"/>
    <cellStyle name="Note 6" xfId="46293"/>
    <cellStyle name="Note 6 2" xfId="46294"/>
    <cellStyle name="Note 6 2 2" xfId="46295"/>
    <cellStyle name="Note 6 2 3" xfId="46296"/>
    <cellStyle name="Note 6 3" xfId="46297"/>
    <cellStyle name="Note 6 3 2" xfId="46298"/>
    <cellStyle name="Note 6 4" xfId="46299"/>
    <cellStyle name="Note 6 5" xfId="46300"/>
    <cellStyle name="Note 6 6" xfId="46301"/>
    <cellStyle name="Note 7" xfId="46302"/>
    <cellStyle name="Note 7 2" xfId="46303"/>
    <cellStyle name="Note 7 2 2" xfId="46304"/>
    <cellStyle name="Note 7 2 3" xfId="46305"/>
    <cellStyle name="Note 7 3" xfId="46306"/>
    <cellStyle name="Note 7 3 2" xfId="46307"/>
    <cellStyle name="Note 7 4" xfId="46308"/>
    <cellStyle name="Note 7 5" xfId="46309"/>
    <cellStyle name="Note 7 6" xfId="46310"/>
    <cellStyle name="Note 8" xfId="46311"/>
    <cellStyle name="Note 8 2" xfId="46312"/>
    <cellStyle name="Note 8 3" xfId="46313"/>
    <cellStyle name="Note 9" xfId="46314"/>
    <cellStyle name="Note 9 2" xfId="46315"/>
    <cellStyle name="num_col" xfId="46316"/>
    <cellStyle name="Num0Un" xfId="46317"/>
    <cellStyle name="Num1" xfId="46318"/>
    <cellStyle name="Num1Blue" xfId="46319"/>
    <cellStyle name="Num2" xfId="46320"/>
    <cellStyle name="Num2Un" xfId="46321"/>
    <cellStyle name="number" xfId="46322"/>
    <cellStyle name="Numbers" xfId="46323"/>
    <cellStyle name="numcol" xfId="46324"/>
    <cellStyle name="numcol 2" xfId="46325"/>
    <cellStyle name="numcol 3" xfId="46326"/>
    <cellStyle name="numcol 4" xfId="46327"/>
    <cellStyle name="numcol 5" xfId="46328"/>
    <cellStyle name="numcol 6" xfId="46329"/>
    <cellStyle name="numero" xfId="46330"/>
    <cellStyle name="Œ…‹æØ‚è [0.00]_!!!GO" xfId="46331"/>
    <cellStyle name="Œ…‹æØ‚è_!!!GO" xfId="46332"/>
    <cellStyle name="Òûñÿ÷è [0]_cogs" xfId="46333"/>
    <cellStyle name="Òûñÿ÷è_cogs" xfId="46334"/>
    <cellStyle name="Output" xfId="46335"/>
    <cellStyle name="Output 10" xfId="46336"/>
    <cellStyle name="Output 2" xfId="46337"/>
    <cellStyle name="Output 2 2" xfId="46338"/>
    <cellStyle name="Output 2 2 2" xfId="46339"/>
    <cellStyle name="Output 2 2 2 2" xfId="46340"/>
    <cellStyle name="Output 2 2 2 2 2" xfId="46341"/>
    <cellStyle name="Output 2 2 2 2 3" xfId="46342"/>
    <cellStyle name="Output 2 2 2 3" xfId="46343"/>
    <cellStyle name="Output 2 2 2 3 2" xfId="46344"/>
    <cellStyle name="Output 2 2 2 4" xfId="46345"/>
    <cellStyle name="Output 2 2 2 5" xfId="46346"/>
    <cellStyle name="Output 2 2 3" xfId="46347"/>
    <cellStyle name="Output 2 2 3 2" xfId="46348"/>
    <cellStyle name="Output 2 2 3 3" xfId="46349"/>
    <cellStyle name="Output 2 2 4" xfId="46350"/>
    <cellStyle name="Output 2 2 4 2" xfId="46351"/>
    <cellStyle name="Output 2 2 5" xfId="46352"/>
    <cellStyle name="Output 2 2 6" xfId="46353"/>
    <cellStyle name="Output 2 3" xfId="46354"/>
    <cellStyle name="Output 2 3 2" xfId="46355"/>
    <cellStyle name="Output 2 3 2 2" xfId="46356"/>
    <cellStyle name="Output 2 3 2 3" xfId="46357"/>
    <cellStyle name="Output 2 3 3" xfId="46358"/>
    <cellStyle name="Output 2 3 3 2" xfId="46359"/>
    <cellStyle name="Output 2 3 4" xfId="46360"/>
    <cellStyle name="Output 2 3 5" xfId="46361"/>
    <cellStyle name="Output 2 4" xfId="46362"/>
    <cellStyle name="Output 2 4 2" xfId="46363"/>
    <cellStyle name="Output 2 4 2 2" xfId="46364"/>
    <cellStyle name="Output 2 4 2 3" xfId="46365"/>
    <cellStyle name="Output 2 4 3" xfId="46366"/>
    <cellStyle name="Output 2 4 3 2" xfId="46367"/>
    <cellStyle name="Output 2 4 4" xfId="46368"/>
    <cellStyle name="Output 2 4 5" xfId="46369"/>
    <cellStyle name="Output 2 5" xfId="46370"/>
    <cellStyle name="Output 2 5 2" xfId="46371"/>
    <cellStyle name="Output 2 5 3" xfId="46372"/>
    <cellStyle name="Output 2 6" xfId="46373"/>
    <cellStyle name="Output 2 7" xfId="46374"/>
    <cellStyle name="Output 2 8" xfId="46375"/>
    <cellStyle name="Output 3" xfId="46376"/>
    <cellStyle name="Output 3 2" xfId="46377"/>
    <cellStyle name="Output 3 2 2" xfId="46378"/>
    <cellStyle name="Output 3 2 3" xfId="46379"/>
    <cellStyle name="Output 3 3" xfId="46380"/>
    <cellStyle name="Output 3 3 2" xfId="46381"/>
    <cellStyle name="Output 3 4" xfId="46382"/>
    <cellStyle name="Output 3 5" xfId="46383"/>
    <cellStyle name="Output 3 6" xfId="46384"/>
    <cellStyle name="Output 4" xfId="46385"/>
    <cellStyle name="Output 4 2" xfId="46386"/>
    <cellStyle name="Output 4 2 2" xfId="46387"/>
    <cellStyle name="Output 4 2 3" xfId="46388"/>
    <cellStyle name="Output 4 3" xfId="46389"/>
    <cellStyle name="Output 4 3 2" xfId="46390"/>
    <cellStyle name="Output 4 4" xfId="46391"/>
    <cellStyle name="Output 4 5" xfId="46392"/>
    <cellStyle name="Output 4 6" xfId="46393"/>
    <cellStyle name="Output 5" xfId="46394"/>
    <cellStyle name="Output 5 2" xfId="46395"/>
    <cellStyle name="Output 5 3" xfId="46396"/>
    <cellStyle name="Output 6" xfId="46397"/>
    <cellStyle name="Output 6 2" xfId="46398"/>
    <cellStyle name="Output 7" xfId="46399"/>
    <cellStyle name="Output 7 2" xfId="46400"/>
    <cellStyle name="Output 8" xfId="46401"/>
    <cellStyle name="Output 9" xfId="46402"/>
    <cellStyle name="Page Heading" xfId="46403"/>
    <cellStyle name="Page Heading Large" xfId="46404"/>
    <cellStyle name="Page Heading Small" xfId="46405"/>
    <cellStyle name="Page Number" xfId="46406"/>
    <cellStyle name="PageName" xfId="46407"/>
    <cellStyle name="PageName 2" xfId="46408"/>
    <cellStyle name="PageName 2 2" xfId="46409"/>
    <cellStyle name="PageName 2 3" xfId="46410"/>
    <cellStyle name="PageName 3" xfId="46411"/>
    <cellStyle name="PageName 4" xfId="46412"/>
    <cellStyle name="pct_sub" xfId="46413"/>
    <cellStyle name="PE 386 software" xfId="46414"/>
    <cellStyle name="per.style" xfId="46415"/>
    <cellStyle name="perc_input" xfId="46416"/>
    <cellStyle name="Perc1" xfId="46417"/>
    <cellStyle name="Percent" xfId="46418"/>
    <cellStyle name="Percent ()" xfId="46419"/>
    <cellStyle name="Percent (0)" xfId="46420"/>
    <cellStyle name="Percent (1)" xfId="46421"/>
    <cellStyle name="Percent [0]" xfId="46422"/>
    <cellStyle name="Percent [1]" xfId="46423"/>
    <cellStyle name="Percent [2]" xfId="46424"/>
    <cellStyle name="Percent [3]" xfId="46425"/>
    <cellStyle name="Percent 0.0" xfId="46426"/>
    <cellStyle name="Percent 000" xfId="46427"/>
    <cellStyle name="Percent 10" xfId="46428"/>
    <cellStyle name="Percent 11" xfId="46429"/>
    <cellStyle name="Percent 2" xfId="46430"/>
    <cellStyle name="Percent 2 2" xfId="46431"/>
    <cellStyle name="Percent 2 2 2" xfId="46432"/>
    <cellStyle name="Percent 2 2 2 2" xfId="46433"/>
    <cellStyle name="Percent 2 2 2 2 2" xfId="46434"/>
    <cellStyle name="Percent 2 2 2 3" xfId="46435"/>
    <cellStyle name="Percent 2 2 2 4" xfId="46436"/>
    <cellStyle name="Percent 2 2 2 5" xfId="46437"/>
    <cellStyle name="Percent 2 2 3" xfId="46438"/>
    <cellStyle name="Percent 2 2 4" xfId="46439"/>
    <cellStyle name="Percent 2 2 5" xfId="46440"/>
    <cellStyle name="Percent 2 2 6" xfId="46441"/>
    <cellStyle name="Percent 2 3" xfId="46442"/>
    <cellStyle name="Percent 2 3 2" xfId="46443"/>
    <cellStyle name="Percent 2 3 3" xfId="46444"/>
    <cellStyle name="Percent 2 3 4" xfId="46445"/>
    <cellStyle name="Percent 2 4" xfId="46446"/>
    <cellStyle name="Percent 2 4 2" xfId="46447"/>
    <cellStyle name="Percent 2 4 3" xfId="46448"/>
    <cellStyle name="Percent 2 4 4" xfId="46449"/>
    <cellStyle name="Percent 2 5" xfId="46450"/>
    <cellStyle name="Percent 2 5 2" xfId="46451"/>
    <cellStyle name="Percent 2 5 3" xfId="46452"/>
    <cellStyle name="Percent 2 6" xfId="46453"/>
    <cellStyle name="Percent 2 6 2" xfId="46454"/>
    <cellStyle name="Percent 2 7" xfId="46455"/>
    <cellStyle name="Percent 3" xfId="46456"/>
    <cellStyle name="Percent 3 2" xfId="46457"/>
    <cellStyle name="Percent 3 2 2" xfId="46458"/>
    <cellStyle name="Percent 3 2 3" xfId="46459"/>
    <cellStyle name="Percent 3 3" xfId="46460"/>
    <cellStyle name="Percent 3 3 2" xfId="46461"/>
    <cellStyle name="Percent 3 4" xfId="46462"/>
    <cellStyle name="Percent 3 4 2" xfId="46463"/>
    <cellStyle name="Percent 3 5" xfId="46464"/>
    <cellStyle name="Percent 4" xfId="46465"/>
    <cellStyle name="Percent 4 2" xfId="46466"/>
    <cellStyle name="Percent 4 2 2" xfId="46467"/>
    <cellStyle name="Percent 4 2 3" xfId="46468"/>
    <cellStyle name="Percent 4 3" xfId="46469"/>
    <cellStyle name="Percent 5" xfId="46470"/>
    <cellStyle name="Percent 5 2" xfId="46471"/>
    <cellStyle name="Percent 5 3" xfId="46472"/>
    <cellStyle name="Percent 6" xfId="46473"/>
    <cellStyle name="Percent 6 2" xfId="46474"/>
    <cellStyle name="Percent 6 3" xfId="46475"/>
    <cellStyle name="Percent 7" xfId="46476"/>
    <cellStyle name="Percent 7 2" xfId="46477"/>
    <cellStyle name="Percent 7 3" xfId="46478"/>
    <cellStyle name="Percent 8" xfId="46479"/>
    <cellStyle name="Percent 8 2" xfId="46480"/>
    <cellStyle name="Percent 8 2 2" xfId="46481"/>
    <cellStyle name="Percent 8 2 3" xfId="46482"/>
    <cellStyle name="Percent 9" xfId="46483"/>
    <cellStyle name="Percent 9 2" xfId="46484"/>
    <cellStyle name="Percent 9 2 2" xfId="46485"/>
    <cellStyle name="Percent 9 2 3" xfId="46486"/>
    <cellStyle name="Percent Hard" xfId="46487"/>
    <cellStyle name="Percent_~4738999" xfId="46488"/>
    <cellStyle name="Percent0" xfId="46489"/>
    <cellStyle name="Percent1" xfId="46490"/>
    <cellStyle name="Percent1Blue" xfId="46491"/>
    <cellStyle name="Percent2" xfId="46492"/>
    <cellStyle name="Percent2Blue" xfId="46493"/>
    <cellStyle name="percentage" xfId="46494"/>
    <cellStyle name="Percentuale 2" xfId="46495"/>
    <cellStyle name="Percentuale 3" xfId="46496"/>
    <cellStyle name="Percentuale 4" xfId="46497"/>
    <cellStyle name="Percentuale 5" xfId="46498"/>
    <cellStyle name="Percentuale 6" xfId="46499"/>
    <cellStyle name="PercInput" xfId="46500"/>
    <cellStyle name="perecent" xfId="46501"/>
    <cellStyle name="Perlong" xfId="46502"/>
    <cellStyle name="PillarData" xfId="46503"/>
    <cellStyle name="PillarHeading" xfId="46504"/>
    <cellStyle name="PillarText" xfId="46505"/>
    <cellStyle name="PillarTotal" xfId="46506"/>
    <cellStyle name="Piloto de Datos Valor" xfId="46507"/>
    <cellStyle name="Porcentaje" xfId="1" builtinId="5"/>
    <cellStyle name="Porcentaje 10" xfId="46508"/>
    <cellStyle name="Porcentaje 10 2" xfId="46509"/>
    <cellStyle name="Porcentaje 10 2 2" xfId="46510"/>
    <cellStyle name="Porcentaje 10 2 3" xfId="46511"/>
    <cellStyle name="Porcentaje 11" xfId="4"/>
    <cellStyle name="Porcentaje 11 2" xfId="46512"/>
    <cellStyle name="Porcentaje 11 2 2" xfId="46513"/>
    <cellStyle name="Porcentaje 11 2 3" xfId="46514"/>
    <cellStyle name="Porcentaje 12" xfId="46515"/>
    <cellStyle name="Porcentaje 12 2" xfId="46516"/>
    <cellStyle name="Porcentaje 12 3" xfId="46517"/>
    <cellStyle name="Porcentaje 12 4" xfId="46518"/>
    <cellStyle name="Porcentaje 13" xfId="46519"/>
    <cellStyle name="Porcentaje 14" xfId="46520"/>
    <cellStyle name="Porcentaje 14 2" xfId="46521"/>
    <cellStyle name="Porcentaje 15" xfId="46522"/>
    <cellStyle name="Porcentaje 16" xfId="46523"/>
    <cellStyle name="Porcentaje 16 2" xfId="46524"/>
    <cellStyle name="Porcentaje 17" xfId="46525"/>
    <cellStyle name="Porcentaje 18" xfId="46526"/>
    <cellStyle name="Porcentaje 18 2" xfId="46527"/>
    <cellStyle name="Porcentaje 19" xfId="46528"/>
    <cellStyle name="Porcentaje 2" xfId="46529"/>
    <cellStyle name="Porcentaje 2 2" xfId="46530"/>
    <cellStyle name="Porcentaje 2 2 2" xfId="46531"/>
    <cellStyle name="Porcentaje 2 3" xfId="46532"/>
    <cellStyle name="Porcentaje 2 4" xfId="46533"/>
    <cellStyle name="Porcentaje 2 5" xfId="46534"/>
    <cellStyle name="Porcentaje 2 6" xfId="46535"/>
    <cellStyle name="Porcentaje 20" xfId="46536"/>
    <cellStyle name="Porcentaje 3" xfId="46537"/>
    <cellStyle name="Porcentaje 3 2" xfId="46538"/>
    <cellStyle name="Porcentaje 3 3" xfId="46539"/>
    <cellStyle name="Porcentaje 3 4" xfId="46540"/>
    <cellStyle name="Porcentaje 4" xfId="46541"/>
    <cellStyle name="Porcentaje 4 2" xfId="46542"/>
    <cellStyle name="Porcentaje 4 3" xfId="46543"/>
    <cellStyle name="Porcentaje 4 4" xfId="46544"/>
    <cellStyle name="Porcentaje 5" xfId="46545"/>
    <cellStyle name="Porcentaje 5 2" xfId="46546"/>
    <cellStyle name="Porcentaje 5 3" xfId="46547"/>
    <cellStyle name="Porcentaje 6" xfId="46548"/>
    <cellStyle name="Porcentaje 6 2" xfId="46549"/>
    <cellStyle name="Porcentaje 6 2 2" xfId="46550"/>
    <cellStyle name="Porcentaje 6 2 3" xfId="46551"/>
    <cellStyle name="Porcentaje 6 2 3 2" xfId="46552"/>
    <cellStyle name="Porcentaje 6 3" xfId="46553"/>
    <cellStyle name="Porcentaje 6 3 2" xfId="46554"/>
    <cellStyle name="Porcentaje 6 3 3" xfId="46555"/>
    <cellStyle name="Porcentaje 7" xfId="46556"/>
    <cellStyle name="Porcentaje 7 2" xfId="46557"/>
    <cellStyle name="Porcentaje 7 3" xfId="46558"/>
    <cellStyle name="Porcentaje 8" xfId="46559"/>
    <cellStyle name="Porcentaje 9" xfId="46560"/>
    <cellStyle name="Porcentaje 9 2" xfId="46561"/>
    <cellStyle name="Porcentaje 9 2 2" xfId="46562"/>
    <cellStyle name="Porcentaje 9 3" xfId="46563"/>
    <cellStyle name="Porcentaje 9 4" xfId="46564"/>
    <cellStyle name="Porcentaje 9 4 2" xfId="46565"/>
    <cellStyle name="Porcentual 10" xfId="46566"/>
    <cellStyle name="Porcentual 10 2" xfId="46567"/>
    <cellStyle name="Porcentual 10 2 2" xfId="46568"/>
    <cellStyle name="Porcentual 10 3" xfId="46569"/>
    <cellStyle name="Porcentual 10 3 2" xfId="46570"/>
    <cellStyle name="Porcentual 10 4" xfId="46571"/>
    <cellStyle name="Porcentual 10 5" xfId="46572"/>
    <cellStyle name="Porcentual 11" xfId="46573"/>
    <cellStyle name="Porcentual 11 2" xfId="46574"/>
    <cellStyle name="Porcentual 11 2 2" xfId="46575"/>
    <cellStyle name="Porcentual 11 3" xfId="46576"/>
    <cellStyle name="Porcentual 12" xfId="46577"/>
    <cellStyle name="Porcentual 12 2" xfId="46578"/>
    <cellStyle name="Porcentual 12 3" xfId="46579"/>
    <cellStyle name="Porcentual 13" xfId="46580"/>
    <cellStyle name="Porcentual 13 2" xfId="46581"/>
    <cellStyle name="Porcentual 13 2 2" xfId="46582"/>
    <cellStyle name="Porcentual 13 3" xfId="46583"/>
    <cellStyle name="Porcentual 14" xfId="46584"/>
    <cellStyle name="Porcentual 14 2" xfId="46585"/>
    <cellStyle name="Porcentual 15" xfId="46586"/>
    <cellStyle name="Porcentual 15 2" xfId="46587"/>
    <cellStyle name="Porcentual 2" xfId="5"/>
    <cellStyle name="Porcentual 2 10" xfId="46588"/>
    <cellStyle name="Porcentual 2 10 2" xfId="46589"/>
    <cellStyle name="Porcentual 2 11" xfId="46590"/>
    <cellStyle name="Porcentual 2 11 2" xfId="46591"/>
    <cellStyle name="Porcentual 2 12" xfId="46592"/>
    <cellStyle name="Porcentual 2 12 2" xfId="46593"/>
    <cellStyle name="Porcentual 2 13" xfId="46594"/>
    <cellStyle name="Porcentual 2 13 2" xfId="46595"/>
    <cellStyle name="Porcentual 2 14" xfId="46596"/>
    <cellStyle name="Porcentual 2 14 2" xfId="46597"/>
    <cellStyle name="Porcentual 2 15" xfId="46598"/>
    <cellStyle name="Porcentual 2 15 2" xfId="46599"/>
    <cellStyle name="Porcentual 2 16" xfId="46600"/>
    <cellStyle name="Porcentual 2 16 2" xfId="46601"/>
    <cellStyle name="Porcentual 2 17" xfId="46602"/>
    <cellStyle name="Porcentual 2 17 2" xfId="46603"/>
    <cellStyle name="Porcentual 2 18" xfId="46604"/>
    <cellStyle name="Porcentual 2 18 2" xfId="46605"/>
    <cellStyle name="Porcentual 2 19" xfId="46606"/>
    <cellStyle name="Porcentual 2 19 2" xfId="46607"/>
    <cellStyle name="Porcentual 2 2" xfId="46608"/>
    <cellStyle name="Porcentual 2 2 2" xfId="46609"/>
    <cellStyle name="Porcentual 2 2 2 2" xfId="46610"/>
    <cellStyle name="Porcentual 2 2 2 3" xfId="46611"/>
    <cellStyle name="Porcentual 2 2 3" xfId="46612"/>
    <cellStyle name="Porcentual 2 2 4" xfId="46613"/>
    <cellStyle name="Porcentual 2 2 5" xfId="46614"/>
    <cellStyle name="Porcentual 2 2 6" xfId="46615"/>
    <cellStyle name="Porcentual 2 20" xfId="46616"/>
    <cellStyle name="Porcentual 2 20 2" xfId="46617"/>
    <cellStyle name="Porcentual 2 21" xfId="46618"/>
    <cellStyle name="Porcentual 2 21 2" xfId="46619"/>
    <cellStyle name="Porcentual 2 22" xfId="46620"/>
    <cellStyle name="Porcentual 2 22 2" xfId="46621"/>
    <cellStyle name="Porcentual 2 23" xfId="46622"/>
    <cellStyle name="Porcentual 2 23 2" xfId="46623"/>
    <cellStyle name="Porcentual 2 24" xfId="46624"/>
    <cellStyle name="Porcentual 2 24 2" xfId="46625"/>
    <cellStyle name="Porcentual 2 25" xfId="46626"/>
    <cellStyle name="Porcentual 2 25 2" xfId="46627"/>
    <cellStyle name="Porcentual 2 26" xfId="46628"/>
    <cellStyle name="Porcentual 2 26 2" xfId="46629"/>
    <cellStyle name="Porcentual 2 27" xfId="46630"/>
    <cellStyle name="Porcentual 2 27 2" xfId="46631"/>
    <cellStyle name="Porcentual 2 28" xfId="46632"/>
    <cellStyle name="Porcentual 2 28 2" xfId="46633"/>
    <cellStyle name="Porcentual 2 29" xfId="46634"/>
    <cellStyle name="Porcentual 2 29 2" xfId="46635"/>
    <cellStyle name="Porcentual 2 3" xfId="46636"/>
    <cellStyle name="Porcentual 2 3 2" xfId="46637"/>
    <cellStyle name="Porcentual 2 3 3" xfId="46638"/>
    <cellStyle name="Porcentual 2 30" xfId="46639"/>
    <cellStyle name="Porcentual 2 30 2" xfId="46640"/>
    <cellStyle name="Porcentual 2 31" xfId="46641"/>
    <cellStyle name="Porcentual 2 31 2" xfId="46642"/>
    <cellStyle name="Porcentual 2 32" xfId="46643"/>
    <cellStyle name="Porcentual 2 32 2" xfId="46644"/>
    <cellStyle name="Porcentual 2 33" xfId="46645"/>
    <cellStyle name="Porcentual 2 33 2" xfId="46646"/>
    <cellStyle name="Porcentual 2 34" xfId="46647"/>
    <cellStyle name="Porcentual 2 34 2" xfId="46648"/>
    <cellStyle name="Porcentual 2 35" xfId="46649"/>
    <cellStyle name="Porcentual 2 35 2" xfId="46650"/>
    <cellStyle name="Porcentual 2 36" xfId="46651"/>
    <cellStyle name="Porcentual 2 36 2" xfId="46652"/>
    <cellStyle name="Porcentual 2 37" xfId="46653"/>
    <cellStyle name="Porcentual 2 37 2" xfId="46654"/>
    <cellStyle name="Porcentual 2 38" xfId="46655"/>
    <cellStyle name="Porcentual 2 39" xfId="46656"/>
    <cellStyle name="Porcentual 2 4" xfId="46657"/>
    <cellStyle name="Porcentual 2 4 2" xfId="46658"/>
    <cellStyle name="Porcentual 2 4 3" xfId="46659"/>
    <cellStyle name="Porcentual 2 40" xfId="46660"/>
    <cellStyle name="Porcentual 2 41" xfId="46661"/>
    <cellStyle name="Porcentual 2 42" xfId="46662"/>
    <cellStyle name="Porcentual 2 43" xfId="46663"/>
    <cellStyle name="Porcentual 2 5" xfId="46664"/>
    <cellStyle name="Porcentual 2 5 2" xfId="46665"/>
    <cellStyle name="Porcentual 2 5 3" xfId="46666"/>
    <cellStyle name="Porcentual 2 6" xfId="46667"/>
    <cellStyle name="Porcentual 2 6 2" xfId="46668"/>
    <cellStyle name="Porcentual 2 6 3" xfId="46669"/>
    <cellStyle name="Porcentual 2 7" xfId="46670"/>
    <cellStyle name="Porcentual 2 7 2" xfId="46671"/>
    <cellStyle name="Porcentual 2 7 3" xfId="46672"/>
    <cellStyle name="Porcentual 2 8" xfId="46673"/>
    <cellStyle name="Porcentual 2 8 2" xfId="46674"/>
    <cellStyle name="Porcentual 2 8 3" xfId="46675"/>
    <cellStyle name="Porcentual 2 9" xfId="46676"/>
    <cellStyle name="Porcentual 2 9 2" xfId="46677"/>
    <cellStyle name="Porcentual 28" xfId="46678"/>
    <cellStyle name="Porcentual 28 2" xfId="46679"/>
    <cellStyle name="Porcentual 28 2 2" xfId="46680"/>
    <cellStyle name="Porcentual 28 3" xfId="46681"/>
    <cellStyle name="Porcentual 28 3 2" xfId="46682"/>
    <cellStyle name="Porcentual 28 4" xfId="46683"/>
    <cellStyle name="Porcentual 3" xfId="46684"/>
    <cellStyle name="Porcentual 3 2" xfId="46685"/>
    <cellStyle name="Porcentual 3 2 2" xfId="46686"/>
    <cellStyle name="Porcentual 3 2 2 2" xfId="46687"/>
    <cellStyle name="Porcentual 3 2 2 2 2" xfId="46688"/>
    <cellStyle name="Porcentual 3 2 2 2 2 2" xfId="46689"/>
    <cellStyle name="Porcentual 3 2 2 2 2 2 2" xfId="46690"/>
    <cellStyle name="Porcentual 3 2 2 2 2 2 2 2" xfId="46691"/>
    <cellStyle name="Porcentual 3 2 2 2 2 2 3" xfId="46692"/>
    <cellStyle name="Porcentual 3 2 2 2 2 3" xfId="46693"/>
    <cellStyle name="Porcentual 3 2 2 2 2 3 2" xfId="46694"/>
    <cellStyle name="Porcentual 3 2 2 2 2 4" xfId="46695"/>
    <cellStyle name="Porcentual 3 2 2 2 3" xfId="46696"/>
    <cellStyle name="Porcentual 3 2 2 2 3 2" xfId="46697"/>
    <cellStyle name="Porcentual 3 2 2 2 3 2 2" xfId="46698"/>
    <cellStyle name="Porcentual 3 2 2 2 3 3" xfId="46699"/>
    <cellStyle name="Porcentual 3 2 2 2 4" xfId="46700"/>
    <cellStyle name="Porcentual 3 2 2 2 4 2" xfId="46701"/>
    <cellStyle name="Porcentual 3 2 2 2 5" xfId="46702"/>
    <cellStyle name="Porcentual 3 2 2 3" xfId="46703"/>
    <cellStyle name="Porcentual 3 2 2 3 2" xfId="46704"/>
    <cellStyle name="Porcentual 3 2 2 3 2 2" xfId="46705"/>
    <cellStyle name="Porcentual 3 2 2 3 2 2 2" xfId="46706"/>
    <cellStyle name="Porcentual 3 2 2 3 2 3" xfId="46707"/>
    <cellStyle name="Porcentual 3 2 2 3 3" xfId="46708"/>
    <cellStyle name="Porcentual 3 2 2 3 3 2" xfId="46709"/>
    <cellStyle name="Porcentual 3 2 2 3 4" xfId="46710"/>
    <cellStyle name="Porcentual 3 2 2 4" xfId="46711"/>
    <cellStyle name="Porcentual 3 2 2 4 2" xfId="46712"/>
    <cellStyle name="Porcentual 3 2 2 4 2 2" xfId="46713"/>
    <cellStyle name="Porcentual 3 2 2 4 3" xfId="46714"/>
    <cellStyle name="Porcentual 3 2 2 5" xfId="46715"/>
    <cellStyle name="Porcentual 3 2 2 5 2" xfId="46716"/>
    <cellStyle name="Porcentual 3 2 2 6" xfId="46717"/>
    <cellStyle name="Porcentual 3 2 2 7" xfId="46718"/>
    <cellStyle name="Porcentual 3 2 3" xfId="46719"/>
    <cellStyle name="Porcentual 3 2 3 2" xfId="46720"/>
    <cellStyle name="Porcentual 3 2 3 2 2" xfId="46721"/>
    <cellStyle name="Porcentual 3 2 3 2 2 2" xfId="46722"/>
    <cellStyle name="Porcentual 3 2 3 2 2 2 2" xfId="46723"/>
    <cellStyle name="Porcentual 3 2 3 2 2 3" xfId="46724"/>
    <cellStyle name="Porcentual 3 2 3 2 3" xfId="46725"/>
    <cellStyle name="Porcentual 3 2 3 2 3 2" xfId="46726"/>
    <cellStyle name="Porcentual 3 2 3 2 4" xfId="46727"/>
    <cellStyle name="Porcentual 3 2 3 3" xfId="46728"/>
    <cellStyle name="Porcentual 3 2 3 3 2" xfId="46729"/>
    <cellStyle name="Porcentual 3 2 3 3 2 2" xfId="46730"/>
    <cellStyle name="Porcentual 3 2 3 3 3" xfId="46731"/>
    <cellStyle name="Porcentual 3 2 3 4" xfId="46732"/>
    <cellStyle name="Porcentual 3 2 3 4 2" xfId="46733"/>
    <cellStyle name="Porcentual 3 2 3 5" xfId="46734"/>
    <cellStyle name="Porcentual 3 2 3 6" xfId="46735"/>
    <cellStyle name="Porcentual 3 2 4" xfId="46736"/>
    <cellStyle name="Porcentual 3 2 4 2" xfId="46737"/>
    <cellStyle name="Porcentual 3 2 4 2 2" xfId="46738"/>
    <cellStyle name="Porcentual 3 2 4 2 2 2" xfId="46739"/>
    <cellStyle name="Porcentual 3 2 4 2 3" xfId="46740"/>
    <cellStyle name="Porcentual 3 2 4 3" xfId="46741"/>
    <cellStyle name="Porcentual 3 2 4 3 2" xfId="46742"/>
    <cellStyle name="Porcentual 3 2 4 4" xfId="46743"/>
    <cellStyle name="Porcentual 3 2 5" xfId="46744"/>
    <cellStyle name="Porcentual 3 2 5 2" xfId="46745"/>
    <cellStyle name="Porcentual 3 2 5 2 2" xfId="46746"/>
    <cellStyle name="Porcentual 3 2 5 3" xfId="46747"/>
    <cellStyle name="Porcentual 3 2 6" xfId="46748"/>
    <cellStyle name="Porcentual 3 2 6 2" xfId="46749"/>
    <cellStyle name="Porcentual 3 2 7" xfId="46750"/>
    <cellStyle name="Porcentual 3 2 8" xfId="46751"/>
    <cellStyle name="Porcentual 3 3" xfId="46752"/>
    <cellStyle name="Porcentual 3 3 2" xfId="46753"/>
    <cellStyle name="Porcentual 3 3 2 2" xfId="46754"/>
    <cellStyle name="Porcentual 3 3 2 2 2" xfId="46755"/>
    <cellStyle name="Porcentual 3 3 2 2 2 2" xfId="46756"/>
    <cellStyle name="Porcentual 3 3 2 2 2 2 2" xfId="46757"/>
    <cellStyle name="Porcentual 3 3 2 2 2 3" xfId="46758"/>
    <cellStyle name="Porcentual 3 3 2 2 3" xfId="46759"/>
    <cellStyle name="Porcentual 3 3 2 2 3 2" xfId="46760"/>
    <cellStyle name="Porcentual 3 3 2 2 4" xfId="46761"/>
    <cellStyle name="Porcentual 3 3 2 3" xfId="46762"/>
    <cellStyle name="Porcentual 3 3 2 3 2" xfId="46763"/>
    <cellStyle name="Porcentual 3 3 2 3 2 2" xfId="46764"/>
    <cellStyle name="Porcentual 3 3 2 3 3" xfId="46765"/>
    <cellStyle name="Porcentual 3 3 2 4" xfId="46766"/>
    <cellStyle name="Porcentual 3 3 2 4 2" xfId="46767"/>
    <cellStyle name="Porcentual 3 3 2 5" xfId="46768"/>
    <cellStyle name="Porcentual 3 3 2 6" xfId="46769"/>
    <cellStyle name="Porcentual 3 3 3" xfId="46770"/>
    <cellStyle name="Porcentual 3 3 3 2" xfId="46771"/>
    <cellStyle name="Porcentual 3 3 3 2 2" xfId="46772"/>
    <cellStyle name="Porcentual 3 3 3 2 2 2" xfId="46773"/>
    <cellStyle name="Porcentual 3 3 3 2 3" xfId="46774"/>
    <cellStyle name="Porcentual 3 3 3 3" xfId="46775"/>
    <cellStyle name="Porcentual 3 3 3 3 2" xfId="46776"/>
    <cellStyle name="Porcentual 3 3 3 4" xfId="46777"/>
    <cellStyle name="Porcentual 3 3 4" xfId="46778"/>
    <cellStyle name="Porcentual 3 3 4 2" xfId="46779"/>
    <cellStyle name="Porcentual 3 3 4 2 2" xfId="46780"/>
    <cellStyle name="Porcentual 3 3 4 3" xfId="46781"/>
    <cellStyle name="Porcentual 3 3 5" xfId="46782"/>
    <cellStyle name="Porcentual 3 3 5 2" xfId="46783"/>
    <cellStyle name="Porcentual 3 3 6" xfId="46784"/>
    <cellStyle name="Porcentual 3 3 7" xfId="46785"/>
    <cellStyle name="Porcentual 3 4" xfId="46786"/>
    <cellStyle name="Porcentual 3 4 2" xfId="46787"/>
    <cellStyle name="Porcentual 3 4 2 2" xfId="46788"/>
    <cellStyle name="Porcentual 3 4 2 2 2" xfId="46789"/>
    <cellStyle name="Porcentual 3 4 2 2 2 2" xfId="46790"/>
    <cellStyle name="Porcentual 3 4 2 2 3" xfId="46791"/>
    <cellStyle name="Porcentual 3 4 2 3" xfId="46792"/>
    <cellStyle name="Porcentual 3 4 2 3 2" xfId="46793"/>
    <cellStyle name="Porcentual 3 4 2 4" xfId="46794"/>
    <cellStyle name="Porcentual 3 4 2 5" xfId="46795"/>
    <cellStyle name="Porcentual 3 4 3" xfId="46796"/>
    <cellStyle name="Porcentual 3 4 3 2" xfId="46797"/>
    <cellStyle name="Porcentual 3 4 3 2 2" xfId="46798"/>
    <cellStyle name="Porcentual 3 4 3 3" xfId="46799"/>
    <cellStyle name="Porcentual 3 4 4" xfId="46800"/>
    <cellStyle name="Porcentual 3 4 4 2" xfId="46801"/>
    <cellStyle name="Porcentual 3 4 5" xfId="46802"/>
    <cellStyle name="Porcentual 3 4 6" xfId="46803"/>
    <cellStyle name="Porcentual 3 5" xfId="46804"/>
    <cellStyle name="Porcentual 3 5 2" xfId="46805"/>
    <cellStyle name="Porcentual 3 5 2 2" xfId="46806"/>
    <cellStyle name="Porcentual 3 5 2 2 2" xfId="46807"/>
    <cellStyle name="Porcentual 3 5 2 2 2 2" xfId="46808"/>
    <cellStyle name="Porcentual 3 5 2 2 3" xfId="46809"/>
    <cellStyle name="Porcentual 3 5 2 3" xfId="46810"/>
    <cellStyle name="Porcentual 3 5 2 3 2" xfId="46811"/>
    <cellStyle name="Porcentual 3 5 2 4" xfId="46812"/>
    <cellStyle name="Porcentual 3 5 2 5" xfId="46813"/>
    <cellStyle name="Porcentual 3 5 3" xfId="46814"/>
    <cellStyle name="Porcentual 3 5 3 2" xfId="46815"/>
    <cellStyle name="Porcentual 3 5 3 2 2" xfId="46816"/>
    <cellStyle name="Porcentual 3 5 3 3" xfId="46817"/>
    <cellStyle name="Porcentual 3 5 4" xfId="46818"/>
    <cellStyle name="Porcentual 3 5 4 2" xfId="46819"/>
    <cellStyle name="Porcentual 3 5 5" xfId="46820"/>
    <cellStyle name="Porcentual 3 6" xfId="46821"/>
    <cellStyle name="Porcentual 3 6 2" xfId="46822"/>
    <cellStyle name="Porcentual 3 6 2 2" xfId="46823"/>
    <cellStyle name="Porcentual 3 6 2 2 2" xfId="46824"/>
    <cellStyle name="Porcentual 3 6 2 3" xfId="46825"/>
    <cellStyle name="Porcentual 3 6 3" xfId="46826"/>
    <cellStyle name="Porcentual 3 6 3 2" xfId="46827"/>
    <cellStyle name="Porcentual 3 6 4" xfId="46828"/>
    <cellStyle name="Porcentual 3 7" xfId="46829"/>
    <cellStyle name="Porcentual 3 7 2" xfId="46830"/>
    <cellStyle name="Porcentual 3 8" xfId="46831"/>
    <cellStyle name="Porcentual 3 9" xfId="46832"/>
    <cellStyle name="Porcentual 36" xfId="46833"/>
    <cellStyle name="Porcentual 36 2" xfId="46834"/>
    <cellStyle name="Porcentual 37" xfId="46835"/>
    <cellStyle name="Porcentual 37 2" xfId="46836"/>
    <cellStyle name="Porcentual 37 2 2" xfId="46837"/>
    <cellStyle name="Porcentual 37 2 2 2" xfId="46838"/>
    <cellStyle name="Porcentual 37 2 3" xfId="46839"/>
    <cellStyle name="Porcentual 37 2 3 2" xfId="46840"/>
    <cellStyle name="Porcentual 37 2 4" xfId="46841"/>
    <cellStyle name="Porcentual 37 2 4 2" xfId="46842"/>
    <cellStyle name="Porcentual 37 3" xfId="46843"/>
    <cellStyle name="Porcentual 37 3 2" xfId="46844"/>
    <cellStyle name="Porcentual 37 3 2 2" xfId="46845"/>
    <cellStyle name="Porcentual 37 3 3" xfId="46846"/>
    <cellStyle name="Porcentual 37 3 3 2" xfId="46847"/>
    <cellStyle name="Porcentual 37 3 4" xfId="46848"/>
    <cellStyle name="Porcentual 37 3 4 2" xfId="46849"/>
    <cellStyle name="Porcentual 38" xfId="46850"/>
    <cellStyle name="Porcentual 38 2" xfId="46851"/>
    <cellStyle name="Porcentual 38 2 2" xfId="46852"/>
    <cellStyle name="Porcentual 38 2 2 2" xfId="46853"/>
    <cellStyle name="Porcentual 38 2 3" xfId="46854"/>
    <cellStyle name="Porcentual 38 2 3 2" xfId="46855"/>
    <cellStyle name="Porcentual 38 2 4" xfId="46856"/>
    <cellStyle name="Porcentual 38 2 4 2" xfId="46857"/>
    <cellStyle name="Porcentual 38 2 5" xfId="46858"/>
    <cellStyle name="Porcentual 38 2 5 2" xfId="46859"/>
    <cellStyle name="Porcentual 38 3" xfId="46860"/>
    <cellStyle name="Porcentual 38 3 2" xfId="46861"/>
    <cellStyle name="Porcentual 38 3 2 2" xfId="46862"/>
    <cellStyle name="Porcentual 38 3 3" xfId="46863"/>
    <cellStyle name="Porcentual 38 3 3 2" xfId="46864"/>
    <cellStyle name="Porcentual 38 3 4" xfId="46865"/>
    <cellStyle name="Porcentual 38 3 4 2" xfId="46866"/>
    <cellStyle name="Porcentual 38 3 5" xfId="46867"/>
    <cellStyle name="Porcentual 38 3 5 2" xfId="46868"/>
    <cellStyle name="Porcentual 38 4" xfId="46869"/>
    <cellStyle name="Porcentual 38 4 2" xfId="46870"/>
    <cellStyle name="Porcentual 38 5" xfId="46871"/>
    <cellStyle name="Porcentual 38 5 2" xfId="46872"/>
    <cellStyle name="Porcentual 38 6" xfId="46873"/>
    <cellStyle name="Porcentual 38 6 2" xfId="46874"/>
    <cellStyle name="Porcentual 4" xfId="46875"/>
    <cellStyle name="Porcentual 4 10" xfId="46876"/>
    <cellStyle name="Porcentual 4 10 2" xfId="46877"/>
    <cellStyle name="Porcentual 4 11" xfId="46878"/>
    <cellStyle name="Porcentual 4 12" xfId="46879"/>
    <cellStyle name="Porcentual 4 13" xfId="46880"/>
    <cellStyle name="Porcentual 4 2" xfId="46881"/>
    <cellStyle name="Porcentual 4 2 10" xfId="46882"/>
    <cellStyle name="Porcentual 4 2 11" xfId="46883"/>
    <cellStyle name="Porcentual 4 2 2" xfId="46884"/>
    <cellStyle name="Porcentual 4 2 2 2" xfId="46885"/>
    <cellStyle name="Porcentual 4 2 2 2 2" xfId="46886"/>
    <cellStyle name="Porcentual 4 2 2 2 2 2" xfId="46887"/>
    <cellStyle name="Porcentual 4 2 2 2 2 2 2" xfId="46888"/>
    <cellStyle name="Porcentual 4 2 2 2 2 2 2 2" xfId="46889"/>
    <cellStyle name="Porcentual 4 2 2 2 2 2 3" xfId="46890"/>
    <cellStyle name="Porcentual 4 2 2 2 2 2 3 2" xfId="46891"/>
    <cellStyle name="Porcentual 4 2 2 2 2 2 4" xfId="46892"/>
    <cellStyle name="Porcentual 4 2 2 2 2 2 4 2" xfId="46893"/>
    <cellStyle name="Porcentual 4 2 2 2 2 2 5" xfId="46894"/>
    <cellStyle name="Porcentual 4 2 2 2 2 2 5 2" xfId="46895"/>
    <cellStyle name="Porcentual 4 2 2 2 2 2 6" xfId="46896"/>
    <cellStyle name="Porcentual 4 2 2 2 2 3" xfId="46897"/>
    <cellStyle name="Porcentual 4 2 2 2 2 3 2" xfId="46898"/>
    <cellStyle name="Porcentual 4 2 2 2 2 4" xfId="46899"/>
    <cellStyle name="Porcentual 4 2 2 2 2 4 2" xfId="46900"/>
    <cellStyle name="Porcentual 4 2 2 2 2 5" xfId="46901"/>
    <cellStyle name="Porcentual 4 2 2 2 2 5 2" xfId="46902"/>
    <cellStyle name="Porcentual 4 2 2 2 2 6" xfId="46903"/>
    <cellStyle name="Porcentual 4 2 2 2 2 6 2" xfId="46904"/>
    <cellStyle name="Porcentual 4 2 2 2 2 7" xfId="46905"/>
    <cellStyle name="Porcentual 4 2 2 2 3" xfId="46906"/>
    <cellStyle name="Porcentual 4 2 2 2 3 2" xfId="46907"/>
    <cellStyle name="Porcentual 4 2 2 2 3 2 2" xfId="46908"/>
    <cellStyle name="Porcentual 4 2 2 2 3 3" xfId="46909"/>
    <cellStyle name="Porcentual 4 2 2 2 3 3 2" xfId="46910"/>
    <cellStyle name="Porcentual 4 2 2 2 3 4" xfId="46911"/>
    <cellStyle name="Porcentual 4 2 2 2 3 4 2" xfId="46912"/>
    <cellStyle name="Porcentual 4 2 2 2 3 5" xfId="46913"/>
    <cellStyle name="Porcentual 4 2 2 2 3 5 2" xfId="46914"/>
    <cellStyle name="Porcentual 4 2 2 2 3 6" xfId="46915"/>
    <cellStyle name="Porcentual 4 2 2 2 4" xfId="46916"/>
    <cellStyle name="Porcentual 4 2 2 2 4 2" xfId="46917"/>
    <cellStyle name="Porcentual 4 2 2 2 5" xfId="46918"/>
    <cellStyle name="Porcentual 4 2 2 2 5 2" xfId="46919"/>
    <cellStyle name="Porcentual 4 2 2 2 6" xfId="46920"/>
    <cellStyle name="Porcentual 4 2 2 2 6 2" xfId="46921"/>
    <cellStyle name="Porcentual 4 2 2 2 7" xfId="46922"/>
    <cellStyle name="Porcentual 4 2 2 2 7 2" xfId="46923"/>
    <cellStyle name="Porcentual 4 2 2 2 8" xfId="46924"/>
    <cellStyle name="Porcentual 4 2 2 3" xfId="46925"/>
    <cellStyle name="Porcentual 4 2 2 3 2" xfId="46926"/>
    <cellStyle name="Porcentual 4 2 2 3 2 2" xfId="46927"/>
    <cellStyle name="Porcentual 4 2 2 3 2 2 2" xfId="46928"/>
    <cellStyle name="Porcentual 4 2 2 3 2 3" xfId="46929"/>
    <cellStyle name="Porcentual 4 2 2 3 2 3 2" xfId="46930"/>
    <cellStyle name="Porcentual 4 2 2 3 2 4" xfId="46931"/>
    <cellStyle name="Porcentual 4 2 2 3 2 4 2" xfId="46932"/>
    <cellStyle name="Porcentual 4 2 2 3 2 5" xfId="46933"/>
    <cellStyle name="Porcentual 4 2 2 3 2 5 2" xfId="46934"/>
    <cellStyle name="Porcentual 4 2 2 3 2 6" xfId="46935"/>
    <cellStyle name="Porcentual 4 2 2 3 3" xfId="46936"/>
    <cellStyle name="Porcentual 4 2 2 3 3 2" xfId="46937"/>
    <cellStyle name="Porcentual 4 2 2 3 4" xfId="46938"/>
    <cellStyle name="Porcentual 4 2 2 3 4 2" xfId="46939"/>
    <cellStyle name="Porcentual 4 2 2 3 5" xfId="46940"/>
    <cellStyle name="Porcentual 4 2 2 3 5 2" xfId="46941"/>
    <cellStyle name="Porcentual 4 2 2 3 6" xfId="46942"/>
    <cellStyle name="Porcentual 4 2 2 3 6 2" xfId="46943"/>
    <cellStyle name="Porcentual 4 2 2 3 7" xfId="46944"/>
    <cellStyle name="Porcentual 4 2 2 4" xfId="46945"/>
    <cellStyle name="Porcentual 4 2 2 4 2" xfId="46946"/>
    <cellStyle name="Porcentual 4 2 2 4 2 2" xfId="46947"/>
    <cellStyle name="Porcentual 4 2 2 4 3" xfId="46948"/>
    <cellStyle name="Porcentual 4 2 2 4 3 2" xfId="46949"/>
    <cellStyle name="Porcentual 4 2 2 4 4" xfId="46950"/>
    <cellStyle name="Porcentual 4 2 2 4 4 2" xfId="46951"/>
    <cellStyle name="Porcentual 4 2 2 4 5" xfId="46952"/>
    <cellStyle name="Porcentual 4 2 2 4 5 2" xfId="46953"/>
    <cellStyle name="Porcentual 4 2 2 4 6" xfId="46954"/>
    <cellStyle name="Porcentual 4 2 2 5" xfId="46955"/>
    <cellStyle name="Porcentual 4 2 2 5 2" xfId="46956"/>
    <cellStyle name="Porcentual 4 2 2 6" xfId="46957"/>
    <cellStyle name="Porcentual 4 2 2 6 2" xfId="46958"/>
    <cellStyle name="Porcentual 4 2 2 7" xfId="46959"/>
    <cellStyle name="Porcentual 4 2 2 7 2" xfId="46960"/>
    <cellStyle name="Porcentual 4 2 2 8" xfId="46961"/>
    <cellStyle name="Porcentual 4 2 2 8 2" xfId="46962"/>
    <cellStyle name="Porcentual 4 2 2 9" xfId="46963"/>
    <cellStyle name="Porcentual 4 2 3" xfId="46964"/>
    <cellStyle name="Porcentual 4 2 3 2" xfId="46965"/>
    <cellStyle name="Porcentual 4 2 3 2 2" xfId="46966"/>
    <cellStyle name="Porcentual 4 2 3 2 2 2" xfId="46967"/>
    <cellStyle name="Porcentual 4 2 3 2 2 2 2" xfId="46968"/>
    <cellStyle name="Porcentual 4 2 3 2 2 3" xfId="46969"/>
    <cellStyle name="Porcentual 4 2 3 2 2 3 2" xfId="46970"/>
    <cellStyle name="Porcentual 4 2 3 2 2 4" xfId="46971"/>
    <cellStyle name="Porcentual 4 2 3 2 2 4 2" xfId="46972"/>
    <cellStyle name="Porcentual 4 2 3 2 2 5" xfId="46973"/>
    <cellStyle name="Porcentual 4 2 3 2 2 5 2" xfId="46974"/>
    <cellStyle name="Porcentual 4 2 3 2 2 6" xfId="46975"/>
    <cellStyle name="Porcentual 4 2 3 2 3" xfId="46976"/>
    <cellStyle name="Porcentual 4 2 3 2 3 2" xfId="46977"/>
    <cellStyle name="Porcentual 4 2 3 2 4" xfId="46978"/>
    <cellStyle name="Porcentual 4 2 3 2 4 2" xfId="46979"/>
    <cellStyle name="Porcentual 4 2 3 2 5" xfId="46980"/>
    <cellStyle name="Porcentual 4 2 3 2 5 2" xfId="46981"/>
    <cellStyle name="Porcentual 4 2 3 2 6" xfId="46982"/>
    <cellStyle name="Porcentual 4 2 3 2 6 2" xfId="46983"/>
    <cellStyle name="Porcentual 4 2 3 2 7" xfId="46984"/>
    <cellStyle name="Porcentual 4 2 3 3" xfId="46985"/>
    <cellStyle name="Porcentual 4 2 3 3 2" xfId="46986"/>
    <cellStyle name="Porcentual 4 2 3 3 2 2" xfId="46987"/>
    <cellStyle name="Porcentual 4 2 3 3 3" xfId="46988"/>
    <cellStyle name="Porcentual 4 2 3 3 3 2" xfId="46989"/>
    <cellStyle name="Porcentual 4 2 3 3 4" xfId="46990"/>
    <cellStyle name="Porcentual 4 2 3 3 4 2" xfId="46991"/>
    <cellStyle name="Porcentual 4 2 3 3 5" xfId="46992"/>
    <cellStyle name="Porcentual 4 2 3 3 5 2" xfId="46993"/>
    <cellStyle name="Porcentual 4 2 3 3 6" xfId="46994"/>
    <cellStyle name="Porcentual 4 2 3 4" xfId="46995"/>
    <cellStyle name="Porcentual 4 2 3 4 2" xfId="46996"/>
    <cellStyle name="Porcentual 4 2 3 5" xfId="46997"/>
    <cellStyle name="Porcentual 4 2 3 5 2" xfId="46998"/>
    <cellStyle name="Porcentual 4 2 3 6" xfId="46999"/>
    <cellStyle name="Porcentual 4 2 3 6 2" xfId="47000"/>
    <cellStyle name="Porcentual 4 2 3 7" xfId="47001"/>
    <cellStyle name="Porcentual 4 2 3 7 2" xfId="47002"/>
    <cellStyle name="Porcentual 4 2 3 8" xfId="47003"/>
    <cellStyle name="Porcentual 4 2 4" xfId="47004"/>
    <cellStyle name="Porcentual 4 2 4 2" xfId="47005"/>
    <cellStyle name="Porcentual 4 2 4 2 2" xfId="47006"/>
    <cellStyle name="Porcentual 4 2 4 2 2 2" xfId="47007"/>
    <cellStyle name="Porcentual 4 2 4 2 3" xfId="47008"/>
    <cellStyle name="Porcentual 4 2 4 2 3 2" xfId="47009"/>
    <cellStyle name="Porcentual 4 2 4 2 4" xfId="47010"/>
    <cellStyle name="Porcentual 4 2 4 2 4 2" xfId="47011"/>
    <cellStyle name="Porcentual 4 2 4 2 5" xfId="47012"/>
    <cellStyle name="Porcentual 4 2 4 2 5 2" xfId="47013"/>
    <cellStyle name="Porcentual 4 2 4 2 6" xfId="47014"/>
    <cellStyle name="Porcentual 4 2 4 3" xfId="47015"/>
    <cellStyle name="Porcentual 4 2 4 3 2" xfId="47016"/>
    <cellStyle name="Porcentual 4 2 4 4" xfId="47017"/>
    <cellStyle name="Porcentual 4 2 4 4 2" xfId="47018"/>
    <cellStyle name="Porcentual 4 2 4 5" xfId="47019"/>
    <cellStyle name="Porcentual 4 2 4 5 2" xfId="47020"/>
    <cellStyle name="Porcentual 4 2 4 6" xfId="47021"/>
    <cellStyle name="Porcentual 4 2 4 6 2" xfId="47022"/>
    <cellStyle name="Porcentual 4 2 4 7" xfId="47023"/>
    <cellStyle name="Porcentual 4 2 5" xfId="47024"/>
    <cellStyle name="Porcentual 4 2 5 2" xfId="47025"/>
    <cellStyle name="Porcentual 4 2 5 2 2" xfId="47026"/>
    <cellStyle name="Porcentual 4 2 5 3" xfId="47027"/>
    <cellStyle name="Porcentual 4 2 5 3 2" xfId="47028"/>
    <cellStyle name="Porcentual 4 2 5 4" xfId="47029"/>
    <cellStyle name="Porcentual 4 2 5 4 2" xfId="47030"/>
    <cellStyle name="Porcentual 4 2 5 5" xfId="47031"/>
    <cellStyle name="Porcentual 4 2 5 5 2" xfId="47032"/>
    <cellStyle name="Porcentual 4 2 5 6" xfId="47033"/>
    <cellStyle name="Porcentual 4 2 6" xfId="47034"/>
    <cellStyle name="Porcentual 4 2 6 2" xfId="47035"/>
    <cellStyle name="Porcentual 4 2 7" xfId="47036"/>
    <cellStyle name="Porcentual 4 2 7 2" xfId="47037"/>
    <cellStyle name="Porcentual 4 2 8" xfId="47038"/>
    <cellStyle name="Porcentual 4 2 8 2" xfId="47039"/>
    <cellStyle name="Porcentual 4 2 9" xfId="47040"/>
    <cellStyle name="Porcentual 4 2 9 2" xfId="47041"/>
    <cellStyle name="Porcentual 4 3" xfId="47042"/>
    <cellStyle name="Porcentual 4 3 10" xfId="47043"/>
    <cellStyle name="Porcentual 4 3 2" xfId="47044"/>
    <cellStyle name="Porcentual 4 3 2 2" xfId="47045"/>
    <cellStyle name="Porcentual 4 3 2 2 2" xfId="47046"/>
    <cellStyle name="Porcentual 4 3 2 2 2 2" xfId="47047"/>
    <cellStyle name="Porcentual 4 3 2 2 2 2 2" xfId="47048"/>
    <cellStyle name="Porcentual 4 3 2 2 2 3" xfId="47049"/>
    <cellStyle name="Porcentual 4 3 2 2 2 3 2" xfId="47050"/>
    <cellStyle name="Porcentual 4 3 2 2 2 4" xfId="47051"/>
    <cellStyle name="Porcentual 4 3 2 2 2 4 2" xfId="47052"/>
    <cellStyle name="Porcentual 4 3 2 2 2 5" xfId="47053"/>
    <cellStyle name="Porcentual 4 3 2 2 2 5 2" xfId="47054"/>
    <cellStyle name="Porcentual 4 3 2 2 2 6" xfId="47055"/>
    <cellStyle name="Porcentual 4 3 2 2 3" xfId="47056"/>
    <cellStyle name="Porcentual 4 3 2 2 3 2" xfId="47057"/>
    <cellStyle name="Porcentual 4 3 2 2 4" xfId="47058"/>
    <cellStyle name="Porcentual 4 3 2 2 4 2" xfId="47059"/>
    <cellStyle name="Porcentual 4 3 2 2 5" xfId="47060"/>
    <cellStyle name="Porcentual 4 3 2 2 5 2" xfId="47061"/>
    <cellStyle name="Porcentual 4 3 2 2 6" xfId="47062"/>
    <cellStyle name="Porcentual 4 3 2 2 6 2" xfId="47063"/>
    <cellStyle name="Porcentual 4 3 2 2 7" xfId="47064"/>
    <cellStyle name="Porcentual 4 3 2 3" xfId="47065"/>
    <cellStyle name="Porcentual 4 3 2 3 2" xfId="47066"/>
    <cellStyle name="Porcentual 4 3 2 3 2 2" xfId="47067"/>
    <cellStyle name="Porcentual 4 3 2 3 3" xfId="47068"/>
    <cellStyle name="Porcentual 4 3 2 3 3 2" xfId="47069"/>
    <cellStyle name="Porcentual 4 3 2 3 4" xfId="47070"/>
    <cellStyle name="Porcentual 4 3 2 3 4 2" xfId="47071"/>
    <cellStyle name="Porcentual 4 3 2 3 5" xfId="47072"/>
    <cellStyle name="Porcentual 4 3 2 3 5 2" xfId="47073"/>
    <cellStyle name="Porcentual 4 3 2 3 6" xfId="47074"/>
    <cellStyle name="Porcentual 4 3 2 4" xfId="47075"/>
    <cellStyle name="Porcentual 4 3 2 4 2" xfId="47076"/>
    <cellStyle name="Porcentual 4 3 2 5" xfId="47077"/>
    <cellStyle name="Porcentual 4 3 2 5 2" xfId="47078"/>
    <cellStyle name="Porcentual 4 3 2 6" xfId="47079"/>
    <cellStyle name="Porcentual 4 3 2 6 2" xfId="47080"/>
    <cellStyle name="Porcentual 4 3 2 7" xfId="47081"/>
    <cellStyle name="Porcentual 4 3 2 7 2" xfId="47082"/>
    <cellStyle name="Porcentual 4 3 2 8" xfId="47083"/>
    <cellStyle name="Porcentual 4 3 3" xfId="47084"/>
    <cellStyle name="Porcentual 4 3 3 2" xfId="47085"/>
    <cellStyle name="Porcentual 4 3 3 2 2" xfId="47086"/>
    <cellStyle name="Porcentual 4 3 3 2 2 2" xfId="47087"/>
    <cellStyle name="Porcentual 4 3 3 2 3" xfId="47088"/>
    <cellStyle name="Porcentual 4 3 3 2 3 2" xfId="47089"/>
    <cellStyle name="Porcentual 4 3 3 2 4" xfId="47090"/>
    <cellStyle name="Porcentual 4 3 3 2 4 2" xfId="47091"/>
    <cellStyle name="Porcentual 4 3 3 2 5" xfId="47092"/>
    <cellStyle name="Porcentual 4 3 3 2 5 2" xfId="47093"/>
    <cellStyle name="Porcentual 4 3 3 2 6" xfId="47094"/>
    <cellStyle name="Porcentual 4 3 3 3" xfId="47095"/>
    <cellStyle name="Porcentual 4 3 3 3 2" xfId="47096"/>
    <cellStyle name="Porcentual 4 3 3 4" xfId="47097"/>
    <cellStyle name="Porcentual 4 3 3 4 2" xfId="47098"/>
    <cellStyle name="Porcentual 4 3 3 5" xfId="47099"/>
    <cellStyle name="Porcentual 4 3 3 5 2" xfId="47100"/>
    <cellStyle name="Porcentual 4 3 3 6" xfId="47101"/>
    <cellStyle name="Porcentual 4 3 3 6 2" xfId="47102"/>
    <cellStyle name="Porcentual 4 3 3 7" xfId="47103"/>
    <cellStyle name="Porcentual 4 3 4" xfId="47104"/>
    <cellStyle name="Porcentual 4 3 4 2" xfId="47105"/>
    <cellStyle name="Porcentual 4 3 4 2 2" xfId="47106"/>
    <cellStyle name="Porcentual 4 3 4 3" xfId="47107"/>
    <cellStyle name="Porcentual 4 3 4 3 2" xfId="47108"/>
    <cellStyle name="Porcentual 4 3 4 4" xfId="47109"/>
    <cellStyle name="Porcentual 4 3 4 4 2" xfId="47110"/>
    <cellStyle name="Porcentual 4 3 4 5" xfId="47111"/>
    <cellStyle name="Porcentual 4 3 4 5 2" xfId="47112"/>
    <cellStyle name="Porcentual 4 3 4 6" xfId="47113"/>
    <cellStyle name="Porcentual 4 3 5" xfId="47114"/>
    <cellStyle name="Porcentual 4 3 5 2" xfId="47115"/>
    <cellStyle name="Porcentual 4 3 6" xfId="47116"/>
    <cellStyle name="Porcentual 4 3 6 2" xfId="47117"/>
    <cellStyle name="Porcentual 4 3 7" xfId="47118"/>
    <cellStyle name="Porcentual 4 3 7 2" xfId="47119"/>
    <cellStyle name="Porcentual 4 3 8" xfId="47120"/>
    <cellStyle name="Porcentual 4 3 8 2" xfId="47121"/>
    <cellStyle name="Porcentual 4 3 9" xfId="47122"/>
    <cellStyle name="Porcentual 4 4" xfId="47123"/>
    <cellStyle name="Porcentual 4 4 2" xfId="47124"/>
    <cellStyle name="Porcentual 4 4 2 2" xfId="47125"/>
    <cellStyle name="Porcentual 4 4 2 2 2" xfId="47126"/>
    <cellStyle name="Porcentual 4 4 2 2 2 2" xfId="47127"/>
    <cellStyle name="Porcentual 4 4 2 2 3" xfId="47128"/>
    <cellStyle name="Porcentual 4 4 2 2 3 2" xfId="47129"/>
    <cellStyle name="Porcentual 4 4 2 2 4" xfId="47130"/>
    <cellStyle name="Porcentual 4 4 2 2 4 2" xfId="47131"/>
    <cellStyle name="Porcentual 4 4 2 2 5" xfId="47132"/>
    <cellStyle name="Porcentual 4 4 2 2 5 2" xfId="47133"/>
    <cellStyle name="Porcentual 4 4 2 2 6" xfId="47134"/>
    <cellStyle name="Porcentual 4 4 2 3" xfId="47135"/>
    <cellStyle name="Porcentual 4 4 2 3 2" xfId="47136"/>
    <cellStyle name="Porcentual 4 4 2 4" xfId="47137"/>
    <cellStyle name="Porcentual 4 4 2 4 2" xfId="47138"/>
    <cellStyle name="Porcentual 4 4 2 5" xfId="47139"/>
    <cellStyle name="Porcentual 4 4 2 5 2" xfId="47140"/>
    <cellStyle name="Porcentual 4 4 2 6" xfId="47141"/>
    <cellStyle name="Porcentual 4 4 2 6 2" xfId="47142"/>
    <cellStyle name="Porcentual 4 4 2 7" xfId="47143"/>
    <cellStyle name="Porcentual 4 4 3" xfId="47144"/>
    <cellStyle name="Porcentual 4 4 3 2" xfId="47145"/>
    <cellStyle name="Porcentual 4 4 3 2 2" xfId="47146"/>
    <cellStyle name="Porcentual 4 4 3 3" xfId="47147"/>
    <cellStyle name="Porcentual 4 4 3 3 2" xfId="47148"/>
    <cellStyle name="Porcentual 4 4 3 4" xfId="47149"/>
    <cellStyle name="Porcentual 4 4 3 4 2" xfId="47150"/>
    <cellStyle name="Porcentual 4 4 3 5" xfId="47151"/>
    <cellStyle name="Porcentual 4 4 3 5 2" xfId="47152"/>
    <cellStyle name="Porcentual 4 4 3 6" xfId="47153"/>
    <cellStyle name="Porcentual 4 4 4" xfId="47154"/>
    <cellStyle name="Porcentual 4 4 4 2" xfId="47155"/>
    <cellStyle name="Porcentual 4 4 5" xfId="47156"/>
    <cellStyle name="Porcentual 4 4 5 2" xfId="47157"/>
    <cellStyle name="Porcentual 4 4 6" xfId="47158"/>
    <cellStyle name="Porcentual 4 4 6 2" xfId="47159"/>
    <cellStyle name="Porcentual 4 4 7" xfId="47160"/>
    <cellStyle name="Porcentual 4 4 7 2" xfId="47161"/>
    <cellStyle name="Porcentual 4 4 8" xfId="47162"/>
    <cellStyle name="Porcentual 4 4 9" xfId="47163"/>
    <cellStyle name="Porcentual 4 5" xfId="47164"/>
    <cellStyle name="Porcentual 4 5 2" xfId="47165"/>
    <cellStyle name="Porcentual 4 5 2 2" xfId="47166"/>
    <cellStyle name="Porcentual 4 5 2 2 2" xfId="47167"/>
    <cellStyle name="Porcentual 4 5 2 3" xfId="47168"/>
    <cellStyle name="Porcentual 4 5 2 3 2" xfId="47169"/>
    <cellStyle name="Porcentual 4 5 2 4" xfId="47170"/>
    <cellStyle name="Porcentual 4 5 2 4 2" xfId="47171"/>
    <cellStyle name="Porcentual 4 5 2 5" xfId="47172"/>
    <cellStyle name="Porcentual 4 5 2 5 2" xfId="47173"/>
    <cellStyle name="Porcentual 4 5 2 6" xfId="47174"/>
    <cellStyle name="Porcentual 4 5 3" xfId="47175"/>
    <cellStyle name="Porcentual 4 5 3 2" xfId="47176"/>
    <cellStyle name="Porcentual 4 5 4" xfId="47177"/>
    <cellStyle name="Porcentual 4 5 4 2" xfId="47178"/>
    <cellStyle name="Porcentual 4 5 5" xfId="47179"/>
    <cellStyle name="Porcentual 4 5 5 2" xfId="47180"/>
    <cellStyle name="Porcentual 4 5 6" xfId="47181"/>
    <cellStyle name="Porcentual 4 5 6 2" xfId="47182"/>
    <cellStyle name="Porcentual 4 5 7" xfId="47183"/>
    <cellStyle name="Porcentual 4 6" xfId="47184"/>
    <cellStyle name="Porcentual 4 6 2" xfId="47185"/>
    <cellStyle name="Porcentual 4 6 2 2" xfId="47186"/>
    <cellStyle name="Porcentual 4 6 3" xfId="47187"/>
    <cellStyle name="Porcentual 4 6 3 2" xfId="47188"/>
    <cellStyle name="Porcentual 4 6 4" xfId="47189"/>
    <cellStyle name="Porcentual 4 6 4 2" xfId="47190"/>
    <cellStyle name="Porcentual 4 6 5" xfId="47191"/>
    <cellStyle name="Porcentual 4 6 5 2" xfId="47192"/>
    <cellStyle name="Porcentual 4 6 6" xfId="47193"/>
    <cellStyle name="Porcentual 4 7" xfId="47194"/>
    <cellStyle name="Porcentual 4 7 2" xfId="47195"/>
    <cellStyle name="Porcentual 4 8" xfId="47196"/>
    <cellStyle name="Porcentual 4 8 2" xfId="47197"/>
    <cellStyle name="Porcentual 4 9" xfId="47198"/>
    <cellStyle name="Porcentual 4 9 2" xfId="47199"/>
    <cellStyle name="Porcentual 5" xfId="47200"/>
    <cellStyle name="Porcentual 5 2" xfId="47201"/>
    <cellStyle name="Porcentual 5 2 2" xfId="47202"/>
    <cellStyle name="Porcentual 5 2 2 2" xfId="47203"/>
    <cellStyle name="Porcentual 5 2 2 2 2" xfId="47204"/>
    <cellStyle name="Porcentual 5 2 2 2 2 2" xfId="47205"/>
    <cellStyle name="Porcentual 5 2 2 2 3" xfId="47206"/>
    <cellStyle name="Porcentual 5 2 2 3" xfId="47207"/>
    <cellStyle name="Porcentual 5 2 2 3 2" xfId="47208"/>
    <cellStyle name="Porcentual 5 2 2 4" xfId="47209"/>
    <cellStyle name="Porcentual 5 2 3" xfId="47210"/>
    <cellStyle name="Porcentual 5 2 3 2" xfId="47211"/>
    <cellStyle name="Porcentual 5 2 3 2 2" xfId="47212"/>
    <cellStyle name="Porcentual 5 2 3 3" xfId="47213"/>
    <cellStyle name="Porcentual 5 2 4" xfId="47214"/>
    <cellStyle name="Porcentual 5 2 4 2" xfId="47215"/>
    <cellStyle name="Porcentual 5 2 5" xfId="47216"/>
    <cellStyle name="Porcentual 5 2 6" xfId="47217"/>
    <cellStyle name="Porcentual 5 2 7" xfId="47218"/>
    <cellStyle name="Porcentual 5 3" xfId="47219"/>
    <cellStyle name="Porcentual 5 3 2" xfId="47220"/>
    <cellStyle name="Porcentual 5 3 2 2" xfId="47221"/>
    <cellStyle name="Porcentual 5 3 2 2 2" xfId="47222"/>
    <cellStyle name="Porcentual 5 3 2 3" xfId="47223"/>
    <cellStyle name="Porcentual 5 3 3" xfId="47224"/>
    <cellStyle name="Porcentual 5 3 3 2" xfId="47225"/>
    <cellStyle name="Porcentual 5 3 4" xfId="47226"/>
    <cellStyle name="Porcentual 5 3 5" xfId="47227"/>
    <cellStyle name="Porcentual 5 3 6" xfId="47228"/>
    <cellStyle name="Porcentual 5 4" xfId="47229"/>
    <cellStyle name="Porcentual 5 4 2" xfId="47230"/>
    <cellStyle name="Porcentual 5 4 2 2" xfId="47231"/>
    <cellStyle name="Porcentual 5 4 3" xfId="47232"/>
    <cellStyle name="Porcentual 5 4 4" xfId="47233"/>
    <cellStyle name="Porcentual 5 4 5" xfId="47234"/>
    <cellStyle name="Porcentual 5 5" xfId="47235"/>
    <cellStyle name="Porcentual 5 5 2" xfId="47236"/>
    <cellStyle name="Porcentual 5 5 3" xfId="47237"/>
    <cellStyle name="Porcentual 5 5 4" xfId="47238"/>
    <cellStyle name="Porcentual 5 6" xfId="47239"/>
    <cellStyle name="Porcentual 5 7" xfId="47240"/>
    <cellStyle name="Porcentual 6" xfId="47241"/>
    <cellStyle name="Porcentual 6 10" xfId="47242"/>
    <cellStyle name="Porcentual 6 11" xfId="47243"/>
    <cellStyle name="Porcentual 6 2" xfId="47244"/>
    <cellStyle name="Porcentual 6 2 2" xfId="47245"/>
    <cellStyle name="Porcentual 6 2 2 2" xfId="47246"/>
    <cellStyle name="Porcentual 6 2 3" xfId="47247"/>
    <cellStyle name="Porcentual 6 2 3 2" xfId="47248"/>
    <cellStyle name="Porcentual 6 2 4" xfId="47249"/>
    <cellStyle name="Porcentual 6 2 4 2" xfId="47250"/>
    <cellStyle name="Porcentual 6 2 5" xfId="47251"/>
    <cellStyle name="Porcentual 6 2 5 2" xfId="47252"/>
    <cellStyle name="Porcentual 6 3" xfId="47253"/>
    <cellStyle name="Porcentual 6 3 2" xfId="47254"/>
    <cellStyle name="Porcentual 6 3 2 2" xfId="47255"/>
    <cellStyle name="Porcentual 6 3 2 2 2" xfId="47256"/>
    <cellStyle name="Porcentual 6 3 2 2 2 2" xfId="47257"/>
    <cellStyle name="Porcentual 6 3 2 2 3" xfId="47258"/>
    <cellStyle name="Porcentual 6 3 2 2 3 2" xfId="47259"/>
    <cellStyle name="Porcentual 6 3 2 2 4" xfId="47260"/>
    <cellStyle name="Porcentual 6 3 2 2 4 2" xfId="47261"/>
    <cellStyle name="Porcentual 6 3 2 2 5" xfId="47262"/>
    <cellStyle name="Porcentual 6 3 2 2 5 2" xfId="47263"/>
    <cellStyle name="Porcentual 6 3 2 2 6" xfId="47264"/>
    <cellStyle name="Porcentual 6 3 2 3" xfId="47265"/>
    <cellStyle name="Porcentual 6 3 2 3 2" xfId="47266"/>
    <cellStyle name="Porcentual 6 3 2 4" xfId="47267"/>
    <cellStyle name="Porcentual 6 3 2 4 2" xfId="47268"/>
    <cellStyle name="Porcentual 6 3 2 5" xfId="47269"/>
    <cellStyle name="Porcentual 6 3 2 5 2" xfId="47270"/>
    <cellStyle name="Porcentual 6 3 2 6" xfId="47271"/>
    <cellStyle name="Porcentual 6 3 2 6 2" xfId="47272"/>
    <cellStyle name="Porcentual 6 3 2 7" xfId="47273"/>
    <cellStyle name="Porcentual 6 3 3" xfId="47274"/>
    <cellStyle name="Porcentual 6 3 3 2" xfId="47275"/>
    <cellStyle name="Porcentual 6 3 3 2 2" xfId="47276"/>
    <cellStyle name="Porcentual 6 3 3 3" xfId="47277"/>
    <cellStyle name="Porcentual 6 3 3 3 2" xfId="47278"/>
    <cellStyle name="Porcentual 6 3 3 4" xfId="47279"/>
    <cellStyle name="Porcentual 6 3 3 4 2" xfId="47280"/>
    <cellStyle name="Porcentual 6 3 3 5" xfId="47281"/>
    <cellStyle name="Porcentual 6 3 3 5 2" xfId="47282"/>
    <cellStyle name="Porcentual 6 3 3 6" xfId="47283"/>
    <cellStyle name="Porcentual 6 3 4" xfId="47284"/>
    <cellStyle name="Porcentual 6 3 4 2" xfId="47285"/>
    <cellStyle name="Porcentual 6 3 5" xfId="47286"/>
    <cellStyle name="Porcentual 6 3 5 2" xfId="47287"/>
    <cellStyle name="Porcentual 6 3 6" xfId="47288"/>
    <cellStyle name="Porcentual 6 3 6 2" xfId="47289"/>
    <cellStyle name="Porcentual 6 3 7" xfId="47290"/>
    <cellStyle name="Porcentual 6 3 7 2" xfId="47291"/>
    <cellStyle name="Porcentual 6 3 8" xfId="47292"/>
    <cellStyle name="Porcentual 6 4" xfId="47293"/>
    <cellStyle name="Porcentual 6 4 2" xfId="47294"/>
    <cellStyle name="Porcentual 6 4 2 2" xfId="47295"/>
    <cellStyle name="Porcentual 6 4 2 2 2" xfId="47296"/>
    <cellStyle name="Porcentual 6 4 2 3" xfId="47297"/>
    <cellStyle name="Porcentual 6 4 2 3 2" xfId="47298"/>
    <cellStyle name="Porcentual 6 4 2 4" xfId="47299"/>
    <cellStyle name="Porcentual 6 4 2 4 2" xfId="47300"/>
    <cellStyle name="Porcentual 6 4 2 5" xfId="47301"/>
    <cellStyle name="Porcentual 6 4 2 5 2" xfId="47302"/>
    <cellStyle name="Porcentual 6 4 2 6" xfId="47303"/>
    <cellStyle name="Porcentual 6 4 3" xfId="47304"/>
    <cellStyle name="Porcentual 6 4 3 2" xfId="47305"/>
    <cellStyle name="Porcentual 6 4 4" xfId="47306"/>
    <cellStyle name="Porcentual 6 4 4 2" xfId="47307"/>
    <cellStyle name="Porcentual 6 4 5" xfId="47308"/>
    <cellStyle name="Porcentual 6 4 5 2" xfId="47309"/>
    <cellStyle name="Porcentual 6 4 6" xfId="47310"/>
    <cellStyle name="Porcentual 6 4 6 2" xfId="47311"/>
    <cellStyle name="Porcentual 6 4 7" xfId="47312"/>
    <cellStyle name="Porcentual 6 5" xfId="47313"/>
    <cellStyle name="Porcentual 6 5 2" xfId="47314"/>
    <cellStyle name="Porcentual 6 5 2 2" xfId="47315"/>
    <cellStyle name="Porcentual 6 5 3" xfId="47316"/>
    <cellStyle name="Porcentual 6 5 3 2" xfId="47317"/>
    <cellStyle name="Porcentual 6 5 4" xfId="47318"/>
    <cellStyle name="Porcentual 6 5 4 2" xfId="47319"/>
    <cellStyle name="Porcentual 6 5 5" xfId="47320"/>
    <cellStyle name="Porcentual 6 5 5 2" xfId="47321"/>
    <cellStyle name="Porcentual 6 5 6" xfId="47322"/>
    <cellStyle name="Porcentual 6 6" xfId="47323"/>
    <cellStyle name="Porcentual 6 6 2" xfId="47324"/>
    <cellStyle name="Porcentual 6 7" xfId="47325"/>
    <cellStyle name="Porcentual 6 7 2" xfId="47326"/>
    <cellStyle name="Porcentual 6 8" xfId="47327"/>
    <cellStyle name="Porcentual 6 8 2" xfId="47328"/>
    <cellStyle name="Porcentual 6 9" xfId="47329"/>
    <cellStyle name="Porcentual 6 9 2" xfId="47330"/>
    <cellStyle name="Porcentual 7" xfId="47331"/>
    <cellStyle name="Porcentual 7 10" xfId="47332"/>
    <cellStyle name="Porcentual 7 2" xfId="47333"/>
    <cellStyle name="Porcentual 7 2 2" xfId="47334"/>
    <cellStyle name="Porcentual 7 2 2 2" xfId="47335"/>
    <cellStyle name="Porcentual 7 2 2 2 2" xfId="47336"/>
    <cellStyle name="Porcentual 7 2 2 3" xfId="47337"/>
    <cellStyle name="Porcentual 7 2 2 3 2" xfId="47338"/>
    <cellStyle name="Porcentual 7 2 2 4" xfId="47339"/>
    <cellStyle name="Porcentual 7 2 2 4 2" xfId="47340"/>
    <cellStyle name="Porcentual 7 2 2 5" xfId="47341"/>
    <cellStyle name="Porcentual 7 2 2 5 2" xfId="47342"/>
    <cellStyle name="Porcentual 7 2 2 6" xfId="47343"/>
    <cellStyle name="Porcentual 7 2 3" xfId="47344"/>
    <cellStyle name="Porcentual 7 2 3 2" xfId="47345"/>
    <cellStyle name="Porcentual 7 2 4" xfId="47346"/>
    <cellStyle name="Porcentual 7 2 4 2" xfId="47347"/>
    <cellStyle name="Porcentual 7 2 5" xfId="47348"/>
    <cellStyle name="Porcentual 7 2 5 2" xfId="47349"/>
    <cellStyle name="Porcentual 7 2 6" xfId="47350"/>
    <cellStyle name="Porcentual 7 2 6 2" xfId="47351"/>
    <cellStyle name="Porcentual 7 2 7" xfId="47352"/>
    <cellStyle name="Porcentual 7 2 8" xfId="47353"/>
    <cellStyle name="Porcentual 7 3" xfId="47354"/>
    <cellStyle name="Porcentual 7 3 2" xfId="47355"/>
    <cellStyle name="Porcentual 7 3 2 2" xfId="47356"/>
    <cellStyle name="Porcentual 7 3 3" xfId="47357"/>
    <cellStyle name="Porcentual 7 3 3 2" xfId="47358"/>
    <cellStyle name="Porcentual 7 3 4" xfId="47359"/>
    <cellStyle name="Porcentual 7 3 4 2" xfId="47360"/>
    <cellStyle name="Porcentual 7 3 5" xfId="47361"/>
    <cellStyle name="Porcentual 7 3 5 2" xfId="47362"/>
    <cellStyle name="Porcentual 7 3 6" xfId="47363"/>
    <cellStyle name="Porcentual 7 4" xfId="47364"/>
    <cellStyle name="Porcentual 7 4 2" xfId="47365"/>
    <cellStyle name="Porcentual 7 5" xfId="47366"/>
    <cellStyle name="Porcentual 7 5 2" xfId="47367"/>
    <cellStyle name="Porcentual 7 6" xfId="47368"/>
    <cellStyle name="Porcentual 7 6 2" xfId="47369"/>
    <cellStyle name="Porcentual 7 7" xfId="47370"/>
    <cellStyle name="Porcentual 7 7 2" xfId="47371"/>
    <cellStyle name="Porcentual 7 8" xfId="47372"/>
    <cellStyle name="Porcentual 7 9" xfId="47373"/>
    <cellStyle name="Porcentual 8" xfId="47374"/>
    <cellStyle name="Porcentual 8 2" xfId="47375"/>
    <cellStyle name="Porcentual 8 2 2" xfId="47376"/>
    <cellStyle name="Porcentual 8 2 2 2" xfId="47377"/>
    <cellStyle name="Porcentual 8 2 2 2 2" xfId="47378"/>
    <cellStyle name="Porcentual 8 2 2 3" xfId="47379"/>
    <cellStyle name="Porcentual 8 2 2 3 2" xfId="47380"/>
    <cellStyle name="Porcentual 8 2 2 4" xfId="47381"/>
    <cellStyle name="Porcentual 8 2 2 4 2" xfId="47382"/>
    <cellStyle name="Porcentual 8 2 2 5" xfId="47383"/>
    <cellStyle name="Porcentual 8 2 2 5 2" xfId="47384"/>
    <cellStyle name="Porcentual 8 2 2 6" xfId="47385"/>
    <cellStyle name="Porcentual 8 2 3" xfId="47386"/>
    <cellStyle name="Porcentual 8 2 3 2" xfId="47387"/>
    <cellStyle name="Porcentual 8 2 4" xfId="47388"/>
    <cellStyle name="Porcentual 8 2 4 2" xfId="47389"/>
    <cellStyle name="Porcentual 8 2 5" xfId="47390"/>
    <cellStyle name="Porcentual 8 2 5 2" xfId="47391"/>
    <cellStyle name="Porcentual 8 2 6" xfId="47392"/>
    <cellStyle name="Porcentual 8 2 6 2" xfId="47393"/>
    <cellStyle name="Porcentual 8 2 7" xfId="47394"/>
    <cellStyle name="Porcentual 8 3" xfId="47395"/>
    <cellStyle name="Porcentual 8 3 2" xfId="47396"/>
    <cellStyle name="Porcentual 8 3 2 2" xfId="47397"/>
    <cellStyle name="Porcentual 8 3 3" xfId="47398"/>
    <cellStyle name="Porcentual 8 3 3 2" xfId="47399"/>
    <cellStyle name="Porcentual 8 3 4" xfId="47400"/>
    <cellStyle name="Porcentual 8 3 4 2" xfId="47401"/>
    <cellStyle name="Porcentual 8 3 5" xfId="47402"/>
    <cellStyle name="Porcentual 8 3 5 2" xfId="47403"/>
    <cellStyle name="Porcentual 8 3 6" xfId="47404"/>
    <cellStyle name="Porcentual 8 4" xfId="47405"/>
    <cellStyle name="Porcentual 8 4 2" xfId="47406"/>
    <cellStyle name="Porcentual 8 5" xfId="47407"/>
    <cellStyle name="Porcentual 8 5 2" xfId="47408"/>
    <cellStyle name="Porcentual 8 6" xfId="47409"/>
    <cellStyle name="Porcentual 8 6 2" xfId="47410"/>
    <cellStyle name="Porcentual 8 7" xfId="47411"/>
    <cellStyle name="Porcentual 8 7 2" xfId="47412"/>
    <cellStyle name="Porcentual 8 8" xfId="47413"/>
    <cellStyle name="Porcentual 8 9" xfId="47414"/>
    <cellStyle name="Porcentual 9" xfId="47415"/>
    <cellStyle name="Porcentual 9 10" xfId="47416"/>
    <cellStyle name="Porcentual 9 2" xfId="47417"/>
    <cellStyle name="Porcentual 9 2 2" xfId="47418"/>
    <cellStyle name="Porcentual 9 2 2 2" xfId="47419"/>
    <cellStyle name="Porcentual 9 2 2 2 2" xfId="47420"/>
    <cellStyle name="Porcentual 9 2 2 3" xfId="47421"/>
    <cellStyle name="Porcentual 9 2 2 3 2" xfId="47422"/>
    <cellStyle name="Porcentual 9 2 2 4" xfId="47423"/>
    <cellStyle name="Porcentual 9 2 2 4 2" xfId="47424"/>
    <cellStyle name="Porcentual 9 2 2 5" xfId="47425"/>
    <cellStyle name="Porcentual 9 2 2 5 2" xfId="47426"/>
    <cellStyle name="Porcentual 9 2 2 6" xfId="47427"/>
    <cellStyle name="Porcentual 9 2 3" xfId="47428"/>
    <cellStyle name="Porcentual 9 2 3 2" xfId="47429"/>
    <cellStyle name="Porcentual 9 2 4" xfId="47430"/>
    <cellStyle name="Porcentual 9 2 4 2" xfId="47431"/>
    <cellStyle name="Porcentual 9 2 5" xfId="47432"/>
    <cellStyle name="Porcentual 9 2 5 2" xfId="47433"/>
    <cellStyle name="Porcentual 9 2 6" xfId="47434"/>
    <cellStyle name="Porcentual 9 2 6 2" xfId="47435"/>
    <cellStyle name="Porcentual 9 2 7" xfId="47436"/>
    <cellStyle name="Porcentual 9 3" xfId="47437"/>
    <cellStyle name="Porcentual 9 3 2" xfId="47438"/>
    <cellStyle name="Porcentual 9 3 2 2" xfId="47439"/>
    <cellStyle name="Porcentual 9 3 3" xfId="47440"/>
    <cellStyle name="Porcentual 9 3 3 2" xfId="47441"/>
    <cellStyle name="Porcentual 9 3 4" xfId="47442"/>
    <cellStyle name="Porcentual 9 3 4 2" xfId="47443"/>
    <cellStyle name="Porcentual 9 3 5" xfId="47444"/>
    <cellStyle name="Porcentual 9 3 5 2" xfId="47445"/>
    <cellStyle name="Porcentual 9 3 6" xfId="47446"/>
    <cellStyle name="Porcentual 9 4" xfId="47447"/>
    <cellStyle name="Porcentual 9 4 2" xfId="47448"/>
    <cellStyle name="Porcentual 9 5" xfId="47449"/>
    <cellStyle name="Porcentual 9 5 2" xfId="47450"/>
    <cellStyle name="Porcentual 9 6" xfId="47451"/>
    <cellStyle name="Porcentual 9 6 2" xfId="47452"/>
    <cellStyle name="Porcentual 9 7" xfId="47453"/>
    <cellStyle name="Porcentual 9 7 2" xfId="47454"/>
    <cellStyle name="Porcentual 9 8" xfId="47455"/>
    <cellStyle name="Porcentual 9 9" xfId="47456"/>
    <cellStyle name="Porcentual_SIG  BANCOVELO Marzo 2011" xfId="47457"/>
    <cellStyle name="Pourcentage 2" xfId="47458"/>
    <cellStyle name="Pourcentage 2 2" xfId="47459"/>
    <cellStyle name="Pourcentage 2 3" xfId="47460"/>
    <cellStyle name="Pourcentage 3" xfId="47461"/>
    <cellStyle name="Pourcentage 4" xfId="47462"/>
    <cellStyle name="Price" xfId="47463"/>
    <cellStyle name="PriceUn" xfId="47464"/>
    <cellStyle name="pricing" xfId="47465"/>
    <cellStyle name="prin" xfId="47466"/>
    <cellStyle name="Private" xfId="47467"/>
    <cellStyle name="Private1" xfId="47468"/>
    <cellStyle name="ProdInput" xfId="47469"/>
    <cellStyle name="ProdKeyInput" xfId="47470"/>
    <cellStyle name="ProdKeyInput 2" xfId="47471"/>
    <cellStyle name="ProdKeyInput 2 2" xfId="47472"/>
    <cellStyle name="ProdKeyInput 2 2 2" xfId="47473"/>
    <cellStyle name="ProdKeyInput 2 2 2 2" xfId="47474"/>
    <cellStyle name="ProdKeyInput 2 2 2 2 2" xfId="47475"/>
    <cellStyle name="ProdKeyInput 2 2 2 2 3" xfId="47476"/>
    <cellStyle name="ProdKeyInput 2 2 2 3" xfId="47477"/>
    <cellStyle name="ProdKeyInput 2 2 2 4" xfId="47478"/>
    <cellStyle name="ProdKeyInput 2 2 3" xfId="47479"/>
    <cellStyle name="ProdKeyInput 2 2 3 2" xfId="47480"/>
    <cellStyle name="ProdKeyInput 2 2 3 3" xfId="47481"/>
    <cellStyle name="ProdKeyInput 2 2 4" xfId="47482"/>
    <cellStyle name="ProdKeyInput 2 2 5" xfId="47483"/>
    <cellStyle name="ProdKeyInput 2 3" xfId="47484"/>
    <cellStyle name="ProdKeyInput 2 3 2" xfId="47485"/>
    <cellStyle name="ProdKeyInput 2 3 3" xfId="47486"/>
    <cellStyle name="ProdKeyInput 2 4" xfId="47487"/>
    <cellStyle name="ProdKeyInput 2 5" xfId="47488"/>
    <cellStyle name="ProdKeyInput 3" xfId="47489"/>
    <cellStyle name="ProdKeyInput 3 2" xfId="47490"/>
    <cellStyle name="ProdKeyInput 3 3" xfId="47491"/>
    <cellStyle name="ProdKeyInput 4" xfId="47492"/>
    <cellStyle name="Product_name" xfId="47493"/>
    <cellStyle name="producto" xfId="47494"/>
    <cellStyle name="Provisional" xfId="47495"/>
    <cellStyle name="Prozent 2" xfId="47496"/>
    <cellStyle name="Prozent 2 2" xfId="47497"/>
    <cellStyle name="Prozent 2 2 2" xfId="47498"/>
    <cellStyle name="Prozent 2 3" xfId="47499"/>
    <cellStyle name="Prozent 2 3 2" xfId="47500"/>
    <cellStyle name="Prozent 2 4" xfId="47501"/>
    <cellStyle name="Prozent 2 4 2" xfId="47502"/>
    <cellStyle name="Prozent 2 5" xfId="47503"/>
    <cellStyle name="Prozent 2 5 2" xfId="47504"/>
    <cellStyle name="PSChar" xfId="47505"/>
    <cellStyle name="PSDate" xfId="47506"/>
    <cellStyle name="PSDec" xfId="47507"/>
    <cellStyle name="PSHeading" xfId="47508"/>
    <cellStyle name="PSInt" xfId="47509"/>
    <cellStyle name="PSSpacer" xfId="47510"/>
    <cellStyle name="Rate" xfId="47511"/>
    <cellStyle name="Red (#,###0)" xfId="47512"/>
    <cellStyle name="ReqInput" xfId="47513"/>
    <cellStyle name="ReqInput 10" xfId="47514"/>
    <cellStyle name="ReqInput 10 2" xfId="47515"/>
    <cellStyle name="ReqInput 10 2 2" xfId="47516"/>
    <cellStyle name="ReqInput 10 3" xfId="47517"/>
    <cellStyle name="ReqInput 10 3 2" xfId="47518"/>
    <cellStyle name="ReqInput 10 4" xfId="47519"/>
    <cellStyle name="ReqInput 10 4 2" xfId="47520"/>
    <cellStyle name="ReqInput 10 5" xfId="47521"/>
    <cellStyle name="ReqInput 10 5 2" xfId="47522"/>
    <cellStyle name="ReqInput 10 6" xfId="47523"/>
    <cellStyle name="ReqInput 10 6 2" xfId="47524"/>
    <cellStyle name="ReqInput 10 6 3" xfId="47525"/>
    <cellStyle name="ReqInput 10 7" xfId="47526"/>
    <cellStyle name="ReqInput 10 8" xfId="47527"/>
    <cellStyle name="ReqInput 10 9" xfId="47528"/>
    <cellStyle name="ReqInput 11" xfId="47529"/>
    <cellStyle name="ReqInput 11 2" xfId="47530"/>
    <cellStyle name="ReqInput 12" xfId="47531"/>
    <cellStyle name="ReqInput 12 2" xfId="47532"/>
    <cellStyle name="ReqInput 13" xfId="47533"/>
    <cellStyle name="ReqInput 13 2" xfId="47534"/>
    <cellStyle name="ReqInput 14" xfId="47535"/>
    <cellStyle name="ReqInput 14 2" xfId="47536"/>
    <cellStyle name="ReqInput 15" xfId="47537"/>
    <cellStyle name="ReqInput 15 2" xfId="47538"/>
    <cellStyle name="ReqInput 15 3" xfId="47539"/>
    <cellStyle name="ReqInput 16" xfId="47540"/>
    <cellStyle name="ReqInput 17" xfId="47541"/>
    <cellStyle name="ReqInput 18" xfId="47542"/>
    <cellStyle name="ReqInput 2" xfId="47543"/>
    <cellStyle name="ReqInput 2 10" xfId="47544"/>
    <cellStyle name="ReqInput 2 10 2" xfId="47545"/>
    <cellStyle name="ReqInput 2 11" xfId="47546"/>
    <cellStyle name="ReqInput 2 11 2" xfId="47547"/>
    <cellStyle name="ReqInput 2 12" xfId="47548"/>
    <cellStyle name="ReqInput 2 12 2" xfId="47549"/>
    <cellStyle name="ReqInput 2 12 3" xfId="47550"/>
    <cellStyle name="ReqInput 2 13" xfId="47551"/>
    <cellStyle name="ReqInput 2 14" xfId="47552"/>
    <cellStyle name="ReqInput 2 15" xfId="47553"/>
    <cellStyle name="ReqInput 2 2" xfId="47554"/>
    <cellStyle name="ReqInput 2 2 10" xfId="47555"/>
    <cellStyle name="ReqInput 2 2 10 2" xfId="47556"/>
    <cellStyle name="ReqInput 2 2 10 3" xfId="47557"/>
    <cellStyle name="ReqInput 2 2 11" xfId="47558"/>
    <cellStyle name="ReqInput 2 2 12" xfId="47559"/>
    <cellStyle name="ReqInput 2 2 13" xfId="47560"/>
    <cellStyle name="ReqInput 2 2 2" xfId="47561"/>
    <cellStyle name="ReqInput 2 2 2 10" xfId="47562"/>
    <cellStyle name="ReqInput 2 2 2 11" xfId="47563"/>
    <cellStyle name="ReqInput 2 2 2 12" xfId="47564"/>
    <cellStyle name="ReqInput 2 2 2 2" xfId="47565"/>
    <cellStyle name="ReqInput 2 2 2 2 10" xfId="47566"/>
    <cellStyle name="ReqInput 2 2 2 2 11" xfId="47567"/>
    <cellStyle name="ReqInput 2 2 2 2 2" xfId="47568"/>
    <cellStyle name="ReqInput 2 2 2 2 2 10" xfId="47569"/>
    <cellStyle name="ReqInput 2 2 2 2 2 2" xfId="47570"/>
    <cellStyle name="ReqInput 2 2 2 2 2 2 2" xfId="47571"/>
    <cellStyle name="ReqInput 2 2 2 2 2 2 2 2" xfId="47572"/>
    <cellStyle name="ReqInput 2 2 2 2 2 2 3" xfId="47573"/>
    <cellStyle name="ReqInput 2 2 2 2 2 2 3 2" xfId="47574"/>
    <cellStyle name="ReqInput 2 2 2 2 2 2 4" xfId="47575"/>
    <cellStyle name="ReqInput 2 2 2 2 2 2 4 2" xfId="47576"/>
    <cellStyle name="ReqInput 2 2 2 2 2 2 5" xfId="47577"/>
    <cellStyle name="ReqInput 2 2 2 2 2 2 5 2" xfId="47578"/>
    <cellStyle name="ReqInput 2 2 2 2 2 2 6" xfId="47579"/>
    <cellStyle name="ReqInput 2 2 2 2 2 2 6 2" xfId="47580"/>
    <cellStyle name="ReqInput 2 2 2 2 2 2 6 3" xfId="47581"/>
    <cellStyle name="ReqInput 2 2 2 2 2 2 7" xfId="47582"/>
    <cellStyle name="ReqInput 2 2 2 2 2 2 8" xfId="47583"/>
    <cellStyle name="ReqInput 2 2 2 2 2 2 9" xfId="47584"/>
    <cellStyle name="ReqInput 2 2 2 2 2 3" xfId="47585"/>
    <cellStyle name="ReqInput 2 2 2 2 2 3 2" xfId="47586"/>
    <cellStyle name="ReqInput 2 2 2 2 2 4" xfId="47587"/>
    <cellStyle name="ReqInput 2 2 2 2 2 4 2" xfId="47588"/>
    <cellStyle name="ReqInput 2 2 2 2 2 5" xfId="47589"/>
    <cellStyle name="ReqInput 2 2 2 2 2 5 2" xfId="47590"/>
    <cellStyle name="ReqInput 2 2 2 2 2 6" xfId="47591"/>
    <cellStyle name="ReqInput 2 2 2 2 2 6 2" xfId="47592"/>
    <cellStyle name="ReqInput 2 2 2 2 2 7" xfId="47593"/>
    <cellStyle name="ReqInput 2 2 2 2 2 7 2" xfId="47594"/>
    <cellStyle name="ReqInput 2 2 2 2 2 7 3" xfId="47595"/>
    <cellStyle name="ReqInput 2 2 2 2 2 8" xfId="47596"/>
    <cellStyle name="ReqInput 2 2 2 2 2 9" xfId="47597"/>
    <cellStyle name="ReqInput 2 2 2 2 3" xfId="47598"/>
    <cellStyle name="ReqInput 2 2 2 2 3 2" xfId="47599"/>
    <cellStyle name="ReqInput 2 2 2 2 3 2 2" xfId="47600"/>
    <cellStyle name="ReqInput 2 2 2 2 3 3" xfId="47601"/>
    <cellStyle name="ReqInput 2 2 2 2 3 3 2" xfId="47602"/>
    <cellStyle name="ReqInput 2 2 2 2 3 4" xfId="47603"/>
    <cellStyle name="ReqInput 2 2 2 2 3 4 2" xfId="47604"/>
    <cellStyle name="ReqInput 2 2 2 2 3 5" xfId="47605"/>
    <cellStyle name="ReqInput 2 2 2 2 3 5 2" xfId="47606"/>
    <cellStyle name="ReqInput 2 2 2 2 3 6" xfId="47607"/>
    <cellStyle name="ReqInput 2 2 2 2 3 6 2" xfId="47608"/>
    <cellStyle name="ReqInput 2 2 2 2 3 6 3" xfId="47609"/>
    <cellStyle name="ReqInput 2 2 2 2 3 7" xfId="47610"/>
    <cellStyle name="ReqInput 2 2 2 2 3 8" xfId="47611"/>
    <cellStyle name="ReqInput 2 2 2 2 3 9" xfId="47612"/>
    <cellStyle name="ReqInput 2 2 2 2 4" xfId="47613"/>
    <cellStyle name="ReqInput 2 2 2 2 4 2" xfId="47614"/>
    <cellStyle name="ReqInput 2 2 2 2 5" xfId="47615"/>
    <cellStyle name="ReqInput 2 2 2 2 5 2" xfId="47616"/>
    <cellStyle name="ReqInput 2 2 2 2 6" xfId="47617"/>
    <cellStyle name="ReqInput 2 2 2 2 6 2" xfId="47618"/>
    <cellStyle name="ReqInput 2 2 2 2 7" xfId="47619"/>
    <cellStyle name="ReqInput 2 2 2 2 7 2" xfId="47620"/>
    <cellStyle name="ReqInput 2 2 2 2 8" xfId="47621"/>
    <cellStyle name="ReqInput 2 2 2 2 8 2" xfId="47622"/>
    <cellStyle name="ReqInput 2 2 2 2 8 3" xfId="47623"/>
    <cellStyle name="ReqInput 2 2 2 2 9" xfId="47624"/>
    <cellStyle name="ReqInput 2 2 2 3" xfId="47625"/>
    <cellStyle name="ReqInput 2 2 2 3 10" xfId="47626"/>
    <cellStyle name="ReqInput 2 2 2 3 2" xfId="47627"/>
    <cellStyle name="ReqInput 2 2 2 3 2 2" xfId="47628"/>
    <cellStyle name="ReqInput 2 2 2 3 2 2 2" xfId="47629"/>
    <cellStyle name="ReqInput 2 2 2 3 2 3" xfId="47630"/>
    <cellStyle name="ReqInput 2 2 2 3 2 3 2" xfId="47631"/>
    <cellStyle name="ReqInput 2 2 2 3 2 4" xfId="47632"/>
    <cellStyle name="ReqInput 2 2 2 3 2 4 2" xfId="47633"/>
    <cellStyle name="ReqInput 2 2 2 3 2 5" xfId="47634"/>
    <cellStyle name="ReqInput 2 2 2 3 2 5 2" xfId="47635"/>
    <cellStyle name="ReqInput 2 2 2 3 2 6" xfId="47636"/>
    <cellStyle name="ReqInput 2 2 2 3 2 6 2" xfId="47637"/>
    <cellStyle name="ReqInput 2 2 2 3 2 6 3" xfId="47638"/>
    <cellStyle name="ReqInput 2 2 2 3 2 7" xfId="47639"/>
    <cellStyle name="ReqInput 2 2 2 3 2 8" xfId="47640"/>
    <cellStyle name="ReqInput 2 2 2 3 2 9" xfId="47641"/>
    <cellStyle name="ReqInput 2 2 2 3 3" xfId="47642"/>
    <cellStyle name="ReqInput 2 2 2 3 3 2" xfId="47643"/>
    <cellStyle name="ReqInput 2 2 2 3 4" xfId="47644"/>
    <cellStyle name="ReqInput 2 2 2 3 4 2" xfId="47645"/>
    <cellStyle name="ReqInput 2 2 2 3 5" xfId="47646"/>
    <cellStyle name="ReqInput 2 2 2 3 5 2" xfId="47647"/>
    <cellStyle name="ReqInput 2 2 2 3 6" xfId="47648"/>
    <cellStyle name="ReqInput 2 2 2 3 6 2" xfId="47649"/>
    <cellStyle name="ReqInput 2 2 2 3 7" xfId="47650"/>
    <cellStyle name="ReqInput 2 2 2 3 7 2" xfId="47651"/>
    <cellStyle name="ReqInput 2 2 2 3 7 3" xfId="47652"/>
    <cellStyle name="ReqInput 2 2 2 3 8" xfId="47653"/>
    <cellStyle name="ReqInput 2 2 2 3 9" xfId="47654"/>
    <cellStyle name="ReqInput 2 2 2 4" xfId="47655"/>
    <cellStyle name="ReqInput 2 2 2 4 2" xfId="47656"/>
    <cellStyle name="ReqInput 2 2 2 4 2 2" xfId="47657"/>
    <cellStyle name="ReqInput 2 2 2 4 3" xfId="47658"/>
    <cellStyle name="ReqInput 2 2 2 4 3 2" xfId="47659"/>
    <cellStyle name="ReqInput 2 2 2 4 4" xfId="47660"/>
    <cellStyle name="ReqInput 2 2 2 4 4 2" xfId="47661"/>
    <cellStyle name="ReqInput 2 2 2 4 5" xfId="47662"/>
    <cellStyle name="ReqInput 2 2 2 4 5 2" xfId="47663"/>
    <cellStyle name="ReqInput 2 2 2 4 6" xfId="47664"/>
    <cellStyle name="ReqInput 2 2 2 4 6 2" xfId="47665"/>
    <cellStyle name="ReqInput 2 2 2 4 6 3" xfId="47666"/>
    <cellStyle name="ReqInput 2 2 2 4 7" xfId="47667"/>
    <cellStyle name="ReqInput 2 2 2 4 8" xfId="47668"/>
    <cellStyle name="ReqInput 2 2 2 4 9" xfId="47669"/>
    <cellStyle name="ReqInput 2 2 2 5" xfId="47670"/>
    <cellStyle name="ReqInput 2 2 2 5 2" xfId="47671"/>
    <cellStyle name="ReqInput 2 2 2 6" xfId="47672"/>
    <cellStyle name="ReqInput 2 2 2 6 2" xfId="47673"/>
    <cellStyle name="ReqInput 2 2 2 7" xfId="47674"/>
    <cellStyle name="ReqInput 2 2 2 7 2" xfId="47675"/>
    <cellStyle name="ReqInput 2 2 2 8" xfId="47676"/>
    <cellStyle name="ReqInput 2 2 2 8 2" xfId="47677"/>
    <cellStyle name="ReqInput 2 2 2 9" xfId="47678"/>
    <cellStyle name="ReqInput 2 2 2 9 2" xfId="47679"/>
    <cellStyle name="ReqInput 2 2 2 9 3" xfId="47680"/>
    <cellStyle name="ReqInput 2 2 3" xfId="47681"/>
    <cellStyle name="ReqInput 2 2 3 10" xfId="47682"/>
    <cellStyle name="ReqInput 2 2 3 11" xfId="47683"/>
    <cellStyle name="ReqInput 2 2 3 2" xfId="47684"/>
    <cellStyle name="ReqInput 2 2 3 2 10" xfId="47685"/>
    <cellStyle name="ReqInput 2 2 3 2 2" xfId="47686"/>
    <cellStyle name="ReqInput 2 2 3 2 2 2" xfId="47687"/>
    <cellStyle name="ReqInput 2 2 3 2 2 2 2" xfId="47688"/>
    <cellStyle name="ReqInput 2 2 3 2 2 3" xfId="47689"/>
    <cellStyle name="ReqInput 2 2 3 2 2 3 2" xfId="47690"/>
    <cellStyle name="ReqInput 2 2 3 2 2 4" xfId="47691"/>
    <cellStyle name="ReqInput 2 2 3 2 2 4 2" xfId="47692"/>
    <cellStyle name="ReqInput 2 2 3 2 2 5" xfId="47693"/>
    <cellStyle name="ReqInput 2 2 3 2 2 5 2" xfId="47694"/>
    <cellStyle name="ReqInput 2 2 3 2 2 6" xfId="47695"/>
    <cellStyle name="ReqInput 2 2 3 2 2 6 2" xfId="47696"/>
    <cellStyle name="ReqInput 2 2 3 2 2 6 3" xfId="47697"/>
    <cellStyle name="ReqInput 2 2 3 2 2 7" xfId="47698"/>
    <cellStyle name="ReqInput 2 2 3 2 2 8" xfId="47699"/>
    <cellStyle name="ReqInput 2 2 3 2 2 9" xfId="47700"/>
    <cellStyle name="ReqInput 2 2 3 2 3" xfId="47701"/>
    <cellStyle name="ReqInput 2 2 3 2 3 2" xfId="47702"/>
    <cellStyle name="ReqInput 2 2 3 2 4" xfId="47703"/>
    <cellStyle name="ReqInput 2 2 3 2 4 2" xfId="47704"/>
    <cellStyle name="ReqInput 2 2 3 2 5" xfId="47705"/>
    <cellStyle name="ReqInput 2 2 3 2 5 2" xfId="47706"/>
    <cellStyle name="ReqInput 2 2 3 2 6" xfId="47707"/>
    <cellStyle name="ReqInput 2 2 3 2 6 2" xfId="47708"/>
    <cellStyle name="ReqInput 2 2 3 2 7" xfId="47709"/>
    <cellStyle name="ReqInput 2 2 3 2 7 2" xfId="47710"/>
    <cellStyle name="ReqInput 2 2 3 2 7 3" xfId="47711"/>
    <cellStyle name="ReqInput 2 2 3 2 8" xfId="47712"/>
    <cellStyle name="ReqInput 2 2 3 2 9" xfId="47713"/>
    <cellStyle name="ReqInput 2 2 3 3" xfId="47714"/>
    <cellStyle name="ReqInput 2 2 3 3 2" xfId="47715"/>
    <cellStyle name="ReqInput 2 2 3 3 2 2" xfId="47716"/>
    <cellStyle name="ReqInput 2 2 3 3 3" xfId="47717"/>
    <cellStyle name="ReqInput 2 2 3 3 3 2" xfId="47718"/>
    <cellStyle name="ReqInput 2 2 3 3 4" xfId="47719"/>
    <cellStyle name="ReqInput 2 2 3 3 4 2" xfId="47720"/>
    <cellStyle name="ReqInput 2 2 3 3 5" xfId="47721"/>
    <cellStyle name="ReqInput 2 2 3 3 5 2" xfId="47722"/>
    <cellStyle name="ReqInput 2 2 3 3 6" xfId="47723"/>
    <cellStyle name="ReqInput 2 2 3 3 6 2" xfId="47724"/>
    <cellStyle name="ReqInput 2 2 3 3 6 3" xfId="47725"/>
    <cellStyle name="ReqInput 2 2 3 3 7" xfId="47726"/>
    <cellStyle name="ReqInput 2 2 3 3 8" xfId="47727"/>
    <cellStyle name="ReqInput 2 2 3 3 9" xfId="47728"/>
    <cellStyle name="ReqInput 2 2 3 4" xfId="47729"/>
    <cellStyle name="ReqInput 2 2 3 4 2" xfId="47730"/>
    <cellStyle name="ReqInput 2 2 3 5" xfId="47731"/>
    <cellStyle name="ReqInput 2 2 3 5 2" xfId="47732"/>
    <cellStyle name="ReqInput 2 2 3 6" xfId="47733"/>
    <cellStyle name="ReqInput 2 2 3 6 2" xfId="47734"/>
    <cellStyle name="ReqInput 2 2 3 7" xfId="47735"/>
    <cellStyle name="ReqInput 2 2 3 7 2" xfId="47736"/>
    <cellStyle name="ReqInput 2 2 3 8" xfId="47737"/>
    <cellStyle name="ReqInput 2 2 3 8 2" xfId="47738"/>
    <cellStyle name="ReqInput 2 2 3 8 3" xfId="47739"/>
    <cellStyle name="ReqInput 2 2 3 9" xfId="47740"/>
    <cellStyle name="ReqInput 2 2 4" xfId="47741"/>
    <cellStyle name="ReqInput 2 2 4 10" xfId="47742"/>
    <cellStyle name="ReqInput 2 2 4 2" xfId="47743"/>
    <cellStyle name="ReqInput 2 2 4 2 2" xfId="47744"/>
    <cellStyle name="ReqInput 2 2 4 2 2 2" xfId="47745"/>
    <cellStyle name="ReqInput 2 2 4 2 3" xfId="47746"/>
    <cellStyle name="ReqInput 2 2 4 2 3 2" xfId="47747"/>
    <cellStyle name="ReqInput 2 2 4 2 4" xfId="47748"/>
    <cellStyle name="ReqInput 2 2 4 2 4 2" xfId="47749"/>
    <cellStyle name="ReqInput 2 2 4 2 5" xfId="47750"/>
    <cellStyle name="ReqInput 2 2 4 2 5 2" xfId="47751"/>
    <cellStyle name="ReqInput 2 2 4 2 6" xfId="47752"/>
    <cellStyle name="ReqInput 2 2 4 2 6 2" xfId="47753"/>
    <cellStyle name="ReqInput 2 2 4 2 6 3" xfId="47754"/>
    <cellStyle name="ReqInput 2 2 4 2 7" xfId="47755"/>
    <cellStyle name="ReqInput 2 2 4 2 8" xfId="47756"/>
    <cellStyle name="ReqInput 2 2 4 2 9" xfId="47757"/>
    <cellStyle name="ReqInput 2 2 4 3" xfId="47758"/>
    <cellStyle name="ReqInput 2 2 4 3 2" xfId="47759"/>
    <cellStyle name="ReqInput 2 2 4 4" xfId="47760"/>
    <cellStyle name="ReqInput 2 2 4 4 2" xfId="47761"/>
    <cellStyle name="ReqInput 2 2 4 5" xfId="47762"/>
    <cellStyle name="ReqInput 2 2 4 5 2" xfId="47763"/>
    <cellStyle name="ReqInput 2 2 4 6" xfId="47764"/>
    <cellStyle name="ReqInput 2 2 4 6 2" xfId="47765"/>
    <cellStyle name="ReqInput 2 2 4 7" xfId="47766"/>
    <cellStyle name="ReqInput 2 2 4 7 2" xfId="47767"/>
    <cellStyle name="ReqInput 2 2 4 7 3" xfId="47768"/>
    <cellStyle name="ReqInput 2 2 4 8" xfId="47769"/>
    <cellStyle name="ReqInput 2 2 4 9" xfId="47770"/>
    <cellStyle name="ReqInput 2 2 5" xfId="47771"/>
    <cellStyle name="ReqInput 2 2 5 2" xfId="47772"/>
    <cellStyle name="ReqInput 2 2 5 2 2" xfId="47773"/>
    <cellStyle name="ReqInput 2 2 5 3" xfId="47774"/>
    <cellStyle name="ReqInput 2 2 5 3 2" xfId="47775"/>
    <cellStyle name="ReqInput 2 2 5 4" xfId="47776"/>
    <cellStyle name="ReqInput 2 2 5 4 2" xfId="47777"/>
    <cellStyle name="ReqInput 2 2 5 5" xfId="47778"/>
    <cellStyle name="ReqInput 2 2 5 5 2" xfId="47779"/>
    <cellStyle name="ReqInput 2 2 5 6" xfId="47780"/>
    <cellStyle name="ReqInput 2 2 5 6 2" xfId="47781"/>
    <cellStyle name="ReqInput 2 2 5 6 3" xfId="47782"/>
    <cellStyle name="ReqInput 2 2 5 7" xfId="47783"/>
    <cellStyle name="ReqInput 2 2 5 8" xfId="47784"/>
    <cellStyle name="ReqInput 2 2 5 9" xfId="47785"/>
    <cellStyle name="ReqInput 2 2 6" xfId="47786"/>
    <cellStyle name="ReqInput 2 2 6 2" xfId="47787"/>
    <cellStyle name="ReqInput 2 2 7" xfId="47788"/>
    <cellStyle name="ReqInput 2 2 7 2" xfId="47789"/>
    <cellStyle name="ReqInput 2 2 8" xfId="47790"/>
    <cellStyle name="ReqInput 2 2 8 2" xfId="47791"/>
    <cellStyle name="ReqInput 2 2 9" xfId="47792"/>
    <cellStyle name="ReqInput 2 2 9 2" xfId="47793"/>
    <cellStyle name="ReqInput 2 3" xfId="47794"/>
    <cellStyle name="ReqInput 2 3 10" xfId="47795"/>
    <cellStyle name="ReqInput 2 3 11" xfId="47796"/>
    <cellStyle name="ReqInput 2 3 12" xfId="47797"/>
    <cellStyle name="ReqInput 2 3 2" xfId="47798"/>
    <cellStyle name="ReqInput 2 3 2 10" xfId="47799"/>
    <cellStyle name="ReqInput 2 3 2 11" xfId="47800"/>
    <cellStyle name="ReqInput 2 3 2 2" xfId="47801"/>
    <cellStyle name="ReqInput 2 3 2 2 10" xfId="47802"/>
    <cellStyle name="ReqInput 2 3 2 2 2" xfId="47803"/>
    <cellStyle name="ReqInput 2 3 2 2 2 2" xfId="47804"/>
    <cellStyle name="ReqInput 2 3 2 2 2 2 2" xfId="47805"/>
    <cellStyle name="ReqInput 2 3 2 2 2 3" xfId="47806"/>
    <cellStyle name="ReqInput 2 3 2 2 2 3 2" xfId="47807"/>
    <cellStyle name="ReqInput 2 3 2 2 2 4" xfId="47808"/>
    <cellStyle name="ReqInput 2 3 2 2 2 4 2" xfId="47809"/>
    <cellStyle name="ReqInput 2 3 2 2 2 5" xfId="47810"/>
    <cellStyle name="ReqInput 2 3 2 2 2 5 2" xfId="47811"/>
    <cellStyle name="ReqInput 2 3 2 2 2 6" xfId="47812"/>
    <cellStyle name="ReqInput 2 3 2 2 2 6 2" xfId="47813"/>
    <cellStyle name="ReqInput 2 3 2 2 2 6 3" xfId="47814"/>
    <cellStyle name="ReqInput 2 3 2 2 2 7" xfId="47815"/>
    <cellStyle name="ReqInput 2 3 2 2 2 8" xfId="47816"/>
    <cellStyle name="ReqInput 2 3 2 2 2 9" xfId="47817"/>
    <cellStyle name="ReqInput 2 3 2 2 3" xfId="47818"/>
    <cellStyle name="ReqInput 2 3 2 2 3 2" xfId="47819"/>
    <cellStyle name="ReqInput 2 3 2 2 4" xfId="47820"/>
    <cellStyle name="ReqInput 2 3 2 2 4 2" xfId="47821"/>
    <cellStyle name="ReqInput 2 3 2 2 5" xfId="47822"/>
    <cellStyle name="ReqInput 2 3 2 2 5 2" xfId="47823"/>
    <cellStyle name="ReqInput 2 3 2 2 6" xfId="47824"/>
    <cellStyle name="ReqInput 2 3 2 2 6 2" xfId="47825"/>
    <cellStyle name="ReqInput 2 3 2 2 7" xfId="47826"/>
    <cellStyle name="ReqInput 2 3 2 2 7 2" xfId="47827"/>
    <cellStyle name="ReqInput 2 3 2 2 7 3" xfId="47828"/>
    <cellStyle name="ReqInput 2 3 2 2 8" xfId="47829"/>
    <cellStyle name="ReqInput 2 3 2 2 9" xfId="47830"/>
    <cellStyle name="ReqInput 2 3 2 3" xfId="47831"/>
    <cellStyle name="ReqInput 2 3 2 3 2" xfId="47832"/>
    <cellStyle name="ReqInput 2 3 2 3 2 2" xfId="47833"/>
    <cellStyle name="ReqInput 2 3 2 3 3" xfId="47834"/>
    <cellStyle name="ReqInput 2 3 2 3 3 2" xfId="47835"/>
    <cellStyle name="ReqInput 2 3 2 3 4" xfId="47836"/>
    <cellStyle name="ReqInput 2 3 2 3 4 2" xfId="47837"/>
    <cellStyle name="ReqInput 2 3 2 3 5" xfId="47838"/>
    <cellStyle name="ReqInput 2 3 2 3 5 2" xfId="47839"/>
    <cellStyle name="ReqInput 2 3 2 3 6" xfId="47840"/>
    <cellStyle name="ReqInput 2 3 2 3 6 2" xfId="47841"/>
    <cellStyle name="ReqInput 2 3 2 3 6 3" xfId="47842"/>
    <cellStyle name="ReqInput 2 3 2 3 7" xfId="47843"/>
    <cellStyle name="ReqInput 2 3 2 3 8" xfId="47844"/>
    <cellStyle name="ReqInput 2 3 2 3 9" xfId="47845"/>
    <cellStyle name="ReqInput 2 3 2 4" xfId="47846"/>
    <cellStyle name="ReqInput 2 3 2 4 2" xfId="47847"/>
    <cellStyle name="ReqInput 2 3 2 5" xfId="47848"/>
    <cellStyle name="ReqInput 2 3 2 5 2" xfId="47849"/>
    <cellStyle name="ReqInput 2 3 2 6" xfId="47850"/>
    <cellStyle name="ReqInput 2 3 2 6 2" xfId="47851"/>
    <cellStyle name="ReqInput 2 3 2 7" xfId="47852"/>
    <cellStyle name="ReqInput 2 3 2 7 2" xfId="47853"/>
    <cellStyle name="ReqInput 2 3 2 8" xfId="47854"/>
    <cellStyle name="ReqInput 2 3 2 8 2" xfId="47855"/>
    <cellStyle name="ReqInput 2 3 2 8 3" xfId="47856"/>
    <cellStyle name="ReqInput 2 3 2 9" xfId="47857"/>
    <cellStyle name="ReqInput 2 3 3" xfId="47858"/>
    <cellStyle name="ReqInput 2 3 3 10" xfId="47859"/>
    <cellStyle name="ReqInput 2 3 3 2" xfId="47860"/>
    <cellStyle name="ReqInput 2 3 3 2 2" xfId="47861"/>
    <cellStyle name="ReqInput 2 3 3 2 2 2" xfId="47862"/>
    <cellStyle name="ReqInput 2 3 3 2 3" xfId="47863"/>
    <cellStyle name="ReqInput 2 3 3 2 3 2" xfId="47864"/>
    <cellStyle name="ReqInput 2 3 3 2 4" xfId="47865"/>
    <cellStyle name="ReqInput 2 3 3 2 4 2" xfId="47866"/>
    <cellStyle name="ReqInput 2 3 3 2 5" xfId="47867"/>
    <cellStyle name="ReqInput 2 3 3 2 5 2" xfId="47868"/>
    <cellStyle name="ReqInput 2 3 3 2 6" xfId="47869"/>
    <cellStyle name="ReqInput 2 3 3 2 6 2" xfId="47870"/>
    <cellStyle name="ReqInput 2 3 3 2 6 3" xfId="47871"/>
    <cellStyle name="ReqInput 2 3 3 2 7" xfId="47872"/>
    <cellStyle name="ReqInput 2 3 3 2 8" xfId="47873"/>
    <cellStyle name="ReqInput 2 3 3 2 9" xfId="47874"/>
    <cellStyle name="ReqInput 2 3 3 3" xfId="47875"/>
    <cellStyle name="ReqInput 2 3 3 3 2" xfId="47876"/>
    <cellStyle name="ReqInput 2 3 3 4" xfId="47877"/>
    <cellStyle name="ReqInput 2 3 3 4 2" xfId="47878"/>
    <cellStyle name="ReqInput 2 3 3 5" xfId="47879"/>
    <cellStyle name="ReqInput 2 3 3 5 2" xfId="47880"/>
    <cellStyle name="ReqInput 2 3 3 6" xfId="47881"/>
    <cellStyle name="ReqInput 2 3 3 6 2" xfId="47882"/>
    <cellStyle name="ReqInput 2 3 3 7" xfId="47883"/>
    <cellStyle name="ReqInput 2 3 3 7 2" xfId="47884"/>
    <cellStyle name="ReqInput 2 3 3 7 3" xfId="47885"/>
    <cellStyle name="ReqInput 2 3 3 8" xfId="47886"/>
    <cellStyle name="ReqInput 2 3 3 9" xfId="47887"/>
    <cellStyle name="ReqInput 2 3 4" xfId="47888"/>
    <cellStyle name="ReqInput 2 3 4 2" xfId="47889"/>
    <cellStyle name="ReqInput 2 3 4 2 2" xfId="47890"/>
    <cellStyle name="ReqInput 2 3 4 3" xfId="47891"/>
    <cellStyle name="ReqInput 2 3 4 3 2" xfId="47892"/>
    <cellStyle name="ReqInput 2 3 4 4" xfId="47893"/>
    <cellStyle name="ReqInput 2 3 4 4 2" xfId="47894"/>
    <cellStyle name="ReqInput 2 3 4 5" xfId="47895"/>
    <cellStyle name="ReqInput 2 3 4 5 2" xfId="47896"/>
    <cellStyle name="ReqInput 2 3 4 6" xfId="47897"/>
    <cellStyle name="ReqInput 2 3 4 6 2" xfId="47898"/>
    <cellStyle name="ReqInput 2 3 4 6 3" xfId="47899"/>
    <cellStyle name="ReqInput 2 3 4 7" xfId="47900"/>
    <cellStyle name="ReqInput 2 3 4 8" xfId="47901"/>
    <cellStyle name="ReqInput 2 3 4 9" xfId="47902"/>
    <cellStyle name="ReqInput 2 3 5" xfId="47903"/>
    <cellStyle name="ReqInput 2 3 5 2" xfId="47904"/>
    <cellStyle name="ReqInput 2 3 6" xfId="47905"/>
    <cellStyle name="ReqInput 2 3 6 2" xfId="47906"/>
    <cellStyle name="ReqInput 2 3 7" xfId="47907"/>
    <cellStyle name="ReqInput 2 3 7 2" xfId="47908"/>
    <cellStyle name="ReqInput 2 3 8" xfId="47909"/>
    <cellStyle name="ReqInput 2 3 8 2" xfId="47910"/>
    <cellStyle name="ReqInput 2 3 9" xfId="47911"/>
    <cellStyle name="ReqInput 2 3 9 2" xfId="47912"/>
    <cellStyle name="ReqInput 2 3 9 3" xfId="47913"/>
    <cellStyle name="ReqInput 2 4" xfId="47914"/>
    <cellStyle name="ReqInput 2 4 10" xfId="47915"/>
    <cellStyle name="ReqInput 2 4 11" xfId="47916"/>
    <cellStyle name="ReqInput 2 4 2" xfId="47917"/>
    <cellStyle name="ReqInput 2 4 2 10" xfId="47918"/>
    <cellStyle name="ReqInput 2 4 2 2" xfId="47919"/>
    <cellStyle name="ReqInput 2 4 2 2 2" xfId="47920"/>
    <cellStyle name="ReqInput 2 4 2 2 2 2" xfId="47921"/>
    <cellStyle name="ReqInput 2 4 2 2 3" xfId="47922"/>
    <cellStyle name="ReqInput 2 4 2 2 3 2" xfId="47923"/>
    <cellStyle name="ReqInput 2 4 2 2 4" xfId="47924"/>
    <cellStyle name="ReqInput 2 4 2 2 4 2" xfId="47925"/>
    <cellStyle name="ReqInput 2 4 2 2 5" xfId="47926"/>
    <cellStyle name="ReqInput 2 4 2 2 5 2" xfId="47927"/>
    <cellStyle name="ReqInput 2 4 2 2 6" xfId="47928"/>
    <cellStyle name="ReqInput 2 4 2 2 6 2" xfId="47929"/>
    <cellStyle name="ReqInput 2 4 2 2 6 3" xfId="47930"/>
    <cellStyle name="ReqInput 2 4 2 2 7" xfId="47931"/>
    <cellStyle name="ReqInput 2 4 2 2 8" xfId="47932"/>
    <cellStyle name="ReqInput 2 4 2 2 9" xfId="47933"/>
    <cellStyle name="ReqInput 2 4 2 3" xfId="47934"/>
    <cellStyle name="ReqInput 2 4 2 3 2" xfId="47935"/>
    <cellStyle name="ReqInput 2 4 2 4" xfId="47936"/>
    <cellStyle name="ReqInput 2 4 2 4 2" xfId="47937"/>
    <cellStyle name="ReqInput 2 4 2 5" xfId="47938"/>
    <cellStyle name="ReqInput 2 4 2 5 2" xfId="47939"/>
    <cellStyle name="ReqInput 2 4 2 6" xfId="47940"/>
    <cellStyle name="ReqInput 2 4 2 6 2" xfId="47941"/>
    <cellStyle name="ReqInput 2 4 2 7" xfId="47942"/>
    <cellStyle name="ReqInput 2 4 2 7 2" xfId="47943"/>
    <cellStyle name="ReqInput 2 4 2 7 3" xfId="47944"/>
    <cellStyle name="ReqInput 2 4 2 8" xfId="47945"/>
    <cellStyle name="ReqInput 2 4 2 9" xfId="47946"/>
    <cellStyle name="ReqInput 2 4 3" xfId="47947"/>
    <cellStyle name="ReqInput 2 4 3 2" xfId="47948"/>
    <cellStyle name="ReqInput 2 4 3 2 2" xfId="47949"/>
    <cellStyle name="ReqInput 2 4 3 3" xfId="47950"/>
    <cellStyle name="ReqInput 2 4 3 3 2" xfId="47951"/>
    <cellStyle name="ReqInput 2 4 3 4" xfId="47952"/>
    <cellStyle name="ReqInput 2 4 3 4 2" xfId="47953"/>
    <cellStyle name="ReqInput 2 4 3 5" xfId="47954"/>
    <cellStyle name="ReqInput 2 4 3 5 2" xfId="47955"/>
    <cellStyle name="ReqInput 2 4 3 6" xfId="47956"/>
    <cellStyle name="ReqInput 2 4 3 6 2" xfId="47957"/>
    <cellStyle name="ReqInput 2 4 3 6 3" xfId="47958"/>
    <cellStyle name="ReqInput 2 4 3 7" xfId="47959"/>
    <cellStyle name="ReqInput 2 4 3 8" xfId="47960"/>
    <cellStyle name="ReqInput 2 4 3 9" xfId="47961"/>
    <cellStyle name="ReqInput 2 4 4" xfId="47962"/>
    <cellStyle name="ReqInput 2 4 4 2" xfId="47963"/>
    <cellStyle name="ReqInput 2 4 5" xfId="47964"/>
    <cellStyle name="ReqInput 2 4 5 2" xfId="47965"/>
    <cellStyle name="ReqInput 2 4 6" xfId="47966"/>
    <cellStyle name="ReqInput 2 4 6 2" xfId="47967"/>
    <cellStyle name="ReqInput 2 4 7" xfId="47968"/>
    <cellStyle name="ReqInput 2 4 7 2" xfId="47969"/>
    <cellStyle name="ReqInput 2 4 8" xfId="47970"/>
    <cellStyle name="ReqInput 2 4 8 2" xfId="47971"/>
    <cellStyle name="ReqInput 2 4 8 3" xfId="47972"/>
    <cellStyle name="ReqInput 2 4 9" xfId="47973"/>
    <cellStyle name="ReqInput 2 5" xfId="47974"/>
    <cellStyle name="ReqInput 2 5 10" xfId="47975"/>
    <cellStyle name="ReqInput 2 5 11" xfId="47976"/>
    <cellStyle name="ReqInput 2 5 2" xfId="47977"/>
    <cellStyle name="ReqInput 2 5 2 10" xfId="47978"/>
    <cellStyle name="ReqInput 2 5 2 2" xfId="47979"/>
    <cellStyle name="ReqInput 2 5 2 2 2" xfId="47980"/>
    <cellStyle name="ReqInput 2 5 2 2 2 2" xfId="47981"/>
    <cellStyle name="ReqInput 2 5 2 2 3" xfId="47982"/>
    <cellStyle name="ReqInput 2 5 2 2 3 2" xfId="47983"/>
    <cellStyle name="ReqInput 2 5 2 2 4" xfId="47984"/>
    <cellStyle name="ReqInput 2 5 2 2 4 2" xfId="47985"/>
    <cellStyle name="ReqInput 2 5 2 2 5" xfId="47986"/>
    <cellStyle name="ReqInput 2 5 2 2 5 2" xfId="47987"/>
    <cellStyle name="ReqInput 2 5 2 2 6" xfId="47988"/>
    <cellStyle name="ReqInput 2 5 2 2 6 2" xfId="47989"/>
    <cellStyle name="ReqInput 2 5 2 2 6 3" xfId="47990"/>
    <cellStyle name="ReqInput 2 5 2 2 7" xfId="47991"/>
    <cellStyle name="ReqInput 2 5 2 2 8" xfId="47992"/>
    <cellStyle name="ReqInput 2 5 2 2 9" xfId="47993"/>
    <cellStyle name="ReqInput 2 5 2 3" xfId="47994"/>
    <cellStyle name="ReqInput 2 5 2 3 2" xfId="47995"/>
    <cellStyle name="ReqInput 2 5 2 4" xfId="47996"/>
    <cellStyle name="ReqInput 2 5 2 4 2" xfId="47997"/>
    <cellStyle name="ReqInput 2 5 2 5" xfId="47998"/>
    <cellStyle name="ReqInput 2 5 2 5 2" xfId="47999"/>
    <cellStyle name="ReqInput 2 5 2 6" xfId="48000"/>
    <cellStyle name="ReqInput 2 5 2 6 2" xfId="48001"/>
    <cellStyle name="ReqInput 2 5 2 7" xfId="48002"/>
    <cellStyle name="ReqInput 2 5 2 7 2" xfId="48003"/>
    <cellStyle name="ReqInput 2 5 2 7 3" xfId="48004"/>
    <cellStyle name="ReqInput 2 5 2 8" xfId="48005"/>
    <cellStyle name="ReqInput 2 5 2 9" xfId="48006"/>
    <cellStyle name="ReqInput 2 5 3" xfId="48007"/>
    <cellStyle name="ReqInput 2 5 3 2" xfId="48008"/>
    <cellStyle name="ReqInput 2 5 3 2 2" xfId="48009"/>
    <cellStyle name="ReqInput 2 5 3 3" xfId="48010"/>
    <cellStyle name="ReqInput 2 5 3 3 2" xfId="48011"/>
    <cellStyle name="ReqInput 2 5 3 4" xfId="48012"/>
    <cellStyle name="ReqInput 2 5 3 4 2" xfId="48013"/>
    <cellStyle name="ReqInput 2 5 3 5" xfId="48014"/>
    <cellStyle name="ReqInput 2 5 3 5 2" xfId="48015"/>
    <cellStyle name="ReqInput 2 5 3 6" xfId="48016"/>
    <cellStyle name="ReqInput 2 5 3 6 2" xfId="48017"/>
    <cellStyle name="ReqInput 2 5 3 6 3" xfId="48018"/>
    <cellStyle name="ReqInput 2 5 3 7" xfId="48019"/>
    <cellStyle name="ReqInput 2 5 3 8" xfId="48020"/>
    <cellStyle name="ReqInput 2 5 3 9" xfId="48021"/>
    <cellStyle name="ReqInput 2 5 4" xfId="48022"/>
    <cellStyle name="ReqInput 2 5 4 2" xfId="48023"/>
    <cellStyle name="ReqInput 2 5 5" xfId="48024"/>
    <cellStyle name="ReqInput 2 5 5 2" xfId="48025"/>
    <cellStyle name="ReqInput 2 5 6" xfId="48026"/>
    <cellStyle name="ReqInput 2 5 6 2" xfId="48027"/>
    <cellStyle name="ReqInput 2 5 7" xfId="48028"/>
    <cellStyle name="ReqInput 2 5 7 2" xfId="48029"/>
    <cellStyle name="ReqInput 2 5 8" xfId="48030"/>
    <cellStyle name="ReqInput 2 5 8 2" xfId="48031"/>
    <cellStyle name="ReqInput 2 5 8 3" xfId="48032"/>
    <cellStyle name="ReqInput 2 5 9" xfId="48033"/>
    <cellStyle name="ReqInput 2 6" xfId="48034"/>
    <cellStyle name="ReqInput 2 6 10" xfId="48035"/>
    <cellStyle name="ReqInput 2 6 2" xfId="48036"/>
    <cellStyle name="ReqInput 2 6 2 2" xfId="48037"/>
    <cellStyle name="ReqInput 2 6 2 2 2" xfId="48038"/>
    <cellStyle name="ReqInput 2 6 2 3" xfId="48039"/>
    <cellStyle name="ReqInput 2 6 2 3 2" xfId="48040"/>
    <cellStyle name="ReqInput 2 6 2 4" xfId="48041"/>
    <cellStyle name="ReqInput 2 6 2 4 2" xfId="48042"/>
    <cellStyle name="ReqInput 2 6 2 5" xfId="48043"/>
    <cellStyle name="ReqInput 2 6 2 5 2" xfId="48044"/>
    <cellStyle name="ReqInput 2 6 2 6" xfId="48045"/>
    <cellStyle name="ReqInput 2 6 2 6 2" xfId="48046"/>
    <cellStyle name="ReqInput 2 6 2 6 3" xfId="48047"/>
    <cellStyle name="ReqInput 2 6 2 7" xfId="48048"/>
    <cellStyle name="ReqInput 2 6 2 8" xfId="48049"/>
    <cellStyle name="ReqInput 2 6 2 9" xfId="48050"/>
    <cellStyle name="ReqInput 2 6 3" xfId="48051"/>
    <cellStyle name="ReqInput 2 6 3 2" xfId="48052"/>
    <cellStyle name="ReqInput 2 6 4" xfId="48053"/>
    <cellStyle name="ReqInput 2 6 4 2" xfId="48054"/>
    <cellStyle name="ReqInput 2 6 5" xfId="48055"/>
    <cellStyle name="ReqInput 2 6 5 2" xfId="48056"/>
    <cellStyle name="ReqInput 2 6 6" xfId="48057"/>
    <cellStyle name="ReqInput 2 6 6 2" xfId="48058"/>
    <cellStyle name="ReqInput 2 6 7" xfId="48059"/>
    <cellStyle name="ReqInput 2 6 7 2" xfId="48060"/>
    <cellStyle name="ReqInput 2 6 7 3" xfId="48061"/>
    <cellStyle name="ReqInput 2 6 8" xfId="48062"/>
    <cellStyle name="ReqInput 2 6 9" xfId="48063"/>
    <cellStyle name="ReqInput 2 7" xfId="48064"/>
    <cellStyle name="ReqInput 2 7 2" xfId="48065"/>
    <cellStyle name="ReqInput 2 7 2 2" xfId="48066"/>
    <cellStyle name="ReqInput 2 7 3" xfId="48067"/>
    <cellStyle name="ReqInput 2 7 3 2" xfId="48068"/>
    <cellStyle name="ReqInput 2 7 4" xfId="48069"/>
    <cellStyle name="ReqInput 2 7 4 2" xfId="48070"/>
    <cellStyle name="ReqInput 2 7 5" xfId="48071"/>
    <cellStyle name="ReqInput 2 7 5 2" xfId="48072"/>
    <cellStyle name="ReqInput 2 7 6" xfId="48073"/>
    <cellStyle name="ReqInput 2 7 6 2" xfId="48074"/>
    <cellStyle name="ReqInput 2 7 6 3" xfId="48075"/>
    <cellStyle name="ReqInput 2 7 7" xfId="48076"/>
    <cellStyle name="ReqInput 2 7 8" xfId="48077"/>
    <cellStyle name="ReqInput 2 7 9" xfId="48078"/>
    <cellStyle name="ReqInput 2 8" xfId="48079"/>
    <cellStyle name="ReqInput 2 8 2" xfId="48080"/>
    <cellStyle name="ReqInput 2 9" xfId="48081"/>
    <cellStyle name="ReqInput 2 9 2" xfId="48082"/>
    <cellStyle name="ReqInput 3" xfId="48083"/>
    <cellStyle name="ReqInput 3 10" xfId="48084"/>
    <cellStyle name="ReqInput 3 10 2" xfId="48085"/>
    <cellStyle name="ReqInput 3 11" xfId="48086"/>
    <cellStyle name="ReqInput 3 11 2" xfId="48087"/>
    <cellStyle name="ReqInput 3 12" xfId="48088"/>
    <cellStyle name="ReqInput 3 12 2" xfId="48089"/>
    <cellStyle name="ReqInput 3 12 3" xfId="48090"/>
    <cellStyle name="ReqInput 3 13" xfId="48091"/>
    <cellStyle name="ReqInput 3 14" xfId="48092"/>
    <cellStyle name="ReqInput 3 15" xfId="48093"/>
    <cellStyle name="ReqInput 3 2" xfId="48094"/>
    <cellStyle name="ReqInput 3 2 10" xfId="48095"/>
    <cellStyle name="ReqInput 3 2 10 2" xfId="48096"/>
    <cellStyle name="ReqInput 3 2 10 3" xfId="48097"/>
    <cellStyle name="ReqInput 3 2 11" xfId="48098"/>
    <cellStyle name="ReqInput 3 2 12" xfId="48099"/>
    <cellStyle name="ReqInput 3 2 13" xfId="48100"/>
    <cellStyle name="ReqInput 3 2 2" xfId="48101"/>
    <cellStyle name="ReqInput 3 2 2 10" xfId="48102"/>
    <cellStyle name="ReqInput 3 2 2 11" xfId="48103"/>
    <cellStyle name="ReqInput 3 2 2 12" xfId="48104"/>
    <cellStyle name="ReqInput 3 2 2 2" xfId="48105"/>
    <cellStyle name="ReqInput 3 2 2 2 10" xfId="48106"/>
    <cellStyle name="ReqInput 3 2 2 2 11" xfId="48107"/>
    <cellStyle name="ReqInput 3 2 2 2 2" xfId="48108"/>
    <cellStyle name="ReqInput 3 2 2 2 2 10" xfId="48109"/>
    <cellStyle name="ReqInput 3 2 2 2 2 2" xfId="48110"/>
    <cellStyle name="ReqInput 3 2 2 2 2 2 2" xfId="48111"/>
    <cellStyle name="ReqInput 3 2 2 2 2 2 2 2" xfId="48112"/>
    <cellStyle name="ReqInput 3 2 2 2 2 2 3" xfId="48113"/>
    <cellStyle name="ReqInput 3 2 2 2 2 2 3 2" xfId="48114"/>
    <cellStyle name="ReqInput 3 2 2 2 2 2 4" xfId="48115"/>
    <cellStyle name="ReqInput 3 2 2 2 2 2 4 2" xfId="48116"/>
    <cellStyle name="ReqInput 3 2 2 2 2 2 5" xfId="48117"/>
    <cellStyle name="ReqInput 3 2 2 2 2 2 5 2" xfId="48118"/>
    <cellStyle name="ReqInput 3 2 2 2 2 2 6" xfId="48119"/>
    <cellStyle name="ReqInput 3 2 2 2 2 2 6 2" xfId="48120"/>
    <cellStyle name="ReqInput 3 2 2 2 2 2 6 3" xfId="48121"/>
    <cellStyle name="ReqInput 3 2 2 2 2 2 7" xfId="48122"/>
    <cellStyle name="ReqInput 3 2 2 2 2 2 8" xfId="48123"/>
    <cellStyle name="ReqInput 3 2 2 2 2 2 9" xfId="48124"/>
    <cellStyle name="ReqInput 3 2 2 2 2 3" xfId="48125"/>
    <cellStyle name="ReqInput 3 2 2 2 2 3 2" xfId="48126"/>
    <cellStyle name="ReqInput 3 2 2 2 2 4" xfId="48127"/>
    <cellStyle name="ReqInput 3 2 2 2 2 4 2" xfId="48128"/>
    <cellStyle name="ReqInput 3 2 2 2 2 5" xfId="48129"/>
    <cellStyle name="ReqInput 3 2 2 2 2 5 2" xfId="48130"/>
    <cellStyle name="ReqInput 3 2 2 2 2 6" xfId="48131"/>
    <cellStyle name="ReqInput 3 2 2 2 2 6 2" xfId="48132"/>
    <cellStyle name="ReqInput 3 2 2 2 2 7" xfId="48133"/>
    <cellStyle name="ReqInput 3 2 2 2 2 7 2" xfId="48134"/>
    <cellStyle name="ReqInput 3 2 2 2 2 7 3" xfId="48135"/>
    <cellStyle name="ReqInput 3 2 2 2 2 8" xfId="48136"/>
    <cellStyle name="ReqInput 3 2 2 2 2 9" xfId="48137"/>
    <cellStyle name="ReqInput 3 2 2 2 3" xfId="48138"/>
    <cellStyle name="ReqInput 3 2 2 2 3 2" xfId="48139"/>
    <cellStyle name="ReqInput 3 2 2 2 3 2 2" xfId="48140"/>
    <cellStyle name="ReqInput 3 2 2 2 3 3" xfId="48141"/>
    <cellStyle name="ReqInput 3 2 2 2 3 3 2" xfId="48142"/>
    <cellStyle name="ReqInput 3 2 2 2 3 4" xfId="48143"/>
    <cellStyle name="ReqInput 3 2 2 2 3 4 2" xfId="48144"/>
    <cellStyle name="ReqInput 3 2 2 2 3 5" xfId="48145"/>
    <cellStyle name="ReqInput 3 2 2 2 3 5 2" xfId="48146"/>
    <cellStyle name="ReqInput 3 2 2 2 3 6" xfId="48147"/>
    <cellStyle name="ReqInput 3 2 2 2 3 6 2" xfId="48148"/>
    <cellStyle name="ReqInput 3 2 2 2 3 6 3" xfId="48149"/>
    <cellStyle name="ReqInput 3 2 2 2 3 7" xfId="48150"/>
    <cellStyle name="ReqInput 3 2 2 2 3 8" xfId="48151"/>
    <cellStyle name="ReqInput 3 2 2 2 3 9" xfId="48152"/>
    <cellStyle name="ReqInput 3 2 2 2 4" xfId="48153"/>
    <cellStyle name="ReqInput 3 2 2 2 4 2" xfId="48154"/>
    <cellStyle name="ReqInput 3 2 2 2 5" xfId="48155"/>
    <cellStyle name="ReqInput 3 2 2 2 5 2" xfId="48156"/>
    <cellStyle name="ReqInput 3 2 2 2 6" xfId="48157"/>
    <cellStyle name="ReqInput 3 2 2 2 6 2" xfId="48158"/>
    <cellStyle name="ReqInput 3 2 2 2 7" xfId="48159"/>
    <cellStyle name="ReqInput 3 2 2 2 7 2" xfId="48160"/>
    <cellStyle name="ReqInput 3 2 2 2 8" xfId="48161"/>
    <cellStyle name="ReqInput 3 2 2 2 8 2" xfId="48162"/>
    <cellStyle name="ReqInput 3 2 2 2 8 3" xfId="48163"/>
    <cellStyle name="ReqInput 3 2 2 2 9" xfId="48164"/>
    <cellStyle name="ReqInput 3 2 2 3" xfId="48165"/>
    <cellStyle name="ReqInput 3 2 2 3 10" xfId="48166"/>
    <cellStyle name="ReqInput 3 2 2 3 2" xfId="48167"/>
    <cellStyle name="ReqInput 3 2 2 3 2 2" xfId="48168"/>
    <cellStyle name="ReqInput 3 2 2 3 2 2 2" xfId="48169"/>
    <cellStyle name="ReqInput 3 2 2 3 2 3" xfId="48170"/>
    <cellStyle name="ReqInput 3 2 2 3 2 3 2" xfId="48171"/>
    <cellStyle name="ReqInput 3 2 2 3 2 4" xfId="48172"/>
    <cellStyle name="ReqInput 3 2 2 3 2 4 2" xfId="48173"/>
    <cellStyle name="ReqInput 3 2 2 3 2 5" xfId="48174"/>
    <cellStyle name="ReqInput 3 2 2 3 2 5 2" xfId="48175"/>
    <cellStyle name="ReqInput 3 2 2 3 2 6" xfId="48176"/>
    <cellStyle name="ReqInput 3 2 2 3 2 6 2" xfId="48177"/>
    <cellStyle name="ReqInput 3 2 2 3 2 6 3" xfId="48178"/>
    <cellStyle name="ReqInput 3 2 2 3 2 7" xfId="48179"/>
    <cellStyle name="ReqInput 3 2 2 3 2 8" xfId="48180"/>
    <cellStyle name="ReqInput 3 2 2 3 2 9" xfId="48181"/>
    <cellStyle name="ReqInput 3 2 2 3 3" xfId="48182"/>
    <cellStyle name="ReqInput 3 2 2 3 3 2" xfId="48183"/>
    <cellStyle name="ReqInput 3 2 2 3 4" xfId="48184"/>
    <cellStyle name="ReqInput 3 2 2 3 4 2" xfId="48185"/>
    <cellStyle name="ReqInput 3 2 2 3 5" xfId="48186"/>
    <cellStyle name="ReqInput 3 2 2 3 5 2" xfId="48187"/>
    <cellStyle name="ReqInput 3 2 2 3 6" xfId="48188"/>
    <cellStyle name="ReqInput 3 2 2 3 6 2" xfId="48189"/>
    <cellStyle name="ReqInput 3 2 2 3 7" xfId="48190"/>
    <cellStyle name="ReqInput 3 2 2 3 7 2" xfId="48191"/>
    <cellStyle name="ReqInput 3 2 2 3 7 3" xfId="48192"/>
    <cellStyle name="ReqInput 3 2 2 3 8" xfId="48193"/>
    <cellStyle name="ReqInput 3 2 2 3 9" xfId="48194"/>
    <cellStyle name="ReqInput 3 2 2 4" xfId="48195"/>
    <cellStyle name="ReqInput 3 2 2 4 2" xfId="48196"/>
    <cellStyle name="ReqInput 3 2 2 4 2 2" xfId="48197"/>
    <cellStyle name="ReqInput 3 2 2 4 3" xfId="48198"/>
    <cellStyle name="ReqInput 3 2 2 4 3 2" xfId="48199"/>
    <cellStyle name="ReqInput 3 2 2 4 4" xfId="48200"/>
    <cellStyle name="ReqInput 3 2 2 4 4 2" xfId="48201"/>
    <cellStyle name="ReqInput 3 2 2 4 5" xfId="48202"/>
    <cellStyle name="ReqInput 3 2 2 4 5 2" xfId="48203"/>
    <cellStyle name="ReqInput 3 2 2 4 6" xfId="48204"/>
    <cellStyle name="ReqInput 3 2 2 4 6 2" xfId="48205"/>
    <cellStyle name="ReqInput 3 2 2 4 6 3" xfId="48206"/>
    <cellStyle name="ReqInput 3 2 2 4 7" xfId="48207"/>
    <cellStyle name="ReqInput 3 2 2 4 8" xfId="48208"/>
    <cellStyle name="ReqInput 3 2 2 4 9" xfId="48209"/>
    <cellStyle name="ReqInput 3 2 2 5" xfId="48210"/>
    <cellStyle name="ReqInput 3 2 2 5 2" xfId="48211"/>
    <cellStyle name="ReqInput 3 2 2 6" xfId="48212"/>
    <cellStyle name="ReqInput 3 2 2 6 2" xfId="48213"/>
    <cellStyle name="ReqInput 3 2 2 7" xfId="48214"/>
    <cellStyle name="ReqInput 3 2 2 7 2" xfId="48215"/>
    <cellStyle name="ReqInput 3 2 2 8" xfId="48216"/>
    <cellStyle name="ReqInput 3 2 2 8 2" xfId="48217"/>
    <cellStyle name="ReqInput 3 2 2 9" xfId="48218"/>
    <cellStyle name="ReqInput 3 2 2 9 2" xfId="48219"/>
    <cellStyle name="ReqInput 3 2 2 9 3" xfId="48220"/>
    <cellStyle name="ReqInput 3 2 3" xfId="48221"/>
    <cellStyle name="ReqInput 3 2 3 10" xfId="48222"/>
    <cellStyle name="ReqInput 3 2 3 11" xfId="48223"/>
    <cellStyle name="ReqInput 3 2 3 2" xfId="48224"/>
    <cellStyle name="ReqInput 3 2 3 2 10" xfId="48225"/>
    <cellStyle name="ReqInput 3 2 3 2 2" xfId="48226"/>
    <cellStyle name="ReqInput 3 2 3 2 2 2" xfId="48227"/>
    <cellStyle name="ReqInput 3 2 3 2 2 2 2" xfId="48228"/>
    <cellStyle name="ReqInput 3 2 3 2 2 3" xfId="48229"/>
    <cellStyle name="ReqInput 3 2 3 2 2 3 2" xfId="48230"/>
    <cellStyle name="ReqInput 3 2 3 2 2 4" xfId="48231"/>
    <cellStyle name="ReqInput 3 2 3 2 2 4 2" xfId="48232"/>
    <cellStyle name="ReqInput 3 2 3 2 2 5" xfId="48233"/>
    <cellStyle name="ReqInput 3 2 3 2 2 5 2" xfId="48234"/>
    <cellStyle name="ReqInput 3 2 3 2 2 6" xfId="48235"/>
    <cellStyle name="ReqInput 3 2 3 2 2 6 2" xfId="48236"/>
    <cellStyle name="ReqInput 3 2 3 2 2 6 3" xfId="48237"/>
    <cellStyle name="ReqInput 3 2 3 2 2 7" xfId="48238"/>
    <cellStyle name="ReqInput 3 2 3 2 2 8" xfId="48239"/>
    <cellStyle name="ReqInput 3 2 3 2 2 9" xfId="48240"/>
    <cellStyle name="ReqInput 3 2 3 2 3" xfId="48241"/>
    <cellStyle name="ReqInput 3 2 3 2 3 2" xfId="48242"/>
    <cellStyle name="ReqInput 3 2 3 2 4" xfId="48243"/>
    <cellStyle name="ReqInput 3 2 3 2 4 2" xfId="48244"/>
    <cellStyle name="ReqInput 3 2 3 2 5" xfId="48245"/>
    <cellStyle name="ReqInput 3 2 3 2 5 2" xfId="48246"/>
    <cellStyle name="ReqInput 3 2 3 2 6" xfId="48247"/>
    <cellStyle name="ReqInput 3 2 3 2 6 2" xfId="48248"/>
    <cellStyle name="ReqInput 3 2 3 2 7" xfId="48249"/>
    <cellStyle name="ReqInput 3 2 3 2 7 2" xfId="48250"/>
    <cellStyle name="ReqInput 3 2 3 2 7 3" xfId="48251"/>
    <cellStyle name="ReqInput 3 2 3 2 8" xfId="48252"/>
    <cellStyle name="ReqInput 3 2 3 2 9" xfId="48253"/>
    <cellStyle name="ReqInput 3 2 3 3" xfId="48254"/>
    <cellStyle name="ReqInput 3 2 3 3 2" xfId="48255"/>
    <cellStyle name="ReqInput 3 2 3 3 2 2" xfId="48256"/>
    <cellStyle name="ReqInput 3 2 3 3 3" xfId="48257"/>
    <cellStyle name="ReqInput 3 2 3 3 3 2" xfId="48258"/>
    <cellStyle name="ReqInput 3 2 3 3 4" xfId="48259"/>
    <cellStyle name="ReqInput 3 2 3 3 4 2" xfId="48260"/>
    <cellStyle name="ReqInput 3 2 3 3 5" xfId="48261"/>
    <cellStyle name="ReqInput 3 2 3 3 5 2" xfId="48262"/>
    <cellStyle name="ReqInput 3 2 3 3 6" xfId="48263"/>
    <cellStyle name="ReqInput 3 2 3 3 6 2" xfId="48264"/>
    <cellStyle name="ReqInput 3 2 3 3 6 3" xfId="48265"/>
    <cellStyle name="ReqInput 3 2 3 3 7" xfId="48266"/>
    <cellStyle name="ReqInput 3 2 3 3 8" xfId="48267"/>
    <cellStyle name="ReqInput 3 2 3 3 9" xfId="48268"/>
    <cellStyle name="ReqInput 3 2 3 4" xfId="48269"/>
    <cellStyle name="ReqInput 3 2 3 4 2" xfId="48270"/>
    <cellStyle name="ReqInput 3 2 3 5" xfId="48271"/>
    <cellStyle name="ReqInput 3 2 3 5 2" xfId="48272"/>
    <cellStyle name="ReqInput 3 2 3 6" xfId="48273"/>
    <cellStyle name="ReqInput 3 2 3 6 2" xfId="48274"/>
    <cellStyle name="ReqInput 3 2 3 7" xfId="48275"/>
    <cellStyle name="ReqInput 3 2 3 7 2" xfId="48276"/>
    <cellStyle name="ReqInput 3 2 3 8" xfId="48277"/>
    <cellStyle name="ReqInput 3 2 3 8 2" xfId="48278"/>
    <cellStyle name="ReqInput 3 2 3 8 3" xfId="48279"/>
    <cellStyle name="ReqInput 3 2 3 9" xfId="48280"/>
    <cellStyle name="ReqInput 3 2 4" xfId="48281"/>
    <cellStyle name="ReqInput 3 2 4 10" xfId="48282"/>
    <cellStyle name="ReqInput 3 2 4 2" xfId="48283"/>
    <cellStyle name="ReqInput 3 2 4 2 2" xfId="48284"/>
    <cellStyle name="ReqInput 3 2 4 2 2 2" xfId="48285"/>
    <cellStyle name="ReqInput 3 2 4 2 3" xfId="48286"/>
    <cellStyle name="ReqInput 3 2 4 2 3 2" xfId="48287"/>
    <cellStyle name="ReqInput 3 2 4 2 4" xfId="48288"/>
    <cellStyle name="ReqInput 3 2 4 2 4 2" xfId="48289"/>
    <cellStyle name="ReqInput 3 2 4 2 5" xfId="48290"/>
    <cellStyle name="ReqInput 3 2 4 2 5 2" xfId="48291"/>
    <cellStyle name="ReqInput 3 2 4 2 6" xfId="48292"/>
    <cellStyle name="ReqInput 3 2 4 2 6 2" xfId="48293"/>
    <cellStyle name="ReqInput 3 2 4 2 6 3" xfId="48294"/>
    <cellStyle name="ReqInput 3 2 4 2 7" xfId="48295"/>
    <cellStyle name="ReqInput 3 2 4 2 8" xfId="48296"/>
    <cellStyle name="ReqInput 3 2 4 2 9" xfId="48297"/>
    <cellStyle name="ReqInput 3 2 4 3" xfId="48298"/>
    <cellStyle name="ReqInput 3 2 4 3 2" xfId="48299"/>
    <cellStyle name="ReqInput 3 2 4 4" xfId="48300"/>
    <cellStyle name="ReqInput 3 2 4 4 2" xfId="48301"/>
    <cellStyle name="ReqInput 3 2 4 5" xfId="48302"/>
    <cellStyle name="ReqInput 3 2 4 5 2" xfId="48303"/>
    <cellStyle name="ReqInput 3 2 4 6" xfId="48304"/>
    <cellStyle name="ReqInput 3 2 4 6 2" xfId="48305"/>
    <cellStyle name="ReqInput 3 2 4 7" xfId="48306"/>
    <cellStyle name="ReqInput 3 2 4 7 2" xfId="48307"/>
    <cellStyle name="ReqInput 3 2 4 7 3" xfId="48308"/>
    <cellStyle name="ReqInput 3 2 4 8" xfId="48309"/>
    <cellStyle name="ReqInput 3 2 4 9" xfId="48310"/>
    <cellStyle name="ReqInput 3 2 5" xfId="48311"/>
    <cellStyle name="ReqInput 3 2 5 2" xfId="48312"/>
    <cellStyle name="ReqInput 3 2 5 2 2" xfId="48313"/>
    <cellStyle name="ReqInput 3 2 5 3" xfId="48314"/>
    <cellStyle name="ReqInput 3 2 5 3 2" xfId="48315"/>
    <cellStyle name="ReqInput 3 2 5 4" xfId="48316"/>
    <cellStyle name="ReqInput 3 2 5 4 2" xfId="48317"/>
    <cellStyle name="ReqInput 3 2 5 5" xfId="48318"/>
    <cellStyle name="ReqInput 3 2 5 5 2" xfId="48319"/>
    <cellStyle name="ReqInput 3 2 5 6" xfId="48320"/>
    <cellStyle name="ReqInput 3 2 5 6 2" xfId="48321"/>
    <cellStyle name="ReqInput 3 2 5 6 3" xfId="48322"/>
    <cellStyle name="ReqInput 3 2 5 7" xfId="48323"/>
    <cellStyle name="ReqInput 3 2 5 8" xfId="48324"/>
    <cellStyle name="ReqInput 3 2 5 9" xfId="48325"/>
    <cellStyle name="ReqInput 3 2 6" xfId="48326"/>
    <cellStyle name="ReqInput 3 2 6 2" xfId="48327"/>
    <cellStyle name="ReqInput 3 2 7" xfId="48328"/>
    <cellStyle name="ReqInput 3 2 7 2" xfId="48329"/>
    <cellStyle name="ReqInput 3 2 8" xfId="48330"/>
    <cellStyle name="ReqInput 3 2 8 2" xfId="48331"/>
    <cellStyle name="ReqInput 3 2 9" xfId="48332"/>
    <cellStyle name="ReqInput 3 2 9 2" xfId="48333"/>
    <cellStyle name="ReqInput 3 3" xfId="48334"/>
    <cellStyle name="ReqInput 3 3 10" xfId="48335"/>
    <cellStyle name="ReqInput 3 3 11" xfId="48336"/>
    <cellStyle name="ReqInput 3 3 12" xfId="48337"/>
    <cellStyle name="ReqInput 3 3 2" xfId="48338"/>
    <cellStyle name="ReqInput 3 3 2 10" xfId="48339"/>
    <cellStyle name="ReqInput 3 3 2 11" xfId="48340"/>
    <cellStyle name="ReqInput 3 3 2 2" xfId="48341"/>
    <cellStyle name="ReqInput 3 3 2 2 10" xfId="48342"/>
    <cellStyle name="ReqInput 3 3 2 2 2" xfId="48343"/>
    <cellStyle name="ReqInput 3 3 2 2 2 2" xfId="48344"/>
    <cellStyle name="ReqInput 3 3 2 2 2 2 2" xfId="48345"/>
    <cellStyle name="ReqInput 3 3 2 2 2 3" xfId="48346"/>
    <cellStyle name="ReqInput 3 3 2 2 2 3 2" xfId="48347"/>
    <cellStyle name="ReqInput 3 3 2 2 2 4" xfId="48348"/>
    <cellStyle name="ReqInput 3 3 2 2 2 4 2" xfId="48349"/>
    <cellStyle name="ReqInput 3 3 2 2 2 5" xfId="48350"/>
    <cellStyle name="ReqInput 3 3 2 2 2 5 2" xfId="48351"/>
    <cellStyle name="ReqInput 3 3 2 2 2 6" xfId="48352"/>
    <cellStyle name="ReqInput 3 3 2 2 2 6 2" xfId="48353"/>
    <cellStyle name="ReqInput 3 3 2 2 2 6 3" xfId="48354"/>
    <cellStyle name="ReqInput 3 3 2 2 2 7" xfId="48355"/>
    <cellStyle name="ReqInput 3 3 2 2 2 8" xfId="48356"/>
    <cellStyle name="ReqInput 3 3 2 2 2 9" xfId="48357"/>
    <cellStyle name="ReqInput 3 3 2 2 3" xfId="48358"/>
    <cellStyle name="ReqInput 3 3 2 2 3 2" xfId="48359"/>
    <cellStyle name="ReqInput 3 3 2 2 4" xfId="48360"/>
    <cellStyle name="ReqInput 3 3 2 2 4 2" xfId="48361"/>
    <cellStyle name="ReqInput 3 3 2 2 5" xfId="48362"/>
    <cellStyle name="ReqInput 3 3 2 2 5 2" xfId="48363"/>
    <cellStyle name="ReqInput 3 3 2 2 6" xfId="48364"/>
    <cellStyle name="ReqInput 3 3 2 2 6 2" xfId="48365"/>
    <cellStyle name="ReqInput 3 3 2 2 7" xfId="48366"/>
    <cellStyle name="ReqInput 3 3 2 2 7 2" xfId="48367"/>
    <cellStyle name="ReqInput 3 3 2 2 7 3" xfId="48368"/>
    <cellStyle name="ReqInput 3 3 2 2 8" xfId="48369"/>
    <cellStyle name="ReqInput 3 3 2 2 9" xfId="48370"/>
    <cellStyle name="ReqInput 3 3 2 3" xfId="48371"/>
    <cellStyle name="ReqInput 3 3 2 3 2" xfId="48372"/>
    <cellStyle name="ReqInput 3 3 2 3 2 2" xfId="48373"/>
    <cellStyle name="ReqInput 3 3 2 3 3" xfId="48374"/>
    <cellStyle name="ReqInput 3 3 2 3 3 2" xfId="48375"/>
    <cellStyle name="ReqInput 3 3 2 3 4" xfId="48376"/>
    <cellStyle name="ReqInput 3 3 2 3 4 2" xfId="48377"/>
    <cellStyle name="ReqInput 3 3 2 3 5" xfId="48378"/>
    <cellStyle name="ReqInput 3 3 2 3 5 2" xfId="48379"/>
    <cellStyle name="ReqInput 3 3 2 3 6" xfId="48380"/>
    <cellStyle name="ReqInput 3 3 2 3 6 2" xfId="48381"/>
    <cellStyle name="ReqInput 3 3 2 3 6 3" xfId="48382"/>
    <cellStyle name="ReqInput 3 3 2 3 7" xfId="48383"/>
    <cellStyle name="ReqInput 3 3 2 3 8" xfId="48384"/>
    <cellStyle name="ReqInput 3 3 2 3 9" xfId="48385"/>
    <cellStyle name="ReqInput 3 3 2 4" xfId="48386"/>
    <cellStyle name="ReqInput 3 3 2 4 2" xfId="48387"/>
    <cellStyle name="ReqInput 3 3 2 5" xfId="48388"/>
    <cellStyle name="ReqInput 3 3 2 5 2" xfId="48389"/>
    <cellStyle name="ReqInput 3 3 2 6" xfId="48390"/>
    <cellStyle name="ReqInput 3 3 2 6 2" xfId="48391"/>
    <cellStyle name="ReqInput 3 3 2 7" xfId="48392"/>
    <cellStyle name="ReqInput 3 3 2 7 2" xfId="48393"/>
    <cellStyle name="ReqInput 3 3 2 8" xfId="48394"/>
    <cellStyle name="ReqInput 3 3 2 8 2" xfId="48395"/>
    <cellStyle name="ReqInput 3 3 2 8 3" xfId="48396"/>
    <cellStyle name="ReqInput 3 3 2 9" xfId="48397"/>
    <cellStyle name="ReqInput 3 3 3" xfId="48398"/>
    <cellStyle name="ReqInput 3 3 3 10" xfId="48399"/>
    <cellStyle name="ReqInput 3 3 3 2" xfId="48400"/>
    <cellStyle name="ReqInput 3 3 3 2 2" xfId="48401"/>
    <cellStyle name="ReqInput 3 3 3 2 2 2" xfId="48402"/>
    <cellStyle name="ReqInput 3 3 3 2 3" xfId="48403"/>
    <cellStyle name="ReqInput 3 3 3 2 3 2" xfId="48404"/>
    <cellStyle name="ReqInput 3 3 3 2 4" xfId="48405"/>
    <cellStyle name="ReqInput 3 3 3 2 4 2" xfId="48406"/>
    <cellStyle name="ReqInput 3 3 3 2 5" xfId="48407"/>
    <cellStyle name="ReqInput 3 3 3 2 5 2" xfId="48408"/>
    <cellStyle name="ReqInput 3 3 3 2 6" xfId="48409"/>
    <cellStyle name="ReqInput 3 3 3 2 6 2" xfId="48410"/>
    <cellStyle name="ReqInput 3 3 3 2 6 3" xfId="48411"/>
    <cellStyle name="ReqInput 3 3 3 2 7" xfId="48412"/>
    <cellStyle name="ReqInput 3 3 3 2 8" xfId="48413"/>
    <cellStyle name="ReqInput 3 3 3 2 9" xfId="48414"/>
    <cellStyle name="ReqInput 3 3 3 3" xfId="48415"/>
    <cellStyle name="ReqInput 3 3 3 3 2" xfId="48416"/>
    <cellStyle name="ReqInput 3 3 3 4" xfId="48417"/>
    <cellStyle name="ReqInput 3 3 3 4 2" xfId="48418"/>
    <cellStyle name="ReqInput 3 3 3 5" xfId="48419"/>
    <cellStyle name="ReqInput 3 3 3 5 2" xfId="48420"/>
    <cellStyle name="ReqInput 3 3 3 6" xfId="48421"/>
    <cellStyle name="ReqInput 3 3 3 6 2" xfId="48422"/>
    <cellStyle name="ReqInput 3 3 3 7" xfId="48423"/>
    <cellStyle name="ReqInput 3 3 3 7 2" xfId="48424"/>
    <cellStyle name="ReqInput 3 3 3 7 3" xfId="48425"/>
    <cellStyle name="ReqInput 3 3 3 8" xfId="48426"/>
    <cellStyle name="ReqInput 3 3 3 9" xfId="48427"/>
    <cellStyle name="ReqInput 3 3 4" xfId="48428"/>
    <cellStyle name="ReqInput 3 3 4 2" xfId="48429"/>
    <cellStyle name="ReqInput 3 3 4 2 2" xfId="48430"/>
    <cellStyle name="ReqInput 3 3 4 3" xfId="48431"/>
    <cellStyle name="ReqInput 3 3 4 3 2" xfId="48432"/>
    <cellStyle name="ReqInput 3 3 4 4" xfId="48433"/>
    <cellStyle name="ReqInput 3 3 4 4 2" xfId="48434"/>
    <cellStyle name="ReqInput 3 3 4 5" xfId="48435"/>
    <cellStyle name="ReqInput 3 3 4 5 2" xfId="48436"/>
    <cellStyle name="ReqInput 3 3 4 6" xfId="48437"/>
    <cellStyle name="ReqInput 3 3 4 6 2" xfId="48438"/>
    <cellStyle name="ReqInput 3 3 4 6 3" xfId="48439"/>
    <cellStyle name="ReqInput 3 3 4 7" xfId="48440"/>
    <cellStyle name="ReqInput 3 3 4 8" xfId="48441"/>
    <cellStyle name="ReqInput 3 3 4 9" xfId="48442"/>
    <cellStyle name="ReqInput 3 3 5" xfId="48443"/>
    <cellStyle name="ReqInput 3 3 5 2" xfId="48444"/>
    <cellStyle name="ReqInput 3 3 6" xfId="48445"/>
    <cellStyle name="ReqInput 3 3 6 2" xfId="48446"/>
    <cellStyle name="ReqInput 3 3 7" xfId="48447"/>
    <cellStyle name="ReqInput 3 3 7 2" xfId="48448"/>
    <cellStyle name="ReqInput 3 3 8" xfId="48449"/>
    <cellStyle name="ReqInput 3 3 8 2" xfId="48450"/>
    <cellStyle name="ReqInput 3 3 9" xfId="48451"/>
    <cellStyle name="ReqInput 3 3 9 2" xfId="48452"/>
    <cellStyle name="ReqInput 3 3 9 3" xfId="48453"/>
    <cellStyle name="ReqInput 3 4" xfId="48454"/>
    <cellStyle name="ReqInput 3 4 10" xfId="48455"/>
    <cellStyle name="ReqInput 3 4 11" xfId="48456"/>
    <cellStyle name="ReqInput 3 4 2" xfId="48457"/>
    <cellStyle name="ReqInput 3 4 2 10" xfId="48458"/>
    <cellStyle name="ReqInput 3 4 2 2" xfId="48459"/>
    <cellStyle name="ReqInput 3 4 2 2 2" xfId="48460"/>
    <cellStyle name="ReqInput 3 4 2 2 2 2" xfId="48461"/>
    <cellStyle name="ReqInput 3 4 2 2 3" xfId="48462"/>
    <cellStyle name="ReqInput 3 4 2 2 3 2" xfId="48463"/>
    <cellStyle name="ReqInput 3 4 2 2 4" xfId="48464"/>
    <cellStyle name="ReqInput 3 4 2 2 4 2" xfId="48465"/>
    <cellStyle name="ReqInput 3 4 2 2 5" xfId="48466"/>
    <cellStyle name="ReqInput 3 4 2 2 5 2" xfId="48467"/>
    <cellStyle name="ReqInput 3 4 2 2 6" xfId="48468"/>
    <cellStyle name="ReqInput 3 4 2 2 6 2" xfId="48469"/>
    <cellStyle name="ReqInput 3 4 2 2 6 3" xfId="48470"/>
    <cellStyle name="ReqInput 3 4 2 2 7" xfId="48471"/>
    <cellStyle name="ReqInput 3 4 2 2 8" xfId="48472"/>
    <cellStyle name="ReqInput 3 4 2 2 9" xfId="48473"/>
    <cellStyle name="ReqInput 3 4 2 3" xfId="48474"/>
    <cellStyle name="ReqInput 3 4 2 3 2" xfId="48475"/>
    <cellStyle name="ReqInput 3 4 2 4" xfId="48476"/>
    <cellStyle name="ReqInput 3 4 2 4 2" xfId="48477"/>
    <cellStyle name="ReqInput 3 4 2 5" xfId="48478"/>
    <cellStyle name="ReqInput 3 4 2 5 2" xfId="48479"/>
    <cellStyle name="ReqInput 3 4 2 6" xfId="48480"/>
    <cellStyle name="ReqInput 3 4 2 6 2" xfId="48481"/>
    <cellStyle name="ReqInput 3 4 2 7" xfId="48482"/>
    <cellStyle name="ReqInput 3 4 2 7 2" xfId="48483"/>
    <cellStyle name="ReqInput 3 4 2 7 3" xfId="48484"/>
    <cellStyle name="ReqInput 3 4 2 8" xfId="48485"/>
    <cellStyle name="ReqInput 3 4 2 9" xfId="48486"/>
    <cellStyle name="ReqInput 3 4 3" xfId="48487"/>
    <cellStyle name="ReqInput 3 4 3 2" xfId="48488"/>
    <cellStyle name="ReqInput 3 4 3 2 2" xfId="48489"/>
    <cellStyle name="ReqInput 3 4 3 3" xfId="48490"/>
    <cellStyle name="ReqInput 3 4 3 3 2" xfId="48491"/>
    <cellStyle name="ReqInput 3 4 3 4" xfId="48492"/>
    <cellStyle name="ReqInput 3 4 3 4 2" xfId="48493"/>
    <cellStyle name="ReqInput 3 4 3 5" xfId="48494"/>
    <cellStyle name="ReqInput 3 4 3 5 2" xfId="48495"/>
    <cellStyle name="ReqInput 3 4 3 6" xfId="48496"/>
    <cellStyle name="ReqInput 3 4 3 6 2" xfId="48497"/>
    <cellStyle name="ReqInput 3 4 3 6 3" xfId="48498"/>
    <cellStyle name="ReqInput 3 4 3 7" xfId="48499"/>
    <cellStyle name="ReqInput 3 4 3 8" xfId="48500"/>
    <cellStyle name="ReqInput 3 4 3 9" xfId="48501"/>
    <cellStyle name="ReqInput 3 4 4" xfId="48502"/>
    <cellStyle name="ReqInput 3 4 4 2" xfId="48503"/>
    <cellStyle name="ReqInput 3 4 5" xfId="48504"/>
    <cellStyle name="ReqInput 3 4 5 2" xfId="48505"/>
    <cellStyle name="ReqInput 3 4 6" xfId="48506"/>
    <cellStyle name="ReqInput 3 4 6 2" xfId="48507"/>
    <cellStyle name="ReqInput 3 4 7" xfId="48508"/>
    <cellStyle name="ReqInput 3 4 7 2" xfId="48509"/>
    <cellStyle name="ReqInput 3 4 8" xfId="48510"/>
    <cellStyle name="ReqInput 3 4 8 2" xfId="48511"/>
    <cellStyle name="ReqInput 3 4 8 3" xfId="48512"/>
    <cellStyle name="ReqInput 3 4 9" xfId="48513"/>
    <cellStyle name="ReqInput 3 5" xfId="48514"/>
    <cellStyle name="ReqInput 3 5 10" xfId="48515"/>
    <cellStyle name="ReqInput 3 5 11" xfId="48516"/>
    <cellStyle name="ReqInput 3 5 2" xfId="48517"/>
    <cellStyle name="ReqInput 3 5 2 10" xfId="48518"/>
    <cellStyle name="ReqInput 3 5 2 2" xfId="48519"/>
    <cellStyle name="ReqInput 3 5 2 2 2" xfId="48520"/>
    <cellStyle name="ReqInput 3 5 2 2 2 2" xfId="48521"/>
    <cellStyle name="ReqInput 3 5 2 2 3" xfId="48522"/>
    <cellStyle name="ReqInput 3 5 2 2 3 2" xfId="48523"/>
    <cellStyle name="ReqInput 3 5 2 2 4" xfId="48524"/>
    <cellStyle name="ReqInput 3 5 2 2 4 2" xfId="48525"/>
    <cellStyle name="ReqInput 3 5 2 2 5" xfId="48526"/>
    <cellStyle name="ReqInput 3 5 2 2 5 2" xfId="48527"/>
    <cellStyle name="ReqInput 3 5 2 2 6" xfId="48528"/>
    <cellStyle name="ReqInput 3 5 2 2 6 2" xfId="48529"/>
    <cellStyle name="ReqInput 3 5 2 2 6 3" xfId="48530"/>
    <cellStyle name="ReqInput 3 5 2 2 7" xfId="48531"/>
    <cellStyle name="ReqInput 3 5 2 2 8" xfId="48532"/>
    <cellStyle name="ReqInput 3 5 2 2 9" xfId="48533"/>
    <cellStyle name="ReqInput 3 5 2 3" xfId="48534"/>
    <cellStyle name="ReqInput 3 5 2 3 2" xfId="48535"/>
    <cellStyle name="ReqInput 3 5 2 4" xfId="48536"/>
    <cellStyle name="ReqInput 3 5 2 4 2" xfId="48537"/>
    <cellStyle name="ReqInput 3 5 2 5" xfId="48538"/>
    <cellStyle name="ReqInput 3 5 2 5 2" xfId="48539"/>
    <cellStyle name="ReqInput 3 5 2 6" xfId="48540"/>
    <cellStyle name="ReqInput 3 5 2 6 2" xfId="48541"/>
    <cellStyle name="ReqInput 3 5 2 7" xfId="48542"/>
    <cellStyle name="ReqInput 3 5 2 7 2" xfId="48543"/>
    <cellStyle name="ReqInput 3 5 2 7 3" xfId="48544"/>
    <cellStyle name="ReqInput 3 5 2 8" xfId="48545"/>
    <cellStyle name="ReqInput 3 5 2 9" xfId="48546"/>
    <cellStyle name="ReqInput 3 5 3" xfId="48547"/>
    <cellStyle name="ReqInput 3 5 3 2" xfId="48548"/>
    <cellStyle name="ReqInput 3 5 3 2 2" xfId="48549"/>
    <cellStyle name="ReqInput 3 5 3 3" xfId="48550"/>
    <cellStyle name="ReqInput 3 5 3 3 2" xfId="48551"/>
    <cellStyle name="ReqInput 3 5 3 4" xfId="48552"/>
    <cellStyle name="ReqInput 3 5 3 4 2" xfId="48553"/>
    <cellStyle name="ReqInput 3 5 3 5" xfId="48554"/>
    <cellStyle name="ReqInput 3 5 3 5 2" xfId="48555"/>
    <cellStyle name="ReqInput 3 5 3 6" xfId="48556"/>
    <cellStyle name="ReqInput 3 5 3 6 2" xfId="48557"/>
    <cellStyle name="ReqInput 3 5 3 6 3" xfId="48558"/>
    <cellStyle name="ReqInput 3 5 3 7" xfId="48559"/>
    <cellStyle name="ReqInput 3 5 3 8" xfId="48560"/>
    <cellStyle name="ReqInput 3 5 3 9" xfId="48561"/>
    <cellStyle name="ReqInput 3 5 4" xfId="48562"/>
    <cellStyle name="ReqInput 3 5 4 2" xfId="48563"/>
    <cellStyle name="ReqInput 3 5 5" xfId="48564"/>
    <cellStyle name="ReqInput 3 5 5 2" xfId="48565"/>
    <cellStyle name="ReqInput 3 5 6" xfId="48566"/>
    <cellStyle name="ReqInput 3 5 6 2" xfId="48567"/>
    <cellStyle name="ReqInput 3 5 7" xfId="48568"/>
    <cellStyle name="ReqInput 3 5 7 2" xfId="48569"/>
    <cellStyle name="ReqInput 3 5 8" xfId="48570"/>
    <cellStyle name="ReqInput 3 5 8 2" xfId="48571"/>
    <cellStyle name="ReqInput 3 5 8 3" xfId="48572"/>
    <cellStyle name="ReqInput 3 5 9" xfId="48573"/>
    <cellStyle name="ReqInput 3 6" xfId="48574"/>
    <cellStyle name="ReqInput 3 6 10" xfId="48575"/>
    <cellStyle name="ReqInput 3 6 2" xfId="48576"/>
    <cellStyle name="ReqInput 3 6 2 2" xfId="48577"/>
    <cellStyle name="ReqInput 3 6 2 2 2" xfId="48578"/>
    <cellStyle name="ReqInput 3 6 2 3" xfId="48579"/>
    <cellStyle name="ReqInput 3 6 2 3 2" xfId="48580"/>
    <cellStyle name="ReqInput 3 6 2 4" xfId="48581"/>
    <cellStyle name="ReqInput 3 6 2 4 2" xfId="48582"/>
    <cellStyle name="ReqInput 3 6 2 5" xfId="48583"/>
    <cellStyle name="ReqInput 3 6 2 5 2" xfId="48584"/>
    <cellStyle name="ReqInput 3 6 2 6" xfId="48585"/>
    <cellStyle name="ReqInput 3 6 2 6 2" xfId="48586"/>
    <cellStyle name="ReqInput 3 6 2 6 3" xfId="48587"/>
    <cellStyle name="ReqInput 3 6 2 7" xfId="48588"/>
    <cellStyle name="ReqInput 3 6 2 8" xfId="48589"/>
    <cellStyle name="ReqInput 3 6 2 9" xfId="48590"/>
    <cellStyle name="ReqInput 3 6 3" xfId="48591"/>
    <cellStyle name="ReqInput 3 6 3 2" xfId="48592"/>
    <cellStyle name="ReqInput 3 6 4" xfId="48593"/>
    <cellStyle name="ReqInput 3 6 4 2" xfId="48594"/>
    <cellStyle name="ReqInput 3 6 5" xfId="48595"/>
    <cellStyle name="ReqInput 3 6 5 2" xfId="48596"/>
    <cellStyle name="ReqInput 3 6 6" xfId="48597"/>
    <cellStyle name="ReqInput 3 6 6 2" xfId="48598"/>
    <cellStyle name="ReqInput 3 6 7" xfId="48599"/>
    <cellStyle name="ReqInput 3 6 7 2" xfId="48600"/>
    <cellStyle name="ReqInput 3 6 7 3" xfId="48601"/>
    <cellStyle name="ReqInput 3 6 8" xfId="48602"/>
    <cellStyle name="ReqInput 3 6 9" xfId="48603"/>
    <cellStyle name="ReqInput 3 7" xfId="48604"/>
    <cellStyle name="ReqInput 3 7 2" xfId="48605"/>
    <cellStyle name="ReqInput 3 7 2 2" xfId="48606"/>
    <cellStyle name="ReqInput 3 7 3" xfId="48607"/>
    <cellStyle name="ReqInput 3 7 3 2" xfId="48608"/>
    <cellStyle name="ReqInput 3 7 4" xfId="48609"/>
    <cellStyle name="ReqInput 3 7 4 2" xfId="48610"/>
    <cellStyle name="ReqInput 3 7 5" xfId="48611"/>
    <cellStyle name="ReqInput 3 7 5 2" xfId="48612"/>
    <cellStyle name="ReqInput 3 7 6" xfId="48613"/>
    <cellStyle name="ReqInput 3 7 6 2" xfId="48614"/>
    <cellStyle name="ReqInput 3 7 6 3" xfId="48615"/>
    <cellStyle name="ReqInput 3 7 7" xfId="48616"/>
    <cellStyle name="ReqInput 3 7 8" xfId="48617"/>
    <cellStyle name="ReqInput 3 7 9" xfId="48618"/>
    <cellStyle name="ReqInput 3 8" xfId="48619"/>
    <cellStyle name="ReqInput 3 8 2" xfId="48620"/>
    <cellStyle name="ReqInput 3 9" xfId="48621"/>
    <cellStyle name="ReqInput 3 9 2" xfId="48622"/>
    <cellStyle name="ReqInput 4" xfId="48623"/>
    <cellStyle name="ReqInput 4 10" xfId="48624"/>
    <cellStyle name="ReqInput 4 10 2" xfId="48625"/>
    <cellStyle name="ReqInput 4 10 3" xfId="48626"/>
    <cellStyle name="ReqInput 4 11" xfId="48627"/>
    <cellStyle name="ReqInput 4 12" xfId="48628"/>
    <cellStyle name="ReqInput 4 13" xfId="48629"/>
    <cellStyle name="ReqInput 4 2" xfId="48630"/>
    <cellStyle name="ReqInput 4 2 10" xfId="48631"/>
    <cellStyle name="ReqInput 4 2 11" xfId="48632"/>
    <cellStyle name="ReqInput 4 2 12" xfId="48633"/>
    <cellStyle name="ReqInput 4 2 2" xfId="48634"/>
    <cellStyle name="ReqInput 4 2 2 10" xfId="48635"/>
    <cellStyle name="ReqInput 4 2 2 11" xfId="48636"/>
    <cellStyle name="ReqInput 4 2 2 2" xfId="48637"/>
    <cellStyle name="ReqInput 4 2 2 2 10" xfId="48638"/>
    <cellStyle name="ReqInput 4 2 2 2 2" xfId="48639"/>
    <cellStyle name="ReqInput 4 2 2 2 2 2" xfId="48640"/>
    <cellStyle name="ReqInput 4 2 2 2 2 2 2" xfId="48641"/>
    <cellStyle name="ReqInput 4 2 2 2 2 3" xfId="48642"/>
    <cellStyle name="ReqInput 4 2 2 2 2 3 2" xfId="48643"/>
    <cellStyle name="ReqInput 4 2 2 2 2 4" xfId="48644"/>
    <cellStyle name="ReqInput 4 2 2 2 2 4 2" xfId="48645"/>
    <cellStyle name="ReqInput 4 2 2 2 2 5" xfId="48646"/>
    <cellStyle name="ReqInput 4 2 2 2 2 5 2" xfId="48647"/>
    <cellStyle name="ReqInput 4 2 2 2 2 6" xfId="48648"/>
    <cellStyle name="ReqInput 4 2 2 2 2 6 2" xfId="48649"/>
    <cellStyle name="ReqInput 4 2 2 2 2 6 3" xfId="48650"/>
    <cellStyle name="ReqInput 4 2 2 2 2 7" xfId="48651"/>
    <cellStyle name="ReqInput 4 2 2 2 2 8" xfId="48652"/>
    <cellStyle name="ReqInput 4 2 2 2 2 9" xfId="48653"/>
    <cellStyle name="ReqInput 4 2 2 2 3" xfId="48654"/>
    <cellStyle name="ReqInput 4 2 2 2 3 2" xfId="48655"/>
    <cellStyle name="ReqInput 4 2 2 2 4" xfId="48656"/>
    <cellStyle name="ReqInput 4 2 2 2 4 2" xfId="48657"/>
    <cellStyle name="ReqInput 4 2 2 2 5" xfId="48658"/>
    <cellStyle name="ReqInput 4 2 2 2 5 2" xfId="48659"/>
    <cellStyle name="ReqInput 4 2 2 2 6" xfId="48660"/>
    <cellStyle name="ReqInput 4 2 2 2 6 2" xfId="48661"/>
    <cellStyle name="ReqInput 4 2 2 2 7" xfId="48662"/>
    <cellStyle name="ReqInput 4 2 2 2 7 2" xfId="48663"/>
    <cellStyle name="ReqInput 4 2 2 2 7 3" xfId="48664"/>
    <cellStyle name="ReqInput 4 2 2 2 8" xfId="48665"/>
    <cellStyle name="ReqInput 4 2 2 2 9" xfId="48666"/>
    <cellStyle name="ReqInput 4 2 2 3" xfId="48667"/>
    <cellStyle name="ReqInput 4 2 2 3 2" xfId="48668"/>
    <cellStyle name="ReqInput 4 2 2 3 2 2" xfId="48669"/>
    <cellStyle name="ReqInput 4 2 2 3 3" xfId="48670"/>
    <cellStyle name="ReqInput 4 2 2 3 3 2" xfId="48671"/>
    <cellStyle name="ReqInput 4 2 2 3 4" xfId="48672"/>
    <cellStyle name="ReqInput 4 2 2 3 4 2" xfId="48673"/>
    <cellStyle name="ReqInput 4 2 2 3 5" xfId="48674"/>
    <cellStyle name="ReqInput 4 2 2 3 5 2" xfId="48675"/>
    <cellStyle name="ReqInput 4 2 2 3 6" xfId="48676"/>
    <cellStyle name="ReqInput 4 2 2 3 6 2" xfId="48677"/>
    <cellStyle name="ReqInput 4 2 2 3 6 3" xfId="48678"/>
    <cellStyle name="ReqInput 4 2 2 3 7" xfId="48679"/>
    <cellStyle name="ReqInput 4 2 2 3 8" xfId="48680"/>
    <cellStyle name="ReqInput 4 2 2 3 9" xfId="48681"/>
    <cellStyle name="ReqInput 4 2 2 4" xfId="48682"/>
    <cellStyle name="ReqInput 4 2 2 4 2" xfId="48683"/>
    <cellStyle name="ReqInput 4 2 2 5" xfId="48684"/>
    <cellStyle name="ReqInput 4 2 2 5 2" xfId="48685"/>
    <cellStyle name="ReqInput 4 2 2 6" xfId="48686"/>
    <cellStyle name="ReqInput 4 2 2 6 2" xfId="48687"/>
    <cellStyle name="ReqInput 4 2 2 7" xfId="48688"/>
    <cellStyle name="ReqInput 4 2 2 7 2" xfId="48689"/>
    <cellStyle name="ReqInput 4 2 2 8" xfId="48690"/>
    <cellStyle name="ReqInput 4 2 2 8 2" xfId="48691"/>
    <cellStyle name="ReqInput 4 2 2 8 3" xfId="48692"/>
    <cellStyle name="ReqInput 4 2 2 9" xfId="48693"/>
    <cellStyle name="ReqInput 4 2 3" xfId="48694"/>
    <cellStyle name="ReqInput 4 2 3 10" xfId="48695"/>
    <cellStyle name="ReqInput 4 2 3 2" xfId="48696"/>
    <cellStyle name="ReqInput 4 2 3 2 2" xfId="48697"/>
    <cellStyle name="ReqInput 4 2 3 2 2 2" xfId="48698"/>
    <cellStyle name="ReqInput 4 2 3 2 3" xfId="48699"/>
    <cellStyle name="ReqInput 4 2 3 2 3 2" xfId="48700"/>
    <cellStyle name="ReqInput 4 2 3 2 4" xfId="48701"/>
    <cellStyle name="ReqInput 4 2 3 2 4 2" xfId="48702"/>
    <cellStyle name="ReqInput 4 2 3 2 5" xfId="48703"/>
    <cellStyle name="ReqInput 4 2 3 2 5 2" xfId="48704"/>
    <cellStyle name="ReqInput 4 2 3 2 6" xfId="48705"/>
    <cellStyle name="ReqInput 4 2 3 2 6 2" xfId="48706"/>
    <cellStyle name="ReqInput 4 2 3 2 6 3" xfId="48707"/>
    <cellStyle name="ReqInput 4 2 3 2 7" xfId="48708"/>
    <cellStyle name="ReqInput 4 2 3 2 8" xfId="48709"/>
    <cellStyle name="ReqInput 4 2 3 2 9" xfId="48710"/>
    <cellStyle name="ReqInput 4 2 3 3" xfId="48711"/>
    <cellStyle name="ReqInput 4 2 3 3 2" xfId="48712"/>
    <cellStyle name="ReqInput 4 2 3 4" xfId="48713"/>
    <cellStyle name="ReqInput 4 2 3 4 2" xfId="48714"/>
    <cellStyle name="ReqInput 4 2 3 5" xfId="48715"/>
    <cellStyle name="ReqInput 4 2 3 5 2" xfId="48716"/>
    <cellStyle name="ReqInput 4 2 3 6" xfId="48717"/>
    <cellStyle name="ReqInput 4 2 3 6 2" xfId="48718"/>
    <cellStyle name="ReqInput 4 2 3 7" xfId="48719"/>
    <cellStyle name="ReqInput 4 2 3 7 2" xfId="48720"/>
    <cellStyle name="ReqInput 4 2 3 7 3" xfId="48721"/>
    <cellStyle name="ReqInput 4 2 3 8" xfId="48722"/>
    <cellStyle name="ReqInput 4 2 3 9" xfId="48723"/>
    <cellStyle name="ReqInput 4 2 4" xfId="48724"/>
    <cellStyle name="ReqInput 4 2 4 2" xfId="48725"/>
    <cellStyle name="ReqInput 4 2 4 2 2" xfId="48726"/>
    <cellStyle name="ReqInput 4 2 4 3" xfId="48727"/>
    <cellStyle name="ReqInput 4 2 4 3 2" xfId="48728"/>
    <cellStyle name="ReqInput 4 2 4 4" xfId="48729"/>
    <cellStyle name="ReqInput 4 2 4 4 2" xfId="48730"/>
    <cellStyle name="ReqInput 4 2 4 5" xfId="48731"/>
    <cellStyle name="ReqInput 4 2 4 5 2" xfId="48732"/>
    <cellStyle name="ReqInput 4 2 4 6" xfId="48733"/>
    <cellStyle name="ReqInput 4 2 4 6 2" xfId="48734"/>
    <cellStyle name="ReqInput 4 2 4 6 3" xfId="48735"/>
    <cellStyle name="ReqInput 4 2 4 7" xfId="48736"/>
    <cellStyle name="ReqInput 4 2 4 8" xfId="48737"/>
    <cellStyle name="ReqInput 4 2 4 9" xfId="48738"/>
    <cellStyle name="ReqInput 4 2 5" xfId="48739"/>
    <cellStyle name="ReqInput 4 2 5 2" xfId="48740"/>
    <cellStyle name="ReqInput 4 2 6" xfId="48741"/>
    <cellStyle name="ReqInput 4 2 6 2" xfId="48742"/>
    <cellStyle name="ReqInput 4 2 7" xfId="48743"/>
    <cellStyle name="ReqInput 4 2 7 2" xfId="48744"/>
    <cellStyle name="ReqInput 4 2 8" xfId="48745"/>
    <cellStyle name="ReqInput 4 2 8 2" xfId="48746"/>
    <cellStyle name="ReqInput 4 2 9" xfId="48747"/>
    <cellStyle name="ReqInput 4 2 9 2" xfId="48748"/>
    <cellStyle name="ReqInput 4 2 9 3" xfId="48749"/>
    <cellStyle name="ReqInput 4 3" xfId="48750"/>
    <cellStyle name="ReqInput 4 3 10" xfId="48751"/>
    <cellStyle name="ReqInput 4 3 11" xfId="48752"/>
    <cellStyle name="ReqInput 4 3 2" xfId="48753"/>
    <cellStyle name="ReqInput 4 3 2 10" xfId="48754"/>
    <cellStyle name="ReqInput 4 3 2 2" xfId="48755"/>
    <cellStyle name="ReqInput 4 3 2 2 2" xfId="48756"/>
    <cellStyle name="ReqInput 4 3 2 2 2 2" xfId="48757"/>
    <cellStyle name="ReqInput 4 3 2 2 3" xfId="48758"/>
    <cellStyle name="ReqInput 4 3 2 2 3 2" xfId="48759"/>
    <cellStyle name="ReqInput 4 3 2 2 4" xfId="48760"/>
    <cellStyle name="ReqInput 4 3 2 2 4 2" xfId="48761"/>
    <cellStyle name="ReqInput 4 3 2 2 5" xfId="48762"/>
    <cellStyle name="ReqInput 4 3 2 2 5 2" xfId="48763"/>
    <cellStyle name="ReqInput 4 3 2 2 6" xfId="48764"/>
    <cellStyle name="ReqInput 4 3 2 2 6 2" xfId="48765"/>
    <cellStyle name="ReqInput 4 3 2 2 6 3" xfId="48766"/>
    <cellStyle name="ReqInput 4 3 2 2 7" xfId="48767"/>
    <cellStyle name="ReqInput 4 3 2 2 8" xfId="48768"/>
    <cellStyle name="ReqInput 4 3 2 2 9" xfId="48769"/>
    <cellStyle name="ReqInput 4 3 2 3" xfId="48770"/>
    <cellStyle name="ReqInput 4 3 2 3 2" xfId="48771"/>
    <cellStyle name="ReqInput 4 3 2 4" xfId="48772"/>
    <cellStyle name="ReqInput 4 3 2 4 2" xfId="48773"/>
    <cellStyle name="ReqInput 4 3 2 5" xfId="48774"/>
    <cellStyle name="ReqInput 4 3 2 5 2" xfId="48775"/>
    <cellStyle name="ReqInput 4 3 2 6" xfId="48776"/>
    <cellStyle name="ReqInput 4 3 2 6 2" xfId="48777"/>
    <cellStyle name="ReqInput 4 3 2 7" xfId="48778"/>
    <cellStyle name="ReqInput 4 3 2 7 2" xfId="48779"/>
    <cellStyle name="ReqInput 4 3 2 7 3" xfId="48780"/>
    <cellStyle name="ReqInput 4 3 2 8" xfId="48781"/>
    <cellStyle name="ReqInput 4 3 2 9" xfId="48782"/>
    <cellStyle name="ReqInput 4 3 3" xfId="48783"/>
    <cellStyle name="ReqInput 4 3 3 2" xfId="48784"/>
    <cellStyle name="ReqInput 4 3 3 2 2" xfId="48785"/>
    <cellStyle name="ReqInput 4 3 3 3" xfId="48786"/>
    <cellStyle name="ReqInput 4 3 3 3 2" xfId="48787"/>
    <cellStyle name="ReqInput 4 3 3 4" xfId="48788"/>
    <cellStyle name="ReqInput 4 3 3 4 2" xfId="48789"/>
    <cellStyle name="ReqInput 4 3 3 5" xfId="48790"/>
    <cellStyle name="ReqInput 4 3 3 5 2" xfId="48791"/>
    <cellStyle name="ReqInput 4 3 3 6" xfId="48792"/>
    <cellStyle name="ReqInput 4 3 3 6 2" xfId="48793"/>
    <cellStyle name="ReqInput 4 3 3 6 3" xfId="48794"/>
    <cellStyle name="ReqInput 4 3 3 7" xfId="48795"/>
    <cellStyle name="ReqInput 4 3 3 8" xfId="48796"/>
    <cellStyle name="ReqInput 4 3 3 9" xfId="48797"/>
    <cellStyle name="ReqInput 4 3 4" xfId="48798"/>
    <cellStyle name="ReqInput 4 3 4 2" xfId="48799"/>
    <cellStyle name="ReqInput 4 3 5" xfId="48800"/>
    <cellStyle name="ReqInput 4 3 5 2" xfId="48801"/>
    <cellStyle name="ReqInput 4 3 6" xfId="48802"/>
    <cellStyle name="ReqInput 4 3 6 2" xfId="48803"/>
    <cellStyle name="ReqInput 4 3 7" xfId="48804"/>
    <cellStyle name="ReqInput 4 3 7 2" xfId="48805"/>
    <cellStyle name="ReqInput 4 3 8" xfId="48806"/>
    <cellStyle name="ReqInput 4 3 8 2" xfId="48807"/>
    <cellStyle name="ReqInput 4 3 8 3" xfId="48808"/>
    <cellStyle name="ReqInput 4 3 9" xfId="48809"/>
    <cellStyle name="ReqInput 4 4" xfId="48810"/>
    <cellStyle name="ReqInput 4 4 10" xfId="48811"/>
    <cellStyle name="ReqInput 4 4 2" xfId="48812"/>
    <cellStyle name="ReqInput 4 4 2 2" xfId="48813"/>
    <cellStyle name="ReqInput 4 4 2 2 2" xfId="48814"/>
    <cellStyle name="ReqInput 4 4 2 3" xfId="48815"/>
    <cellStyle name="ReqInput 4 4 2 3 2" xfId="48816"/>
    <cellStyle name="ReqInput 4 4 2 4" xfId="48817"/>
    <cellStyle name="ReqInput 4 4 2 4 2" xfId="48818"/>
    <cellStyle name="ReqInput 4 4 2 5" xfId="48819"/>
    <cellStyle name="ReqInput 4 4 2 5 2" xfId="48820"/>
    <cellStyle name="ReqInput 4 4 2 6" xfId="48821"/>
    <cellStyle name="ReqInput 4 4 2 6 2" xfId="48822"/>
    <cellStyle name="ReqInput 4 4 2 6 3" xfId="48823"/>
    <cellStyle name="ReqInput 4 4 2 7" xfId="48824"/>
    <cellStyle name="ReqInput 4 4 2 8" xfId="48825"/>
    <cellStyle name="ReqInput 4 4 2 9" xfId="48826"/>
    <cellStyle name="ReqInput 4 4 3" xfId="48827"/>
    <cellStyle name="ReqInput 4 4 3 2" xfId="48828"/>
    <cellStyle name="ReqInput 4 4 4" xfId="48829"/>
    <cellStyle name="ReqInput 4 4 4 2" xfId="48830"/>
    <cellStyle name="ReqInput 4 4 5" xfId="48831"/>
    <cellStyle name="ReqInput 4 4 5 2" xfId="48832"/>
    <cellStyle name="ReqInput 4 4 6" xfId="48833"/>
    <cellStyle name="ReqInput 4 4 6 2" xfId="48834"/>
    <cellStyle name="ReqInput 4 4 7" xfId="48835"/>
    <cellStyle name="ReqInput 4 4 7 2" xfId="48836"/>
    <cellStyle name="ReqInput 4 4 7 3" xfId="48837"/>
    <cellStyle name="ReqInput 4 4 8" xfId="48838"/>
    <cellStyle name="ReqInput 4 4 9" xfId="48839"/>
    <cellStyle name="ReqInput 4 5" xfId="48840"/>
    <cellStyle name="ReqInput 4 5 2" xfId="48841"/>
    <cellStyle name="ReqInput 4 5 2 2" xfId="48842"/>
    <cellStyle name="ReqInput 4 5 3" xfId="48843"/>
    <cellStyle name="ReqInput 4 5 3 2" xfId="48844"/>
    <cellStyle name="ReqInput 4 5 4" xfId="48845"/>
    <cellStyle name="ReqInput 4 5 4 2" xfId="48846"/>
    <cellStyle name="ReqInput 4 5 5" xfId="48847"/>
    <cellStyle name="ReqInput 4 5 5 2" xfId="48848"/>
    <cellStyle name="ReqInput 4 5 6" xfId="48849"/>
    <cellStyle name="ReqInput 4 5 6 2" xfId="48850"/>
    <cellStyle name="ReqInput 4 5 6 3" xfId="48851"/>
    <cellStyle name="ReqInput 4 5 7" xfId="48852"/>
    <cellStyle name="ReqInput 4 5 8" xfId="48853"/>
    <cellStyle name="ReqInput 4 5 9" xfId="48854"/>
    <cellStyle name="ReqInput 4 6" xfId="48855"/>
    <cellStyle name="ReqInput 4 6 2" xfId="48856"/>
    <cellStyle name="ReqInput 4 7" xfId="48857"/>
    <cellStyle name="ReqInput 4 7 2" xfId="48858"/>
    <cellStyle name="ReqInput 4 8" xfId="48859"/>
    <cellStyle name="ReqInput 4 8 2" xfId="48860"/>
    <cellStyle name="ReqInput 4 9" xfId="48861"/>
    <cellStyle name="ReqInput 4 9 2" xfId="48862"/>
    <cellStyle name="ReqInput 5" xfId="48863"/>
    <cellStyle name="ReqInput 5 10" xfId="48864"/>
    <cellStyle name="ReqInput 5 11" xfId="48865"/>
    <cellStyle name="ReqInput 5 12" xfId="48866"/>
    <cellStyle name="ReqInput 5 2" xfId="48867"/>
    <cellStyle name="ReqInput 5 2 10" xfId="48868"/>
    <cellStyle name="ReqInput 5 2 11" xfId="48869"/>
    <cellStyle name="ReqInput 5 2 2" xfId="48870"/>
    <cellStyle name="ReqInput 5 2 2 10" xfId="48871"/>
    <cellStyle name="ReqInput 5 2 2 2" xfId="48872"/>
    <cellStyle name="ReqInput 5 2 2 2 2" xfId="48873"/>
    <cellStyle name="ReqInput 5 2 2 2 2 2" xfId="48874"/>
    <cellStyle name="ReqInput 5 2 2 2 3" xfId="48875"/>
    <cellStyle name="ReqInput 5 2 2 2 3 2" xfId="48876"/>
    <cellStyle name="ReqInput 5 2 2 2 4" xfId="48877"/>
    <cellStyle name="ReqInput 5 2 2 2 4 2" xfId="48878"/>
    <cellStyle name="ReqInput 5 2 2 2 5" xfId="48879"/>
    <cellStyle name="ReqInput 5 2 2 2 5 2" xfId="48880"/>
    <cellStyle name="ReqInput 5 2 2 2 6" xfId="48881"/>
    <cellStyle name="ReqInput 5 2 2 2 6 2" xfId="48882"/>
    <cellStyle name="ReqInput 5 2 2 2 6 3" xfId="48883"/>
    <cellStyle name="ReqInput 5 2 2 2 7" xfId="48884"/>
    <cellStyle name="ReqInput 5 2 2 2 8" xfId="48885"/>
    <cellStyle name="ReqInput 5 2 2 2 9" xfId="48886"/>
    <cellStyle name="ReqInput 5 2 2 3" xfId="48887"/>
    <cellStyle name="ReqInput 5 2 2 3 2" xfId="48888"/>
    <cellStyle name="ReqInput 5 2 2 4" xfId="48889"/>
    <cellStyle name="ReqInput 5 2 2 4 2" xfId="48890"/>
    <cellStyle name="ReqInput 5 2 2 5" xfId="48891"/>
    <cellStyle name="ReqInput 5 2 2 5 2" xfId="48892"/>
    <cellStyle name="ReqInput 5 2 2 6" xfId="48893"/>
    <cellStyle name="ReqInput 5 2 2 6 2" xfId="48894"/>
    <cellStyle name="ReqInput 5 2 2 7" xfId="48895"/>
    <cellStyle name="ReqInput 5 2 2 7 2" xfId="48896"/>
    <cellStyle name="ReqInput 5 2 2 7 3" xfId="48897"/>
    <cellStyle name="ReqInput 5 2 2 8" xfId="48898"/>
    <cellStyle name="ReqInput 5 2 2 9" xfId="48899"/>
    <cellStyle name="ReqInput 5 2 3" xfId="48900"/>
    <cellStyle name="ReqInput 5 2 3 2" xfId="48901"/>
    <cellStyle name="ReqInput 5 2 3 2 2" xfId="48902"/>
    <cellStyle name="ReqInput 5 2 3 3" xfId="48903"/>
    <cellStyle name="ReqInput 5 2 3 3 2" xfId="48904"/>
    <cellStyle name="ReqInput 5 2 3 4" xfId="48905"/>
    <cellStyle name="ReqInput 5 2 3 4 2" xfId="48906"/>
    <cellStyle name="ReqInput 5 2 3 5" xfId="48907"/>
    <cellStyle name="ReqInput 5 2 3 5 2" xfId="48908"/>
    <cellStyle name="ReqInput 5 2 3 6" xfId="48909"/>
    <cellStyle name="ReqInput 5 2 3 6 2" xfId="48910"/>
    <cellStyle name="ReqInput 5 2 3 6 3" xfId="48911"/>
    <cellStyle name="ReqInput 5 2 3 7" xfId="48912"/>
    <cellStyle name="ReqInput 5 2 3 8" xfId="48913"/>
    <cellStyle name="ReqInput 5 2 3 9" xfId="48914"/>
    <cellStyle name="ReqInput 5 2 4" xfId="48915"/>
    <cellStyle name="ReqInput 5 2 4 2" xfId="48916"/>
    <cellStyle name="ReqInput 5 2 5" xfId="48917"/>
    <cellStyle name="ReqInput 5 2 5 2" xfId="48918"/>
    <cellStyle name="ReqInput 5 2 6" xfId="48919"/>
    <cellStyle name="ReqInput 5 2 6 2" xfId="48920"/>
    <cellStyle name="ReqInput 5 2 7" xfId="48921"/>
    <cellStyle name="ReqInput 5 2 7 2" xfId="48922"/>
    <cellStyle name="ReqInput 5 2 8" xfId="48923"/>
    <cellStyle name="ReqInput 5 2 8 2" xfId="48924"/>
    <cellStyle name="ReqInput 5 2 8 3" xfId="48925"/>
    <cellStyle name="ReqInput 5 2 9" xfId="48926"/>
    <cellStyle name="ReqInput 5 3" xfId="48927"/>
    <cellStyle name="ReqInput 5 3 10" xfId="48928"/>
    <cellStyle name="ReqInput 5 3 2" xfId="48929"/>
    <cellStyle name="ReqInput 5 3 2 2" xfId="48930"/>
    <cellStyle name="ReqInput 5 3 2 2 2" xfId="48931"/>
    <cellStyle name="ReqInput 5 3 2 3" xfId="48932"/>
    <cellStyle name="ReqInput 5 3 2 3 2" xfId="48933"/>
    <cellStyle name="ReqInput 5 3 2 4" xfId="48934"/>
    <cellStyle name="ReqInput 5 3 2 4 2" xfId="48935"/>
    <cellStyle name="ReqInput 5 3 2 5" xfId="48936"/>
    <cellStyle name="ReqInput 5 3 2 5 2" xfId="48937"/>
    <cellStyle name="ReqInput 5 3 2 6" xfId="48938"/>
    <cellStyle name="ReqInput 5 3 2 6 2" xfId="48939"/>
    <cellStyle name="ReqInput 5 3 2 6 3" xfId="48940"/>
    <cellStyle name="ReqInput 5 3 2 7" xfId="48941"/>
    <cellStyle name="ReqInput 5 3 2 8" xfId="48942"/>
    <cellStyle name="ReqInput 5 3 2 9" xfId="48943"/>
    <cellStyle name="ReqInput 5 3 3" xfId="48944"/>
    <cellStyle name="ReqInput 5 3 3 2" xfId="48945"/>
    <cellStyle name="ReqInput 5 3 4" xfId="48946"/>
    <cellStyle name="ReqInput 5 3 4 2" xfId="48947"/>
    <cellStyle name="ReqInput 5 3 5" xfId="48948"/>
    <cellStyle name="ReqInput 5 3 5 2" xfId="48949"/>
    <cellStyle name="ReqInput 5 3 6" xfId="48950"/>
    <cellStyle name="ReqInput 5 3 6 2" xfId="48951"/>
    <cellStyle name="ReqInput 5 3 7" xfId="48952"/>
    <cellStyle name="ReqInput 5 3 7 2" xfId="48953"/>
    <cellStyle name="ReqInput 5 3 7 3" xfId="48954"/>
    <cellStyle name="ReqInput 5 3 8" xfId="48955"/>
    <cellStyle name="ReqInput 5 3 9" xfId="48956"/>
    <cellStyle name="ReqInput 5 4" xfId="48957"/>
    <cellStyle name="ReqInput 5 4 2" xfId="48958"/>
    <cellStyle name="ReqInput 5 4 2 2" xfId="48959"/>
    <cellStyle name="ReqInput 5 4 3" xfId="48960"/>
    <cellStyle name="ReqInput 5 4 3 2" xfId="48961"/>
    <cellStyle name="ReqInput 5 4 4" xfId="48962"/>
    <cellStyle name="ReqInput 5 4 4 2" xfId="48963"/>
    <cellStyle name="ReqInput 5 4 5" xfId="48964"/>
    <cellStyle name="ReqInput 5 4 5 2" xfId="48965"/>
    <cellStyle name="ReqInput 5 4 6" xfId="48966"/>
    <cellStyle name="ReqInput 5 4 6 2" xfId="48967"/>
    <cellStyle name="ReqInput 5 4 6 3" xfId="48968"/>
    <cellStyle name="ReqInput 5 4 7" xfId="48969"/>
    <cellStyle name="ReqInput 5 4 8" xfId="48970"/>
    <cellStyle name="ReqInput 5 4 9" xfId="48971"/>
    <cellStyle name="ReqInput 5 5" xfId="48972"/>
    <cellStyle name="ReqInput 5 5 2" xfId="48973"/>
    <cellStyle name="ReqInput 5 6" xfId="48974"/>
    <cellStyle name="ReqInput 5 6 2" xfId="48975"/>
    <cellStyle name="ReqInput 5 7" xfId="48976"/>
    <cellStyle name="ReqInput 5 7 2" xfId="48977"/>
    <cellStyle name="ReqInput 5 8" xfId="48978"/>
    <cellStyle name="ReqInput 5 8 2" xfId="48979"/>
    <cellStyle name="ReqInput 5 9" xfId="48980"/>
    <cellStyle name="ReqInput 5 9 2" xfId="48981"/>
    <cellStyle name="ReqInput 5 9 3" xfId="48982"/>
    <cellStyle name="ReqInput 6" xfId="48983"/>
    <cellStyle name="ReqInput 6 10" xfId="48984"/>
    <cellStyle name="ReqInput 6 11" xfId="48985"/>
    <cellStyle name="ReqInput 6 2" xfId="48986"/>
    <cellStyle name="ReqInput 6 2 10" xfId="48987"/>
    <cellStyle name="ReqInput 6 2 2" xfId="48988"/>
    <cellStyle name="ReqInput 6 2 2 2" xfId="48989"/>
    <cellStyle name="ReqInput 6 2 2 2 2" xfId="48990"/>
    <cellStyle name="ReqInput 6 2 2 3" xfId="48991"/>
    <cellStyle name="ReqInput 6 2 2 3 2" xfId="48992"/>
    <cellStyle name="ReqInput 6 2 2 4" xfId="48993"/>
    <cellStyle name="ReqInput 6 2 2 4 2" xfId="48994"/>
    <cellStyle name="ReqInput 6 2 2 5" xfId="48995"/>
    <cellStyle name="ReqInput 6 2 2 5 2" xfId="48996"/>
    <cellStyle name="ReqInput 6 2 2 6" xfId="48997"/>
    <cellStyle name="ReqInput 6 2 2 6 2" xfId="48998"/>
    <cellStyle name="ReqInput 6 2 2 6 3" xfId="48999"/>
    <cellStyle name="ReqInput 6 2 2 7" xfId="49000"/>
    <cellStyle name="ReqInput 6 2 2 8" xfId="49001"/>
    <cellStyle name="ReqInput 6 2 2 9" xfId="49002"/>
    <cellStyle name="ReqInput 6 2 3" xfId="49003"/>
    <cellStyle name="ReqInput 6 2 3 2" xfId="49004"/>
    <cellStyle name="ReqInput 6 2 4" xfId="49005"/>
    <cellStyle name="ReqInput 6 2 4 2" xfId="49006"/>
    <cellStyle name="ReqInput 6 2 5" xfId="49007"/>
    <cellStyle name="ReqInput 6 2 5 2" xfId="49008"/>
    <cellStyle name="ReqInput 6 2 6" xfId="49009"/>
    <cellStyle name="ReqInput 6 2 6 2" xfId="49010"/>
    <cellStyle name="ReqInput 6 2 7" xfId="49011"/>
    <cellStyle name="ReqInput 6 2 7 2" xfId="49012"/>
    <cellStyle name="ReqInput 6 2 7 3" xfId="49013"/>
    <cellStyle name="ReqInput 6 2 8" xfId="49014"/>
    <cellStyle name="ReqInput 6 2 9" xfId="49015"/>
    <cellStyle name="ReqInput 6 3" xfId="49016"/>
    <cellStyle name="ReqInput 6 3 2" xfId="49017"/>
    <cellStyle name="ReqInput 6 3 2 2" xfId="49018"/>
    <cellStyle name="ReqInput 6 3 3" xfId="49019"/>
    <cellStyle name="ReqInput 6 3 3 2" xfId="49020"/>
    <cellStyle name="ReqInput 6 3 4" xfId="49021"/>
    <cellStyle name="ReqInput 6 3 4 2" xfId="49022"/>
    <cellStyle name="ReqInput 6 3 5" xfId="49023"/>
    <cellStyle name="ReqInput 6 3 5 2" xfId="49024"/>
    <cellStyle name="ReqInput 6 3 6" xfId="49025"/>
    <cellStyle name="ReqInput 6 3 6 2" xfId="49026"/>
    <cellStyle name="ReqInput 6 3 6 3" xfId="49027"/>
    <cellStyle name="ReqInput 6 3 7" xfId="49028"/>
    <cellStyle name="ReqInput 6 3 8" xfId="49029"/>
    <cellStyle name="ReqInput 6 3 9" xfId="49030"/>
    <cellStyle name="ReqInput 6 4" xfId="49031"/>
    <cellStyle name="ReqInput 6 4 2" xfId="49032"/>
    <cellStyle name="ReqInput 6 5" xfId="49033"/>
    <cellStyle name="ReqInput 6 5 2" xfId="49034"/>
    <cellStyle name="ReqInput 6 6" xfId="49035"/>
    <cellStyle name="ReqInput 6 6 2" xfId="49036"/>
    <cellStyle name="ReqInput 6 7" xfId="49037"/>
    <cellStyle name="ReqInput 6 7 2" xfId="49038"/>
    <cellStyle name="ReqInput 6 8" xfId="49039"/>
    <cellStyle name="ReqInput 6 8 2" xfId="49040"/>
    <cellStyle name="ReqInput 6 8 3" xfId="49041"/>
    <cellStyle name="ReqInput 6 9" xfId="49042"/>
    <cellStyle name="ReqInput 7" xfId="49043"/>
    <cellStyle name="ReqInput 7 10" xfId="49044"/>
    <cellStyle name="ReqInput 7 11" xfId="49045"/>
    <cellStyle name="ReqInput 7 2" xfId="49046"/>
    <cellStyle name="ReqInput 7 2 10" xfId="49047"/>
    <cellStyle name="ReqInput 7 2 2" xfId="49048"/>
    <cellStyle name="ReqInput 7 2 2 2" xfId="49049"/>
    <cellStyle name="ReqInput 7 2 2 2 2" xfId="49050"/>
    <cellStyle name="ReqInput 7 2 2 3" xfId="49051"/>
    <cellStyle name="ReqInput 7 2 2 3 2" xfId="49052"/>
    <cellStyle name="ReqInput 7 2 2 4" xfId="49053"/>
    <cellStyle name="ReqInput 7 2 2 4 2" xfId="49054"/>
    <cellStyle name="ReqInput 7 2 2 5" xfId="49055"/>
    <cellStyle name="ReqInput 7 2 2 5 2" xfId="49056"/>
    <cellStyle name="ReqInput 7 2 2 6" xfId="49057"/>
    <cellStyle name="ReqInput 7 2 2 6 2" xfId="49058"/>
    <cellStyle name="ReqInput 7 2 2 6 3" xfId="49059"/>
    <cellStyle name="ReqInput 7 2 2 7" xfId="49060"/>
    <cellStyle name="ReqInput 7 2 2 8" xfId="49061"/>
    <cellStyle name="ReqInput 7 2 2 9" xfId="49062"/>
    <cellStyle name="ReqInput 7 2 3" xfId="49063"/>
    <cellStyle name="ReqInput 7 2 3 2" xfId="49064"/>
    <cellStyle name="ReqInput 7 2 4" xfId="49065"/>
    <cellStyle name="ReqInput 7 2 4 2" xfId="49066"/>
    <cellStyle name="ReqInput 7 2 5" xfId="49067"/>
    <cellStyle name="ReqInput 7 2 5 2" xfId="49068"/>
    <cellStyle name="ReqInput 7 2 6" xfId="49069"/>
    <cellStyle name="ReqInput 7 2 6 2" xfId="49070"/>
    <cellStyle name="ReqInput 7 2 7" xfId="49071"/>
    <cellStyle name="ReqInput 7 2 7 2" xfId="49072"/>
    <cellStyle name="ReqInput 7 2 7 3" xfId="49073"/>
    <cellStyle name="ReqInput 7 2 8" xfId="49074"/>
    <cellStyle name="ReqInput 7 2 9" xfId="49075"/>
    <cellStyle name="ReqInput 7 3" xfId="49076"/>
    <cellStyle name="ReqInput 7 3 2" xfId="49077"/>
    <cellStyle name="ReqInput 7 3 2 2" xfId="49078"/>
    <cellStyle name="ReqInput 7 3 3" xfId="49079"/>
    <cellStyle name="ReqInput 7 3 3 2" xfId="49080"/>
    <cellStyle name="ReqInput 7 3 4" xfId="49081"/>
    <cellStyle name="ReqInput 7 3 4 2" xfId="49082"/>
    <cellStyle name="ReqInput 7 3 5" xfId="49083"/>
    <cellStyle name="ReqInput 7 3 5 2" xfId="49084"/>
    <cellStyle name="ReqInput 7 3 6" xfId="49085"/>
    <cellStyle name="ReqInput 7 3 6 2" xfId="49086"/>
    <cellStyle name="ReqInput 7 3 6 3" xfId="49087"/>
    <cellStyle name="ReqInput 7 3 7" xfId="49088"/>
    <cellStyle name="ReqInput 7 3 8" xfId="49089"/>
    <cellStyle name="ReqInput 7 3 9" xfId="49090"/>
    <cellStyle name="ReqInput 7 4" xfId="49091"/>
    <cellStyle name="ReqInput 7 4 2" xfId="49092"/>
    <cellStyle name="ReqInput 7 5" xfId="49093"/>
    <cellStyle name="ReqInput 7 5 2" xfId="49094"/>
    <cellStyle name="ReqInput 7 6" xfId="49095"/>
    <cellStyle name="ReqInput 7 6 2" xfId="49096"/>
    <cellStyle name="ReqInput 7 7" xfId="49097"/>
    <cellStyle name="ReqInput 7 7 2" xfId="49098"/>
    <cellStyle name="ReqInput 7 8" xfId="49099"/>
    <cellStyle name="ReqInput 7 8 2" xfId="49100"/>
    <cellStyle name="ReqInput 7 8 3" xfId="49101"/>
    <cellStyle name="ReqInput 7 9" xfId="49102"/>
    <cellStyle name="ReqInput 8" xfId="49103"/>
    <cellStyle name="ReqInput 8 10" xfId="49104"/>
    <cellStyle name="ReqInput 8 11" xfId="49105"/>
    <cellStyle name="ReqInput 8 2" xfId="49106"/>
    <cellStyle name="ReqInput 8 2 10" xfId="49107"/>
    <cellStyle name="ReqInput 8 2 2" xfId="49108"/>
    <cellStyle name="ReqInput 8 2 2 2" xfId="49109"/>
    <cellStyle name="ReqInput 8 2 2 2 2" xfId="49110"/>
    <cellStyle name="ReqInput 8 2 2 3" xfId="49111"/>
    <cellStyle name="ReqInput 8 2 2 3 2" xfId="49112"/>
    <cellStyle name="ReqInput 8 2 2 4" xfId="49113"/>
    <cellStyle name="ReqInput 8 2 2 4 2" xfId="49114"/>
    <cellStyle name="ReqInput 8 2 2 5" xfId="49115"/>
    <cellStyle name="ReqInput 8 2 2 5 2" xfId="49116"/>
    <cellStyle name="ReqInput 8 2 2 6" xfId="49117"/>
    <cellStyle name="ReqInput 8 2 2 6 2" xfId="49118"/>
    <cellStyle name="ReqInput 8 2 2 6 3" xfId="49119"/>
    <cellStyle name="ReqInput 8 2 2 7" xfId="49120"/>
    <cellStyle name="ReqInput 8 2 2 8" xfId="49121"/>
    <cellStyle name="ReqInput 8 2 2 9" xfId="49122"/>
    <cellStyle name="ReqInput 8 2 3" xfId="49123"/>
    <cellStyle name="ReqInput 8 2 3 2" xfId="49124"/>
    <cellStyle name="ReqInput 8 2 4" xfId="49125"/>
    <cellStyle name="ReqInput 8 2 4 2" xfId="49126"/>
    <cellStyle name="ReqInput 8 2 5" xfId="49127"/>
    <cellStyle name="ReqInput 8 2 5 2" xfId="49128"/>
    <cellStyle name="ReqInput 8 2 6" xfId="49129"/>
    <cellStyle name="ReqInput 8 2 6 2" xfId="49130"/>
    <cellStyle name="ReqInput 8 2 7" xfId="49131"/>
    <cellStyle name="ReqInput 8 2 7 2" xfId="49132"/>
    <cellStyle name="ReqInput 8 2 7 3" xfId="49133"/>
    <cellStyle name="ReqInput 8 2 8" xfId="49134"/>
    <cellStyle name="ReqInput 8 2 9" xfId="49135"/>
    <cellStyle name="ReqInput 8 3" xfId="49136"/>
    <cellStyle name="ReqInput 8 3 2" xfId="49137"/>
    <cellStyle name="ReqInput 8 3 2 2" xfId="49138"/>
    <cellStyle name="ReqInput 8 3 3" xfId="49139"/>
    <cellStyle name="ReqInput 8 3 3 2" xfId="49140"/>
    <cellStyle name="ReqInput 8 3 4" xfId="49141"/>
    <cellStyle name="ReqInput 8 3 4 2" xfId="49142"/>
    <cellStyle name="ReqInput 8 3 5" xfId="49143"/>
    <cellStyle name="ReqInput 8 3 5 2" xfId="49144"/>
    <cellStyle name="ReqInput 8 3 6" xfId="49145"/>
    <cellStyle name="ReqInput 8 3 6 2" xfId="49146"/>
    <cellStyle name="ReqInput 8 3 6 3" xfId="49147"/>
    <cellStyle name="ReqInput 8 3 7" xfId="49148"/>
    <cellStyle name="ReqInput 8 3 8" xfId="49149"/>
    <cellStyle name="ReqInput 8 3 9" xfId="49150"/>
    <cellStyle name="ReqInput 8 4" xfId="49151"/>
    <cellStyle name="ReqInput 8 4 2" xfId="49152"/>
    <cellStyle name="ReqInput 8 5" xfId="49153"/>
    <cellStyle name="ReqInput 8 5 2" xfId="49154"/>
    <cellStyle name="ReqInput 8 6" xfId="49155"/>
    <cellStyle name="ReqInput 8 6 2" xfId="49156"/>
    <cellStyle name="ReqInput 8 7" xfId="49157"/>
    <cellStyle name="ReqInput 8 7 2" xfId="49158"/>
    <cellStyle name="ReqInput 8 8" xfId="49159"/>
    <cellStyle name="ReqInput 8 8 2" xfId="49160"/>
    <cellStyle name="ReqInput 8 8 3" xfId="49161"/>
    <cellStyle name="ReqInput 8 9" xfId="49162"/>
    <cellStyle name="ReqInput 9" xfId="49163"/>
    <cellStyle name="ReqInput 9 10" xfId="49164"/>
    <cellStyle name="ReqInput 9 2" xfId="49165"/>
    <cellStyle name="ReqInput 9 2 2" xfId="49166"/>
    <cellStyle name="ReqInput 9 2 2 2" xfId="49167"/>
    <cellStyle name="ReqInput 9 2 3" xfId="49168"/>
    <cellStyle name="ReqInput 9 2 3 2" xfId="49169"/>
    <cellStyle name="ReqInput 9 2 4" xfId="49170"/>
    <cellStyle name="ReqInput 9 2 4 2" xfId="49171"/>
    <cellStyle name="ReqInput 9 2 5" xfId="49172"/>
    <cellStyle name="ReqInput 9 2 5 2" xfId="49173"/>
    <cellStyle name="ReqInput 9 2 6" xfId="49174"/>
    <cellStyle name="ReqInput 9 2 6 2" xfId="49175"/>
    <cellStyle name="ReqInput 9 2 6 3" xfId="49176"/>
    <cellStyle name="ReqInput 9 2 7" xfId="49177"/>
    <cellStyle name="ReqInput 9 2 8" xfId="49178"/>
    <cellStyle name="ReqInput 9 2 9" xfId="49179"/>
    <cellStyle name="ReqInput 9 3" xfId="49180"/>
    <cellStyle name="ReqInput 9 3 2" xfId="49181"/>
    <cellStyle name="ReqInput 9 4" xfId="49182"/>
    <cellStyle name="ReqInput 9 4 2" xfId="49183"/>
    <cellStyle name="ReqInput 9 5" xfId="49184"/>
    <cellStyle name="ReqInput 9 5 2" xfId="49185"/>
    <cellStyle name="ReqInput 9 6" xfId="49186"/>
    <cellStyle name="ReqInput 9 6 2" xfId="49187"/>
    <cellStyle name="ReqInput 9 7" xfId="49188"/>
    <cellStyle name="ReqInput 9 7 2" xfId="49189"/>
    <cellStyle name="ReqInput 9 7 3" xfId="49190"/>
    <cellStyle name="ReqInput 9 8" xfId="49191"/>
    <cellStyle name="ReqInput 9 9" xfId="49192"/>
    <cellStyle name="RevList" xfId="49193"/>
    <cellStyle name="RM" xfId="49194"/>
    <cellStyle name="RowLevel_2_ConMayo2000" xfId="49195"/>
    <cellStyle name="s" xfId="49196"/>
    <cellStyle name="s_Central Forecast Model Nov 7, 2008 as of 3PM_EY" xfId="49197"/>
    <cellStyle name="s_Central Forecast Model Nov 7, 2008 as of 3PM_EY_Finstats conformed - 11.9.09 with Sep09" xfId="49198"/>
    <cellStyle name="s_Central Forecast Model Nov 7, 2008 as of 3PM_EY_Finstats conformed - 11.9.09 with Sep09_TB Financiera" xfId="49199"/>
    <cellStyle name="s_Central Forecast Model Nov 7, 2008 as of 3PM_EY_TB Financiera" xfId="49200"/>
    <cellStyle name="s_Fin. targets_ FINCA Ecuador" xfId="49201"/>
    <cellStyle name="s_Fin. targets_ FINCA Ecuador_Copia de Ecuador 2010 2014 Budget-Fabiola" xfId="49202"/>
    <cellStyle name="s_Fin. targets_ FINCA Ecuador_Copia de Ecuador 2010 2014 Budget-Fabiola_TB Financiera" xfId="49203"/>
    <cellStyle name="s_Fin. targets_ FINCA Ecuador_Finstats conformed - 11.9.09 with Sep09" xfId="49204"/>
    <cellStyle name="s_Fin. targets_ FINCA Ecuador_Finstats conformed - 11.9.09 with Sep09_TB Financiera" xfId="49205"/>
    <cellStyle name="s_Fin. targets_ FINCA Ecuador_TB Financiera" xfId="49206"/>
    <cellStyle name="s_Fin. targets_ FINCA Kosovo" xfId="49207"/>
    <cellStyle name="s_Fin. targets_ FINCA Kosovo_Copia de Ecuador 2010 2014 Budget-Fabiola" xfId="49208"/>
    <cellStyle name="s_Fin. targets_ FINCA Kosovo_Copia de Ecuador 2010 2014 Budget-Fabiola_TB Financiera" xfId="49209"/>
    <cellStyle name="s_Fin. targets_ FINCA Kosovo_Finstats conformed - 11.9.09 with Sep09" xfId="49210"/>
    <cellStyle name="s_Fin. targets_ FINCA Kosovo_Finstats conformed - 11.9.09 with Sep09_TB Financiera" xfId="49211"/>
    <cellStyle name="s_Fin. targets_ FINCA Kosovo_TB Financiera" xfId="49212"/>
    <cellStyle name="s_Finstats conformed - 11.9.09 with Sep09" xfId="49213"/>
    <cellStyle name="s_Finstats conformed - 11.9.09 with Sep09_TB Financiera" xfId="49214"/>
    <cellStyle name="s_Monthly Forecast model_Board_November 19, 2008_10AM" xfId="49215"/>
    <cellStyle name="s_Monthly Forecast model_Board_November 19, 2008_10AM_Finstats conformed - 11.9.09 with Sep09" xfId="49216"/>
    <cellStyle name="s_Monthly Forecast model_Board_November 19, 2008_10AM_Finstats conformed - 11.9.09 with Sep09_TB Financiera" xfId="49217"/>
    <cellStyle name="s_Monthly Forecast model_Board_November 19, 2008_10AM_TB Financiera" xfId="49218"/>
    <cellStyle name="s_TB Financiera" xfId="49219"/>
    <cellStyle name="Saisie" xfId="49220"/>
    <cellStyle name="Salida 2" xfId="49221"/>
    <cellStyle name="Salida 2 10" xfId="49222"/>
    <cellStyle name="Salida 2 10 2" xfId="49223"/>
    <cellStyle name="Salida 2 10 2 2" xfId="49224"/>
    <cellStyle name="Salida 2 10 2 3" xfId="49225"/>
    <cellStyle name="Salida 2 10 3" xfId="49226"/>
    <cellStyle name="Salida 2 10 4" xfId="49227"/>
    <cellStyle name="Salida 2 11" xfId="49228"/>
    <cellStyle name="Salida 2 11 2" xfId="49229"/>
    <cellStyle name="Salida 2 11 2 2" xfId="49230"/>
    <cellStyle name="Salida 2 11 2 3" xfId="49231"/>
    <cellStyle name="Salida 2 11 3" xfId="49232"/>
    <cellStyle name="Salida 2 11 4" xfId="49233"/>
    <cellStyle name="Salida 2 12" xfId="49234"/>
    <cellStyle name="Salida 2 12 2" xfId="49235"/>
    <cellStyle name="Salida 2 12 3" xfId="49236"/>
    <cellStyle name="Salida 2 13" xfId="49237"/>
    <cellStyle name="Salida 2 14" xfId="49238"/>
    <cellStyle name="Salida 2 15" xfId="49239"/>
    <cellStyle name="Salida 2 16" xfId="49240"/>
    <cellStyle name="Salida 2 17" xfId="49241"/>
    <cellStyle name="Salida 2 18" xfId="49242"/>
    <cellStyle name="Salida 2 19" xfId="49243"/>
    <cellStyle name="Salida 2 2" xfId="49244"/>
    <cellStyle name="Salida 2 2 10" xfId="49245"/>
    <cellStyle name="Salida 2 2 11" xfId="49246"/>
    <cellStyle name="Salida 2 2 12" xfId="49247"/>
    <cellStyle name="Salida 2 2 13" xfId="49248"/>
    <cellStyle name="Salida 2 2 14" xfId="49249"/>
    <cellStyle name="Salida 2 2 15" xfId="49250"/>
    <cellStyle name="Salida 2 2 2" xfId="49251"/>
    <cellStyle name="Salida 2 2 2 2" xfId="49252"/>
    <cellStyle name="Salida 2 2 3" xfId="49253"/>
    <cellStyle name="Salida 2 2 3 2" xfId="49254"/>
    <cellStyle name="Salida 2 2 3 2 2" xfId="49255"/>
    <cellStyle name="Salida 2 2 3 2 2 2" xfId="49256"/>
    <cellStyle name="Salida 2 2 3 2 2 3" xfId="49257"/>
    <cellStyle name="Salida 2 2 3 2 3" xfId="49258"/>
    <cellStyle name="Salida 2 2 3 2 3 2" xfId="49259"/>
    <cellStyle name="Salida 2 2 3 2 4" xfId="49260"/>
    <cellStyle name="Salida 2 2 3 2 5" xfId="49261"/>
    <cellStyle name="Salida 2 2 3 3" xfId="49262"/>
    <cellStyle name="Salida 2 2 3 3 2" xfId="49263"/>
    <cellStyle name="Salida 2 2 3 3 3" xfId="49264"/>
    <cellStyle name="Salida 2 2 3 4" xfId="49265"/>
    <cellStyle name="Salida 2 2 3 4 2" xfId="49266"/>
    <cellStyle name="Salida 2 2 3 5" xfId="49267"/>
    <cellStyle name="Salida 2 2 3 6" xfId="49268"/>
    <cellStyle name="Salida 2 2 4" xfId="49269"/>
    <cellStyle name="Salida 2 2 4 2" xfId="49270"/>
    <cellStyle name="Salida 2 2 4 2 2" xfId="49271"/>
    <cellStyle name="Salida 2 2 4 2 3" xfId="49272"/>
    <cellStyle name="Salida 2 2 4 3" xfId="49273"/>
    <cellStyle name="Salida 2 2 4 3 2" xfId="49274"/>
    <cellStyle name="Salida 2 2 4 4" xfId="49275"/>
    <cellStyle name="Salida 2 2 4 5" xfId="49276"/>
    <cellStyle name="Salida 2 2 5" xfId="49277"/>
    <cellStyle name="Salida 2 2 6" xfId="49278"/>
    <cellStyle name="Salida 2 2 6 2" xfId="49279"/>
    <cellStyle name="Salida 2 2 6 2 2" xfId="49280"/>
    <cellStyle name="Salida 2 2 6 2 3" xfId="49281"/>
    <cellStyle name="Salida 2 2 6 3" xfId="49282"/>
    <cellStyle name="Salida 2 2 6 3 2" xfId="49283"/>
    <cellStyle name="Salida 2 2 6 4" xfId="49284"/>
    <cellStyle name="Salida 2 2 6 5" xfId="49285"/>
    <cellStyle name="Salida 2 2 7" xfId="49286"/>
    <cellStyle name="Salida 2 2 7 2" xfId="49287"/>
    <cellStyle name="Salida 2 2 7 2 2" xfId="49288"/>
    <cellStyle name="Salida 2 2 7 2 3" xfId="49289"/>
    <cellStyle name="Salida 2 2 7 3" xfId="49290"/>
    <cellStyle name="Salida 2 2 7 4" xfId="49291"/>
    <cellStyle name="Salida 2 2 8" xfId="49292"/>
    <cellStyle name="Salida 2 2 8 2" xfId="49293"/>
    <cellStyle name="Salida 2 2 8 2 2" xfId="49294"/>
    <cellStyle name="Salida 2 2 8 2 3" xfId="49295"/>
    <cellStyle name="Salida 2 2 8 3" xfId="49296"/>
    <cellStyle name="Salida 2 2 8 4" xfId="49297"/>
    <cellStyle name="Salida 2 2 9" xfId="49298"/>
    <cellStyle name="Salida 2 2 9 2" xfId="49299"/>
    <cellStyle name="Salida 2 2 9 3" xfId="49300"/>
    <cellStyle name="Salida 2 3" xfId="49301"/>
    <cellStyle name="Salida 2 3 2" xfId="49302"/>
    <cellStyle name="Salida 2 3 2 2" xfId="49303"/>
    <cellStyle name="Salida 2 3 2 2 2" xfId="49304"/>
    <cellStyle name="Salida 2 3 2 2 3" xfId="49305"/>
    <cellStyle name="Salida 2 3 2 3" xfId="49306"/>
    <cellStyle name="Salida 2 3 2 3 2" xfId="49307"/>
    <cellStyle name="Salida 2 3 2 4" xfId="49308"/>
    <cellStyle name="Salida 2 3 2 5" xfId="49309"/>
    <cellStyle name="Salida 2 3 3" xfId="49310"/>
    <cellStyle name="Salida 2 4" xfId="49311"/>
    <cellStyle name="Salida 2 4 2" xfId="49312"/>
    <cellStyle name="Salida 2 4 2 2" xfId="49313"/>
    <cellStyle name="Salida 2 4 2 2 2" xfId="49314"/>
    <cellStyle name="Salida 2 4 2 2 3" xfId="49315"/>
    <cellStyle name="Salida 2 4 2 3" xfId="49316"/>
    <cellStyle name="Salida 2 4 2 3 2" xfId="49317"/>
    <cellStyle name="Salida 2 4 2 4" xfId="49318"/>
    <cellStyle name="Salida 2 4 2 5" xfId="49319"/>
    <cellStyle name="Salida 2 4 3" xfId="49320"/>
    <cellStyle name="Salida 2 5" xfId="49321"/>
    <cellStyle name="Salida 2 5 2" xfId="49322"/>
    <cellStyle name="Salida 2 5 2 2" xfId="49323"/>
    <cellStyle name="Salida 2 5 2 2 2" xfId="49324"/>
    <cellStyle name="Salida 2 5 2 2 3" xfId="49325"/>
    <cellStyle name="Salida 2 5 2 3" xfId="49326"/>
    <cellStyle name="Salida 2 5 2 3 2" xfId="49327"/>
    <cellStyle name="Salida 2 5 2 4" xfId="49328"/>
    <cellStyle name="Salida 2 5 2 5" xfId="49329"/>
    <cellStyle name="Salida 2 5 3" xfId="49330"/>
    <cellStyle name="Salida 2 5 3 2" xfId="49331"/>
    <cellStyle name="Salida 2 5 3 2 2" xfId="49332"/>
    <cellStyle name="Salida 2 5 3 2 3" xfId="49333"/>
    <cellStyle name="Salida 2 5 3 3" xfId="49334"/>
    <cellStyle name="Salida 2 5 3 3 2" xfId="49335"/>
    <cellStyle name="Salida 2 5 3 4" xfId="49336"/>
    <cellStyle name="Salida 2 5 3 5" xfId="49337"/>
    <cellStyle name="Salida 2 5 4" xfId="49338"/>
    <cellStyle name="Salida 2 5 4 2" xfId="49339"/>
    <cellStyle name="Salida 2 5 4 3" xfId="49340"/>
    <cellStyle name="Salida 2 5 5" xfId="49341"/>
    <cellStyle name="Salida 2 5 5 2" xfId="49342"/>
    <cellStyle name="Salida 2 5 6" xfId="49343"/>
    <cellStyle name="Salida 2 5 7" xfId="49344"/>
    <cellStyle name="Salida 2 6" xfId="49345"/>
    <cellStyle name="Salida 2 6 2" xfId="49346"/>
    <cellStyle name="Salida 2 6 2 2" xfId="49347"/>
    <cellStyle name="Salida 2 6 2 2 2" xfId="49348"/>
    <cellStyle name="Salida 2 6 2 2 3" xfId="49349"/>
    <cellStyle name="Salida 2 6 2 3" xfId="49350"/>
    <cellStyle name="Salida 2 6 2 3 2" xfId="49351"/>
    <cellStyle name="Salida 2 6 2 4" xfId="49352"/>
    <cellStyle name="Salida 2 6 2 5" xfId="49353"/>
    <cellStyle name="Salida 2 7" xfId="49354"/>
    <cellStyle name="Salida 2 7 2" xfId="49355"/>
    <cellStyle name="Salida 2 7 2 2" xfId="49356"/>
    <cellStyle name="Salida 2 7 2 3" xfId="49357"/>
    <cellStyle name="Salida 2 7 3" xfId="49358"/>
    <cellStyle name="Salida 2 7 3 2" xfId="49359"/>
    <cellStyle name="Salida 2 7 4" xfId="49360"/>
    <cellStyle name="Salida 2 7 5" xfId="49361"/>
    <cellStyle name="Salida 2 8" xfId="49362"/>
    <cellStyle name="Salida 2 8 2" xfId="49363"/>
    <cellStyle name="Salida 2 8 2 2" xfId="49364"/>
    <cellStyle name="Salida 2 8 2 3" xfId="49365"/>
    <cellStyle name="Salida 2 8 3" xfId="49366"/>
    <cellStyle name="Salida 2 8 3 2" xfId="49367"/>
    <cellStyle name="Salida 2 8 4" xfId="49368"/>
    <cellStyle name="Salida 2 8 5" xfId="49369"/>
    <cellStyle name="Salida 2 9" xfId="49370"/>
    <cellStyle name="Salida 2 9 2" xfId="49371"/>
    <cellStyle name="Salida 2 9 2 2" xfId="49372"/>
    <cellStyle name="Salida 2 9 2 3" xfId="49373"/>
    <cellStyle name="Salida 2 9 3" xfId="49374"/>
    <cellStyle name="Salida 2 9 3 2" xfId="49375"/>
    <cellStyle name="Salida 2 9 4" xfId="49376"/>
    <cellStyle name="Salida 2 9 5" xfId="49377"/>
    <cellStyle name="Salida 3" xfId="49378"/>
    <cellStyle name="Salida 3 10" xfId="49379"/>
    <cellStyle name="Salida 3 2" xfId="49380"/>
    <cellStyle name="Salida 3 2 2" xfId="49381"/>
    <cellStyle name="Salida 3 2 2 2" xfId="49382"/>
    <cellStyle name="Salida 3 2 2 2 2" xfId="49383"/>
    <cellStyle name="Salida 3 2 2 2 3" xfId="49384"/>
    <cellStyle name="Salida 3 2 2 3" xfId="49385"/>
    <cellStyle name="Salida 3 2 2 3 2" xfId="49386"/>
    <cellStyle name="Salida 3 2 2 4" xfId="49387"/>
    <cellStyle name="Salida 3 2 2 5" xfId="49388"/>
    <cellStyle name="Salida 3 2 3" xfId="49389"/>
    <cellStyle name="Salida 3 3" xfId="49390"/>
    <cellStyle name="Salida 3 3 2" xfId="49391"/>
    <cellStyle name="Salida 3 3 2 2" xfId="49392"/>
    <cellStyle name="Salida 3 3 2 2 2" xfId="49393"/>
    <cellStyle name="Salida 3 3 2 2 3" xfId="49394"/>
    <cellStyle name="Salida 3 3 2 3" xfId="49395"/>
    <cellStyle name="Salida 3 3 2 3 2" xfId="49396"/>
    <cellStyle name="Salida 3 3 2 4" xfId="49397"/>
    <cellStyle name="Salida 3 3 2 5" xfId="49398"/>
    <cellStyle name="Salida 3 4" xfId="49399"/>
    <cellStyle name="Salida 3 4 2" xfId="49400"/>
    <cellStyle name="Salida 3 4 2 2" xfId="49401"/>
    <cellStyle name="Salida 3 4 2 2 2" xfId="49402"/>
    <cellStyle name="Salida 3 4 2 2 3" xfId="49403"/>
    <cellStyle name="Salida 3 4 2 3" xfId="49404"/>
    <cellStyle name="Salida 3 4 2 3 2" xfId="49405"/>
    <cellStyle name="Salida 3 4 2 4" xfId="49406"/>
    <cellStyle name="Salida 3 4 2 5" xfId="49407"/>
    <cellStyle name="Salida 3 4 3" xfId="49408"/>
    <cellStyle name="Salida 3 4 3 2" xfId="49409"/>
    <cellStyle name="Salida 3 4 3 3" xfId="49410"/>
    <cellStyle name="Salida 3 4 4" xfId="49411"/>
    <cellStyle name="Salida 3 4 4 2" xfId="49412"/>
    <cellStyle name="Salida 3 4 5" xfId="49413"/>
    <cellStyle name="Salida 3 4 6" xfId="49414"/>
    <cellStyle name="Salida 3 5" xfId="49415"/>
    <cellStyle name="Salida 3 5 2" xfId="49416"/>
    <cellStyle name="Salida 3 5 2 2" xfId="49417"/>
    <cellStyle name="Salida 3 5 2 3" xfId="49418"/>
    <cellStyle name="Salida 3 5 3" xfId="49419"/>
    <cellStyle name="Salida 3 5 3 2" xfId="49420"/>
    <cellStyle name="Salida 3 5 4" xfId="49421"/>
    <cellStyle name="Salida 3 5 5" xfId="49422"/>
    <cellStyle name="Salida 3 6" xfId="49423"/>
    <cellStyle name="Salida 3 6 2" xfId="49424"/>
    <cellStyle name="Salida 3 6 2 2" xfId="49425"/>
    <cellStyle name="Salida 3 6 2 3" xfId="49426"/>
    <cellStyle name="Salida 3 6 3" xfId="49427"/>
    <cellStyle name="Salida 3 6 3 2" xfId="49428"/>
    <cellStyle name="Salida 3 6 4" xfId="49429"/>
    <cellStyle name="Salida 3 6 5" xfId="49430"/>
    <cellStyle name="Salida 3 7" xfId="49431"/>
    <cellStyle name="Salida 3 7 2" xfId="49432"/>
    <cellStyle name="Salida 3 7 2 2" xfId="49433"/>
    <cellStyle name="Salida 3 7 2 3" xfId="49434"/>
    <cellStyle name="Salida 3 7 3" xfId="49435"/>
    <cellStyle name="Salida 3 7 3 2" xfId="49436"/>
    <cellStyle name="Salida 3 7 4" xfId="49437"/>
    <cellStyle name="Salida 3 7 5" xfId="49438"/>
    <cellStyle name="Salida 3 8" xfId="49439"/>
    <cellStyle name="Salida 3 8 2" xfId="49440"/>
    <cellStyle name="Salida 3 8 3" xfId="49441"/>
    <cellStyle name="Salida 3 9" xfId="49442"/>
    <cellStyle name="Salida 4" xfId="49443"/>
    <cellStyle name="Salida 4 2" xfId="49444"/>
    <cellStyle name="Salida 5" xfId="49445"/>
    <cellStyle name="Salida 5 2" xfId="49446"/>
    <cellStyle name="Salida 6" xfId="49447"/>
    <cellStyle name="Salida 6 2" xfId="49448"/>
    <cellStyle name="Salida 7" xfId="49449"/>
    <cellStyle name="Salida 7 2" xfId="49450"/>
    <cellStyle name="Salida 7 2 2" xfId="49451"/>
    <cellStyle name="Salida 7 2 2 2" xfId="49452"/>
    <cellStyle name="Salida 7 2 2 3" xfId="49453"/>
    <cellStyle name="Salida 7 2 3" xfId="49454"/>
    <cellStyle name="Salida 7 2 3 2" xfId="49455"/>
    <cellStyle name="Salida 7 2 4" xfId="49456"/>
    <cellStyle name="Salida 7 2 5" xfId="49457"/>
    <cellStyle name="Salida 7 3" xfId="49458"/>
    <cellStyle name="Salida 7 3 2" xfId="49459"/>
    <cellStyle name="Salida 7 3 3" xfId="49460"/>
    <cellStyle name="Salida 7 4" xfId="49461"/>
    <cellStyle name="Salida 8" xfId="49462"/>
    <cellStyle name="Salomon Logo" xfId="49463"/>
    <cellStyle name="ScotchRule" xfId="49464"/>
    <cellStyle name="Separador de milhares [0]_Proyección de ingresos" xfId="49465"/>
    <cellStyle name="Separador de milhares_Proyección de ingresos" xfId="49466"/>
    <cellStyle name="Shaded" xfId="49467"/>
    <cellStyle name="Shares" xfId="49468"/>
    <cellStyle name="Single Accounting" xfId="49469"/>
    <cellStyle name="SingleLineAcctgn" xfId="49470"/>
    <cellStyle name="SingleLinePercent" xfId="49471"/>
    <cellStyle name="Small Page Heading" xfId="49472"/>
    <cellStyle name="Standaard_Blad1" xfId="49473"/>
    <cellStyle name="Standard 2" xfId="49474"/>
    <cellStyle name="Standard 2 2" xfId="49475"/>
    <cellStyle name="Standard 2 2 2" xfId="49476"/>
    <cellStyle name="Standard 2 3" xfId="49477"/>
    <cellStyle name="Standard 2 3 2" xfId="49478"/>
    <cellStyle name="Standard 2 4" xfId="49479"/>
    <cellStyle name="Standard 2 4 2" xfId="49480"/>
    <cellStyle name="Standard 2 5" xfId="49481"/>
    <cellStyle name="Standard 2 5 2" xfId="49482"/>
    <cellStyle name="Standard_UPL99SOF" xfId="49483"/>
    <cellStyle name="Step" xfId="49484"/>
    <cellStyle name="Step 2" xfId="49485"/>
    <cellStyle name="Stile 1" xfId="49486"/>
    <cellStyle name="Stile 1 2" xfId="49487"/>
    <cellStyle name="Stile 1 2 2" xfId="49488"/>
    <cellStyle name="Stile 1 2 2 2" xfId="49489"/>
    <cellStyle name="Stile 1 2 2 2 2" xfId="49490"/>
    <cellStyle name="Stile 1 2 2 2 2 2" xfId="49491"/>
    <cellStyle name="Stile 1 2 2 2 3" xfId="49492"/>
    <cellStyle name="Stile 1 2 2 2 4" xfId="49493"/>
    <cellStyle name="Stile 1 2 2 3" xfId="49494"/>
    <cellStyle name="Stile 1 2 2 3 2" xfId="49495"/>
    <cellStyle name="Stile 1 2 2 4" xfId="49496"/>
    <cellStyle name="Stile 1 2 2 4 2" xfId="49497"/>
    <cellStyle name="Stile 1 2 3" xfId="49498"/>
    <cellStyle name="Stile 1 2 3 2" xfId="49499"/>
    <cellStyle name="Stile 1 2 3 3" xfId="49500"/>
    <cellStyle name="Stile 1 3" xfId="49501"/>
    <cellStyle name="Stile 1 3 2" xfId="49502"/>
    <cellStyle name="Stile 1 3 2 2" xfId="49503"/>
    <cellStyle name="Stile 1 3 2 2 2" xfId="49504"/>
    <cellStyle name="Stile 1 3 2 3" xfId="49505"/>
    <cellStyle name="Stile 1 3 2 4" xfId="49506"/>
    <cellStyle name="Stile 1 3 3" xfId="49507"/>
    <cellStyle name="Stile 1 3 3 2" xfId="49508"/>
    <cellStyle name="Stile 1 3 4" xfId="49509"/>
    <cellStyle name="Stile 1 3 4 2" xfId="49510"/>
    <cellStyle name="Stile 1 4" xfId="49511"/>
    <cellStyle name="Stile 1 4 2" xfId="49512"/>
    <cellStyle name="Stile 1 4 2 2" xfId="49513"/>
    <cellStyle name="Stile 1 4 2 3" xfId="49514"/>
    <cellStyle name="Stile 1 4 3" xfId="49515"/>
    <cellStyle name="Stile 1 4 3 2" xfId="49516"/>
    <cellStyle name="Stile 1 4 4" xfId="49517"/>
    <cellStyle name="Stile 1 5" xfId="49518"/>
    <cellStyle name="Stile 1 5 2" xfId="49519"/>
    <cellStyle name="Stile 1 5 2 2" xfId="49520"/>
    <cellStyle name="Stile 1 5 3" xfId="49521"/>
    <cellStyle name="Stile 1 5 3 2" xfId="49522"/>
    <cellStyle name="Stile 1 5 4" xfId="49523"/>
    <cellStyle name="Stile 1 6" xfId="49524"/>
    <cellStyle name="Stile 1 6 2" xfId="49525"/>
    <cellStyle name="Stile 1 6 3" xfId="49526"/>
    <cellStyle name="Stile 1 7" xfId="49527"/>
    <cellStyle name="Style 1" xfId="49528"/>
    <cellStyle name="Style 2" xfId="49529"/>
    <cellStyle name="Style 21" xfId="49530"/>
    <cellStyle name="Style 22" xfId="49531"/>
    <cellStyle name="Style 23" xfId="49532"/>
    <cellStyle name="Style 24" xfId="49533"/>
    <cellStyle name="Style 25" xfId="49534"/>
    <cellStyle name="Style 26" xfId="49535"/>
    <cellStyle name="STYLE1" xfId="49536"/>
    <cellStyle name="STYLE2" xfId="49537"/>
    <cellStyle name="STYLE3" xfId="49538"/>
    <cellStyle name="SubCategory" xfId="49539"/>
    <cellStyle name="Subtitle" xfId="49540"/>
    <cellStyle name="Subtotal" xfId="49541"/>
    <cellStyle name="Summary" xfId="49542"/>
    <cellStyle name="tabel col hed" xfId="49543"/>
    <cellStyle name="tabel sub head" xfId="49544"/>
    <cellStyle name="Table Col Head" xfId="49545"/>
    <cellStyle name="table col heading" xfId="49546"/>
    <cellStyle name="table col hed" xfId="49547"/>
    <cellStyle name="Table Head" xfId="49548"/>
    <cellStyle name="Table Head Aligned" xfId="49549"/>
    <cellStyle name="Table Head Blue" xfId="49550"/>
    <cellStyle name="Table Head Green" xfId="49551"/>
    <cellStyle name="Table Head_Val_Sum_Graph" xfId="49552"/>
    <cellStyle name="Table Sub Head" xfId="49553"/>
    <cellStyle name="Table Sub Heading" xfId="49554"/>
    <cellStyle name="Table Text" xfId="49555"/>
    <cellStyle name="Table Title" xfId="49556"/>
    <cellStyle name="table unit" xfId="49557"/>
    <cellStyle name="Table Unites" xfId="49558"/>
    <cellStyle name="Table Units" xfId="49559"/>
    <cellStyle name="Table_Header" xfId="49560"/>
    <cellStyle name="TableBase" xfId="49561"/>
    <cellStyle name="TableBody" xfId="49562"/>
    <cellStyle name="TableBodyR" xfId="49563"/>
    <cellStyle name="TableColHeads" xfId="49564"/>
    <cellStyle name="TableHead" xfId="49565"/>
    <cellStyle name="Text" xfId="49566"/>
    <cellStyle name="Text (centered)" xfId="49567"/>
    <cellStyle name="Text 1" xfId="49568"/>
    <cellStyle name="Text 2" xfId="49569"/>
    <cellStyle name="Text 3" xfId="49570"/>
    <cellStyle name="Text 8" xfId="49571"/>
    <cellStyle name="Text Head 1" xfId="49572"/>
    <cellStyle name="Text Wrap" xfId="49573"/>
    <cellStyle name="Text_2010 Budget Tracking Sheet" xfId="49574"/>
    <cellStyle name="Texto de advertencia 2" xfId="49575"/>
    <cellStyle name="Texto de advertencia 2 2" xfId="49576"/>
    <cellStyle name="Texto de advertencia 2 2 2" xfId="49577"/>
    <cellStyle name="Texto de advertencia 2 2 2 2" xfId="49578"/>
    <cellStyle name="Texto de advertencia 2 2 3" xfId="49579"/>
    <cellStyle name="Texto de advertencia 2 2 4" xfId="49580"/>
    <cellStyle name="Texto de advertencia 2 3" xfId="49581"/>
    <cellStyle name="Texto de advertencia 2 3 2" xfId="49582"/>
    <cellStyle name="Texto de advertencia 2 3 3" xfId="49583"/>
    <cellStyle name="Texto de advertencia 2 4" xfId="49584"/>
    <cellStyle name="Texto de advertencia 2 4 2" xfId="49585"/>
    <cellStyle name="Texto de advertencia 2 4 3" xfId="49586"/>
    <cellStyle name="Texto de advertencia 2 5" xfId="49587"/>
    <cellStyle name="Texto de advertencia 2 5 2" xfId="49588"/>
    <cellStyle name="Texto de advertencia 2 6" xfId="49589"/>
    <cellStyle name="Texto de advertencia 3" xfId="49590"/>
    <cellStyle name="Texto de advertencia 3 2" xfId="49591"/>
    <cellStyle name="Texto de advertencia 3 2 2" xfId="49592"/>
    <cellStyle name="Texto de advertencia 3 2 3" xfId="49593"/>
    <cellStyle name="Texto de advertencia 3 3" xfId="49594"/>
    <cellStyle name="Texto de advertencia 3 3 2" xfId="49595"/>
    <cellStyle name="Texto de advertencia 3 4" xfId="49596"/>
    <cellStyle name="Texto de advertencia 3 5" xfId="49597"/>
    <cellStyle name="Texto de advertencia 3 6" xfId="49598"/>
    <cellStyle name="Texto de advertencia 3 7" xfId="49599"/>
    <cellStyle name="Texto de advertencia 4" xfId="49600"/>
    <cellStyle name="Texto de advertencia 4 2" xfId="49601"/>
    <cellStyle name="Texto de advertencia 5" xfId="49602"/>
    <cellStyle name="Texto de advertencia 5 2" xfId="49603"/>
    <cellStyle name="Texto de advertencia 6" xfId="49604"/>
    <cellStyle name="Texto de advertencia 6 2" xfId="49605"/>
    <cellStyle name="Texto explicativo 2" xfId="49606"/>
    <cellStyle name="Texto explicativo 2 2" xfId="49607"/>
    <cellStyle name="Texto explicativo 2 2 2" xfId="49608"/>
    <cellStyle name="Texto explicativo 2 2 2 2" xfId="49609"/>
    <cellStyle name="Texto explicativo 2 2 3" xfId="49610"/>
    <cellStyle name="Texto explicativo 2 2 4" xfId="49611"/>
    <cellStyle name="Texto explicativo 2 3" xfId="49612"/>
    <cellStyle name="Texto explicativo 2 3 2" xfId="49613"/>
    <cellStyle name="Texto explicativo 2 3 3" xfId="49614"/>
    <cellStyle name="Texto explicativo 2 4" xfId="49615"/>
    <cellStyle name="Texto explicativo 2 4 2" xfId="49616"/>
    <cellStyle name="Texto explicativo 2 4 3" xfId="49617"/>
    <cellStyle name="Texto explicativo 2 5" xfId="49618"/>
    <cellStyle name="Texto explicativo 2 5 2" xfId="49619"/>
    <cellStyle name="Texto explicativo 2 6" xfId="49620"/>
    <cellStyle name="Texto explicativo 3" xfId="49621"/>
    <cellStyle name="Texto explicativo 3 2" xfId="49622"/>
    <cellStyle name="Texto explicativo 3 2 2" xfId="49623"/>
    <cellStyle name="Texto explicativo 3 2 3" xfId="49624"/>
    <cellStyle name="Texto explicativo 3 3" xfId="49625"/>
    <cellStyle name="Texto explicativo 3 3 2" xfId="49626"/>
    <cellStyle name="Texto explicativo 3 4" xfId="49627"/>
    <cellStyle name="Texto explicativo 3 5" xfId="49628"/>
    <cellStyle name="Texto explicativo 3 6" xfId="49629"/>
    <cellStyle name="Texto explicativo 3 7" xfId="49630"/>
    <cellStyle name="Texto explicativo 4" xfId="49631"/>
    <cellStyle name="Texto explicativo 4 2" xfId="49632"/>
    <cellStyle name="Texto explicativo 5" xfId="49633"/>
    <cellStyle name="Texto explicativo 5 2" xfId="49634"/>
    <cellStyle name="Texto explicativo 6" xfId="49635"/>
    <cellStyle name="Texto explicativo 6 2" xfId="49636"/>
    <cellStyle name="Tickmark" xfId="49637"/>
    <cellStyle name="Time" xfId="49638"/>
    <cellStyle name="Times 10" xfId="49639"/>
    <cellStyle name="Times 12" xfId="49640"/>
    <cellStyle name="Times New Roman" xfId="49641"/>
    <cellStyle name="Title" xfId="49642"/>
    <cellStyle name="Title 10" xfId="49643"/>
    <cellStyle name="Title 11" xfId="49644"/>
    <cellStyle name="Title 12" xfId="49645"/>
    <cellStyle name="Title 2" xfId="49646"/>
    <cellStyle name="Title 2 2" xfId="49647"/>
    <cellStyle name="Title 2 3" xfId="49648"/>
    <cellStyle name="Title 2 4" xfId="49649"/>
    <cellStyle name="Title 2 5" xfId="49650"/>
    <cellStyle name="Title 2_Cash_Flow_2009_3.20.09_TK" xfId="49651"/>
    <cellStyle name="Title 3" xfId="49652"/>
    <cellStyle name="Title 3 2" xfId="49653"/>
    <cellStyle name="Title 3 3" xfId="49654"/>
    <cellStyle name="Title 3 3 2" xfId="49655"/>
    <cellStyle name="Title 4" xfId="49656"/>
    <cellStyle name="Title 4 2" xfId="49657"/>
    <cellStyle name="Title 4 3" xfId="49658"/>
    <cellStyle name="Title 5" xfId="49659"/>
    <cellStyle name="Title 5 2" xfId="49660"/>
    <cellStyle name="Title 5 3" xfId="49661"/>
    <cellStyle name="Title 6" xfId="49662"/>
    <cellStyle name="Title 6 2" xfId="49663"/>
    <cellStyle name="Title 6 3" xfId="49664"/>
    <cellStyle name="Title 7" xfId="49665"/>
    <cellStyle name="Title 7 2" xfId="49666"/>
    <cellStyle name="Title 7 3" xfId="49667"/>
    <cellStyle name="Title 8" xfId="49668"/>
    <cellStyle name="Title 8 2" xfId="49669"/>
    <cellStyle name="Title 8 3" xfId="49670"/>
    <cellStyle name="Title 9" xfId="49671"/>
    <cellStyle name="Title10" xfId="49672"/>
    <cellStyle name="Title2" xfId="49673"/>
    <cellStyle name="Title8" xfId="49674"/>
    <cellStyle name="Title8Left" xfId="49675"/>
    <cellStyle name="TitleCenter" xfId="49676"/>
    <cellStyle name="TitleLeft" xfId="49677"/>
    <cellStyle name="Titre" xfId="49678"/>
    <cellStyle name="Titre 2" xfId="49679"/>
    <cellStyle name="Titre 2 2" xfId="49680"/>
    <cellStyle name="Titre 3" xfId="49681"/>
    <cellStyle name="Titre 4" xfId="49682"/>
    <cellStyle name="Titre 5" xfId="49683"/>
    <cellStyle name="Titre 6" xfId="49684"/>
    <cellStyle name="Titre_GirExcel 6 years 2008" xfId="49685"/>
    <cellStyle name="Título 1 2" xfId="49686"/>
    <cellStyle name="Título 1 2 2" xfId="49687"/>
    <cellStyle name="Título 1 2 2 2" xfId="49688"/>
    <cellStyle name="Título 1 2 2 2 2" xfId="49689"/>
    <cellStyle name="Título 1 2 2 3" xfId="49690"/>
    <cellStyle name="Título 1 2 2 4" xfId="49691"/>
    <cellStyle name="Título 1 2 3" xfId="49692"/>
    <cellStyle name="Título 1 2 3 2" xfId="49693"/>
    <cellStyle name="Título 1 2 3 3" xfId="49694"/>
    <cellStyle name="Título 1 2 4" xfId="49695"/>
    <cellStyle name="Título 1 2 4 2" xfId="49696"/>
    <cellStyle name="Título 1 2 4 3" xfId="49697"/>
    <cellStyle name="Título 1 2 5" xfId="49698"/>
    <cellStyle name="Título 1 2 5 2" xfId="49699"/>
    <cellStyle name="Título 1 2 6" xfId="49700"/>
    <cellStyle name="Título 1 3" xfId="49701"/>
    <cellStyle name="Título 1 3 2" xfId="49702"/>
    <cellStyle name="Título 1 3 2 2" xfId="49703"/>
    <cellStyle name="Título 1 3 2 3" xfId="49704"/>
    <cellStyle name="Título 1 3 3" xfId="49705"/>
    <cellStyle name="Título 1 3 3 2" xfId="49706"/>
    <cellStyle name="Título 1 3 4" xfId="49707"/>
    <cellStyle name="Título 1 3 5" xfId="49708"/>
    <cellStyle name="Título 1 3 6" xfId="49709"/>
    <cellStyle name="Título 1 3 7" xfId="49710"/>
    <cellStyle name="Título 1 4" xfId="49711"/>
    <cellStyle name="Título 1 4 2" xfId="49712"/>
    <cellStyle name="Título 1 4 3" xfId="49713"/>
    <cellStyle name="Título 1 5" xfId="49714"/>
    <cellStyle name="Título 1 5 2" xfId="49715"/>
    <cellStyle name="Título 1 6" xfId="49716"/>
    <cellStyle name="Título 1 6 2" xfId="49717"/>
    <cellStyle name="Título 1 7" xfId="49718"/>
    <cellStyle name="Título 10" xfId="49719"/>
    <cellStyle name="Título 2 2" xfId="49720"/>
    <cellStyle name="Título 2 2 2" xfId="49721"/>
    <cellStyle name="Título 2 2 2 2" xfId="49722"/>
    <cellStyle name="Título 2 2 2 2 2" xfId="49723"/>
    <cellStyle name="Título 2 2 2 3" xfId="49724"/>
    <cellStyle name="Título 2 2 2 4" xfId="49725"/>
    <cellStyle name="Título 2 2 3" xfId="49726"/>
    <cellStyle name="Título 2 2 3 2" xfId="49727"/>
    <cellStyle name="Título 2 2 3 3" xfId="49728"/>
    <cellStyle name="Título 2 2 4" xfId="49729"/>
    <cellStyle name="Título 2 2 4 2" xfId="49730"/>
    <cellStyle name="Título 2 2 4 3" xfId="49731"/>
    <cellStyle name="Título 2 2 5" xfId="49732"/>
    <cellStyle name="Título 2 2 5 2" xfId="49733"/>
    <cellStyle name="Título 2 2 6" xfId="49734"/>
    <cellStyle name="Título 2 3" xfId="49735"/>
    <cellStyle name="Título 2 3 2" xfId="49736"/>
    <cellStyle name="Título 2 3 2 2" xfId="49737"/>
    <cellStyle name="Título 2 3 2 3" xfId="49738"/>
    <cellStyle name="Título 2 3 3" xfId="49739"/>
    <cellStyle name="Título 2 3 3 2" xfId="49740"/>
    <cellStyle name="Título 2 3 4" xfId="49741"/>
    <cellStyle name="Título 2 3 5" xfId="49742"/>
    <cellStyle name="Título 2 3 6" xfId="49743"/>
    <cellStyle name="Título 2 3 7" xfId="49744"/>
    <cellStyle name="Título 2 4" xfId="49745"/>
    <cellStyle name="Título 2 4 2" xfId="49746"/>
    <cellStyle name="Título 2 4 3" xfId="49747"/>
    <cellStyle name="Título 2 5" xfId="49748"/>
    <cellStyle name="Título 2 5 2" xfId="49749"/>
    <cellStyle name="Título 2 5 3" xfId="49750"/>
    <cellStyle name="Título 2 6" xfId="49751"/>
    <cellStyle name="Título 2 6 2" xfId="49752"/>
    <cellStyle name="Título 2 6 3" xfId="49753"/>
    <cellStyle name="Título 2 7" xfId="49754"/>
    <cellStyle name="Título 2 7 2" xfId="49755"/>
    <cellStyle name="Título 3 2" xfId="49756"/>
    <cellStyle name="Título 3 2 2" xfId="49757"/>
    <cellStyle name="Título 3 2 2 2" xfId="49758"/>
    <cellStyle name="Título 3 2 2 2 2" xfId="49759"/>
    <cellStyle name="Título 3 2 2 3" xfId="49760"/>
    <cellStyle name="Título 3 2 2 3 2" xfId="49761"/>
    <cellStyle name="Título 3 2 2 3 2 2" xfId="49762"/>
    <cellStyle name="Título 3 2 2 3 3" xfId="49763"/>
    <cellStyle name="Título 3 2 2 4" xfId="49764"/>
    <cellStyle name="Título 3 2 2 5" xfId="49765"/>
    <cellStyle name="Título 3 2 2 5 2" xfId="49766"/>
    <cellStyle name="Título 3 2 3" xfId="49767"/>
    <cellStyle name="Título 3 2 3 2" xfId="49768"/>
    <cellStyle name="Título 3 2 3 2 2" xfId="49769"/>
    <cellStyle name="Título 3 2 3 2 2 2" xfId="49770"/>
    <cellStyle name="Título 3 2 3 2 3" xfId="49771"/>
    <cellStyle name="Título 3 2 3 3" xfId="49772"/>
    <cellStyle name="Título 3 2 4" xfId="49773"/>
    <cellStyle name="Título 3 2 4 2" xfId="49774"/>
    <cellStyle name="Título 3 2 4 2 2" xfId="49775"/>
    <cellStyle name="Título 3 2 4 2 2 2" xfId="49776"/>
    <cellStyle name="Título 3 2 4 2 3" xfId="49777"/>
    <cellStyle name="Título 3 2 4 3" xfId="49778"/>
    <cellStyle name="Título 3 2 5" xfId="49779"/>
    <cellStyle name="Título 3 2 5 2" xfId="49780"/>
    <cellStyle name="Título 3 2 5 2 2" xfId="49781"/>
    <cellStyle name="Título 3 2 5 2 2 2" xfId="49782"/>
    <cellStyle name="Título 3 2 5 2 3" xfId="49783"/>
    <cellStyle name="Título 3 2 6" xfId="49784"/>
    <cellStyle name="Título 3 2 6 2" xfId="49785"/>
    <cellStyle name="Título 3 2 6 2 2" xfId="49786"/>
    <cellStyle name="Título 3 2 6 3" xfId="49787"/>
    <cellStyle name="Título 3 2 7" xfId="49788"/>
    <cellStyle name="Título 3 2 7 2" xfId="49789"/>
    <cellStyle name="Título 3 2 8" xfId="49790"/>
    <cellStyle name="Título 3 3" xfId="49791"/>
    <cellStyle name="Título 3 3 2" xfId="49792"/>
    <cellStyle name="Título 3 3 2 2" xfId="49793"/>
    <cellStyle name="Título 3 3 2 2 2" xfId="49794"/>
    <cellStyle name="Título 3 3 2 2 2 2" xfId="49795"/>
    <cellStyle name="Título 3 3 2 2 3" xfId="49796"/>
    <cellStyle name="Título 3 3 2 3" xfId="49797"/>
    <cellStyle name="Título 3 3 3" xfId="49798"/>
    <cellStyle name="Título 3 3 3 2" xfId="49799"/>
    <cellStyle name="Título 3 3 3 2 2" xfId="49800"/>
    <cellStyle name="Título 3 3 3 2 2 2" xfId="49801"/>
    <cellStyle name="Título 3 3 3 2 3" xfId="49802"/>
    <cellStyle name="Título 3 3 4" xfId="49803"/>
    <cellStyle name="Título 3 3 4 2" xfId="49804"/>
    <cellStyle name="Título 3 3 4 2 2" xfId="49805"/>
    <cellStyle name="Título 3 3 4 3" xfId="49806"/>
    <cellStyle name="Título 3 3 5" xfId="49807"/>
    <cellStyle name="Título 3 3 5 2" xfId="49808"/>
    <cellStyle name="Título 3 3 5 2 2" xfId="49809"/>
    <cellStyle name="Título 3 3 5 3" xfId="49810"/>
    <cellStyle name="Título 3 3 6" xfId="49811"/>
    <cellStyle name="Título 3 3 6 2" xfId="49812"/>
    <cellStyle name="Título 3 3 6 2 2" xfId="49813"/>
    <cellStyle name="Título 3 3 6 3" xfId="49814"/>
    <cellStyle name="Título 3 3 7" xfId="49815"/>
    <cellStyle name="Título 3 3 7 2" xfId="49816"/>
    <cellStyle name="Título 3 3 7 2 2" xfId="49817"/>
    <cellStyle name="Título 3 3 7 3" xfId="49818"/>
    <cellStyle name="Título 3 3 8" xfId="49819"/>
    <cellStyle name="Título 3 3 8 2" xfId="49820"/>
    <cellStyle name="Título 3 3 9" xfId="49821"/>
    <cellStyle name="Título 3 4" xfId="49822"/>
    <cellStyle name="Título 3 4 2" xfId="49823"/>
    <cellStyle name="Título 3 5" xfId="49824"/>
    <cellStyle name="Título 3 5 2" xfId="49825"/>
    <cellStyle name="Título 3 6" xfId="49826"/>
    <cellStyle name="Título 3 6 2" xfId="49827"/>
    <cellStyle name="Título 3 7" xfId="49828"/>
    <cellStyle name="Título 3 7 2" xfId="49829"/>
    <cellStyle name="Título 4" xfId="49830"/>
    <cellStyle name="Título 4 2" xfId="49831"/>
    <cellStyle name="Título 4 2 2" xfId="49832"/>
    <cellStyle name="Título 4 2 2 2" xfId="49833"/>
    <cellStyle name="Título 4 2 3" xfId="49834"/>
    <cellStyle name="Título 4 2 4" xfId="49835"/>
    <cellStyle name="Título 4 3" xfId="49836"/>
    <cellStyle name="Título 4 3 2" xfId="49837"/>
    <cellStyle name="Título 4 3 3" xfId="49838"/>
    <cellStyle name="Título 4 4" xfId="49839"/>
    <cellStyle name="Título 4 4 2" xfId="49840"/>
    <cellStyle name="Título 4 4 3" xfId="49841"/>
    <cellStyle name="Título 4 5" xfId="49842"/>
    <cellStyle name="Título 4 6" xfId="49843"/>
    <cellStyle name="Título 5" xfId="49844"/>
    <cellStyle name="Título 5 2" xfId="49845"/>
    <cellStyle name="Título 5 3" xfId="49846"/>
    <cellStyle name="Título 5 4" xfId="49847"/>
    <cellStyle name="Título 5 5" xfId="49848"/>
    <cellStyle name="Título 5 6" xfId="49849"/>
    <cellStyle name="Título 5 7" xfId="49850"/>
    <cellStyle name="Título 5 8" xfId="49851"/>
    <cellStyle name="Título 6" xfId="49852"/>
    <cellStyle name="Título 6 2" xfId="49853"/>
    <cellStyle name="Título 6 3" xfId="49854"/>
    <cellStyle name="Título 7" xfId="49855"/>
    <cellStyle name="Título 7 2" xfId="49856"/>
    <cellStyle name="Título 8" xfId="49857"/>
    <cellStyle name="Título 8 2" xfId="49858"/>
    <cellStyle name="Título 9" xfId="49859"/>
    <cellStyle name="Título de hoja" xfId="49860"/>
    <cellStyle name="Título de hoja 2" xfId="49861"/>
    <cellStyle name="Título de hoja 2 2" xfId="49862"/>
    <cellStyle name="Título de hoja 3" xfId="49863"/>
    <cellStyle name="Título de hoja 3 2" xfId="49864"/>
    <cellStyle name="Título de hoja 4" xfId="49865"/>
    <cellStyle name="Título de hoja 4 2" xfId="49866"/>
    <cellStyle name="Título de hoja 5" xfId="49867"/>
    <cellStyle name="Título de hoja 5 2" xfId="49868"/>
    <cellStyle name="topline" xfId="49869"/>
    <cellStyle name="Total 2" xfId="49870"/>
    <cellStyle name="Total 2 10" xfId="49871"/>
    <cellStyle name="Total 2 10 2" xfId="49872"/>
    <cellStyle name="Total 2 10 2 2" xfId="49873"/>
    <cellStyle name="Total 2 10 2 3" xfId="49874"/>
    <cellStyle name="Total 2 10 3" xfId="49875"/>
    <cellStyle name="Total 2 10 3 2" xfId="49876"/>
    <cellStyle name="Total 2 10 4" xfId="49877"/>
    <cellStyle name="Total 2 10 5" xfId="49878"/>
    <cellStyle name="Total 2 11" xfId="49879"/>
    <cellStyle name="Total 2 11 2" xfId="49880"/>
    <cellStyle name="Total 2 11 2 2" xfId="49881"/>
    <cellStyle name="Total 2 11 3" xfId="49882"/>
    <cellStyle name="Total 2 11 4" xfId="49883"/>
    <cellStyle name="Total 2 12" xfId="49884"/>
    <cellStyle name="Total 2 13" xfId="49885"/>
    <cellStyle name="Total 2 14" xfId="49886"/>
    <cellStyle name="Total 2 15" xfId="49887"/>
    <cellStyle name="Total 2 16" xfId="49888"/>
    <cellStyle name="Total 2 17" xfId="49889"/>
    <cellStyle name="Total 2 18" xfId="49890"/>
    <cellStyle name="Total 2 2" xfId="49891"/>
    <cellStyle name="Total 2 2 10" xfId="49892"/>
    <cellStyle name="Total 2 2 11" xfId="49893"/>
    <cellStyle name="Total 2 2 12" xfId="49894"/>
    <cellStyle name="Total 2 2 13" xfId="49895"/>
    <cellStyle name="Total 2 2 2" xfId="49896"/>
    <cellStyle name="Total 2 2 2 2" xfId="49897"/>
    <cellStyle name="Total 2 2 3" xfId="49898"/>
    <cellStyle name="Total 2 2 3 2" xfId="49899"/>
    <cellStyle name="Total 2 2 3 2 2" xfId="49900"/>
    <cellStyle name="Total 2 2 3 2 2 2" xfId="49901"/>
    <cellStyle name="Total 2 2 3 2 2 3" xfId="49902"/>
    <cellStyle name="Total 2 2 3 2 3" xfId="49903"/>
    <cellStyle name="Total 2 2 3 2 3 2" xfId="49904"/>
    <cellStyle name="Total 2 2 3 2 4" xfId="49905"/>
    <cellStyle name="Total 2 2 3 2 5" xfId="49906"/>
    <cellStyle name="Total 2 2 3 3" xfId="49907"/>
    <cellStyle name="Total 2 2 3 3 2" xfId="49908"/>
    <cellStyle name="Total 2 2 3 3 3" xfId="49909"/>
    <cellStyle name="Total 2 2 3 4" xfId="49910"/>
    <cellStyle name="Total 2 2 3 4 2" xfId="49911"/>
    <cellStyle name="Total 2 2 3 5" xfId="49912"/>
    <cellStyle name="Total 2 2 3 6" xfId="49913"/>
    <cellStyle name="Total 2 2 4" xfId="49914"/>
    <cellStyle name="Total 2 2 4 2" xfId="49915"/>
    <cellStyle name="Total 2 2 4 2 2" xfId="49916"/>
    <cellStyle name="Total 2 2 4 2 3" xfId="49917"/>
    <cellStyle name="Total 2 2 4 3" xfId="49918"/>
    <cellStyle name="Total 2 2 4 3 2" xfId="49919"/>
    <cellStyle name="Total 2 2 4 4" xfId="49920"/>
    <cellStyle name="Total 2 2 4 5" xfId="49921"/>
    <cellStyle name="Total 2 2 5" xfId="49922"/>
    <cellStyle name="Total 2 2 6" xfId="49923"/>
    <cellStyle name="Total 2 2 6 2" xfId="49924"/>
    <cellStyle name="Total 2 2 6 2 2" xfId="49925"/>
    <cellStyle name="Total 2 2 6 2 3" xfId="49926"/>
    <cellStyle name="Total 2 2 6 3" xfId="49927"/>
    <cellStyle name="Total 2 2 6 3 2" xfId="49928"/>
    <cellStyle name="Total 2 2 6 4" xfId="49929"/>
    <cellStyle name="Total 2 2 6 5" xfId="49930"/>
    <cellStyle name="Total 2 2 7" xfId="49931"/>
    <cellStyle name="Total 2 2 7 2" xfId="49932"/>
    <cellStyle name="Total 2 2 7 2 2" xfId="49933"/>
    <cellStyle name="Total 2 2 7 2 3" xfId="49934"/>
    <cellStyle name="Total 2 2 7 3" xfId="49935"/>
    <cellStyle name="Total 2 2 7 3 2" xfId="49936"/>
    <cellStyle name="Total 2 2 7 4" xfId="49937"/>
    <cellStyle name="Total 2 2 7 5" xfId="49938"/>
    <cellStyle name="Total 2 2 8" xfId="49939"/>
    <cellStyle name="Total 2 2 8 2" xfId="49940"/>
    <cellStyle name="Total 2 2 8 2 2" xfId="49941"/>
    <cellStyle name="Total 2 2 8 3" xfId="49942"/>
    <cellStyle name="Total 2 2 8 4" xfId="49943"/>
    <cellStyle name="Total 2 2 9" xfId="49944"/>
    <cellStyle name="Total 2 3" xfId="49945"/>
    <cellStyle name="Total 2 3 2" xfId="49946"/>
    <cellStyle name="Total 2 3 2 2" xfId="49947"/>
    <cellStyle name="Total 2 3 2 2 2" xfId="49948"/>
    <cellStyle name="Total 2 3 2 2 3" xfId="49949"/>
    <cellStyle name="Total 2 3 2 3" xfId="49950"/>
    <cellStyle name="Total 2 3 2 3 2" xfId="49951"/>
    <cellStyle name="Total 2 3 2 4" xfId="49952"/>
    <cellStyle name="Total 2 3 2 5" xfId="49953"/>
    <cellStyle name="Total 2 3 3" xfId="49954"/>
    <cellStyle name="Total 2 4" xfId="49955"/>
    <cellStyle name="Total 2 4 2" xfId="49956"/>
    <cellStyle name="Total 2 4 2 2" xfId="49957"/>
    <cellStyle name="Total 2 4 2 2 2" xfId="49958"/>
    <cellStyle name="Total 2 4 2 2 3" xfId="49959"/>
    <cellStyle name="Total 2 4 2 3" xfId="49960"/>
    <cellStyle name="Total 2 4 2 3 2" xfId="49961"/>
    <cellStyle name="Total 2 4 2 4" xfId="49962"/>
    <cellStyle name="Total 2 4 2 5" xfId="49963"/>
    <cellStyle name="Total 2 4 3" xfId="49964"/>
    <cellStyle name="Total 2 5" xfId="49965"/>
    <cellStyle name="Total 2 5 2" xfId="49966"/>
    <cellStyle name="Total 2 5 2 2" xfId="49967"/>
    <cellStyle name="Total 2 5 2 2 2" xfId="49968"/>
    <cellStyle name="Total 2 5 2 2 3" xfId="49969"/>
    <cellStyle name="Total 2 5 2 3" xfId="49970"/>
    <cellStyle name="Total 2 5 2 3 2" xfId="49971"/>
    <cellStyle name="Total 2 5 2 4" xfId="49972"/>
    <cellStyle name="Total 2 5 2 5" xfId="49973"/>
    <cellStyle name="Total 2 5 3" xfId="49974"/>
    <cellStyle name="Total 2 5 3 2" xfId="49975"/>
    <cellStyle name="Total 2 5 3 2 2" xfId="49976"/>
    <cellStyle name="Total 2 5 3 2 3" xfId="49977"/>
    <cellStyle name="Total 2 5 3 3" xfId="49978"/>
    <cellStyle name="Total 2 5 3 3 2" xfId="49979"/>
    <cellStyle name="Total 2 5 3 4" xfId="49980"/>
    <cellStyle name="Total 2 5 3 5" xfId="49981"/>
    <cellStyle name="Total 2 5 4" xfId="49982"/>
    <cellStyle name="Total 2 5 4 2" xfId="49983"/>
    <cellStyle name="Total 2 5 4 3" xfId="49984"/>
    <cellStyle name="Total 2 5 5" xfId="49985"/>
    <cellStyle name="Total 2 5 5 2" xfId="49986"/>
    <cellStyle name="Total 2 5 6" xfId="49987"/>
    <cellStyle name="Total 2 5 7" xfId="49988"/>
    <cellStyle name="Total 2 6" xfId="49989"/>
    <cellStyle name="Total 2 6 2" xfId="49990"/>
    <cellStyle name="Total 2 6 2 2" xfId="49991"/>
    <cellStyle name="Total 2 6 2 2 2" xfId="49992"/>
    <cellStyle name="Total 2 6 2 2 3" xfId="49993"/>
    <cellStyle name="Total 2 6 2 3" xfId="49994"/>
    <cellStyle name="Total 2 6 2 3 2" xfId="49995"/>
    <cellStyle name="Total 2 6 2 4" xfId="49996"/>
    <cellStyle name="Total 2 6 2 5" xfId="49997"/>
    <cellStyle name="Total 2 7" xfId="49998"/>
    <cellStyle name="Total 2 7 2" xfId="49999"/>
    <cellStyle name="Total 2 7 2 2" xfId="50000"/>
    <cellStyle name="Total 2 7 2 3" xfId="50001"/>
    <cellStyle name="Total 2 7 3" xfId="50002"/>
    <cellStyle name="Total 2 7 3 2" xfId="50003"/>
    <cellStyle name="Total 2 7 4" xfId="50004"/>
    <cellStyle name="Total 2 7 5" xfId="50005"/>
    <cellStyle name="Total 2 8" xfId="50006"/>
    <cellStyle name="Total 2 8 2" xfId="50007"/>
    <cellStyle name="Total 2 8 2 2" xfId="50008"/>
    <cellStyle name="Total 2 8 2 3" xfId="50009"/>
    <cellStyle name="Total 2 8 3" xfId="50010"/>
    <cellStyle name="Total 2 8 3 2" xfId="50011"/>
    <cellStyle name="Total 2 8 4" xfId="50012"/>
    <cellStyle name="Total 2 8 5" xfId="50013"/>
    <cellStyle name="Total 2 9" xfId="50014"/>
    <cellStyle name="Total 2 9 2" xfId="50015"/>
    <cellStyle name="Total 2 9 2 2" xfId="50016"/>
    <cellStyle name="Total 2 9 2 3" xfId="50017"/>
    <cellStyle name="Total 2 9 3" xfId="50018"/>
    <cellStyle name="Total 2 9 3 2" xfId="50019"/>
    <cellStyle name="Total 2 9 4" xfId="50020"/>
    <cellStyle name="Total 2 9 5" xfId="50021"/>
    <cellStyle name="Total 3" xfId="50022"/>
    <cellStyle name="Total 3 10" xfId="50023"/>
    <cellStyle name="Total 3 10 2" xfId="50024"/>
    <cellStyle name="Total 3 10 3" xfId="50025"/>
    <cellStyle name="Total 3 11" xfId="50026"/>
    <cellStyle name="Total 3 12" xfId="50027"/>
    <cellStyle name="Total 3 13" xfId="50028"/>
    <cellStyle name="Total 3 2" xfId="50029"/>
    <cellStyle name="Total 3 2 2" xfId="50030"/>
    <cellStyle name="Total 3 2 2 2" xfId="50031"/>
    <cellStyle name="Total 3 2 2 2 2" xfId="50032"/>
    <cellStyle name="Total 3 2 2 2 3" xfId="50033"/>
    <cellStyle name="Total 3 2 2 3" xfId="50034"/>
    <cellStyle name="Total 3 2 2 3 2" xfId="50035"/>
    <cellStyle name="Total 3 2 2 4" xfId="50036"/>
    <cellStyle name="Total 3 2 2 5" xfId="50037"/>
    <cellStyle name="Total 3 2 3" xfId="50038"/>
    <cellStyle name="Total 3 3" xfId="50039"/>
    <cellStyle name="Total 3 3 2" xfId="50040"/>
    <cellStyle name="Total 3 3 2 2" xfId="50041"/>
    <cellStyle name="Total 3 3 2 2 2" xfId="50042"/>
    <cellStyle name="Total 3 3 2 2 3" xfId="50043"/>
    <cellStyle name="Total 3 3 2 3" xfId="50044"/>
    <cellStyle name="Total 3 3 2 3 2" xfId="50045"/>
    <cellStyle name="Total 3 3 2 4" xfId="50046"/>
    <cellStyle name="Total 3 3 2 5" xfId="50047"/>
    <cellStyle name="Total 3 3 3" xfId="50048"/>
    <cellStyle name="Total 3 3 3 2" xfId="50049"/>
    <cellStyle name="Total 3 3 3 2 2" xfId="50050"/>
    <cellStyle name="Total 3 3 3 2 3" xfId="50051"/>
    <cellStyle name="Total 3 3 3 3" xfId="50052"/>
    <cellStyle name="Total 3 3 3 3 2" xfId="50053"/>
    <cellStyle name="Total 3 3 3 4" xfId="50054"/>
    <cellStyle name="Total 3 3 3 5" xfId="50055"/>
    <cellStyle name="Total 3 3 4" xfId="50056"/>
    <cellStyle name="Total 3 3 4 2" xfId="50057"/>
    <cellStyle name="Total 3 3 4 3" xfId="50058"/>
    <cellStyle name="Total 3 3 5" xfId="50059"/>
    <cellStyle name="Total 3 4" xfId="50060"/>
    <cellStyle name="Total 3 4 2" xfId="50061"/>
    <cellStyle name="Total 3 4 2 2" xfId="50062"/>
    <cellStyle name="Total 3 4 2 2 2" xfId="50063"/>
    <cellStyle name="Total 3 4 2 2 3" xfId="50064"/>
    <cellStyle name="Total 3 4 2 3" xfId="50065"/>
    <cellStyle name="Total 3 4 2 3 2" xfId="50066"/>
    <cellStyle name="Total 3 4 2 4" xfId="50067"/>
    <cellStyle name="Total 3 4 2 5" xfId="50068"/>
    <cellStyle name="Total 3 4 3" xfId="50069"/>
    <cellStyle name="Total 3 4 3 2" xfId="50070"/>
    <cellStyle name="Total 3 4 3 2 2" xfId="50071"/>
    <cellStyle name="Total 3 4 3 2 3" xfId="50072"/>
    <cellStyle name="Total 3 4 3 3" xfId="50073"/>
    <cellStyle name="Total 3 4 3 3 2" xfId="50074"/>
    <cellStyle name="Total 3 4 3 4" xfId="50075"/>
    <cellStyle name="Total 3 4 3 5" xfId="50076"/>
    <cellStyle name="Total 3 4 4" xfId="50077"/>
    <cellStyle name="Total 3 4 4 2" xfId="50078"/>
    <cellStyle name="Total 3 4 4 3" xfId="50079"/>
    <cellStyle name="Total 3 4 5" xfId="50080"/>
    <cellStyle name="Total 3 4 5 2" xfId="50081"/>
    <cellStyle name="Total 3 4 6" xfId="50082"/>
    <cellStyle name="Total 3 4 7" xfId="50083"/>
    <cellStyle name="Total 3 5" xfId="50084"/>
    <cellStyle name="Total 3 5 2" xfId="50085"/>
    <cellStyle name="Total 3 5 2 2" xfId="50086"/>
    <cellStyle name="Total 3 5 2 2 2" xfId="50087"/>
    <cellStyle name="Total 3 5 2 2 3" xfId="50088"/>
    <cellStyle name="Total 3 5 2 3" xfId="50089"/>
    <cellStyle name="Total 3 5 2 3 2" xfId="50090"/>
    <cellStyle name="Total 3 5 2 4" xfId="50091"/>
    <cellStyle name="Total 3 5 2 5" xfId="50092"/>
    <cellStyle name="Total 3 6" xfId="50093"/>
    <cellStyle name="Total 3 6 2" xfId="50094"/>
    <cellStyle name="Total 3 6 2 2" xfId="50095"/>
    <cellStyle name="Total 3 6 2 2 2" xfId="50096"/>
    <cellStyle name="Total 3 6 2 2 3" xfId="50097"/>
    <cellStyle name="Total 3 6 2 3" xfId="50098"/>
    <cellStyle name="Total 3 6 2 3 2" xfId="50099"/>
    <cellStyle name="Total 3 6 2 4" xfId="50100"/>
    <cellStyle name="Total 3 6 2 5" xfId="50101"/>
    <cellStyle name="Total 3 6 3" xfId="50102"/>
    <cellStyle name="Total 3 6 3 2" xfId="50103"/>
    <cellStyle name="Total 3 6 3 3" xfId="50104"/>
    <cellStyle name="Total 3 6 4" xfId="50105"/>
    <cellStyle name="Total 3 6 4 2" xfId="50106"/>
    <cellStyle name="Total 3 6 5" xfId="50107"/>
    <cellStyle name="Total 3 6 6" xfId="50108"/>
    <cellStyle name="Total 3 7" xfId="50109"/>
    <cellStyle name="Total 3 7 2" xfId="50110"/>
    <cellStyle name="Total 3 7 2 2" xfId="50111"/>
    <cellStyle name="Total 3 7 2 3" xfId="50112"/>
    <cellStyle name="Total 3 7 3" xfId="50113"/>
    <cellStyle name="Total 3 7 3 2" xfId="50114"/>
    <cellStyle name="Total 3 7 4" xfId="50115"/>
    <cellStyle name="Total 3 7 5" xfId="50116"/>
    <cellStyle name="Total 3 8" xfId="50117"/>
    <cellStyle name="Total 3 8 2" xfId="50118"/>
    <cellStyle name="Total 3 8 2 2" xfId="50119"/>
    <cellStyle name="Total 3 8 2 3" xfId="50120"/>
    <cellStyle name="Total 3 8 3" xfId="50121"/>
    <cellStyle name="Total 3 8 3 2" xfId="50122"/>
    <cellStyle name="Total 3 8 4" xfId="50123"/>
    <cellStyle name="Total 3 8 5" xfId="50124"/>
    <cellStyle name="Total 3 9" xfId="50125"/>
    <cellStyle name="Total 3 9 2" xfId="50126"/>
    <cellStyle name="Total 3 9 3" xfId="50127"/>
    <cellStyle name="Total 4" xfId="50128"/>
    <cellStyle name="Total 4 2" xfId="50129"/>
    <cellStyle name="Total 4 2 2" xfId="50130"/>
    <cellStyle name="Total 4 3" xfId="50131"/>
    <cellStyle name="Total 5" xfId="50132"/>
    <cellStyle name="Total 5 2" xfId="50133"/>
    <cellStyle name="Total 5 3" xfId="50134"/>
    <cellStyle name="Total 6" xfId="50135"/>
    <cellStyle name="Total 6 2" xfId="50136"/>
    <cellStyle name="Total 6 3" xfId="50137"/>
    <cellStyle name="Total 7" xfId="50138"/>
    <cellStyle name="Total 7 2" xfId="50139"/>
    <cellStyle name="Total 7 2 2" xfId="50140"/>
    <cellStyle name="Total 7 2 2 2" xfId="50141"/>
    <cellStyle name="Total 7 2 2 3" xfId="50142"/>
    <cellStyle name="Total 7 2 3" xfId="50143"/>
    <cellStyle name="Total 7 2 3 2" xfId="50144"/>
    <cellStyle name="Total 7 2 4" xfId="50145"/>
    <cellStyle name="Total 7 2 5" xfId="50146"/>
    <cellStyle name="Total 7 3" xfId="50147"/>
    <cellStyle name="Total 7 3 2" xfId="50148"/>
    <cellStyle name="Total 7 3 3" xfId="50149"/>
    <cellStyle name="Total 7 4" xfId="50150"/>
    <cellStyle name="Total 7 5" xfId="50151"/>
    <cellStyle name="Total 7 6" xfId="50152"/>
    <cellStyle name="Total 8" xfId="50153"/>
    <cellStyle name="Total 9" xfId="50154"/>
    <cellStyle name="TransVal" xfId="50155"/>
    <cellStyle name="Underline_Single" xfId="50156"/>
    <cellStyle name="Unprot" xfId="50157"/>
    <cellStyle name="Unprot$" xfId="50158"/>
    <cellStyle name="Unprot_Central Forecast Model Nov 7, 2008 as of 3PM_EY" xfId="50159"/>
    <cellStyle name="Unprotect" xfId="50160"/>
    <cellStyle name="Valuta (0)_DATA" xfId="50161"/>
    <cellStyle name="Valuta 2" xfId="50162"/>
    <cellStyle name="Valuta 2 2" xfId="50163"/>
    <cellStyle name="Valuta 3" xfId="50164"/>
    <cellStyle name="Valuta 3 2" xfId="50165"/>
    <cellStyle name="Valuta 4" xfId="50166"/>
    <cellStyle name="Valuta 4 2" xfId="50167"/>
    <cellStyle name="Valuta 5" xfId="50168"/>
    <cellStyle name="Valuta 5 2" xfId="50169"/>
    <cellStyle name="Valuta 6" xfId="50170"/>
    <cellStyle name="Valuta 6 2" xfId="50171"/>
    <cellStyle name="Währung" xfId="50172"/>
    <cellStyle name="Warning Text" xfId="50173"/>
    <cellStyle name="Warning Text 2" xfId="50174"/>
    <cellStyle name="Warning Text 2 2" xfId="50175"/>
    <cellStyle name="Warning Text 3" xfId="50176"/>
    <cellStyle name="Warning Text 4" xfId="50177"/>
    <cellStyle name="Warning Text 5" xfId="50178"/>
    <cellStyle name="Warning Text 6" xfId="50179"/>
    <cellStyle name="Warning Text 7" xfId="50180"/>
    <cellStyle name="Warning Text 8" xfId="50181"/>
    <cellStyle name="Warning Text 9" xfId="50182"/>
    <cellStyle name="White" xfId="50183"/>
    <cellStyle name="WhitePattern" xfId="50184"/>
    <cellStyle name="WhitePattern1" xfId="50185"/>
    <cellStyle name="WhiteText" xfId="50186"/>
    <cellStyle name="year" xfId="50187"/>
    <cellStyle name="year [1]" xfId="50188"/>
    <cellStyle name="Year_2007 BUDGET SUMM (FINAL)" xfId="50189"/>
    <cellStyle name="Yen" xfId="50190"/>
    <cellStyle name="YesNo" xfId="50191"/>
    <cellStyle name="Акцент1" xfId="50192"/>
    <cellStyle name="Акцент1 2" xfId="50193"/>
    <cellStyle name="Акцент2" xfId="50194"/>
    <cellStyle name="Акцент2 2" xfId="50195"/>
    <cellStyle name="Акцент3" xfId="50196"/>
    <cellStyle name="Акцент3 2" xfId="50197"/>
    <cellStyle name="Акцент4" xfId="50198"/>
    <cellStyle name="Акцент4 2" xfId="50199"/>
    <cellStyle name="Акцент5" xfId="50200"/>
    <cellStyle name="Акцент5 2" xfId="50201"/>
    <cellStyle name="Акцент6" xfId="50202"/>
    <cellStyle name="Акцент6 2" xfId="50203"/>
    <cellStyle name="Ввод " xfId="50204"/>
    <cellStyle name="Ввод  2" xfId="50205"/>
    <cellStyle name="Ввод  2 2" xfId="50206"/>
    <cellStyle name="Ввод  2 2 2" xfId="50207"/>
    <cellStyle name="Ввод  2 2 3" xfId="50208"/>
    <cellStyle name="Ввод  2 3" xfId="50209"/>
    <cellStyle name="Ввод  2 3 2" xfId="50210"/>
    <cellStyle name="Ввод  2 4" xfId="50211"/>
    <cellStyle name="Ввод  2 5" xfId="50212"/>
    <cellStyle name="Ввод  3" xfId="50213"/>
    <cellStyle name="Ввод  3 2" xfId="50214"/>
    <cellStyle name="Ввод  3 2 2" xfId="50215"/>
    <cellStyle name="Ввод  3 2 3" xfId="50216"/>
    <cellStyle name="Ввод  3 3" xfId="50217"/>
    <cellStyle name="Ввод  3 3 2" xfId="50218"/>
    <cellStyle name="Ввод  3 4" xfId="50219"/>
    <cellStyle name="Ввод  3 5" xfId="50220"/>
    <cellStyle name="Ввод  4" xfId="50221"/>
    <cellStyle name="Ввод  4 2" xfId="50222"/>
    <cellStyle name="Ввод  4 3" xfId="50223"/>
    <cellStyle name="Ввод  5" xfId="50224"/>
    <cellStyle name="Ввод  5 2" xfId="50225"/>
    <cellStyle name="Ввод  6" xfId="50226"/>
    <cellStyle name="Ввод  7" xfId="50227"/>
    <cellStyle name="Ввод  8" xfId="50228"/>
    <cellStyle name="Вывод" xfId="50229"/>
    <cellStyle name="Вывод 2" xfId="50230"/>
    <cellStyle name="Вывод 2 2" xfId="50231"/>
    <cellStyle name="Вывод 2 2 2" xfId="50232"/>
    <cellStyle name="Вывод 2 2 3" xfId="50233"/>
    <cellStyle name="Вывод 2 3" xfId="50234"/>
    <cellStyle name="Вывод 2 3 2" xfId="50235"/>
    <cellStyle name="Вывод 2 4" xfId="50236"/>
    <cellStyle name="Вывод 2 5" xfId="50237"/>
    <cellStyle name="Вывод 3" xfId="50238"/>
    <cellStyle name="Вывод 3 2" xfId="50239"/>
    <cellStyle name="Вывод 3 2 2" xfId="50240"/>
    <cellStyle name="Вывод 3 2 3" xfId="50241"/>
    <cellStyle name="Вывод 3 3" xfId="50242"/>
    <cellStyle name="Вывод 3 3 2" xfId="50243"/>
    <cellStyle name="Вывод 3 4" xfId="50244"/>
    <cellStyle name="Вывод 3 5" xfId="50245"/>
    <cellStyle name="Вывод 4" xfId="50246"/>
    <cellStyle name="Вывод 4 2" xfId="50247"/>
    <cellStyle name="Вывод 4 3" xfId="50248"/>
    <cellStyle name="Вывод 5" xfId="50249"/>
    <cellStyle name="Вывод 5 2" xfId="50250"/>
    <cellStyle name="Вывод 6" xfId="50251"/>
    <cellStyle name="Вывод 7" xfId="50252"/>
    <cellStyle name="Вывод 8" xfId="50253"/>
    <cellStyle name="Вычисление" xfId="50254"/>
    <cellStyle name="Вычисление 2" xfId="50255"/>
    <cellStyle name="Вычисление 2 2" xfId="50256"/>
    <cellStyle name="Вычисление 2 2 2" xfId="50257"/>
    <cellStyle name="Вычисление 2 2 3" xfId="50258"/>
    <cellStyle name="Вычисление 2 3" xfId="50259"/>
    <cellStyle name="Вычисление 2 3 2" xfId="50260"/>
    <cellStyle name="Вычисление 2 4" xfId="50261"/>
    <cellStyle name="Вычисление 2 5" xfId="50262"/>
    <cellStyle name="Вычисление 3" xfId="50263"/>
    <cellStyle name="Вычисление 3 2" xfId="50264"/>
    <cellStyle name="Вычисление 3 2 2" xfId="50265"/>
    <cellStyle name="Вычисление 3 2 3" xfId="50266"/>
    <cellStyle name="Вычисление 3 3" xfId="50267"/>
    <cellStyle name="Вычисление 3 3 2" xfId="50268"/>
    <cellStyle name="Вычисление 3 4" xfId="50269"/>
    <cellStyle name="Вычисление 3 5" xfId="50270"/>
    <cellStyle name="Вычисление 4" xfId="50271"/>
    <cellStyle name="Вычисление 4 2" xfId="50272"/>
    <cellStyle name="Вычисление 4 3" xfId="50273"/>
    <cellStyle name="Вычисление 5" xfId="50274"/>
    <cellStyle name="Вычисление 5 2" xfId="50275"/>
    <cellStyle name="Вычисление 6" xfId="50276"/>
    <cellStyle name="Вычисление 7" xfId="50277"/>
    <cellStyle name="Вычисление 8" xfId="50278"/>
    <cellStyle name="Денежный 2" xfId="50279"/>
    <cellStyle name="Денежный 3" xfId="50280"/>
    <cellStyle name="Заголовок 1" xfId="50281"/>
    <cellStyle name="Заголовок 1 2" xfId="50282"/>
    <cellStyle name="Заголовок 2" xfId="50283"/>
    <cellStyle name="Заголовок 2 2" xfId="50284"/>
    <cellStyle name="Заголовок 3" xfId="50285"/>
    <cellStyle name="Заголовок 3 2" xfId="50286"/>
    <cellStyle name="Заголовок 3 2 2" xfId="50287"/>
    <cellStyle name="Заголовок 3 3" xfId="50288"/>
    <cellStyle name="Заголовок 3 4" xfId="50289"/>
    <cellStyle name="Заголовок 4" xfId="50290"/>
    <cellStyle name="Заголовок 4 2" xfId="50291"/>
    <cellStyle name="Итог" xfId="50292"/>
    <cellStyle name="Итог 2" xfId="50293"/>
    <cellStyle name="Итог 2 2" xfId="50294"/>
    <cellStyle name="Итог 2 2 2" xfId="50295"/>
    <cellStyle name="Итог 2 2 3" xfId="50296"/>
    <cellStyle name="Итог 2 3" xfId="50297"/>
    <cellStyle name="Итог 2 3 2" xfId="50298"/>
    <cellStyle name="Итог 2 4" xfId="50299"/>
    <cellStyle name="Итог 2 5" xfId="50300"/>
    <cellStyle name="Итог 3" xfId="50301"/>
    <cellStyle name="Итог 3 2" xfId="50302"/>
    <cellStyle name="Итог 3 2 2" xfId="50303"/>
    <cellStyle name="Итог 3 2 3" xfId="50304"/>
    <cellStyle name="Итог 3 3" xfId="50305"/>
    <cellStyle name="Итог 3 3 2" xfId="50306"/>
    <cellStyle name="Итог 3 4" xfId="50307"/>
    <cellStyle name="Итог 3 5" xfId="50308"/>
    <cellStyle name="Итог 4" xfId="50309"/>
    <cellStyle name="Итог 4 2" xfId="50310"/>
    <cellStyle name="Итог 4 3" xfId="50311"/>
    <cellStyle name="Итог 5" xfId="50312"/>
    <cellStyle name="Итог 5 2" xfId="50313"/>
    <cellStyle name="Итог 6" xfId="50314"/>
    <cellStyle name="Итог 7" xfId="50315"/>
    <cellStyle name="Итог 8" xfId="50316"/>
    <cellStyle name="Контрольная ячейка" xfId="50317"/>
    <cellStyle name="Контрольная ячейка 2" xfId="50318"/>
    <cellStyle name="Мой" xfId="50319"/>
    <cellStyle name="Название" xfId="50320"/>
    <cellStyle name="Нейтральный" xfId="50321"/>
    <cellStyle name="Нейтральный 2" xfId="50322"/>
    <cellStyle name="Обычный 10" xfId="50323"/>
    <cellStyle name="Обычный 11" xfId="50324"/>
    <cellStyle name="Обычный 12" xfId="50325"/>
    <cellStyle name="Обычный 2" xfId="50326"/>
    <cellStyle name="Обычный 2 2" xfId="50327"/>
    <cellStyle name="Обычный 2 3" xfId="50328"/>
    <cellStyle name="Обычный 3" xfId="50329"/>
    <cellStyle name="Обычный 3 2" xfId="50330"/>
    <cellStyle name="Обычный 4" xfId="50331"/>
    <cellStyle name="Обычный 4 2" xfId="50332"/>
    <cellStyle name="Обычный 5" xfId="50333"/>
    <cellStyle name="Обычный_2002 Consolidation Template Send Out from Cinthia 13.03.02" xfId="50334"/>
    <cellStyle name="Плохой" xfId="50335"/>
    <cellStyle name="Плохой 2" xfId="50336"/>
    <cellStyle name="Пояснение" xfId="50337"/>
    <cellStyle name="Пояснение 2" xfId="50338"/>
    <cellStyle name="Примечание" xfId="50339"/>
    <cellStyle name="Примечание 2" xfId="50340"/>
    <cellStyle name="Примечание 2 2" xfId="50341"/>
    <cellStyle name="Примечание 2 2 2" xfId="50342"/>
    <cellStyle name="Примечание 2 2 3" xfId="50343"/>
    <cellStyle name="Примечание 2 3" xfId="50344"/>
    <cellStyle name="Примечание 2 3 2" xfId="50345"/>
    <cellStyle name="Примечание 2 4" xfId="50346"/>
    <cellStyle name="Примечание 2 5" xfId="50347"/>
    <cellStyle name="Примечание 3" xfId="50348"/>
    <cellStyle name="Примечание 3 2" xfId="50349"/>
    <cellStyle name="Примечание 3 2 2" xfId="50350"/>
    <cellStyle name="Примечание 3 2 3" xfId="50351"/>
    <cellStyle name="Примечание 3 3" xfId="50352"/>
    <cellStyle name="Примечание 3 3 2" xfId="50353"/>
    <cellStyle name="Примечание 3 4" xfId="50354"/>
    <cellStyle name="Примечание 3 5" xfId="50355"/>
    <cellStyle name="Примечание 4" xfId="50356"/>
    <cellStyle name="Примечание 4 2" xfId="50357"/>
    <cellStyle name="Примечание 4 3" xfId="50358"/>
    <cellStyle name="Примечание 5" xfId="50359"/>
    <cellStyle name="Примечание 5 2" xfId="50360"/>
    <cellStyle name="Примечание 6" xfId="50361"/>
    <cellStyle name="Примечание 7" xfId="50362"/>
    <cellStyle name="Примечание 8" xfId="50363"/>
    <cellStyle name="Процентный 2" xfId="50364"/>
    <cellStyle name="Процентный 2 2" xfId="50365"/>
    <cellStyle name="Процентный 5" xfId="50366"/>
    <cellStyle name="Связанная ячейка" xfId="50367"/>
    <cellStyle name="Связанная ячейка 2" xfId="50368"/>
    <cellStyle name="Стиль 1" xfId="50369"/>
    <cellStyle name="Субсчет" xfId="50370"/>
    <cellStyle name="Текст предупреждения" xfId="50371"/>
    <cellStyle name="Текст предупреждения 2" xfId="50372"/>
    <cellStyle name="Тысячи [0]_010SN05" xfId="50373"/>
    <cellStyle name="Тысячи_010SN05" xfId="50374"/>
    <cellStyle name="Финансовый 2" xfId="50375"/>
    <cellStyle name="Финансовый 2 2" xfId="50376"/>
    <cellStyle name="Финансовый 2 2 2" xfId="50377"/>
    <cellStyle name="Финансовый 2 3" xfId="50378"/>
    <cellStyle name="Финансовый 3" xfId="50379"/>
    <cellStyle name="Финансовый 4" xfId="50380"/>
    <cellStyle name="Финансовый 5" xfId="50381"/>
    <cellStyle name="Финансовый_2002 Consolidation Template Send Out from Cinthia 13.03.02" xfId="50382"/>
    <cellStyle name="Хороший" xfId="50383"/>
    <cellStyle name="Хороший 2" xfId="5038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133</xdr:row>
      <xdr:rowOff>0</xdr:rowOff>
    </xdr:from>
    <xdr:to>
      <xdr:col>14</xdr:col>
      <xdr:colOff>304800</xdr:colOff>
      <xdr:row>134</xdr:row>
      <xdr:rowOff>114301</xdr:rowOff>
    </xdr:to>
    <xdr:sp macro="" textlink="">
      <xdr:nvSpPr>
        <xdr:cNvPr id="2" name="AutoShape 3" descr="data:image/jpeg;base64,/9j/4AAQSkZJRgABAQAAAQABAAD/2wCEAAkGBhQQEBAUEBQVFBAUFBQUFhcVEBcXFRcWFRUVFBQWGBUXGygeFxkjHBUUHy8gIycpLC0sFR4xNTAqNSYrLikBCQoKDgwOGg8PGikiHiQwLiwsLCksLCwsLC0sNS0sLCwsLCkpLCwvLCwsLCwsLCwsKSwsKSwsLCwsLCwsLCwsLP/AABEIAKgBKwMBIgACEQEDEQH/xAAcAAACAgMBAQAAAAAAAAAAAAAABgUHAQMEAgj/xABREAABAwIDAggGDwQIBQUAAAABAAIDBBEFEiEGMQcTMkFRcYGRFCJhobGyCCMzNDVCUmJyc3SSs8HRFlTh8BUXU4KTlKLSJCU2dcJDg6S00//EABsBAAIDAQEBAAAAAAAAAAAAAAAEAQIDBQYH/8QAOBEAAgECBAMFBgQGAwEAAAAAAAECAxEEEiExE0FRBTJhcYEiQpGxwfAUodHhMzRSksLxQ1NiI//aAAwDAQACEQMRAD8AvFCEIAEIQgAQsIQBlYKyvLhcKGBzVGJxs3u16BqVGz4648gW8p1PctWJYZxfjN5Hq/wXAvC9p9rY6nUdJ+x5c/X9LHUoYek1m3JzBawvzhxud/ZuUmQlnDZ8krTzHxT2/wAbJnXd7CxTxGFtN3cXZ3+KFcVTyT02YpTxZXOb0Ej9F4K78ahyyX+UPOND+S5KePM9o6SB+q8PisM6eKlRX9Vl67HUpzvTUhloossbB0NC8YjU8XG48+4dZXUFA45U5nBvM3U9Z/h6V9A7RrrBYN5d7ZV8jkUY8Spr5kapHCcPznM4eKN3lP6LnoKMyu+aN5/LrTGS1jeYNA7gF5nsTsziv8TW7i2vz8fJD2Jr5fYjuE0oY0kmwCW62tMrvJ8UfzzrZV1bp3gNBtzD8ypTDsKEertX+YdSexFSt2tU4NDSkt5dfvkvVmMFHDrNLvdDnw7B9zpOxv6qYAQFleiwmDpYSGSmvN835ilSpKo7yBCEJwzBCEIAEIQgAQhCABCEIAEIQgAQhCABCEIAEIQgDCEIQAOdYKJrMcA0jFz0nd2dK6sQo3SCwdlHRbQ9ahZ8MkZ8W4+br/Fec7YxWNprLQg7c5LX/XmxzD06ctZv0N1NjT2nx/GHcR1Kbpqlsgu03Hn7UqL3BOWG7TY/zvXB7P7drYd5a15R8d199BqthYz1joxse0EW5kv4lhpjOZvI9H8FI0OLNfo7xXeY9S7nNvv1XqMRQw3atC8X5Pmn4/oIwlOhPUUU1UU+djXdI16+dQmJYbxZzN1Z6P4LqwCfRzejUdRXC7GVTBY2WGqq2ZfG2zXpcbxNqtNTjyPWPxXY13QfMf5C4cGivKD8kE/l+am66LNG8eTTrGoUds/Fo93UPzP5JzF4PN2rSnyev9v2jKnUtQkvvUlppcrSTuAulhkbpX6cpxufIpXG5zZrG73Hd5B/H0Low+iETbnlHVx/LqWuOoPtDFqj7kNZPxfLzt8NSKUlRp5ub2N0ELYmW3AC5J85KiKid9S/KzkDu6z+i6JM1SbNuIQdT8rqUjBThgAaLBMTovGpUoezRWmnvW5L/wA+PMopcP2nrL5fuR81RBQx5pXBo3XO9x6ABqeoLGEbU09US2F93D4rgWut0gHeOpRTIxVYrLxgvHSRsDWnUZ5AHZrfzuC9ba4QSxlRTsJqYXtLcjfGc2+oNt4/K/SunTiqULU0lFcjN+0/a3Y03WUqYhtDPLO6noGtzx2MkknJaT8W3T37jpouzZzG5ZXywVTWtqIrE5eS9rtzh/POFsqibsUcGlcn0IQtCgIQsIAyhCEACEIQAIQhAAhCEACEIQAIQsIAyhCEAeHvABJNgFFy48AfFaSOm9u4Luq6MSiziQPIfSuF2zw5nntAK43aD7QulhUrddL/AJjFHhf8huixqM7yW9Y/MLsjna7kkHqKh3YA7mcO0ELScGlG63Y5Iwx/adL+NQzeX7XNXSoy7srE3NRsfymg+nvUfPgA+I4jyHXzrQzwhnM4jy2d/FbmYy9vukZ6wCPSiricDif5mlKL6uLX5rUIwqw7kk/U4J8MkZvbcdLdV0UOMFmj9W9POP1UhFjUbt5ynyj8wtr4I5Rua7yjf3hY0OzoQnxOz66v0buvJ2+qLSrNrLWibWSNe24Ic09yjfA+Ila5vuZOU+S+7svZbW4WYzeJ5HS12oK7Y7keMLHn1uF13RlicvGhlnF3TWq9H0fNMXzKF8rumbLLnoqbi2kfOcewnTzWXUELpOnFyU+av+Zjd2scMFPd7pXb9zfI0c/WVl8ZlNjpH53fo30rrcy6yAsVhYqOTk3d+L8fvw2LZ3e55aywsNAlGqx2rnknNE1nE05LTmFzK9vKa3q7ObXVT+0WI+D0s8nO1hy/SPit85C07K4bxFJAw8rLmd05n+M7027FrJXeVaAtFdizQY0G1bKpgJgq2sjkA1MUzbNDSB1DrBKe3vAGpA60uYlsWHSOmpZXU8ztXZRdjj0ltxr5vIuYbDOmN62pknA3NHiN9PosqRzxurFpZZa3PewRBbWE+6GpkzdPk7OUveHv43Fql7OTFAyJx5i8uzW6xYjsS9gGzkhmrGU1S6HipOLJDb5m3dbnFiLKYqcMmwyNr6Q8ZE27p2OHjvJ3yZt+g0sN2/XVUi3lV1oi8krvXcckLjwrE2VMTJYzdrh2g84PlC7E0ncX2BCEKQBCEIAEIQgAQhCABCEIAEIQgAQhCABc1XXNjF3b+Yc5W950NtVAz4dNI4ucBc/OGnkXM7RxNajTtQg5SfhdLxZtRhGT9p2R1tx9vO13m/VbBjsfzh/dUeMDk+b3/wAF7GAP+U3zrhU8X2z/ANd/NJfVDbp4bqd4xmI/GP3StgxSL5YUcNnzzvH3f4rYNnxzvP3QnIYntd70o/G3+Rk4Yf8Aqf36Eg2ujPx2/eC9idp5x3hRw2fbzud5l7GAx8+Y9qdhW7QfepR/u/ZmbjR5SfwO4xtdvAPYCtZw6PfkAPSBY+ZaG4LEOY/eK3NoGDcD9536reMKk/4tKHxv/gUultJ/fqbGQW3F3a6/pW0LWAG/xP6oNU0b3N+8E7FKKtsZNm1C1Cpadzmn+8F7EgVwPSFjMi6AFjaw8dPRUo3Pk42T6Eetj5Cb9yZwEsYT7fidZL8WFrKdnXyn+e/emhZw1uy8tLIFGbRYmaenke0Xfo1g6ZHnKwd5Ck0sbQT8ZXYfBzB7p3D6DXZPOCpm7IiKuyU2fwZtLCGjV58aR/O951c4nrXeHgkjo3r2uTDT4r+njZL/AHjbzWUpW0RD11FzDWeAV7oBpTVN3xDmbIOU0dn/AIpvCXduaMupeNZ7rTubMw/QPjdltexTWH1YmijkbyXtDh2i6rD2W4lpapM6EIQtCgIQhAAhCEACEIQAIQhAAhCEACEIQALCyhAGEIXiWYMaXOIDQLkk2AHSSUAe1rlnawFznBrRvJIAHaUk43wkAEso253bs7gct/mt3u83auOj2Qq65wkrpHMZvDTq/sZyWenyLB1ru0Fcwda7tBX+RP4hwh0sRswuld0Rt0+8bA9l1zR7QV9T73pWxMO58zj6ND3AqbwnZinph7VGM3y3eM/7x3dilCLKcs33nbyJUZvvO3kLLMErZPd60sHyYImj/W4X8yhcTxCigJDpamqkG8eFSFt/KQQzuuurHRV4iXMpgI6QEjO95bx1tCRYE5OjSx36rRgnBmB41W4H5kZIHa+1z1Cywkm3aC9X+5hJSbtBerID+nTK7LTUcId9UZn97v0UxRbM4hLq97KdvQGsDvuxN9JCfKLDo4WhsTGsb0NFu/pXmtxaGAe2yMZ9JwB7BvKuqFtZv6GkcO33m/QX6XYIb5qmokPOBKWN8xJ86lYNladnxC76cj3+s4qHr+EqnZpE18p8gyN73a+ZLlfwj1MmkYZEPIMzvvO08yM1KGw1DDdEWVBRsj5DWt6gAvVVMGMe47mtLj1AXKq/ZPEpZsQpzLI9+r+U4ke5v3DcE8bb1XF0NRbe5oYP77g30ErSNS8XJci7p5ZKJp2DhIpOMdy55JJnf3nWHmaD2pkulPFJ5IY6GkpSGTSNDc1rhjI2jO63886aYxYC+pVqeiy9CJ736ntIsFTxmPO6GMLB2MBPnc5PRVeUeHzQ4vxkkbhHJLLZ9rts4Py6jd8UaqtX3fMmnz8iwlyUkbhJNcWYXBzTff4jQ7Tm1HnXDU1cvFSzNJ8TOWxhoIc2MkWOly52U2sRa400N5hhuFoncpax5qIg9rmu1DgWnqIsUu7AzHwV0Tj40EskR7Dcem3YmUpXwD2rEcQi5n8XM0dY8Y97h3KstJJ+hZbNDShYWVoUBCEIAEIWEAZQhYQBlCEIAEIQgAQhCABCFgoA5MTxNlPG6SV2Vje8nmAHOT0KssQxWpxWYRxgiO9wwHxWj5cjuf8Amya8c2Xlr5M0kvFRNuI2ZMx8r3ajU9HMO1TOA4DHRxBkep3uceU49J/IcyWnGdR22j8xacZ1HbaPzOLZrY6KkAcfbJ7avI3dIYPijzphso+vx+ng91lY09Ga7vujVLtdwmQt0hY+Q9J8Rvn18y0zQpqw1ClZWihyXl5Fjfdzqrq7hFqpL8XkiHzW5nfedp5l17BYlLNWuMsj3+0v5TiRymbhuCoq8W7I1dFpXY31u1FPALZi62loo3P3c12iw70s4hwnO1EMNvLKdfuN/VP1lS+0nvyq+uk9YqteUorRk0oxk9jdX7XVU180pa3oj8QebXvKiCbm51J5zv71hCSbb3G0ktgQhCgkndh/hCn63/hvTvt28ZKRrjZj6qIOJ3WGYm6SNh/hCn63/hvVpYthbKmF8Ugu1w7QeYjyhOUVem0hWq7TTIPa1r4JaasjaXthzNkaN/FvHKHVr3hT2G4kyojbJE7Mx249WhB6CDooDZ7FJI5fAqsEytB4uS1xJGN1/LYebXXey09M2Noaxoa0XsGiwFzc6Dylbw1d19sxlorG0qBrYn1M8rGSvibCwasNrzPGYZulrW5Tl3HOpuV4AJOgAueoKM2aYTBxjuVO50x6bSG7B2MyDsVpauxC01I+GplYCx9PMXkklseQwucTdzmyEgtYTckHXUqYwjE/CIy7KWOa98bmk3LXMNiLjeOe/lXaQonChkqaxnMXRzAfWMynzxk9qhJxaDdEulWo8TGYj/a0zm9Za4u/8QmpK20Qy4jhj+l0rO9oA9ZFTZPxRMNxb4XNt6rDpaRtK9rRKyUuzRh2rHMAtfdyikL+ubE/7WP/AC7VP+yB93w/6uf1okpbEcH8mLCfipWRcSWA52OdfPmtaxFrZD3rrUo01SUpJCFSU3PLFnd/XLif9rH/AJdqunY7F5KnDKaolIMr4s7iGgAnXmG4aKsP6gKn97h/wX/7laezmDOo8Oip3uD3RRFhcAQDv1APWsa7pNLJY0pKavmKQm4Z8SkFxJFHcXtHA3S/lfmWiPhZxMG/hN/IYIreZiTYeQ3qHoV0y+x/jyeJWScZbQuhYWX+iCDbtTU+FT7yXwMFxJt2ZH7N8O0rXBtfEx8ZOskLS1zfKYySHjqIPkKuShrWTRskicHxvaHNc03aQdxBXy9tRspPhs/FVAGoLmPbyJGg2u2+4jS4Oov1EvvAZtS5s0lFIfa3h0sN/ivGsjB5CPGt0tcedYVqMXHPA0pVZZsshz4WtqqjDqWCSlc1r3ziMlzA4ZeLkduPlaEu8FvCHWV9e6Gpex0Yp5JLNia05mviaNR5HldfD97xpPtY/BmSfwF/Crvsk34kCiEIug3bUtKT4qR9AIQhIjIIQhAAsFZQgCProah2kMkcY6XRF59YD0qrdoMVqeOlilne8McW6HI02+Y2wVwql9p/ftV9a70pTEaJDFDVkZZCEJIbBNXBt79d9S/1mJVTVwbe/XfUv9Zi0pd9FKndZaKpbaT35VfXSesVdKpbaT35VfXSesUzidkL0N2RqEISQ2CEIQBO7D/CFP1v/DerfVQbD+/6frf+G9W+n8N3WJ1+8LOJ/CtD9VP6EzJXxf4Vw/6E3qpoWsN35mctkRW0sh8Ge0cqUthFt/trgwnsBJ7FJRsDQANwAA6hoFF4wbzUTb2Bmc7ryRPIHXcg9ilgrLdlXsZURTe/6j6iD151LlRWFsJmq3kEAvZG24tdsbBr1ZnPQ90C5koUv0dQ2sqphJGLUkjRE/Mb5yDn0HRYdKnpXhoJO4Ak9Q1S7sFHemdKeVPLJKe11h6POqy1kkWWzZXPsgfd8P8Aq5/WiXX7HzdiPXT+iZcnsgfd8P8Aq5/WiVY0uIyw34mWWLNa/FzPZe17XyEXtc7+ldeEM9BR+9znzko1bs+uVpq+Q/6LvQV8pHaGqt76qf8ANzf719N4K8nD6cuJLjSxkkm5JMQuSTqSk6tB07am8KqnsfKUXIb1D0BfYjdy+OouQ3qC+xW7kxjeXr9DLD7yEThlwQT4ZJJbx6ctmaegA5ZB1ZHHuCpHY6vMGI0Mg5qiJp+jI4Rv/wBL3L6K4QQP6KxG/wC6z9/Fut518zYXfwintv46G3XxjbK2G1ptMKytOLLp4fveNJ9rH4MyT+Av4Vd9km/EgThw++8aT7WPwZkn8Bfwq77JN+JAoh/Lv1Jl/GR9AIQhc8aBCEIAEIQgDCpfaf37VfWu9KuhUvtP79qvrXelK4nZDFDdkYhCEiNgmrg29+u+pf6zEqpq4NvfrvqX+sxaUu+ilTustFUttJ78qvrpPWKulUttJ78qvrpPWKZxOyF6G7I1CEJIbBCEIAndh/hCn63/AIb1b6qDYf4Qp+t/4b1b6fw3dYnX7wrY0f8AmuHfRm9UppSrjp/5phnVN6qalrDeXmZy2Rx4nhzZ2FriQbhzXN5THDVrmnpC14LVukp43yEZrHMQLC7SQTbm3XXeVCYYQKA9AZN5nSXUvR3K8iZEoIBuMpAN76WO5egFx10I4oN5rxjsD2rsViCE2zreKopyOU5vFjrecnoJPYu/BqPiaeGP5EbWnrAF/PdQW1zuOqKCmHx5uNcPmx669mbuTSFSOs2/Qu9IopX2QXu+H/Vz+tEojgq2Fp8UFX4SZBxRiy5H5eXxma+hvyQpf2QPu+H/AFc/rRLr9j5uxHrp/RMuqpOOHuvvUQaTrWZNngLw/wCVUf4w/wBqeI6MQ04jbfLHEGC++zWZRfy2C7Vpq+Q/6LvQUjKcpbsaUVHY+P4+Q3qHoX2K3cvjqLkN6h6F9YVe1NJCzPLUwNZ0mZmvVrr2J3GJu1vEWw+8iE4WcREOE1d98jWwjymVwae5uY9ioPZSjM1fQxtFy6ph+62Rr39zWuPYmLhO4QBicrGQ5hSQkluYWMjyLcYW72gAkAHXU3HRIcCGz5mrnVLh7XTNIabb5ZBlFj5GF1/phWpx4VJtlZviVEkNXD77wpPtY/BmShwF/Crvsk34kCcOH73jSfax+BMq+4KdoIKHEHS1T+LiNPIzNkc7xnPiIFmAnc13NzKKavQaXiWm7VVc+kUJN/rewv8Aev8A48//AOam9ntqqbEGvdSScY1jsrjxb2WcRmtZ7QToRuSLhJatMZUk9mS6EIVCwIQhAGFVOP7NVMlVUOZC9zHSOIIAsR071ayLLOpTU1Zl4TcNUU1+ydX+7ydw/VH7J1f7vJ3D9VctkLH8NHqzXjvoU1+ydX+7ydw/VMeweBzwVRdNE5jeKcLkC1y5hA3+QqwrIVo4eMXe5V1m1YFVGO7NVL6qocyB7muleQQBYgnQ71a6LLSpTU1qUhNwd0U1+ydX+7ydw/VH7J1f7vJ3D9VctkLH8NHqzXjvoU1+ydX+7ydw/VH7J1f7vJ3D9VctkWR+Gj1Ycd9CstktnaiKtgfJC9rBnuSBYXY4Dn6SFZyxZZW1OCgrIynPM7sVNoPhPDP/AHvVH6prXFVYRHJLDK8EyQ5shzEWzaG43HdzrtUxTTZDd0jBUJhIvREDnMze0yvb+amyuHC8PMUQY4g2c91wLcqR0g7rjuUtakcjdXDxP7zPXauheZI7i3lB7iD+S9qSBZpaN8mKTTPaRHFE2OMkaOLtSQfvDtTMsWWVEY2JbuUn7IN4E+H3IHtc+8/OiXX7Hp4IxGxB1p9x8kytmpoI5CDJGx5G7MwOt1XCzT0Ucd+LYxl9+Vgbe269hrvPemuN/wDLh2MOH7ec3rTV8h/0XegrcsEXS5sfHdOfFb1D0LOVrddB3BfVtVsjRym8lLTvPzqdhPoWKPY+jhN4qSnYeltOwHvsuj+MVthP8O77nztstsJV4i9ohjLYja80jSIwOkH/ANQ+RvaRvX0Vsvs3Fh9NHBCDlbqXHlPeeU93lJ7tBzKVDQNy9JWrXlU8jenSUNirvZAOtQUl9P8Aix+DMqL45vyh3hfX9RSMkAEjGvANwHNDhfdexWj+hYP7CL/CZ+i0pYlU45bFKlHO73Pkjjm/KHeFdvsfHXpa237w38Jqsr+hYP7CL/CZ+i301GyO/FsawHflaG367KauJVSOWwU6OR3ubkIQkxgFXUXCNXzzVcdHhgnZTVEtO5/hzGaxuLQcr2C1wAdL796sVU1sntgaGpxloo6upz4lUuzU0PGNbaRwyuN9DpfqK2pRzJ6XKyZZ+zmIVE8Oarp/BZcxHF8c2XxRazs7dNddFKqv9pdu5jR0ngsMlPWV0/g8TaiPK+Lxi10jmG46CL/KB13KO2koq/B4W1rK6arbG5nhMMwaWPY5waTGALs1I3br3voQThtvpfZEZi0UKuds8dqjW4TFQTcWK2KfVzQ5o8VjhKWkauY0uIG4kC60B1ZhWJ0EctXLV0ta6SNwmDbskaAQW23XuNBYWvpuKhUnbcnMWaSlas2jmZjNNRjJxEtNJK7xTnzMc4Czr2toNLKCxOtqsTxWooqaofS0tGxhnfEBxr5JBma1rjyQB1cl176Wj8NoaiDaOliqZjUZaSUxSuaA90bi7xZLaFzXAi/OCFaNO2/S9iHItZF1W1JPVY1VVvF1UtJQUspp28RlEssrOW5zyDZu7ToIXdsXjVTFXVWG10nHSRME8ExaA+SFxA8YDS4JAv1qrptLfXoTmHy6hNs8XfSUFXPDl4yKMvbmF23Ft4uLjtUfwj7TSUFHmpwDVTSMp4Ad3GSbjY77AE26bJO2y2XrqXDKmV9fLU5o7VMUrW8WWuID3RW1YW7/ACgbkU6d7N82RKVizMArXTUtNLJbPJDG91hYXcwONhzC5KkFW+L7RywUOD01NIyGorI4mcc+1oYmRMdLJZ2hcLgC/SuZ2IyYZWUJbiL62lqZhTyslkjkex8nucjCzVrc1hbdr5RaeG2GYsyplyMc75LSe4EqusG4Q8TrKdtRTYZG+B18v/HAOdlcWutmYOcEahWDX+5S/Qf6pSbwJ/AlJ9Kf8eRRCyg5NX1X1Je5JbI7eR1z5YXxyU9ZF7pBLbMBp4zT8ZtyNdN4NrEEtF1XW18Yi2gwOWPSSYVMUhHxmMaC0HpsZHdw6FzDE5MUqq2+IOoaSmlNPG2KSOOWSSP3SRzn6ltzYAaHsN7OmnqtF9ojNbRlnXRdVjhm2lTFh+LtfI2oqsPLgyYAESRuGaKRwboSBe/0esqR2Dw6SVtPVjE5qpr2XmjcWGLO5vJDQLxZXX00Oiq6bSbbJUrj7dF1X21uGOY+WSbGX0hJJgjzxRRsFhYOB1lFxv8AKo/9s6ibZh9Xxhjq2WY6RobfMydsZda2UZm79Oc2QqTaTXkRmsWjdF1XMDa6PDq+vqKl3GyUUksULW2ZT2jdJHbWzn7rkjetGzFdVik/pWuqXOgZSvLKZo0c1rRaVxuLyOLb6jTOjheIZvAs26WuEbaGWgw2oqafLxsfF2ztLm+NIxhuARzOPOljB8CxKvpW1j8QlgqJW8bDDE1ogY12sbXtIu+4tqd1+dRW0e078Q2XrHzANqYpGQTgbuMjniuR1gtOnSVeNL2lz1swctBxx7amaCowaNmTLWSFst2EmwYx3ia+LqTvunC6rja735sz9c78KNbsVxCpxHFJqGlndS01LGx1RJGBxr3yDMxjHOHiix3joKq4XSt6/ELlg3UdtFippKSpqA3OYYpJcubLmyNLrXsbXtvsk3B8QqcOxSKgqp31VNVRufTSSAca18YJfG5w5Wg3npHlTJwgfBWI/ZZ/w3KuS0kuTJvoduzeLGrpKaoLchmiZJlzZsucA2vYX377KTS7wefBOHfZYfUCgtosTqq3Exh9JM6miiiE1TMxoMnjmzImE8kkEG/6WJkvJpBeyH66zdVzR1dVhWJ0tLPUSVdHWB7YnzAGWKVgvYvAGYG439I3WN/Daurxmsq2U9U+koKSQwF0IHGzSt5fjO5IHk6RvvpPCe99OoZiyLoJSx+ztTHRuhGIS8bnDvCXxxmRsQIzMsdL5QRmO690oUGNOosVooIcSdX09S58crJJY5HwvAux2Zm655t2jt+lojTzXswcrDZh+0k0mM1dG7JxEVPFK2zTnzPy3u69iNTzJrSBg/8A1LiP2OD0tT+oqJJq3RBEFXvBT7tjv/dKj1ihCtHuS9CXujZwp0krPAK2FjpPAqkSSMaCXGJ9g8gDfaw6r35lFbc7cQ4lR+B4YTPU1eRmVsbhxbMzXPdISPFFhbtvzIQt6MVKGZ+7/sxnK0rdTpxykEOM7NRjURxVLPuwBv5Lr4RfhDAPtj/VahCqtXHyf1NHsRrcWbg+N17qzMylr2xSRzZHFgfG0tcxxA0Orv8AT0rXQ7QNrdo6WaJrvBhSzxRSOYWiUsOaRzM2pYC8Nvbe0oQtFFOnn52sZZnnynrZbG48GqsRpa8mJktTJVQSua7i5GSWu0OA5QsO267NjHuxDF6vEmse2kbA2kgc5pbxozB73gHW1x/q6QQBCrNWp8Tm9AjJueU7uFvDJZKSCaBhkko6mKqyAXLmx3zaDfa99OYFQe23CTTVuF1EVHnlmmhcXMEbhxUbbOlfISLNDWg8+ptZCEYeKnG791k1JOLsuZzbVYaPBcBrZIfCKWmiY2ojyZ/apYmDOW84aWg9dlL4PU4DLPTtpoqY1D3AxhtKQ5rmgvBJLRkIy8/OhCmMc8G77XKueWSXkP1ePaZfoP8AVKqngw4Q6KiwiniqJsszDKSwRPc7xpXubbK0g3Dh3rKFGGpqpFp+H1LVZuFrEts/DNimKNxCWF8NHTMdHSslblke59w+Ut3gWJ7m23FL+G0dBQVlfBjNPHd9RJPTzywF7HxSa5A8A2ym/a4rKEU3mm4bL9Ak7RUhxwbFsKp6WqqaNkbKZjhHM6KncA4i1vFy3e0cbzA7ylXCW0gxyjdgfuT2ymtbEHCAMy+13B0ac19BzgbtbiFbh5YzlfbQhTu0jl2cxCgilxF+KxCXE/CpQ1k0Blle2/tLIWuad+4W5rc1lqo2kbH1Ydo5ssgcOgipZcIQtJRtlfVoiLv+ZYm0fwDVf9uk/wDrlR2D4S6r2ahgZbPLQhrb7sxZ4t/JeywhKXtC/ibHBs3wnU1Nh8cVXnjraaMQvgdG7jHPjAa3ILWOaw5+dLuI4PLBsviElQwxzVdQ2qcwjVgknhDWkbxo0Gx1GbVCEy4qEo25tMyjJyv4DNtf782Z+ud+FGtLq9uD43Wy1YLaTEGROZNlJYySJuUscRexN3Hu8thCygszjF80/mWk7JszT1wxfHKSamDnUVAyUmbKQx8soy5G3GthlP8AdPSLtvCB8FYj9ln/AA3IQqz0qKPSyLQd43FHY7hSw+mw+ihmmc2WKCNjxxEps5rQCLtYQexapcbZQYv4e8OOHYlTw2nEbiGPaG5M4tdoLbc19fIbCE1KjGMlb3tH8xeNVyT8DbU4o3GMXoPA7vpKEvmlmyuEZeWjIxjiPGNwO89C59nccZglbiFNXZo4aiofVQTFjjG4SWu0kA2IsB1g3tcXELJRTqcLlb9zRzeTOeuEnaOKtoaSSF734f4cyOqcxrxeJt8wdoDkvbrOW3Mo+uraF+J4KMMiibDHUkSSxQZGF7meJHnyjO6wcTrpcdKwhXVNKL8LojNdjNg//UuI/Y4PS1P11lCSqbryRvE//9k="/>
        <xdr:cNvSpPr>
          <a:spLocks noChangeAspect="1" noChangeArrowheads="1"/>
        </xdr:cNvSpPr>
      </xdr:nvSpPr>
      <xdr:spPr bwMode="auto">
        <a:xfrm>
          <a:off x="8410575" y="27412950"/>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0</xdr:colOff>
      <xdr:row>120</xdr:row>
      <xdr:rowOff>0</xdr:rowOff>
    </xdr:from>
    <xdr:to>
      <xdr:col>14</xdr:col>
      <xdr:colOff>304800</xdr:colOff>
      <xdr:row>121</xdr:row>
      <xdr:rowOff>114301</xdr:rowOff>
    </xdr:to>
    <xdr:sp macro="" textlink="">
      <xdr:nvSpPr>
        <xdr:cNvPr id="2" name="AutoShape 3" descr="data:image/jpeg;base64,/9j/4AAQSkZJRgABAQAAAQABAAD/2wCEAAkGBhQQEBAUEBQVFBAUFBQUFhcVEBcXFRcWFRUVFBQWGBUXGygeFxkjHBUUHy8gIycpLC0sFR4xNTAqNSYrLikBCQoKDgwOGg8PGikiHiQwLiwsLCksLCwsLC0sNS0sLCwsLCkpLCwvLCwsLCwsLCwsKSwsKSwsLCwsLCwsLCwsLP/AABEIAKgBKwMBIgACEQEDEQH/xAAcAAACAgMBAQAAAAAAAAAAAAAABgUHAQMEAgj/xABREAABAwIDAggGDwQIBQUAAAABAAIDBBEFEiEGMQcTMkFRcYGRFCJhobGyCCMzNDVCUmJyc3SSs8HRFlTh8BUXU4KTlKLSJCU2dcJDg6S00//EABsBAAIDAQEBAAAAAAAAAAAAAAAEAQIDBQYH/8QAOBEAAgECBAMFBgQGAwEAAAAAAAECAxEEEiExE0FRBTJhcYEiQpGxwfAUodHhMzRSksLxQ1NiI//aAAwDAQACEQMRAD8AvFCEIAEIQgAQsIQBlYKyvLhcKGBzVGJxs3u16BqVGz4648gW8p1PctWJYZxfjN5Hq/wXAvC9p9rY6nUdJ+x5c/X9LHUoYek1m3JzBawvzhxud/ZuUmQlnDZ8krTzHxT2/wAbJnXd7CxTxGFtN3cXZ3+KFcVTyT02YpTxZXOb0Ej9F4K78ahyyX+UPOND+S5KePM9o6SB+q8PisM6eKlRX9Vl67HUpzvTUhloossbB0NC8YjU8XG48+4dZXUFA45U5nBvM3U9Z/h6V9A7RrrBYN5d7ZV8jkUY8Spr5kapHCcPznM4eKN3lP6LnoKMyu+aN5/LrTGS1jeYNA7gF5nsTsziv8TW7i2vz8fJD2Jr5fYjuE0oY0kmwCW62tMrvJ8UfzzrZV1bp3gNBtzD8ypTDsKEertX+YdSexFSt2tU4NDSkt5dfvkvVmMFHDrNLvdDnw7B9zpOxv6qYAQFleiwmDpYSGSmvN835ilSpKo7yBCEJwzBCEIAEIQgAQhCABCEIAEIQgAQhCABCEIAEIQgDCEIQAOdYKJrMcA0jFz0nd2dK6sQo3SCwdlHRbQ9ahZ8MkZ8W4+br/Fec7YxWNprLQg7c5LX/XmxzD06ctZv0N1NjT2nx/GHcR1Kbpqlsgu03Hn7UqL3BOWG7TY/zvXB7P7drYd5a15R8d199BqthYz1joxse0EW5kv4lhpjOZvI9H8FI0OLNfo7xXeY9S7nNvv1XqMRQw3atC8X5Pmn4/oIwlOhPUUU1UU+djXdI16+dQmJYbxZzN1Z6P4LqwCfRzejUdRXC7GVTBY2WGqq2ZfG2zXpcbxNqtNTjyPWPxXY13QfMf5C4cGivKD8kE/l+am66LNG8eTTrGoUds/Fo93UPzP5JzF4PN2rSnyev9v2jKnUtQkvvUlppcrSTuAulhkbpX6cpxufIpXG5zZrG73Hd5B/H0Low+iETbnlHVx/LqWuOoPtDFqj7kNZPxfLzt8NSKUlRp5ub2N0ELYmW3AC5J85KiKid9S/KzkDu6z+i6JM1SbNuIQdT8rqUjBThgAaLBMTovGpUoezRWmnvW5L/wA+PMopcP2nrL5fuR81RBQx5pXBo3XO9x6ABqeoLGEbU09US2F93D4rgWut0gHeOpRTIxVYrLxgvHSRsDWnUZ5AHZrfzuC9ba4QSxlRTsJqYXtLcjfGc2+oNt4/K/SunTiqULU0lFcjN+0/a3Y03WUqYhtDPLO6noGtzx2MkknJaT8W3T37jpouzZzG5ZXywVTWtqIrE5eS9rtzh/POFsqibsUcGlcn0IQtCgIQsIAyhCEACEIQAIQhAAhCEACEIQAIQsIAyhCEAeHvABJNgFFy48AfFaSOm9u4Luq6MSiziQPIfSuF2zw5nntAK43aD7QulhUrddL/AJjFHhf8huixqM7yW9Y/MLsjna7kkHqKh3YA7mcO0ELScGlG63Y5Iwx/adL+NQzeX7XNXSoy7srE3NRsfymg+nvUfPgA+I4jyHXzrQzwhnM4jy2d/FbmYy9vukZ6wCPSiricDif5mlKL6uLX5rUIwqw7kk/U4J8MkZvbcdLdV0UOMFmj9W9POP1UhFjUbt5ynyj8wtr4I5Rua7yjf3hY0OzoQnxOz66v0buvJ2+qLSrNrLWibWSNe24Ic09yjfA+Ila5vuZOU+S+7svZbW4WYzeJ5HS12oK7Y7keMLHn1uF13RlicvGhlnF3TWq9H0fNMXzKF8rumbLLnoqbi2kfOcewnTzWXUELpOnFyU+av+Zjd2scMFPd7pXb9zfI0c/WVl8ZlNjpH53fo30rrcy6yAsVhYqOTk3d+L8fvw2LZ3e55aywsNAlGqx2rnknNE1nE05LTmFzK9vKa3q7ObXVT+0WI+D0s8nO1hy/SPit85C07K4bxFJAw8rLmd05n+M7027FrJXeVaAtFdizQY0G1bKpgJgq2sjkA1MUzbNDSB1DrBKe3vAGpA60uYlsWHSOmpZXU8ztXZRdjj0ltxr5vIuYbDOmN62pknA3NHiN9PosqRzxurFpZZa3PewRBbWE+6GpkzdPk7OUveHv43Fql7OTFAyJx5i8uzW6xYjsS9gGzkhmrGU1S6HipOLJDb5m3dbnFiLKYqcMmwyNr6Q8ZE27p2OHjvJ3yZt+g0sN2/XVUi3lV1oi8krvXcckLjwrE2VMTJYzdrh2g84PlC7E0ncX2BCEKQBCEIAEIQgAQhCABCEIAEIQgAQhCABc1XXNjF3b+Yc5W950NtVAz4dNI4ucBc/OGnkXM7RxNajTtQg5SfhdLxZtRhGT9p2R1tx9vO13m/VbBjsfzh/dUeMDk+b3/wAF7GAP+U3zrhU8X2z/ANd/NJfVDbp4bqd4xmI/GP3StgxSL5YUcNnzzvH3f4rYNnxzvP3QnIYntd70o/G3+Rk4Yf8Aqf36Eg2ujPx2/eC9idp5x3hRw2fbzud5l7GAx8+Y9qdhW7QfepR/u/ZmbjR5SfwO4xtdvAPYCtZw6PfkAPSBY+ZaG4LEOY/eK3NoGDcD9536reMKk/4tKHxv/gUultJ/fqbGQW3F3a6/pW0LWAG/xP6oNU0b3N+8E7FKKtsZNm1C1Cpadzmn+8F7EgVwPSFjMi6AFjaw8dPRUo3Pk42T6Eetj5Cb9yZwEsYT7fidZL8WFrKdnXyn+e/emhZw1uy8tLIFGbRYmaenke0Xfo1g6ZHnKwd5Ck0sbQT8ZXYfBzB7p3D6DXZPOCpm7IiKuyU2fwZtLCGjV58aR/O951c4nrXeHgkjo3r2uTDT4r+njZL/AHjbzWUpW0RD11FzDWeAV7oBpTVN3xDmbIOU0dn/AIpvCXduaMupeNZ7rTubMw/QPjdltexTWH1YmijkbyXtDh2i6rD2W4lpapM6EIQtCgIQhAAhCEACEIQAIQhAAhCEACEIQALCyhAGEIXiWYMaXOIDQLkk2AHSSUAe1rlnawFznBrRvJIAHaUk43wkAEso253bs7gct/mt3u83auOj2Qq65wkrpHMZvDTq/sZyWenyLB1ru0Fcwda7tBX+RP4hwh0sRswuld0Rt0+8bA9l1zR7QV9T73pWxMO58zj6ND3AqbwnZinph7VGM3y3eM/7x3dilCLKcs33nbyJUZvvO3kLLMErZPd60sHyYImj/W4X8yhcTxCigJDpamqkG8eFSFt/KQQzuuurHRV4iXMpgI6QEjO95bx1tCRYE5OjSx36rRgnBmB41W4H5kZIHa+1z1Cywkm3aC9X+5hJSbtBerID+nTK7LTUcId9UZn97v0UxRbM4hLq97KdvQGsDvuxN9JCfKLDo4WhsTGsb0NFu/pXmtxaGAe2yMZ9JwB7BvKuqFtZv6GkcO33m/QX6XYIb5qmokPOBKWN8xJ86lYNladnxC76cj3+s4qHr+EqnZpE18p8gyN73a+ZLlfwj1MmkYZEPIMzvvO08yM1KGw1DDdEWVBRsj5DWt6gAvVVMGMe47mtLj1AXKq/ZPEpZsQpzLI9+r+U4ke5v3DcE8bb1XF0NRbe5oYP77g30ErSNS8XJci7p5ZKJp2DhIpOMdy55JJnf3nWHmaD2pkulPFJ5IY6GkpSGTSNDc1rhjI2jO63886aYxYC+pVqeiy9CJ736ntIsFTxmPO6GMLB2MBPnc5PRVeUeHzQ4vxkkbhHJLLZ9rts4Py6jd8UaqtX3fMmnz8iwlyUkbhJNcWYXBzTff4jQ7Tm1HnXDU1cvFSzNJ8TOWxhoIc2MkWOly52U2sRa400N5hhuFoncpax5qIg9rmu1DgWnqIsUu7AzHwV0Tj40EskR7Dcem3YmUpXwD2rEcQi5n8XM0dY8Y97h3KstJJ+hZbNDShYWVoUBCEIAEIWEAZQhYQBlCEIAEIQgAQhCABCFgoA5MTxNlPG6SV2Vje8nmAHOT0KssQxWpxWYRxgiO9wwHxWj5cjuf8Amya8c2Xlr5M0kvFRNuI2ZMx8r3ajU9HMO1TOA4DHRxBkep3uceU49J/IcyWnGdR22j8xacZ1HbaPzOLZrY6KkAcfbJ7avI3dIYPijzphso+vx+ng91lY09Ga7vujVLtdwmQt0hY+Q9J8Rvn18y0zQpqw1ClZWihyXl5Fjfdzqrq7hFqpL8XkiHzW5nfedp5l17BYlLNWuMsj3+0v5TiRymbhuCoq8W7I1dFpXY31u1FPALZi62loo3P3c12iw70s4hwnO1EMNvLKdfuN/VP1lS+0nvyq+uk9YqteUorRk0oxk9jdX7XVU180pa3oj8QebXvKiCbm51J5zv71hCSbb3G0ktgQhCgkndh/hCn63/hvTvt28ZKRrjZj6qIOJ3WGYm6SNh/hCn63/hvVpYthbKmF8Ugu1w7QeYjyhOUVem0hWq7TTIPa1r4JaasjaXthzNkaN/FvHKHVr3hT2G4kyojbJE7Mx249WhB6CDooDZ7FJI5fAqsEytB4uS1xJGN1/LYebXXey09M2Noaxoa0XsGiwFzc6Dylbw1d19sxlorG0qBrYn1M8rGSvibCwasNrzPGYZulrW5Tl3HOpuV4AJOgAueoKM2aYTBxjuVO50x6bSG7B2MyDsVpauxC01I+GplYCx9PMXkklseQwucTdzmyEgtYTckHXUqYwjE/CIy7KWOa98bmk3LXMNiLjeOe/lXaQonChkqaxnMXRzAfWMynzxk9qhJxaDdEulWo8TGYj/a0zm9Za4u/8QmpK20Qy4jhj+l0rO9oA9ZFTZPxRMNxb4XNt6rDpaRtK9rRKyUuzRh2rHMAtfdyikL+ubE/7WP/AC7VP+yB93w/6uf1okpbEcH8mLCfipWRcSWA52OdfPmtaxFrZD3rrUo01SUpJCFSU3PLFnd/XLif9rH/AJdqunY7F5KnDKaolIMr4s7iGgAnXmG4aKsP6gKn97h/wX/7laezmDOo8Oip3uD3RRFhcAQDv1APWsa7pNLJY0pKavmKQm4Z8SkFxJFHcXtHA3S/lfmWiPhZxMG/hN/IYIreZiTYeQ3qHoV0y+x/jyeJWScZbQuhYWX+iCDbtTU+FT7yXwMFxJt2ZH7N8O0rXBtfEx8ZOskLS1zfKYySHjqIPkKuShrWTRskicHxvaHNc03aQdxBXy9tRspPhs/FVAGoLmPbyJGg2u2+4jS4Oov1EvvAZtS5s0lFIfa3h0sN/ivGsjB5CPGt0tcedYVqMXHPA0pVZZsshz4WtqqjDqWCSlc1r3ziMlzA4ZeLkduPlaEu8FvCHWV9e6Gpex0Yp5JLNia05mviaNR5HldfD97xpPtY/BmSfwF/Crvsk34kCiEIug3bUtKT4qR9AIQhIjIIQhAAsFZQgCProah2kMkcY6XRF59YD0qrdoMVqeOlilne8McW6HI02+Y2wVwql9p/ftV9a70pTEaJDFDVkZZCEJIbBNXBt79d9S/1mJVTVwbe/XfUv9Zi0pd9FKndZaKpbaT35VfXSesVdKpbaT35VfXSesUzidkL0N2RqEISQ2CEIQBO7D/CFP1v/DerfVQbD+/6frf+G9W+n8N3WJ1+8LOJ/CtD9VP6EzJXxf4Vw/6E3qpoWsN35mctkRW0sh8Ge0cqUthFt/trgwnsBJ7FJRsDQANwAA6hoFF4wbzUTb2Bmc7ryRPIHXcg9ilgrLdlXsZURTe/6j6iD151LlRWFsJmq3kEAvZG24tdsbBr1ZnPQ90C5koUv0dQ2sqphJGLUkjRE/Mb5yDn0HRYdKnpXhoJO4Ak9Q1S7sFHemdKeVPLJKe11h6POqy1kkWWzZXPsgfd8P8Aq5/WiXX7HzdiPXT+iZcnsgfd8P8Aq5/WiVY0uIyw34mWWLNa/FzPZe17XyEXtc7+ldeEM9BR+9znzko1bs+uVpq+Q/6LvQV8pHaGqt76qf8ANzf719N4K8nD6cuJLjSxkkm5JMQuSTqSk6tB07am8KqnsfKUXIb1D0BfYjdy+OouQ3qC+xW7kxjeXr9DLD7yEThlwQT4ZJJbx6ctmaegA5ZB1ZHHuCpHY6vMGI0Mg5qiJp+jI4Rv/wBL3L6K4QQP6KxG/wC6z9/Fut518zYXfwintv46G3XxjbK2G1ptMKytOLLp4fveNJ9rH4MyT+Av4Vd9km/EgThw++8aT7WPwZkn8Bfwq77JN+JAoh/Lv1Jl/GR9AIQhc8aBCEIAEIQgDCpfaf37VfWu9KuhUvtP79qvrXelK4nZDFDdkYhCEiNgmrg29+u+pf6zEqpq4NvfrvqX+sxaUu+ilTustFUttJ78qvrpPWKulUttJ78qvrpPWKZxOyF6G7I1CEJIbBCEIAndh/hCn63/AIb1b6qDYf4Qp+t/4b1b6fw3dYnX7wrY0f8AmuHfRm9UppSrjp/5phnVN6qalrDeXmZy2Rx4nhzZ2FriQbhzXN5THDVrmnpC14LVukp43yEZrHMQLC7SQTbm3XXeVCYYQKA9AZN5nSXUvR3K8iZEoIBuMpAN76WO5egFx10I4oN5rxjsD2rsViCE2zreKopyOU5vFjrecnoJPYu/BqPiaeGP5EbWnrAF/PdQW1zuOqKCmHx5uNcPmx669mbuTSFSOs2/Qu9IopX2QXu+H/Vz+tEojgq2Fp8UFX4SZBxRiy5H5eXxma+hvyQpf2QPu+H/AFc/rRLr9j5uxHrp/RMuqpOOHuvvUQaTrWZNngLw/wCVUf4w/wBqeI6MQ04jbfLHEGC++zWZRfy2C7Vpq+Q/6LvQUjKcpbsaUVHY+P4+Q3qHoX2K3cvjqLkN6h6F9YVe1NJCzPLUwNZ0mZmvVrr2J3GJu1vEWw+8iE4WcREOE1d98jWwjymVwae5uY9ioPZSjM1fQxtFy6ph+62Rr39zWuPYmLhO4QBicrGQ5hSQkluYWMjyLcYW72gAkAHXU3HRIcCGz5mrnVLh7XTNIabb5ZBlFj5GF1/phWpx4VJtlZviVEkNXD77wpPtY/BmShwF/Crvsk34kCcOH73jSfax+BMq+4KdoIKHEHS1T+LiNPIzNkc7xnPiIFmAnc13NzKKavQaXiWm7VVc+kUJN/rewv8Aev8A48//AOam9ntqqbEGvdSScY1jsrjxb2WcRmtZ7QToRuSLhJatMZUk9mS6EIVCwIQhAGFVOP7NVMlVUOZC9zHSOIIAsR071ayLLOpTU1Zl4TcNUU1+ydX+7ydw/VH7J1f7vJ3D9VctkLH8NHqzXjvoU1+ydX+7ydw/VMeweBzwVRdNE5jeKcLkC1y5hA3+QqwrIVo4eMXe5V1m1YFVGO7NVL6qocyB7muleQQBYgnQ71a6LLSpTU1qUhNwd0U1+ydX+7ydw/VH7J1f7vJ3D9VctkLH8NHqzXjvoU1+ydX+7ydw/VH7J1f7vJ3D9VctkWR+Gj1Ycd9CstktnaiKtgfJC9rBnuSBYXY4Dn6SFZyxZZW1OCgrIynPM7sVNoPhPDP/AHvVH6prXFVYRHJLDK8EyQ5shzEWzaG43HdzrtUxTTZDd0jBUJhIvREDnMze0yvb+amyuHC8PMUQY4g2c91wLcqR0g7rjuUtakcjdXDxP7zPXauheZI7i3lB7iD+S9qSBZpaN8mKTTPaRHFE2OMkaOLtSQfvDtTMsWWVEY2JbuUn7IN4E+H3IHtc+8/OiXX7Hp4IxGxB1p9x8kytmpoI5CDJGx5G7MwOt1XCzT0Ucd+LYxl9+Vgbe269hrvPemuN/wDLh2MOH7ec3rTV8h/0XegrcsEXS5sfHdOfFb1D0LOVrddB3BfVtVsjRym8lLTvPzqdhPoWKPY+jhN4qSnYeltOwHvsuj+MVthP8O77nztstsJV4i9ohjLYja80jSIwOkH/ANQ+RvaRvX0Vsvs3Fh9NHBCDlbqXHlPeeU93lJ7tBzKVDQNy9JWrXlU8jenSUNirvZAOtQUl9P8Aix+DMqL45vyh3hfX9RSMkAEjGvANwHNDhfdexWj+hYP7CL/CZ+i0pYlU45bFKlHO73Pkjjm/KHeFdvsfHXpa237w38Jqsr+hYP7CL/CZ+i301GyO/FsawHflaG367KauJVSOWwU6OR3ubkIQkxgFXUXCNXzzVcdHhgnZTVEtO5/hzGaxuLQcr2C1wAdL796sVU1sntgaGpxloo6upz4lUuzU0PGNbaRwyuN9DpfqK2pRzJ6XKyZZ+zmIVE8Oarp/BZcxHF8c2XxRazs7dNddFKqv9pdu5jR0ngsMlPWV0/g8TaiPK+Lxi10jmG46CL/KB13KO2koq/B4W1rK6arbG5nhMMwaWPY5waTGALs1I3br3voQThtvpfZEZi0UKuds8dqjW4TFQTcWK2KfVzQ5o8VjhKWkauY0uIG4kC60B1ZhWJ0EctXLV0ta6SNwmDbskaAQW23XuNBYWvpuKhUnbcnMWaSlas2jmZjNNRjJxEtNJK7xTnzMc4Czr2toNLKCxOtqsTxWooqaofS0tGxhnfEBxr5JBma1rjyQB1cl176Wj8NoaiDaOliqZjUZaSUxSuaA90bi7xZLaFzXAi/OCFaNO2/S9iHItZF1W1JPVY1VVvF1UtJQUspp28RlEssrOW5zyDZu7ToIXdsXjVTFXVWG10nHSRME8ExaA+SFxA8YDS4JAv1qrptLfXoTmHy6hNs8XfSUFXPDl4yKMvbmF23Ft4uLjtUfwj7TSUFHmpwDVTSMp4Ad3GSbjY77AE26bJO2y2XrqXDKmV9fLU5o7VMUrW8WWuID3RW1YW7/ACgbkU6d7N82RKVizMArXTUtNLJbPJDG91hYXcwONhzC5KkFW+L7RywUOD01NIyGorI4mcc+1oYmRMdLJZ2hcLgC/SuZ2IyYZWUJbiL62lqZhTyslkjkex8nucjCzVrc1hbdr5RaeG2GYsyplyMc75LSe4EqusG4Q8TrKdtRTYZG+B18v/HAOdlcWutmYOcEahWDX+5S/Qf6pSbwJ/AlJ9Kf8eRRCyg5NX1X1Je5JbI7eR1z5YXxyU9ZF7pBLbMBp4zT8ZtyNdN4NrEEtF1XW18Yi2gwOWPSSYVMUhHxmMaC0HpsZHdw6FzDE5MUqq2+IOoaSmlNPG2KSOOWSSP3SRzn6ltzYAaHsN7OmnqtF9ojNbRlnXRdVjhm2lTFh+LtfI2oqsPLgyYAESRuGaKRwboSBe/0esqR2Dw6SVtPVjE5qpr2XmjcWGLO5vJDQLxZXX00Oiq6bSbbJUrj7dF1X21uGOY+WSbGX0hJJgjzxRRsFhYOB1lFxv8AKo/9s6ibZh9Xxhjq2WY6RobfMydsZda2UZm79Oc2QqTaTXkRmsWjdF1XMDa6PDq+vqKl3GyUUksULW2ZT2jdJHbWzn7rkjetGzFdVik/pWuqXOgZSvLKZo0c1rRaVxuLyOLb6jTOjheIZvAs26WuEbaGWgw2oqafLxsfF2ztLm+NIxhuARzOPOljB8CxKvpW1j8QlgqJW8bDDE1ogY12sbXtIu+4tqd1+dRW0e078Q2XrHzANqYpGQTgbuMjniuR1gtOnSVeNL2lz1swctBxx7amaCowaNmTLWSFst2EmwYx3ia+LqTvunC6rja735sz9c78KNbsVxCpxHFJqGlndS01LGx1RJGBxr3yDMxjHOHiix3joKq4XSt6/ELlg3UdtFippKSpqA3OYYpJcubLmyNLrXsbXtvsk3B8QqcOxSKgqp31VNVRufTSSAca18YJfG5w5Wg3npHlTJwgfBWI/ZZ/w3KuS0kuTJvoduzeLGrpKaoLchmiZJlzZsucA2vYX377KTS7wefBOHfZYfUCgtosTqq3Exh9JM6miiiE1TMxoMnjmzImE8kkEG/6WJkvJpBeyH66zdVzR1dVhWJ0tLPUSVdHWB7YnzAGWKVgvYvAGYG439I3WN/Daurxmsq2U9U+koKSQwF0IHGzSt5fjO5IHk6RvvpPCe99OoZiyLoJSx+ztTHRuhGIS8bnDvCXxxmRsQIzMsdL5QRmO690oUGNOosVooIcSdX09S58crJJY5HwvAux2Zm655t2jt+lojTzXswcrDZh+0k0mM1dG7JxEVPFK2zTnzPy3u69iNTzJrSBg/8A1LiP2OD0tT+oqJJq3RBEFXvBT7tjv/dKj1ihCtHuS9CXujZwp0krPAK2FjpPAqkSSMaCXGJ9g8gDfaw6r35lFbc7cQ4lR+B4YTPU1eRmVsbhxbMzXPdISPFFhbtvzIQt6MVKGZ+7/sxnK0rdTpxykEOM7NRjURxVLPuwBv5Lr4RfhDAPtj/VahCqtXHyf1NHsRrcWbg+N17qzMylr2xSRzZHFgfG0tcxxA0Orv8AT0rXQ7QNrdo6WaJrvBhSzxRSOYWiUsOaRzM2pYC8Nvbe0oQtFFOnn52sZZnnynrZbG48GqsRpa8mJktTJVQSua7i5GSWu0OA5QsO267NjHuxDF6vEmse2kbA2kgc5pbxozB73gHW1x/q6QQBCrNWp8Tm9AjJueU7uFvDJZKSCaBhkko6mKqyAXLmx3zaDfa99OYFQe23CTTVuF1EVHnlmmhcXMEbhxUbbOlfISLNDWg8+ptZCEYeKnG791k1JOLsuZzbVYaPBcBrZIfCKWmiY2ojyZ/apYmDOW84aWg9dlL4PU4DLPTtpoqY1D3AxhtKQ5rmgvBJLRkIy8/OhCmMc8G77XKueWSXkP1ePaZfoP8AVKqngw4Q6KiwiniqJsszDKSwRPc7xpXubbK0g3Dh3rKFGGpqpFp+H1LVZuFrEts/DNimKNxCWF8NHTMdHSslblke59w+Ut3gWJ7m23FL+G0dBQVlfBjNPHd9RJPTzywF7HxSa5A8A2ym/a4rKEU3mm4bL9Ak7RUhxwbFsKp6WqqaNkbKZjhHM6KncA4i1vFy3e0cbzA7ylXCW0gxyjdgfuT2ymtbEHCAMy+13B0ac19BzgbtbiFbh5YzlfbQhTu0jl2cxCgilxF+KxCXE/CpQ1k0Blle2/tLIWuad+4W5rc1lqo2kbH1Ydo5ssgcOgipZcIQtJRtlfVoiLv+ZYm0fwDVf9uk/wDrlR2D4S6r2ahgZbPLQhrb7sxZ4t/JeywhKXtC/ibHBs3wnU1Nh8cVXnjraaMQvgdG7jHPjAa3ILWOaw5+dLuI4PLBsviElQwxzVdQ2qcwjVgknhDWkbxo0Gx1GbVCEy4qEo25tMyjJyv4DNtf782Z+ud+FGtLq9uD43Wy1YLaTEGROZNlJYySJuUscRexN3Hu8thCygszjF80/mWk7JszT1wxfHKSamDnUVAyUmbKQx8soy5G3GthlP8AdPSLtvCB8FYj9ln/AA3IQqz0qKPSyLQd43FHY7hSw+mw+ihmmc2WKCNjxxEps5rQCLtYQexapcbZQYv4e8OOHYlTw2nEbiGPaG5M4tdoLbc19fIbCE1KjGMlb3tH8xeNVyT8DbU4o3GMXoPA7vpKEvmlmyuEZeWjIxjiPGNwO89C59nccZglbiFNXZo4aiofVQTFjjG4SWu0kA2IsB1g3tcXELJRTqcLlb9zRzeTOeuEnaOKtoaSSF734f4cyOqcxrxeJt8wdoDkvbrOW3Mo+uraF+J4KMMiibDHUkSSxQZGF7meJHnyjO6wcTrpcdKwhXVNKL8LojNdjNg//UuI/Y4PS1P11lCSqbryRvE//9k="/>
        <xdr:cNvSpPr>
          <a:spLocks noChangeAspect="1" noChangeArrowheads="1"/>
        </xdr:cNvSpPr>
      </xdr:nvSpPr>
      <xdr:spPr bwMode="auto">
        <a:xfrm>
          <a:off x="8401050" y="24993600"/>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0</xdr:colOff>
      <xdr:row>121</xdr:row>
      <xdr:rowOff>0</xdr:rowOff>
    </xdr:from>
    <xdr:to>
      <xdr:col>14</xdr:col>
      <xdr:colOff>304800</xdr:colOff>
      <xdr:row>122</xdr:row>
      <xdr:rowOff>114301</xdr:rowOff>
    </xdr:to>
    <xdr:sp macro="" textlink="">
      <xdr:nvSpPr>
        <xdr:cNvPr id="2" name="AutoShape 3" descr="data:image/jpeg;base64,/9j/4AAQSkZJRgABAQAAAQABAAD/2wCEAAkGBhQQEBAUEBQVFBAUFBQUFhcVEBcXFRcWFRUVFBQWGBUXGygeFxkjHBUUHy8gIycpLC0sFR4xNTAqNSYrLikBCQoKDgwOGg8PGikiHiQwLiwsLCksLCwsLC0sNS0sLCwsLCkpLCwvLCwsLCwsLCwsKSwsKSwsLCwsLCwsLCwsLP/AABEIAKgBKwMBIgACEQEDEQH/xAAcAAACAgMBAQAAAAAAAAAAAAAABgUHAQMEAgj/xABREAABAwIDAggGDwQIBQUAAAABAAIDBBEFEiEGMQcTMkFRcYGRFCJhobGyCCMzNDVCUmJyc3SSs8HRFlTh8BUXU4KTlKLSJCU2dcJDg6S00//EABsBAAIDAQEBAAAAAAAAAAAAAAAEAQIDBQYH/8QAOBEAAgECBAMFBgQGAwEAAAAAAAECAxEEEiExE0FRBTJhcYEiQpGxwfAUodHhMzRSksLxQ1NiI//aAAwDAQACEQMRAD8AvFCEIAEIQgAQsIQBlYKyvLhcKGBzVGJxs3u16BqVGz4648gW8p1PctWJYZxfjN5Hq/wXAvC9p9rY6nUdJ+x5c/X9LHUoYek1m3JzBawvzhxud/ZuUmQlnDZ8krTzHxT2/wAbJnXd7CxTxGFtN3cXZ3+KFcVTyT02YpTxZXOb0Ej9F4K78ahyyX+UPOND+S5KePM9o6SB+q8PisM6eKlRX9Vl67HUpzvTUhloossbB0NC8YjU8XG48+4dZXUFA45U5nBvM3U9Z/h6V9A7RrrBYN5d7ZV8jkUY8Spr5kapHCcPznM4eKN3lP6LnoKMyu+aN5/LrTGS1jeYNA7gF5nsTsziv8TW7i2vz8fJD2Jr5fYjuE0oY0kmwCW62tMrvJ8UfzzrZV1bp3gNBtzD8ypTDsKEertX+YdSexFSt2tU4NDSkt5dfvkvVmMFHDrNLvdDnw7B9zpOxv6qYAQFleiwmDpYSGSmvN835ilSpKo7yBCEJwzBCEIAEIQgAQhCABCEIAEIQgAQhCABCEIAEIQgDCEIQAOdYKJrMcA0jFz0nd2dK6sQo3SCwdlHRbQ9ahZ8MkZ8W4+br/Fec7YxWNprLQg7c5LX/XmxzD06ctZv0N1NjT2nx/GHcR1Kbpqlsgu03Hn7UqL3BOWG7TY/zvXB7P7drYd5a15R8d199BqthYz1joxse0EW5kv4lhpjOZvI9H8FI0OLNfo7xXeY9S7nNvv1XqMRQw3atC8X5Pmn4/oIwlOhPUUU1UU+djXdI16+dQmJYbxZzN1Z6P4LqwCfRzejUdRXC7GVTBY2WGqq2ZfG2zXpcbxNqtNTjyPWPxXY13QfMf5C4cGivKD8kE/l+am66LNG8eTTrGoUds/Fo93UPzP5JzF4PN2rSnyev9v2jKnUtQkvvUlppcrSTuAulhkbpX6cpxufIpXG5zZrG73Hd5B/H0Low+iETbnlHVx/LqWuOoPtDFqj7kNZPxfLzt8NSKUlRp5ub2N0ELYmW3AC5J85KiKid9S/KzkDu6z+i6JM1SbNuIQdT8rqUjBThgAaLBMTovGpUoezRWmnvW5L/wA+PMopcP2nrL5fuR81RBQx5pXBo3XO9x6ABqeoLGEbU09US2F93D4rgWut0gHeOpRTIxVYrLxgvHSRsDWnUZ5AHZrfzuC9ba4QSxlRTsJqYXtLcjfGc2+oNt4/K/SunTiqULU0lFcjN+0/a3Y03WUqYhtDPLO6noGtzx2MkknJaT8W3T37jpouzZzG5ZXywVTWtqIrE5eS9rtzh/POFsqibsUcGlcn0IQtCgIQsIAyhCEACEIQAIQhAAhCEACEIQAIQsIAyhCEAeHvABJNgFFy48AfFaSOm9u4Luq6MSiziQPIfSuF2zw5nntAK43aD7QulhUrddL/AJjFHhf8huixqM7yW9Y/MLsjna7kkHqKh3YA7mcO0ELScGlG63Y5Iwx/adL+NQzeX7XNXSoy7srE3NRsfymg+nvUfPgA+I4jyHXzrQzwhnM4jy2d/FbmYy9vukZ6wCPSiricDif5mlKL6uLX5rUIwqw7kk/U4J8MkZvbcdLdV0UOMFmj9W9POP1UhFjUbt5ynyj8wtr4I5Rua7yjf3hY0OzoQnxOz66v0buvJ2+qLSrNrLWibWSNe24Ic09yjfA+Ila5vuZOU+S+7svZbW4WYzeJ5HS12oK7Y7keMLHn1uF13RlicvGhlnF3TWq9H0fNMXzKF8rumbLLnoqbi2kfOcewnTzWXUELpOnFyU+av+Zjd2scMFPd7pXb9zfI0c/WVl8ZlNjpH53fo30rrcy6yAsVhYqOTk3d+L8fvw2LZ3e55aywsNAlGqx2rnknNE1nE05LTmFzK9vKa3q7ObXVT+0WI+D0s8nO1hy/SPit85C07K4bxFJAw8rLmd05n+M7027FrJXeVaAtFdizQY0G1bKpgJgq2sjkA1MUzbNDSB1DrBKe3vAGpA60uYlsWHSOmpZXU8ztXZRdjj0ltxr5vIuYbDOmN62pknA3NHiN9PosqRzxurFpZZa3PewRBbWE+6GpkzdPk7OUveHv43Fql7OTFAyJx5i8uzW6xYjsS9gGzkhmrGU1S6HipOLJDb5m3dbnFiLKYqcMmwyNr6Q8ZE27p2OHjvJ3yZt+g0sN2/XVUi3lV1oi8krvXcckLjwrE2VMTJYzdrh2g84PlC7E0ncX2BCEKQBCEIAEIQgAQhCABCEIAEIQgAQhCABc1XXNjF3b+Yc5W950NtVAz4dNI4ucBc/OGnkXM7RxNajTtQg5SfhdLxZtRhGT9p2R1tx9vO13m/VbBjsfzh/dUeMDk+b3/wAF7GAP+U3zrhU8X2z/ANd/NJfVDbp4bqd4xmI/GP3StgxSL5YUcNnzzvH3f4rYNnxzvP3QnIYntd70o/G3+Rk4Yf8Aqf36Eg2ujPx2/eC9idp5x3hRw2fbzud5l7GAx8+Y9qdhW7QfepR/u/ZmbjR5SfwO4xtdvAPYCtZw6PfkAPSBY+ZaG4LEOY/eK3NoGDcD9536reMKk/4tKHxv/gUultJ/fqbGQW3F3a6/pW0LWAG/xP6oNU0b3N+8E7FKKtsZNm1C1Cpadzmn+8F7EgVwPSFjMi6AFjaw8dPRUo3Pk42T6Eetj5Cb9yZwEsYT7fidZL8WFrKdnXyn+e/emhZw1uy8tLIFGbRYmaenke0Xfo1g6ZHnKwd5Ck0sbQT8ZXYfBzB7p3D6DXZPOCpm7IiKuyU2fwZtLCGjV58aR/O951c4nrXeHgkjo3r2uTDT4r+njZL/AHjbzWUpW0RD11FzDWeAV7oBpTVN3xDmbIOU0dn/AIpvCXduaMupeNZ7rTubMw/QPjdltexTWH1YmijkbyXtDh2i6rD2W4lpapM6EIQtCgIQhAAhCEACEIQAIQhAAhCEACEIQALCyhAGEIXiWYMaXOIDQLkk2AHSSUAe1rlnawFznBrRvJIAHaUk43wkAEso253bs7gct/mt3u83auOj2Qq65wkrpHMZvDTq/sZyWenyLB1ru0Fcwda7tBX+RP4hwh0sRswuld0Rt0+8bA9l1zR7QV9T73pWxMO58zj6ND3AqbwnZinph7VGM3y3eM/7x3dilCLKcs33nbyJUZvvO3kLLMErZPd60sHyYImj/W4X8yhcTxCigJDpamqkG8eFSFt/KQQzuuurHRV4iXMpgI6QEjO95bx1tCRYE5OjSx36rRgnBmB41W4H5kZIHa+1z1Cywkm3aC9X+5hJSbtBerID+nTK7LTUcId9UZn97v0UxRbM4hLq97KdvQGsDvuxN9JCfKLDo4WhsTGsb0NFu/pXmtxaGAe2yMZ9JwB7BvKuqFtZv6GkcO33m/QX6XYIb5qmokPOBKWN8xJ86lYNladnxC76cj3+s4qHr+EqnZpE18p8gyN73a+ZLlfwj1MmkYZEPIMzvvO08yM1KGw1DDdEWVBRsj5DWt6gAvVVMGMe47mtLj1AXKq/ZPEpZsQpzLI9+r+U4ke5v3DcE8bb1XF0NRbe5oYP77g30ErSNS8XJci7p5ZKJp2DhIpOMdy55JJnf3nWHmaD2pkulPFJ5IY6GkpSGTSNDc1rhjI2jO63886aYxYC+pVqeiy9CJ736ntIsFTxmPO6GMLB2MBPnc5PRVeUeHzQ4vxkkbhHJLLZ9rts4Py6jd8UaqtX3fMmnz8iwlyUkbhJNcWYXBzTff4jQ7Tm1HnXDU1cvFSzNJ8TOWxhoIc2MkWOly52U2sRa400N5hhuFoncpax5qIg9rmu1DgWnqIsUu7AzHwV0Tj40EskR7Dcem3YmUpXwD2rEcQi5n8XM0dY8Y97h3KstJJ+hZbNDShYWVoUBCEIAEIWEAZQhYQBlCEIAEIQgAQhCABCFgoA5MTxNlPG6SV2Vje8nmAHOT0KssQxWpxWYRxgiO9wwHxWj5cjuf8Amya8c2Xlr5M0kvFRNuI2ZMx8r3ajU9HMO1TOA4DHRxBkep3uceU49J/IcyWnGdR22j8xacZ1HbaPzOLZrY6KkAcfbJ7avI3dIYPijzphso+vx+ng91lY09Ga7vujVLtdwmQt0hY+Q9J8Rvn18y0zQpqw1ClZWihyXl5Fjfdzqrq7hFqpL8XkiHzW5nfedp5l17BYlLNWuMsj3+0v5TiRymbhuCoq8W7I1dFpXY31u1FPALZi62loo3P3c12iw70s4hwnO1EMNvLKdfuN/VP1lS+0nvyq+uk9YqteUorRk0oxk9jdX7XVU180pa3oj8QebXvKiCbm51J5zv71hCSbb3G0ktgQhCgkndh/hCn63/hvTvt28ZKRrjZj6qIOJ3WGYm6SNh/hCn63/hvVpYthbKmF8Ugu1w7QeYjyhOUVem0hWq7TTIPa1r4JaasjaXthzNkaN/FvHKHVr3hT2G4kyojbJE7Mx249WhB6CDooDZ7FJI5fAqsEytB4uS1xJGN1/LYebXXey09M2Noaxoa0XsGiwFzc6Dylbw1d19sxlorG0qBrYn1M8rGSvibCwasNrzPGYZulrW5Tl3HOpuV4AJOgAueoKM2aYTBxjuVO50x6bSG7B2MyDsVpauxC01I+GplYCx9PMXkklseQwucTdzmyEgtYTckHXUqYwjE/CIy7KWOa98bmk3LXMNiLjeOe/lXaQonChkqaxnMXRzAfWMynzxk9qhJxaDdEulWo8TGYj/a0zm9Za4u/8QmpK20Qy4jhj+l0rO9oA9ZFTZPxRMNxb4XNt6rDpaRtK9rRKyUuzRh2rHMAtfdyikL+ubE/7WP/AC7VP+yB93w/6uf1okpbEcH8mLCfipWRcSWA52OdfPmtaxFrZD3rrUo01SUpJCFSU3PLFnd/XLif9rH/AJdqunY7F5KnDKaolIMr4s7iGgAnXmG4aKsP6gKn97h/wX/7laezmDOo8Oip3uD3RRFhcAQDv1APWsa7pNLJY0pKavmKQm4Z8SkFxJFHcXtHA3S/lfmWiPhZxMG/hN/IYIreZiTYeQ3qHoV0y+x/jyeJWScZbQuhYWX+iCDbtTU+FT7yXwMFxJt2ZH7N8O0rXBtfEx8ZOskLS1zfKYySHjqIPkKuShrWTRskicHxvaHNc03aQdxBXy9tRspPhs/FVAGoLmPbyJGg2u2+4jS4Oov1EvvAZtS5s0lFIfa3h0sN/ivGsjB5CPGt0tcedYVqMXHPA0pVZZsshz4WtqqjDqWCSlc1r3ziMlzA4ZeLkduPlaEu8FvCHWV9e6Gpex0Yp5JLNia05mviaNR5HldfD97xpPtY/BmSfwF/Crvsk34kCiEIug3bUtKT4qR9AIQhIjIIQhAAsFZQgCProah2kMkcY6XRF59YD0qrdoMVqeOlilne8McW6HI02+Y2wVwql9p/ftV9a70pTEaJDFDVkZZCEJIbBNXBt79d9S/1mJVTVwbe/XfUv9Zi0pd9FKndZaKpbaT35VfXSesVdKpbaT35VfXSesUzidkL0N2RqEISQ2CEIQBO7D/CFP1v/DerfVQbD+/6frf+G9W+n8N3WJ1+8LOJ/CtD9VP6EzJXxf4Vw/6E3qpoWsN35mctkRW0sh8Ge0cqUthFt/trgwnsBJ7FJRsDQANwAA6hoFF4wbzUTb2Bmc7ryRPIHXcg9ilgrLdlXsZURTe/6j6iD151LlRWFsJmq3kEAvZG24tdsbBr1ZnPQ90C5koUv0dQ2sqphJGLUkjRE/Mb5yDn0HRYdKnpXhoJO4Ak9Q1S7sFHemdKeVPLJKe11h6POqy1kkWWzZXPsgfd8P8Aq5/WiXX7HzdiPXT+iZcnsgfd8P8Aq5/WiVY0uIyw34mWWLNa/FzPZe17XyEXtc7+ldeEM9BR+9znzko1bs+uVpq+Q/6LvQV8pHaGqt76qf8ANzf719N4K8nD6cuJLjSxkkm5JMQuSTqSk6tB07am8KqnsfKUXIb1D0BfYjdy+OouQ3qC+xW7kxjeXr9DLD7yEThlwQT4ZJJbx6ctmaegA5ZB1ZHHuCpHY6vMGI0Mg5qiJp+jI4Rv/wBL3L6K4QQP6KxG/wC6z9/Fut518zYXfwintv46G3XxjbK2G1ptMKytOLLp4fveNJ9rH4MyT+Av4Vd9km/EgThw++8aT7WPwZkn8Bfwq77JN+JAoh/Lv1Jl/GR9AIQhc8aBCEIAEIQgDCpfaf37VfWu9KuhUvtP79qvrXelK4nZDFDdkYhCEiNgmrg29+u+pf6zEqpq4NvfrvqX+sxaUu+ilTustFUttJ78qvrpPWKulUttJ78qvrpPWKZxOyF6G7I1CEJIbBCEIAndh/hCn63/AIb1b6qDYf4Qp+t/4b1b6fw3dYnX7wrY0f8AmuHfRm9UppSrjp/5phnVN6qalrDeXmZy2Rx4nhzZ2FriQbhzXN5THDVrmnpC14LVukp43yEZrHMQLC7SQTbm3XXeVCYYQKA9AZN5nSXUvR3K8iZEoIBuMpAN76WO5egFx10I4oN5rxjsD2rsViCE2zreKopyOU5vFjrecnoJPYu/BqPiaeGP5EbWnrAF/PdQW1zuOqKCmHx5uNcPmx669mbuTSFSOs2/Qu9IopX2QXu+H/Vz+tEojgq2Fp8UFX4SZBxRiy5H5eXxma+hvyQpf2QPu+H/AFc/rRLr9j5uxHrp/RMuqpOOHuvvUQaTrWZNngLw/wCVUf4w/wBqeI6MQ04jbfLHEGC++zWZRfy2C7Vpq+Q/6LvQUjKcpbsaUVHY+P4+Q3qHoX2K3cvjqLkN6h6F9YVe1NJCzPLUwNZ0mZmvVrr2J3GJu1vEWw+8iE4WcREOE1d98jWwjymVwae5uY9ioPZSjM1fQxtFy6ph+62Rr39zWuPYmLhO4QBicrGQ5hSQkluYWMjyLcYW72gAkAHXU3HRIcCGz5mrnVLh7XTNIabb5ZBlFj5GF1/phWpx4VJtlZviVEkNXD77wpPtY/BmShwF/Crvsk34kCcOH73jSfax+BMq+4KdoIKHEHS1T+LiNPIzNkc7xnPiIFmAnc13NzKKavQaXiWm7VVc+kUJN/rewv8Aev8A48//AOam9ntqqbEGvdSScY1jsrjxb2WcRmtZ7QToRuSLhJatMZUk9mS6EIVCwIQhAGFVOP7NVMlVUOZC9zHSOIIAsR071ayLLOpTU1Zl4TcNUU1+ydX+7ydw/VH7J1f7vJ3D9VctkLH8NHqzXjvoU1+ydX+7ydw/VMeweBzwVRdNE5jeKcLkC1y5hA3+QqwrIVo4eMXe5V1m1YFVGO7NVL6qocyB7muleQQBYgnQ71a6LLSpTU1qUhNwd0U1+ydX+7ydw/VH7J1f7vJ3D9VctkLH8NHqzXjvoU1+ydX+7ydw/VH7J1f7vJ3D9VctkWR+Gj1Ycd9CstktnaiKtgfJC9rBnuSBYXY4Dn6SFZyxZZW1OCgrIynPM7sVNoPhPDP/AHvVH6prXFVYRHJLDK8EyQ5shzEWzaG43HdzrtUxTTZDd0jBUJhIvREDnMze0yvb+amyuHC8PMUQY4g2c91wLcqR0g7rjuUtakcjdXDxP7zPXauheZI7i3lB7iD+S9qSBZpaN8mKTTPaRHFE2OMkaOLtSQfvDtTMsWWVEY2JbuUn7IN4E+H3IHtc+8/OiXX7Hp4IxGxB1p9x8kytmpoI5CDJGx5G7MwOt1XCzT0Ucd+LYxl9+Vgbe269hrvPemuN/wDLh2MOH7ec3rTV8h/0XegrcsEXS5sfHdOfFb1D0LOVrddB3BfVtVsjRym8lLTvPzqdhPoWKPY+jhN4qSnYeltOwHvsuj+MVthP8O77nztstsJV4i9ohjLYja80jSIwOkH/ANQ+RvaRvX0Vsvs3Fh9NHBCDlbqXHlPeeU93lJ7tBzKVDQNy9JWrXlU8jenSUNirvZAOtQUl9P8Aix+DMqL45vyh3hfX9RSMkAEjGvANwHNDhfdexWj+hYP7CL/CZ+i0pYlU45bFKlHO73Pkjjm/KHeFdvsfHXpa237w38Jqsr+hYP7CL/CZ+i301GyO/FsawHflaG367KauJVSOWwU6OR3ubkIQkxgFXUXCNXzzVcdHhgnZTVEtO5/hzGaxuLQcr2C1wAdL796sVU1sntgaGpxloo6upz4lUuzU0PGNbaRwyuN9DpfqK2pRzJ6XKyZZ+zmIVE8Oarp/BZcxHF8c2XxRazs7dNddFKqv9pdu5jR0ngsMlPWV0/g8TaiPK+Lxi10jmG46CL/KB13KO2koq/B4W1rK6arbG5nhMMwaWPY5waTGALs1I3br3voQThtvpfZEZi0UKuds8dqjW4TFQTcWK2KfVzQ5o8VjhKWkauY0uIG4kC60B1ZhWJ0EctXLV0ta6SNwmDbskaAQW23XuNBYWvpuKhUnbcnMWaSlas2jmZjNNRjJxEtNJK7xTnzMc4Czr2toNLKCxOtqsTxWooqaofS0tGxhnfEBxr5JBma1rjyQB1cl176Wj8NoaiDaOliqZjUZaSUxSuaA90bi7xZLaFzXAi/OCFaNO2/S9iHItZF1W1JPVY1VVvF1UtJQUspp28RlEssrOW5zyDZu7ToIXdsXjVTFXVWG10nHSRME8ExaA+SFxA8YDS4JAv1qrptLfXoTmHy6hNs8XfSUFXPDl4yKMvbmF23Ft4uLjtUfwj7TSUFHmpwDVTSMp4Ad3GSbjY77AE26bJO2y2XrqXDKmV9fLU5o7VMUrW8WWuID3RW1YW7/ACgbkU6d7N82RKVizMArXTUtNLJbPJDG91hYXcwONhzC5KkFW+L7RywUOD01NIyGorI4mcc+1oYmRMdLJZ2hcLgC/SuZ2IyYZWUJbiL62lqZhTyslkjkex8nucjCzVrc1hbdr5RaeG2GYsyplyMc75LSe4EqusG4Q8TrKdtRTYZG+B18v/HAOdlcWutmYOcEahWDX+5S/Qf6pSbwJ/AlJ9Kf8eRRCyg5NX1X1Je5JbI7eR1z5YXxyU9ZF7pBLbMBp4zT8ZtyNdN4NrEEtF1XW18Yi2gwOWPSSYVMUhHxmMaC0HpsZHdw6FzDE5MUqq2+IOoaSmlNPG2KSOOWSSP3SRzn6ltzYAaHsN7OmnqtF9ojNbRlnXRdVjhm2lTFh+LtfI2oqsPLgyYAESRuGaKRwboSBe/0esqR2Dw6SVtPVjE5qpr2XmjcWGLO5vJDQLxZXX00Oiq6bSbbJUrj7dF1X21uGOY+WSbGX0hJJgjzxRRsFhYOB1lFxv8AKo/9s6ibZh9Xxhjq2WY6RobfMydsZda2UZm79Oc2QqTaTXkRmsWjdF1XMDa6PDq+vqKl3GyUUksULW2ZT2jdJHbWzn7rkjetGzFdVik/pWuqXOgZSvLKZo0c1rRaVxuLyOLb6jTOjheIZvAs26WuEbaGWgw2oqafLxsfF2ztLm+NIxhuARzOPOljB8CxKvpW1j8QlgqJW8bDDE1ogY12sbXtIu+4tqd1+dRW0e078Q2XrHzANqYpGQTgbuMjniuR1gtOnSVeNL2lz1swctBxx7amaCowaNmTLWSFst2EmwYx3ia+LqTvunC6rja735sz9c78KNbsVxCpxHFJqGlndS01LGx1RJGBxr3yDMxjHOHiix3joKq4XSt6/ELlg3UdtFippKSpqA3OYYpJcubLmyNLrXsbXtvsk3B8QqcOxSKgqp31VNVRufTSSAca18YJfG5w5Wg3npHlTJwgfBWI/ZZ/w3KuS0kuTJvoduzeLGrpKaoLchmiZJlzZsucA2vYX377KTS7wefBOHfZYfUCgtosTqq3Exh9JM6miiiE1TMxoMnjmzImE8kkEG/6WJkvJpBeyH66zdVzR1dVhWJ0tLPUSVdHWB7YnzAGWKVgvYvAGYG439I3WN/Daurxmsq2U9U+koKSQwF0IHGzSt5fjO5IHk6RvvpPCe99OoZiyLoJSx+ztTHRuhGIS8bnDvCXxxmRsQIzMsdL5QRmO690oUGNOosVooIcSdX09S58crJJY5HwvAux2Zm655t2jt+lojTzXswcrDZh+0k0mM1dG7JxEVPFK2zTnzPy3u69iNTzJrSBg/8A1LiP2OD0tT+oqJJq3RBEFXvBT7tjv/dKj1ihCtHuS9CXujZwp0krPAK2FjpPAqkSSMaCXGJ9g8gDfaw6r35lFbc7cQ4lR+B4YTPU1eRmVsbhxbMzXPdISPFFhbtvzIQt6MVKGZ+7/sxnK0rdTpxykEOM7NRjURxVLPuwBv5Lr4RfhDAPtj/VahCqtXHyf1NHsRrcWbg+N17qzMylr2xSRzZHFgfG0tcxxA0Orv8AT0rXQ7QNrdo6WaJrvBhSzxRSOYWiUsOaRzM2pYC8Nvbe0oQtFFOnn52sZZnnynrZbG48GqsRpa8mJktTJVQSua7i5GSWu0OA5QsO267NjHuxDF6vEmse2kbA2kgc5pbxozB73gHW1x/q6QQBCrNWp8Tm9AjJueU7uFvDJZKSCaBhkko6mKqyAXLmx3zaDfa99OYFQe23CTTVuF1EVHnlmmhcXMEbhxUbbOlfISLNDWg8+ptZCEYeKnG791k1JOLsuZzbVYaPBcBrZIfCKWmiY2ojyZ/apYmDOW84aWg9dlL4PU4DLPTtpoqY1D3AxhtKQ5rmgvBJLRkIy8/OhCmMc8G77XKueWSXkP1ePaZfoP8AVKqngw4Q6KiwiniqJsszDKSwRPc7xpXubbK0g3Dh3rKFGGpqpFp+H1LVZuFrEts/DNimKNxCWF8NHTMdHSslblke59w+Ut3gWJ7m23FL+G0dBQVlfBjNPHd9RJPTzywF7HxSa5A8A2ym/a4rKEU3mm4bL9Ak7RUhxwbFsKp6WqqaNkbKZjhHM6KncA4i1vFy3e0cbzA7ylXCW0gxyjdgfuT2ymtbEHCAMy+13B0ac19BzgbtbiFbh5YzlfbQhTu0jl2cxCgilxF+KxCXE/CpQ1k0Blle2/tLIWuad+4W5rc1lqo2kbH1Ydo5ssgcOgipZcIQtJRtlfVoiLv+ZYm0fwDVf9uk/wDrlR2D4S6r2ahgZbPLQhrb7sxZ4t/JeywhKXtC/ibHBs3wnU1Nh8cVXnjraaMQvgdG7jHPjAa3ILWOaw5+dLuI4PLBsviElQwxzVdQ2qcwjVgknhDWkbxo0Gx1GbVCEy4qEo25tMyjJyv4DNtf782Z+ud+FGtLq9uD43Wy1YLaTEGROZNlJYySJuUscRexN3Hu8thCygszjF80/mWk7JszT1wxfHKSamDnUVAyUmbKQx8soy5G3GthlP8AdPSLtvCB8FYj9ln/AA3IQqz0qKPSyLQd43FHY7hSw+mw+ihmmc2WKCNjxxEps5rQCLtYQexapcbZQYv4e8OOHYlTw2nEbiGPaG5M4tdoLbc19fIbCE1KjGMlb3tH8xeNVyT8DbU4o3GMXoPA7vpKEvmlmyuEZeWjIxjiPGNwO89C59nccZglbiFNXZo4aiofVQTFjjG4SWu0kA2IsB1g3tcXELJRTqcLlb9zRzeTOeuEnaOKtoaSSF734f4cyOqcxrxeJt8wdoDkvbrOW3Mo+uraF+J4KMMiibDHUkSSxQZGF7meJHnyjO6wcTrpcdKwhXVNKL8LojNdjNg//UuI/Y4PS1P11lCSqbryRvE//9k="/>
        <xdr:cNvSpPr>
          <a:spLocks noChangeAspect="1" noChangeArrowheads="1"/>
        </xdr:cNvSpPr>
      </xdr:nvSpPr>
      <xdr:spPr bwMode="auto">
        <a:xfrm>
          <a:off x="8401050" y="24993600"/>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14</xdr:col>
      <xdr:colOff>0</xdr:colOff>
      <xdr:row>123</xdr:row>
      <xdr:rowOff>0</xdr:rowOff>
    </xdr:from>
    <xdr:to>
      <xdr:col>14</xdr:col>
      <xdr:colOff>304800</xdr:colOff>
      <xdr:row>124</xdr:row>
      <xdr:rowOff>114301</xdr:rowOff>
    </xdr:to>
    <xdr:sp macro="" textlink="">
      <xdr:nvSpPr>
        <xdr:cNvPr id="2" name="AutoShape 3" descr="data:image/jpeg;base64,/9j/4AAQSkZJRgABAQAAAQABAAD/2wCEAAkGBhQQEBAUEBQVFBAUFBQUFhcVEBcXFRcWFRUVFBQWGBUXGygeFxkjHBUUHy8gIycpLC0sFR4xNTAqNSYrLikBCQoKDgwOGg8PGikiHiQwLiwsLCksLCwsLC0sNS0sLCwsLCkpLCwvLCwsLCwsLCwsKSwsKSwsLCwsLCwsLCwsLP/AABEIAKgBKwMBIgACEQEDEQH/xAAcAAACAgMBAQAAAAAAAAAAAAAABgUHAQMEAgj/xABREAABAwIDAggGDwQIBQUAAAABAAIDBBEFEiEGMQcTMkFRcYGRFCJhobGyCCMzNDVCUmJyc3SSs8HRFlTh8BUXU4KTlKLSJCU2dcJDg6S00//EABsBAAIDAQEBAAAAAAAAAAAAAAAEAQIDBQYH/8QAOBEAAgECBAMFBgQGAwEAAAAAAAECAxEEEiExE0FRBTJhcYEiQpGxwfAUodHhMzRSksLxQ1NiI//aAAwDAQACEQMRAD8AvFCEIAEIQgAQsIQBlYKyvLhcKGBzVGJxs3u16BqVGz4648gW8p1PctWJYZxfjN5Hq/wXAvC9p9rY6nUdJ+x5c/X9LHUoYek1m3JzBawvzhxud/ZuUmQlnDZ8krTzHxT2/wAbJnXd7CxTxGFtN3cXZ3+KFcVTyT02YpTxZXOb0Ej9F4K78ahyyX+UPOND+S5KePM9o6SB+q8PisM6eKlRX9Vl67HUpzvTUhloossbB0NC8YjU8XG48+4dZXUFA45U5nBvM3U9Z/h6V9A7RrrBYN5d7ZV8jkUY8Spr5kapHCcPznM4eKN3lP6LnoKMyu+aN5/LrTGS1jeYNA7gF5nsTsziv8TW7i2vz8fJD2Jr5fYjuE0oY0kmwCW62tMrvJ8UfzzrZV1bp3gNBtzD8ypTDsKEertX+YdSexFSt2tU4NDSkt5dfvkvVmMFHDrNLvdDnw7B9zpOxv6qYAQFleiwmDpYSGSmvN835ilSpKo7yBCEJwzBCEIAEIQgAQhCABCEIAEIQgAQhCABCEIAEIQgDCEIQAOdYKJrMcA0jFz0nd2dK6sQo3SCwdlHRbQ9ahZ8MkZ8W4+br/Fec7YxWNprLQg7c5LX/XmxzD06ctZv0N1NjT2nx/GHcR1Kbpqlsgu03Hn7UqL3BOWG7TY/zvXB7P7drYd5a15R8d199BqthYz1joxse0EW5kv4lhpjOZvI9H8FI0OLNfo7xXeY9S7nNvv1XqMRQw3atC8X5Pmn4/oIwlOhPUUU1UU+djXdI16+dQmJYbxZzN1Z6P4LqwCfRzejUdRXC7GVTBY2WGqq2ZfG2zXpcbxNqtNTjyPWPxXY13QfMf5C4cGivKD8kE/l+am66LNG8eTTrGoUds/Fo93UPzP5JzF4PN2rSnyev9v2jKnUtQkvvUlppcrSTuAulhkbpX6cpxufIpXG5zZrG73Hd5B/H0Low+iETbnlHVx/LqWuOoPtDFqj7kNZPxfLzt8NSKUlRp5ub2N0ELYmW3AC5J85KiKid9S/KzkDu6z+i6JM1SbNuIQdT8rqUjBThgAaLBMTovGpUoezRWmnvW5L/wA+PMopcP2nrL5fuR81RBQx5pXBo3XO9x6ABqeoLGEbU09US2F93D4rgWut0gHeOpRTIxVYrLxgvHSRsDWnUZ5AHZrfzuC9ba4QSxlRTsJqYXtLcjfGc2+oNt4/K/SunTiqULU0lFcjN+0/a3Y03WUqYhtDPLO6noGtzx2MkknJaT8W3T37jpouzZzG5ZXywVTWtqIrE5eS9rtzh/POFsqibsUcGlcn0IQtCgIQsIAyhCEACEIQAIQhAAhCEACEIQAIQsIAyhCEAeHvABJNgFFy48AfFaSOm9u4Luq6MSiziQPIfSuF2zw5nntAK43aD7QulhUrddL/AJjFHhf8huixqM7yW9Y/MLsjna7kkHqKh3YA7mcO0ELScGlG63Y5Iwx/adL+NQzeX7XNXSoy7srE3NRsfymg+nvUfPgA+I4jyHXzrQzwhnM4jy2d/FbmYy9vukZ6wCPSiricDif5mlKL6uLX5rUIwqw7kk/U4J8MkZvbcdLdV0UOMFmj9W9POP1UhFjUbt5ynyj8wtr4I5Rua7yjf3hY0OzoQnxOz66v0buvJ2+qLSrNrLWibWSNe24Ic09yjfA+Ila5vuZOU+S+7svZbW4WYzeJ5HS12oK7Y7keMLHn1uF13RlicvGhlnF3TWq9H0fNMXzKF8rumbLLnoqbi2kfOcewnTzWXUELpOnFyU+av+Zjd2scMFPd7pXb9zfI0c/WVl8ZlNjpH53fo30rrcy6yAsVhYqOTk3d+L8fvw2LZ3e55aywsNAlGqx2rnknNE1nE05LTmFzK9vKa3q7ObXVT+0WI+D0s8nO1hy/SPit85C07K4bxFJAw8rLmd05n+M7027FrJXeVaAtFdizQY0G1bKpgJgq2sjkA1MUzbNDSB1DrBKe3vAGpA60uYlsWHSOmpZXU8ztXZRdjj0ltxr5vIuYbDOmN62pknA3NHiN9PosqRzxurFpZZa3PewRBbWE+6GpkzdPk7OUveHv43Fql7OTFAyJx5i8uzW6xYjsS9gGzkhmrGU1S6HipOLJDb5m3dbnFiLKYqcMmwyNr6Q8ZE27p2OHjvJ3yZt+g0sN2/XVUi3lV1oi8krvXcckLjwrE2VMTJYzdrh2g84PlC7E0ncX2BCEKQBCEIAEIQgAQhCABCEIAEIQgAQhCABc1XXNjF3b+Yc5W950NtVAz4dNI4ucBc/OGnkXM7RxNajTtQg5SfhdLxZtRhGT9p2R1tx9vO13m/VbBjsfzh/dUeMDk+b3/wAF7GAP+U3zrhU8X2z/ANd/NJfVDbp4bqd4xmI/GP3StgxSL5YUcNnzzvH3f4rYNnxzvP3QnIYntd70o/G3+Rk4Yf8Aqf36Eg2ujPx2/eC9idp5x3hRw2fbzud5l7GAx8+Y9qdhW7QfepR/u/ZmbjR5SfwO4xtdvAPYCtZw6PfkAPSBY+ZaG4LEOY/eK3NoGDcD9536reMKk/4tKHxv/gUultJ/fqbGQW3F3a6/pW0LWAG/xP6oNU0b3N+8E7FKKtsZNm1C1Cpadzmn+8F7EgVwPSFjMi6AFjaw8dPRUo3Pk42T6Eetj5Cb9yZwEsYT7fidZL8WFrKdnXyn+e/emhZw1uy8tLIFGbRYmaenke0Xfo1g6ZHnKwd5Ck0sbQT8ZXYfBzB7p3D6DXZPOCpm7IiKuyU2fwZtLCGjV58aR/O951c4nrXeHgkjo3r2uTDT4r+njZL/AHjbzWUpW0RD11FzDWeAV7oBpTVN3xDmbIOU0dn/AIpvCXduaMupeNZ7rTubMw/QPjdltexTWH1YmijkbyXtDh2i6rD2W4lpapM6EIQtCgIQhAAhCEACEIQAIQhAAhCEACEIQALCyhAGEIXiWYMaXOIDQLkk2AHSSUAe1rlnawFznBrRvJIAHaUk43wkAEso253bs7gct/mt3u83auOj2Qq65wkrpHMZvDTq/sZyWenyLB1ru0Fcwda7tBX+RP4hwh0sRswuld0Rt0+8bA9l1zR7QV9T73pWxMO58zj6ND3AqbwnZinph7VGM3y3eM/7x3dilCLKcs33nbyJUZvvO3kLLMErZPd60sHyYImj/W4X8yhcTxCigJDpamqkG8eFSFt/KQQzuuurHRV4iXMpgI6QEjO95bx1tCRYE5OjSx36rRgnBmB41W4H5kZIHa+1z1Cywkm3aC9X+5hJSbtBerID+nTK7LTUcId9UZn97v0UxRbM4hLq97KdvQGsDvuxN9JCfKLDo4WhsTGsb0NFu/pXmtxaGAe2yMZ9JwB7BvKuqFtZv6GkcO33m/QX6XYIb5qmokPOBKWN8xJ86lYNladnxC76cj3+s4qHr+EqnZpE18p8gyN73a+ZLlfwj1MmkYZEPIMzvvO08yM1KGw1DDdEWVBRsj5DWt6gAvVVMGMe47mtLj1AXKq/ZPEpZsQpzLI9+r+U4ke5v3DcE8bb1XF0NRbe5oYP77g30ErSNS8XJci7p5ZKJp2DhIpOMdy55JJnf3nWHmaD2pkulPFJ5IY6GkpSGTSNDc1rhjI2jO63886aYxYC+pVqeiy9CJ736ntIsFTxmPO6GMLB2MBPnc5PRVeUeHzQ4vxkkbhHJLLZ9rts4Py6jd8UaqtX3fMmnz8iwlyUkbhJNcWYXBzTff4jQ7Tm1HnXDU1cvFSzNJ8TOWxhoIc2MkWOly52U2sRa400N5hhuFoncpax5qIg9rmu1DgWnqIsUu7AzHwV0Tj40EskR7Dcem3YmUpXwD2rEcQi5n8XM0dY8Y97h3KstJJ+hZbNDShYWVoUBCEIAEIWEAZQhYQBlCEIAEIQgAQhCABCFgoA5MTxNlPG6SV2Vje8nmAHOT0KssQxWpxWYRxgiO9wwHxWj5cjuf8Amya8c2Xlr5M0kvFRNuI2ZMx8r3ajU9HMO1TOA4DHRxBkep3uceU49J/IcyWnGdR22j8xacZ1HbaPzOLZrY6KkAcfbJ7avI3dIYPijzphso+vx+ng91lY09Ga7vujVLtdwmQt0hY+Q9J8Rvn18y0zQpqw1ClZWihyXl5Fjfdzqrq7hFqpL8XkiHzW5nfedp5l17BYlLNWuMsj3+0v5TiRymbhuCoq8W7I1dFpXY31u1FPALZi62loo3P3c12iw70s4hwnO1EMNvLKdfuN/VP1lS+0nvyq+uk9YqteUorRk0oxk9jdX7XVU180pa3oj8QebXvKiCbm51J5zv71hCSbb3G0ktgQhCgkndh/hCn63/hvTvt28ZKRrjZj6qIOJ3WGYm6SNh/hCn63/hvVpYthbKmF8Ugu1w7QeYjyhOUVem0hWq7TTIPa1r4JaasjaXthzNkaN/FvHKHVr3hT2G4kyojbJE7Mx249WhB6CDooDZ7FJI5fAqsEytB4uS1xJGN1/LYebXXey09M2Noaxoa0XsGiwFzc6Dylbw1d19sxlorG0qBrYn1M8rGSvibCwasNrzPGYZulrW5Tl3HOpuV4AJOgAueoKM2aYTBxjuVO50x6bSG7B2MyDsVpauxC01I+GplYCx9PMXkklseQwucTdzmyEgtYTckHXUqYwjE/CIy7KWOa98bmk3LXMNiLjeOe/lXaQonChkqaxnMXRzAfWMynzxk9qhJxaDdEulWo8TGYj/a0zm9Za4u/8QmpK20Qy4jhj+l0rO9oA9ZFTZPxRMNxb4XNt6rDpaRtK9rRKyUuzRh2rHMAtfdyikL+ubE/7WP/AC7VP+yB93w/6uf1okpbEcH8mLCfipWRcSWA52OdfPmtaxFrZD3rrUo01SUpJCFSU3PLFnd/XLif9rH/AJdqunY7F5KnDKaolIMr4s7iGgAnXmG4aKsP6gKn97h/wX/7laezmDOo8Oip3uD3RRFhcAQDv1APWsa7pNLJY0pKavmKQm4Z8SkFxJFHcXtHA3S/lfmWiPhZxMG/hN/IYIreZiTYeQ3qHoV0y+x/jyeJWScZbQuhYWX+iCDbtTU+FT7yXwMFxJt2ZH7N8O0rXBtfEx8ZOskLS1zfKYySHjqIPkKuShrWTRskicHxvaHNc03aQdxBXy9tRspPhs/FVAGoLmPbyJGg2u2+4jS4Oov1EvvAZtS5s0lFIfa3h0sN/ivGsjB5CPGt0tcedYVqMXHPA0pVZZsshz4WtqqjDqWCSlc1r3ziMlzA4ZeLkduPlaEu8FvCHWV9e6Gpex0Yp5JLNia05mviaNR5HldfD97xpPtY/BmSfwF/Crvsk34kCiEIug3bUtKT4qR9AIQhIjIIQhAAsFZQgCProah2kMkcY6XRF59YD0qrdoMVqeOlilne8McW6HI02+Y2wVwql9p/ftV9a70pTEaJDFDVkZZCEJIbBNXBt79d9S/1mJVTVwbe/XfUv9Zi0pd9FKndZaKpbaT35VfXSesVdKpbaT35VfXSesUzidkL0N2RqEISQ2CEIQBO7D/CFP1v/DerfVQbD+/6frf+G9W+n8N3WJ1+8LOJ/CtD9VP6EzJXxf4Vw/6E3qpoWsN35mctkRW0sh8Ge0cqUthFt/trgwnsBJ7FJRsDQANwAA6hoFF4wbzUTb2Bmc7ryRPIHXcg9ilgrLdlXsZURTe/6j6iD151LlRWFsJmq3kEAvZG24tdsbBr1ZnPQ90C5koUv0dQ2sqphJGLUkjRE/Mb5yDn0HRYdKnpXhoJO4Ak9Q1S7sFHemdKeVPLJKe11h6POqy1kkWWzZXPsgfd8P8Aq5/WiXX7HzdiPXT+iZcnsgfd8P8Aq5/WiVY0uIyw34mWWLNa/FzPZe17XyEXtc7+ldeEM9BR+9znzko1bs+uVpq+Q/6LvQV8pHaGqt76qf8ANzf719N4K8nD6cuJLjSxkkm5JMQuSTqSk6tB07am8KqnsfKUXIb1D0BfYjdy+OouQ3qC+xW7kxjeXr9DLD7yEThlwQT4ZJJbx6ctmaegA5ZB1ZHHuCpHY6vMGI0Mg5qiJp+jI4Rv/wBL3L6K4QQP6KxG/wC6z9/Fut518zYXfwintv46G3XxjbK2G1ptMKytOLLp4fveNJ9rH4MyT+Av4Vd9km/EgThw++8aT7WPwZkn8Bfwq77JN+JAoh/Lv1Jl/GR9AIQhc8aBCEIAEIQgDCpfaf37VfWu9KuhUvtP79qvrXelK4nZDFDdkYhCEiNgmrg29+u+pf6zEqpq4NvfrvqX+sxaUu+ilTustFUttJ78qvrpPWKulUttJ78qvrpPWKZxOyF6G7I1CEJIbBCEIAndh/hCn63/AIb1b6qDYf4Qp+t/4b1b6fw3dYnX7wrY0f8AmuHfRm9UppSrjp/5phnVN6qalrDeXmZy2Rx4nhzZ2FriQbhzXN5THDVrmnpC14LVukp43yEZrHMQLC7SQTbm3XXeVCYYQKA9AZN5nSXUvR3K8iZEoIBuMpAN76WO5egFx10I4oN5rxjsD2rsViCE2zreKopyOU5vFjrecnoJPYu/BqPiaeGP5EbWnrAF/PdQW1zuOqKCmHx5uNcPmx669mbuTSFSOs2/Qu9IopX2QXu+H/Vz+tEojgq2Fp8UFX4SZBxRiy5H5eXxma+hvyQpf2QPu+H/AFc/rRLr9j5uxHrp/RMuqpOOHuvvUQaTrWZNngLw/wCVUf4w/wBqeI6MQ04jbfLHEGC++zWZRfy2C7Vpq+Q/6LvQUjKcpbsaUVHY+P4+Q3qHoX2K3cvjqLkN6h6F9YVe1NJCzPLUwNZ0mZmvVrr2J3GJu1vEWw+8iE4WcREOE1d98jWwjymVwae5uY9ioPZSjM1fQxtFy6ph+62Rr39zWuPYmLhO4QBicrGQ5hSQkluYWMjyLcYW72gAkAHXU3HRIcCGz5mrnVLh7XTNIabb5ZBlFj5GF1/phWpx4VJtlZviVEkNXD77wpPtY/BmShwF/Crvsk34kCcOH73jSfax+BMq+4KdoIKHEHS1T+LiNPIzNkc7xnPiIFmAnc13NzKKavQaXiWm7VVc+kUJN/rewv8Aev8A48//AOam9ntqqbEGvdSScY1jsrjxb2WcRmtZ7QToRuSLhJatMZUk9mS6EIVCwIQhAGFVOP7NVMlVUOZC9zHSOIIAsR071ayLLOpTU1Zl4TcNUU1+ydX+7ydw/VH7J1f7vJ3D9VctkLH8NHqzXjvoU1+ydX+7ydw/VMeweBzwVRdNE5jeKcLkC1y5hA3+QqwrIVo4eMXe5V1m1YFVGO7NVL6qocyB7muleQQBYgnQ71a6LLSpTU1qUhNwd0U1+ydX+7ydw/VH7J1f7vJ3D9VctkLH8NHqzXjvoU1+ydX+7ydw/VH7J1f7vJ3D9VctkWR+Gj1Ycd9CstktnaiKtgfJC9rBnuSBYXY4Dn6SFZyxZZW1OCgrIynPM7sVNoPhPDP/AHvVH6prXFVYRHJLDK8EyQ5shzEWzaG43HdzrtUxTTZDd0jBUJhIvREDnMze0yvb+amyuHC8PMUQY4g2c91wLcqR0g7rjuUtakcjdXDxP7zPXauheZI7i3lB7iD+S9qSBZpaN8mKTTPaRHFE2OMkaOLtSQfvDtTMsWWVEY2JbuUn7IN4E+H3IHtc+8/OiXX7Hp4IxGxB1p9x8kytmpoI5CDJGx5G7MwOt1XCzT0Ucd+LYxl9+Vgbe269hrvPemuN/wDLh2MOH7ec3rTV8h/0XegrcsEXS5sfHdOfFb1D0LOVrddB3BfVtVsjRym8lLTvPzqdhPoWKPY+jhN4qSnYeltOwHvsuj+MVthP8O77nztstsJV4i9ohjLYja80jSIwOkH/ANQ+RvaRvX0Vsvs3Fh9NHBCDlbqXHlPeeU93lJ7tBzKVDQNy9JWrXlU8jenSUNirvZAOtQUl9P8Aix+DMqL45vyh3hfX9RSMkAEjGvANwHNDhfdexWj+hYP7CL/CZ+i0pYlU45bFKlHO73Pkjjm/KHeFdvsfHXpa237w38Jqsr+hYP7CL/CZ+i301GyO/FsawHflaG367KauJVSOWwU6OR3ubkIQkxgFXUXCNXzzVcdHhgnZTVEtO5/hzGaxuLQcr2C1wAdL796sVU1sntgaGpxloo6upz4lUuzU0PGNbaRwyuN9DpfqK2pRzJ6XKyZZ+zmIVE8Oarp/BZcxHF8c2XxRazs7dNddFKqv9pdu5jR0ngsMlPWV0/g8TaiPK+Lxi10jmG46CL/KB13KO2koq/B4W1rK6arbG5nhMMwaWPY5waTGALs1I3br3voQThtvpfZEZi0UKuds8dqjW4TFQTcWK2KfVzQ5o8VjhKWkauY0uIG4kC60B1ZhWJ0EctXLV0ta6SNwmDbskaAQW23XuNBYWvpuKhUnbcnMWaSlas2jmZjNNRjJxEtNJK7xTnzMc4Czr2toNLKCxOtqsTxWooqaofS0tGxhnfEBxr5JBma1rjyQB1cl176Wj8NoaiDaOliqZjUZaSUxSuaA90bi7xZLaFzXAi/OCFaNO2/S9iHItZF1W1JPVY1VVvF1UtJQUspp28RlEssrOW5zyDZu7ToIXdsXjVTFXVWG10nHSRME8ExaA+SFxA8YDS4JAv1qrptLfXoTmHy6hNs8XfSUFXPDl4yKMvbmF23Ft4uLjtUfwj7TSUFHmpwDVTSMp4Ad3GSbjY77AE26bJO2y2XrqXDKmV9fLU5o7VMUrW8WWuID3RW1YW7/ACgbkU6d7N82RKVizMArXTUtNLJbPJDG91hYXcwONhzC5KkFW+L7RywUOD01NIyGorI4mcc+1oYmRMdLJZ2hcLgC/SuZ2IyYZWUJbiL62lqZhTyslkjkex8nucjCzVrc1hbdr5RaeG2GYsyplyMc75LSe4EqusG4Q8TrKdtRTYZG+B18v/HAOdlcWutmYOcEahWDX+5S/Qf6pSbwJ/AlJ9Kf8eRRCyg5NX1X1Je5JbI7eR1z5YXxyU9ZF7pBLbMBp4zT8ZtyNdN4NrEEtF1XW18Yi2gwOWPSSYVMUhHxmMaC0HpsZHdw6FzDE5MUqq2+IOoaSmlNPG2KSOOWSSP3SRzn6ltzYAaHsN7OmnqtF9ojNbRlnXRdVjhm2lTFh+LtfI2oqsPLgyYAESRuGaKRwboSBe/0esqR2Dw6SVtPVjE5qpr2XmjcWGLO5vJDQLxZXX00Oiq6bSbbJUrj7dF1X21uGOY+WSbGX0hJJgjzxRRsFhYOB1lFxv8AKo/9s6ibZh9Xxhjq2WY6RobfMydsZda2UZm79Oc2QqTaTXkRmsWjdF1XMDa6PDq+vqKl3GyUUksULW2ZT2jdJHbWzn7rkjetGzFdVik/pWuqXOgZSvLKZo0c1rRaVxuLyOLb6jTOjheIZvAs26WuEbaGWgw2oqafLxsfF2ztLm+NIxhuARzOPOljB8CxKvpW1j8QlgqJW8bDDE1ogY12sbXtIu+4tqd1+dRW0e078Q2XrHzANqYpGQTgbuMjniuR1gtOnSVeNL2lz1swctBxx7amaCowaNmTLWSFst2EmwYx3ia+LqTvunC6rja735sz9c78KNbsVxCpxHFJqGlndS01LGx1RJGBxr3yDMxjHOHiix3joKq4XSt6/ELlg3UdtFippKSpqA3OYYpJcubLmyNLrXsbXtvsk3B8QqcOxSKgqp31VNVRufTSSAca18YJfG5w5Wg3npHlTJwgfBWI/ZZ/w3KuS0kuTJvoduzeLGrpKaoLchmiZJlzZsucA2vYX377KTS7wefBOHfZYfUCgtosTqq3Exh9JM6miiiE1TMxoMnjmzImE8kkEG/6WJkvJpBeyH66zdVzR1dVhWJ0tLPUSVdHWB7YnzAGWKVgvYvAGYG439I3WN/Daurxmsq2U9U+koKSQwF0IHGzSt5fjO5IHk6RvvpPCe99OoZiyLoJSx+ztTHRuhGIS8bnDvCXxxmRsQIzMsdL5QRmO690oUGNOosVooIcSdX09S58crJJY5HwvAux2Zm655t2jt+lojTzXswcrDZh+0k0mM1dG7JxEVPFK2zTnzPy3u69iNTzJrSBg/8A1LiP2OD0tT+oqJJq3RBEFXvBT7tjv/dKj1ihCtHuS9CXujZwp0krPAK2FjpPAqkSSMaCXGJ9g8gDfaw6r35lFbc7cQ4lR+B4YTPU1eRmVsbhxbMzXPdISPFFhbtvzIQt6MVKGZ+7/sxnK0rdTpxykEOM7NRjURxVLPuwBv5Lr4RfhDAPtj/VahCqtXHyf1NHsRrcWbg+N17qzMylr2xSRzZHFgfG0tcxxA0Orv8AT0rXQ7QNrdo6WaJrvBhSzxRSOYWiUsOaRzM2pYC8Nvbe0oQtFFOnn52sZZnnynrZbG48GqsRpa8mJktTJVQSua7i5GSWu0OA5QsO267NjHuxDF6vEmse2kbA2kgc5pbxozB73gHW1x/q6QQBCrNWp8Tm9AjJueU7uFvDJZKSCaBhkko6mKqyAXLmx3zaDfa99OYFQe23CTTVuF1EVHnlmmhcXMEbhxUbbOlfISLNDWg8+ptZCEYeKnG791k1JOLsuZzbVYaPBcBrZIfCKWmiY2ojyZ/apYmDOW84aWg9dlL4PU4DLPTtpoqY1D3AxhtKQ5rmgvBJLRkIy8/OhCmMc8G77XKueWSXkP1ePaZfoP8AVKqngw4Q6KiwiniqJsszDKSwRPc7xpXubbK0g3Dh3rKFGGpqpFp+H1LVZuFrEts/DNimKNxCWF8NHTMdHSslblke59w+Ut3gWJ7m23FL+G0dBQVlfBjNPHd9RJPTzywF7HxSa5A8A2ym/a4rKEU3mm4bL9Ak7RUhxwbFsKp6WqqaNkbKZjhHM6KncA4i1vFy3e0cbzA7ylXCW0gxyjdgfuT2ymtbEHCAMy+13B0ac19BzgbtbiFbh5YzlfbQhTu0jl2cxCgilxF+KxCXE/CpQ1k0Blle2/tLIWuad+4W5rc1lqo2kbH1Ydo5ssgcOgipZcIQtJRtlfVoiLv+ZYm0fwDVf9uk/wDrlR2D4S6r2ahgZbPLQhrb7sxZ4t/JeywhKXtC/ibHBs3wnU1Nh8cVXnjraaMQvgdG7jHPjAa3ILWOaw5+dLuI4PLBsviElQwxzVdQ2qcwjVgknhDWkbxo0Gx1GbVCEy4qEo25tMyjJyv4DNtf782Z+ud+FGtLq9uD43Wy1YLaTEGROZNlJYySJuUscRexN3Hu8thCygszjF80/mWk7JszT1wxfHKSamDnUVAyUmbKQx8soy5G3GthlP8AdPSLtvCB8FYj9ln/AA3IQqz0qKPSyLQd43FHY7hSw+mw+ihmmc2WKCNjxxEps5rQCLtYQexapcbZQYv4e8OOHYlTw2nEbiGPaG5M4tdoLbc19fIbCE1KjGMlb3tH8xeNVyT8DbU4o3GMXoPA7vpKEvmlmyuEZeWjIxjiPGNwO89C59nccZglbiFNXZo4aiofVQTFjjG4SWu0kA2IsB1g3tcXELJRTqcLlb9zRzeTOeuEnaOKtoaSSF734f4cyOqcxrxeJt8wdoDkvbrOW3Mo+uraF+J4KMMiibDHUkSSxQZGF7meJHnyjO6wcTrpcdKwhXVNKL8LojNdjNg//UuI/Y4PS1P11lCSqbryRvE//9k="/>
        <xdr:cNvSpPr>
          <a:spLocks noChangeAspect="1" noChangeArrowheads="1"/>
        </xdr:cNvSpPr>
      </xdr:nvSpPr>
      <xdr:spPr bwMode="auto">
        <a:xfrm>
          <a:off x="8401050" y="25184100"/>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14</xdr:col>
      <xdr:colOff>0</xdr:colOff>
      <xdr:row>125</xdr:row>
      <xdr:rowOff>0</xdr:rowOff>
    </xdr:from>
    <xdr:to>
      <xdr:col>14</xdr:col>
      <xdr:colOff>304800</xdr:colOff>
      <xdr:row>126</xdr:row>
      <xdr:rowOff>114301</xdr:rowOff>
    </xdr:to>
    <xdr:sp macro="" textlink="">
      <xdr:nvSpPr>
        <xdr:cNvPr id="2" name="AutoShape 3" descr="data:image/jpeg;base64,/9j/4AAQSkZJRgABAQAAAQABAAD/2wCEAAkGBhQQEBAUEBQVFBAUFBQUFhcVEBcXFRcWFRUVFBQWGBUXGygeFxkjHBUUHy8gIycpLC0sFR4xNTAqNSYrLikBCQoKDgwOGg8PGikiHiQwLiwsLCksLCwsLC0sNS0sLCwsLCkpLCwvLCwsLCwsLCwsKSwsKSwsLCwsLCwsLCwsLP/AABEIAKgBKwMBIgACEQEDEQH/xAAcAAACAgMBAQAAAAAAAAAAAAAABgUHAQMEAgj/xABREAABAwIDAggGDwQIBQUAAAABAAIDBBEFEiEGMQcTMkFRcYGRFCJhobGyCCMzNDVCUmJyc3SSs8HRFlTh8BUXU4KTlKLSJCU2dcJDg6S00//EABsBAAIDAQEBAAAAAAAAAAAAAAAEAQIDBQYH/8QAOBEAAgECBAMFBgQGAwEAAAAAAAECAxEEEiExE0FRBTJhcYEiQpGxwfAUodHhMzRSksLxQ1NiI//aAAwDAQACEQMRAD8AvFCEIAEIQgAQsIQBlYKyvLhcKGBzVGJxs3u16BqVGz4648gW8p1PctWJYZxfjN5Hq/wXAvC9p9rY6nUdJ+x5c/X9LHUoYek1m3JzBawvzhxud/ZuUmQlnDZ8krTzHxT2/wAbJnXd7CxTxGFtN3cXZ3+KFcVTyT02YpTxZXOb0Ej9F4K78ahyyX+UPOND+S5KePM9o6SB+q8PisM6eKlRX9Vl67HUpzvTUhloossbB0NC8YjU8XG48+4dZXUFA45U5nBvM3U9Z/h6V9A7RrrBYN5d7ZV8jkUY8Spr5kapHCcPznM4eKN3lP6LnoKMyu+aN5/LrTGS1jeYNA7gF5nsTsziv8TW7i2vz8fJD2Jr5fYjuE0oY0kmwCW62tMrvJ8UfzzrZV1bp3gNBtzD8ypTDsKEertX+YdSexFSt2tU4NDSkt5dfvkvVmMFHDrNLvdDnw7B9zpOxv6qYAQFleiwmDpYSGSmvN835ilSpKo7yBCEJwzBCEIAEIQgAQhCABCEIAEIQgAQhCABCEIAEIQgDCEIQAOdYKJrMcA0jFz0nd2dK6sQo3SCwdlHRbQ9ahZ8MkZ8W4+br/Fec7YxWNprLQg7c5LX/XmxzD06ctZv0N1NjT2nx/GHcR1Kbpqlsgu03Hn7UqL3BOWG7TY/zvXB7P7drYd5a15R8d199BqthYz1joxse0EW5kv4lhpjOZvI9H8FI0OLNfo7xXeY9S7nNvv1XqMRQw3atC8X5Pmn4/oIwlOhPUUU1UU+djXdI16+dQmJYbxZzN1Z6P4LqwCfRzejUdRXC7GVTBY2WGqq2ZfG2zXpcbxNqtNTjyPWPxXY13QfMf5C4cGivKD8kE/l+am66LNG8eTTrGoUds/Fo93UPzP5JzF4PN2rSnyev9v2jKnUtQkvvUlppcrSTuAulhkbpX6cpxufIpXG5zZrG73Hd5B/H0Low+iETbnlHVx/LqWuOoPtDFqj7kNZPxfLzt8NSKUlRp5ub2N0ELYmW3AC5J85KiKid9S/KzkDu6z+i6JM1SbNuIQdT8rqUjBThgAaLBMTovGpUoezRWmnvW5L/wA+PMopcP2nrL5fuR81RBQx5pXBo3XO9x6ABqeoLGEbU09US2F93D4rgWut0gHeOpRTIxVYrLxgvHSRsDWnUZ5AHZrfzuC9ba4QSxlRTsJqYXtLcjfGc2+oNt4/K/SunTiqULU0lFcjN+0/a3Y03WUqYhtDPLO6noGtzx2MkknJaT8W3T37jpouzZzG5ZXywVTWtqIrE5eS9rtzh/POFsqibsUcGlcn0IQtCgIQsIAyhCEACEIQAIQhAAhCEACEIQAIQsIAyhCEAeHvABJNgFFy48AfFaSOm9u4Luq6MSiziQPIfSuF2zw5nntAK43aD7QulhUrddL/AJjFHhf8huixqM7yW9Y/MLsjna7kkHqKh3YA7mcO0ELScGlG63Y5Iwx/adL+NQzeX7XNXSoy7srE3NRsfymg+nvUfPgA+I4jyHXzrQzwhnM4jy2d/FbmYy9vukZ6wCPSiricDif5mlKL6uLX5rUIwqw7kk/U4J8MkZvbcdLdV0UOMFmj9W9POP1UhFjUbt5ynyj8wtr4I5Rua7yjf3hY0OzoQnxOz66v0buvJ2+qLSrNrLWibWSNe24Ic09yjfA+Ila5vuZOU+S+7svZbW4WYzeJ5HS12oK7Y7keMLHn1uF13RlicvGhlnF3TWq9H0fNMXzKF8rumbLLnoqbi2kfOcewnTzWXUELpOnFyU+av+Zjd2scMFPd7pXb9zfI0c/WVl8ZlNjpH53fo30rrcy6yAsVhYqOTk3d+L8fvw2LZ3e55aywsNAlGqx2rnknNE1nE05LTmFzK9vKa3q7ObXVT+0WI+D0s8nO1hy/SPit85C07K4bxFJAw8rLmd05n+M7027FrJXeVaAtFdizQY0G1bKpgJgq2sjkA1MUzbNDSB1DrBKe3vAGpA60uYlsWHSOmpZXU8ztXZRdjj0ltxr5vIuYbDOmN62pknA3NHiN9PosqRzxurFpZZa3PewRBbWE+6GpkzdPk7OUveHv43Fql7OTFAyJx5i8uzW6xYjsS9gGzkhmrGU1S6HipOLJDb5m3dbnFiLKYqcMmwyNr6Q8ZE27p2OHjvJ3yZt+g0sN2/XVUi3lV1oi8krvXcckLjwrE2VMTJYzdrh2g84PlC7E0ncX2BCEKQBCEIAEIQgAQhCABCEIAEIQgAQhCABc1XXNjF3b+Yc5W950NtVAz4dNI4ucBc/OGnkXM7RxNajTtQg5SfhdLxZtRhGT9p2R1tx9vO13m/VbBjsfzh/dUeMDk+b3/wAF7GAP+U3zrhU8X2z/ANd/NJfVDbp4bqd4xmI/GP3StgxSL5YUcNnzzvH3f4rYNnxzvP3QnIYntd70o/G3+Rk4Yf8Aqf36Eg2ujPx2/eC9idp5x3hRw2fbzud5l7GAx8+Y9qdhW7QfepR/u/ZmbjR5SfwO4xtdvAPYCtZw6PfkAPSBY+ZaG4LEOY/eK3NoGDcD9536reMKk/4tKHxv/gUultJ/fqbGQW3F3a6/pW0LWAG/xP6oNU0b3N+8E7FKKtsZNm1C1Cpadzmn+8F7EgVwPSFjMi6AFjaw8dPRUo3Pk42T6Eetj5Cb9yZwEsYT7fidZL8WFrKdnXyn+e/emhZw1uy8tLIFGbRYmaenke0Xfo1g6ZHnKwd5Ck0sbQT8ZXYfBzB7p3D6DXZPOCpm7IiKuyU2fwZtLCGjV58aR/O951c4nrXeHgkjo3r2uTDT4r+njZL/AHjbzWUpW0RD11FzDWeAV7oBpTVN3xDmbIOU0dn/AIpvCXduaMupeNZ7rTubMw/QPjdltexTWH1YmijkbyXtDh2i6rD2W4lpapM6EIQtCgIQhAAhCEACEIQAIQhAAhCEACEIQALCyhAGEIXiWYMaXOIDQLkk2AHSSUAe1rlnawFznBrRvJIAHaUk43wkAEso253bs7gct/mt3u83auOj2Qq65wkrpHMZvDTq/sZyWenyLB1ru0Fcwda7tBX+RP4hwh0sRswuld0Rt0+8bA9l1zR7QV9T73pWxMO58zj6ND3AqbwnZinph7VGM3y3eM/7x3dilCLKcs33nbyJUZvvO3kLLMErZPd60sHyYImj/W4X8yhcTxCigJDpamqkG8eFSFt/KQQzuuurHRV4iXMpgI6QEjO95bx1tCRYE5OjSx36rRgnBmB41W4H5kZIHa+1z1Cywkm3aC9X+5hJSbtBerID+nTK7LTUcId9UZn97v0UxRbM4hLq97KdvQGsDvuxN9JCfKLDo4WhsTGsb0NFu/pXmtxaGAe2yMZ9JwB7BvKuqFtZv6GkcO33m/QX6XYIb5qmokPOBKWN8xJ86lYNladnxC76cj3+s4qHr+EqnZpE18p8gyN73a+ZLlfwj1MmkYZEPIMzvvO08yM1KGw1DDdEWVBRsj5DWt6gAvVVMGMe47mtLj1AXKq/ZPEpZsQpzLI9+r+U4ke5v3DcE8bb1XF0NRbe5oYP77g30ErSNS8XJci7p5ZKJp2DhIpOMdy55JJnf3nWHmaD2pkulPFJ5IY6GkpSGTSNDc1rhjI2jO63886aYxYC+pVqeiy9CJ736ntIsFTxmPO6GMLB2MBPnc5PRVeUeHzQ4vxkkbhHJLLZ9rts4Py6jd8UaqtX3fMmnz8iwlyUkbhJNcWYXBzTff4jQ7Tm1HnXDU1cvFSzNJ8TOWxhoIc2MkWOly52U2sRa400N5hhuFoncpax5qIg9rmu1DgWnqIsUu7AzHwV0Tj40EskR7Dcem3YmUpXwD2rEcQi5n8XM0dY8Y97h3KstJJ+hZbNDShYWVoUBCEIAEIWEAZQhYQBlCEIAEIQgAQhCABCFgoA5MTxNlPG6SV2Vje8nmAHOT0KssQxWpxWYRxgiO9wwHxWj5cjuf8Amya8c2Xlr5M0kvFRNuI2ZMx8r3ajU9HMO1TOA4DHRxBkep3uceU49J/IcyWnGdR22j8xacZ1HbaPzOLZrY6KkAcfbJ7avI3dIYPijzphso+vx+ng91lY09Ga7vujVLtdwmQt0hY+Q9J8Rvn18y0zQpqw1ClZWihyXl5Fjfdzqrq7hFqpL8XkiHzW5nfedp5l17BYlLNWuMsj3+0v5TiRymbhuCoq8W7I1dFpXY31u1FPALZi62loo3P3c12iw70s4hwnO1EMNvLKdfuN/VP1lS+0nvyq+uk9YqteUorRk0oxk9jdX7XVU180pa3oj8QebXvKiCbm51J5zv71hCSbb3G0ktgQhCgkndh/hCn63/hvTvt28ZKRrjZj6qIOJ3WGYm6SNh/hCn63/hvVpYthbKmF8Ugu1w7QeYjyhOUVem0hWq7TTIPa1r4JaasjaXthzNkaN/FvHKHVr3hT2G4kyojbJE7Mx249WhB6CDooDZ7FJI5fAqsEytB4uS1xJGN1/LYebXXey09M2Noaxoa0XsGiwFzc6Dylbw1d19sxlorG0qBrYn1M8rGSvibCwasNrzPGYZulrW5Tl3HOpuV4AJOgAueoKM2aYTBxjuVO50x6bSG7B2MyDsVpauxC01I+GplYCx9PMXkklseQwucTdzmyEgtYTckHXUqYwjE/CIy7KWOa98bmk3LXMNiLjeOe/lXaQonChkqaxnMXRzAfWMynzxk9qhJxaDdEulWo8TGYj/a0zm9Za4u/8QmpK20Qy4jhj+l0rO9oA9ZFTZPxRMNxb4XNt6rDpaRtK9rRKyUuzRh2rHMAtfdyikL+ubE/7WP/AC7VP+yB93w/6uf1okpbEcH8mLCfipWRcSWA52OdfPmtaxFrZD3rrUo01SUpJCFSU3PLFnd/XLif9rH/AJdqunY7F5KnDKaolIMr4s7iGgAnXmG4aKsP6gKn97h/wX/7laezmDOo8Oip3uD3RRFhcAQDv1APWsa7pNLJY0pKavmKQm4Z8SkFxJFHcXtHA3S/lfmWiPhZxMG/hN/IYIreZiTYeQ3qHoV0y+x/jyeJWScZbQuhYWX+iCDbtTU+FT7yXwMFxJt2ZH7N8O0rXBtfEx8ZOskLS1zfKYySHjqIPkKuShrWTRskicHxvaHNc03aQdxBXy9tRspPhs/FVAGoLmPbyJGg2u2+4jS4Oov1EvvAZtS5s0lFIfa3h0sN/ivGsjB5CPGt0tcedYVqMXHPA0pVZZsshz4WtqqjDqWCSlc1r3ziMlzA4ZeLkduPlaEu8FvCHWV9e6Gpex0Yp5JLNia05mviaNR5HldfD97xpPtY/BmSfwF/Crvsk34kCiEIug3bUtKT4qR9AIQhIjIIQhAAsFZQgCProah2kMkcY6XRF59YD0qrdoMVqeOlilne8McW6HI02+Y2wVwql9p/ftV9a70pTEaJDFDVkZZCEJIbBNXBt79d9S/1mJVTVwbe/XfUv9Zi0pd9FKndZaKpbaT35VfXSesVdKpbaT35VfXSesUzidkL0N2RqEISQ2CEIQBO7D/CFP1v/DerfVQbD+/6frf+G9W+n8N3WJ1+8LOJ/CtD9VP6EzJXxf4Vw/6E3qpoWsN35mctkRW0sh8Ge0cqUthFt/trgwnsBJ7FJRsDQANwAA6hoFF4wbzUTb2Bmc7ryRPIHXcg9ilgrLdlXsZURTe/6j6iD151LlRWFsJmq3kEAvZG24tdsbBr1ZnPQ90C5koUv0dQ2sqphJGLUkjRE/Mb5yDn0HRYdKnpXhoJO4Ak9Q1S7sFHemdKeVPLJKe11h6POqy1kkWWzZXPsgfd8P8Aq5/WiXX7HzdiPXT+iZcnsgfd8P8Aq5/WiVY0uIyw34mWWLNa/FzPZe17XyEXtc7+ldeEM9BR+9znzko1bs+uVpq+Q/6LvQV8pHaGqt76qf8ANzf719N4K8nD6cuJLjSxkkm5JMQuSTqSk6tB07am8KqnsfKUXIb1D0BfYjdy+OouQ3qC+xW7kxjeXr9DLD7yEThlwQT4ZJJbx6ctmaegA5ZB1ZHHuCpHY6vMGI0Mg5qiJp+jI4Rv/wBL3L6K4QQP6KxG/wC6z9/Fut518zYXfwintv46G3XxjbK2G1ptMKytOLLp4fveNJ9rH4MyT+Av4Vd9km/EgThw++8aT7WPwZkn8Bfwq77JN+JAoh/Lv1Jl/GR9AIQhc8aBCEIAEIQgDCpfaf37VfWu9KuhUvtP79qvrXelK4nZDFDdkYhCEiNgmrg29+u+pf6zEqpq4NvfrvqX+sxaUu+ilTustFUttJ78qvrpPWKulUttJ78qvrpPWKZxOyF6G7I1CEJIbBCEIAndh/hCn63/AIb1b6qDYf4Qp+t/4b1b6fw3dYnX7wrY0f8AmuHfRm9UppSrjp/5phnVN6qalrDeXmZy2Rx4nhzZ2FriQbhzXN5THDVrmnpC14LVukp43yEZrHMQLC7SQTbm3XXeVCYYQKA9AZN5nSXUvR3K8iZEoIBuMpAN76WO5egFx10I4oN5rxjsD2rsViCE2zreKopyOU5vFjrecnoJPYu/BqPiaeGP5EbWnrAF/PdQW1zuOqKCmHx5uNcPmx669mbuTSFSOs2/Qu9IopX2QXu+H/Vz+tEojgq2Fp8UFX4SZBxRiy5H5eXxma+hvyQpf2QPu+H/AFc/rRLr9j5uxHrp/RMuqpOOHuvvUQaTrWZNngLw/wCVUf4w/wBqeI6MQ04jbfLHEGC++zWZRfy2C7Vpq+Q/6LvQUjKcpbsaUVHY+P4+Q3qHoX2K3cvjqLkN6h6F9YVe1NJCzPLUwNZ0mZmvVrr2J3GJu1vEWw+8iE4WcREOE1d98jWwjymVwae5uY9ioPZSjM1fQxtFy6ph+62Rr39zWuPYmLhO4QBicrGQ5hSQkluYWMjyLcYW72gAkAHXU3HRIcCGz5mrnVLh7XTNIabb5ZBlFj5GF1/phWpx4VJtlZviVEkNXD77wpPtY/BmShwF/Crvsk34kCcOH73jSfax+BMq+4KdoIKHEHS1T+LiNPIzNkc7xnPiIFmAnc13NzKKavQaXiWm7VVc+kUJN/rewv8Aev8A48//AOam9ntqqbEGvdSScY1jsrjxb2WcRmtZ7QToRuSLhJatMZUk9mS6EIVCwIQhAGFVOP7NVMlVUOZC9zHSOIIAsR071ayLLOpTU1Zl4TcNUU1+ydX+7ydw/VH7J1f7vJ3D9VctkLH8NHqzXjvoU1+ydX+7ydw/VMeweBzwVRdNE5jeKcLkC1y5hA3+QqwrIVo4eMXe5V1m1YFVGO7NVL6qocyB7muleQQBYgnQ71a6LLSpTU1qUhNwd0U1+ydX+7ydw/VH7J1f7vJ3D9VctkLH8NHqzXjvoU1+ydX+7ydw/VH7J1f7vJ3D9VctkWR+Gj1Ycd9CstktnaiKtgfJC9rBnuSBYXY4Dn6SFZyxZZW1OCgrIynPM7sVNoPhPDP/AHvVH6prXFVYRHJLDK8EyQ5shzEWzaG43HdzrtUxTTZDd0jBUJhIvREDnMze0yvb+amyuHC8PMUQY4g2c91wLcqR0g7rjuUtakcjdXDxP7zPXauheZI7i3lB7iD+S9qSBZpaN8mKTTPaRHFE2OMkaOLtSQfvDtTMsWWVEY2JbuUn7IN4E+H3IHtc+8/OiXX7Hp4IxGxB1p9x8kytmpoI5CDJGx5G7MwOt1XCzT0Ucd+LYxl9+Vgbe269hrvPemuN/wDLh2MOH7ec3rTV8h/0XegrcsEXS5sfHdOfFb1D0LOVrddB3BfVtVsjRym8lLTvPzqdhPoWKPY+jhN4qSnYeltOwHvsuj+MVthP8O77nztstsJV4i9ohjLYja80jSIwOkH/ANQ+RvaRvX0Vsvs3Fh9NHBCDlbqXHlPeeU93lJ7tBzKVDQNy9JWrXlU8jenSUNirvZAOtQUl9P8Aix+DMqL45vyh3hfX9RSMkAEjGvANwHNDhfdexWj+hYP7CL/CZ+i0pYlU45bFKlHO73Pkjjm/KHeFdvsfHXpa237w38Jqsr+hYP7CL/CZ+i301GyO/FsawHflaG367KauJVSOWwU6OR3ubkIQkxgFXUXCNXzzVcdHhgnZTVEtO5/hzGaxuLQcr2C1wAdL796sVU1sntgaGpxloo6upz4lUuzU0PGNbaRwyuN9DpfqK2pRzJ6XKyZZ+zmIVE8Oarp/BZcxHF8c2XxRazs7dNddFKqv9pdu5jR0ngsMlPWV0/g8TaiPK+Lxi10jmG46CL/KB13KO2koq/B4W1rK6arbG5nhMMwaWPY5waTGALs1I3br3voQThtvpfZEZi0UKuds8dqjW4TFQTcWK2KfVzQ5o8VjhKWkauY0uIG4kC60B1ZhWJ0EctXLV0ta6SNwmDbskaAQW23XuNBYWvpuKhUnbcnMWaSlas2jmZjNNRjJxEtNJK7xTnzMc4Czr2toNLKCxOtqsTxWooqaofS0tGxhnfEBxr5JBma1rjyQB1cl176Wj8NoaiDaOliqZjUZaSUxSuaA90bi7xZLaFzXAi/OCFaNO2/S9iHItZF1W1JPVY1VVvF1UtJQUspp28RlEssrOW5zyDZu7ToIXdsXjVTFXVWG10nHSRME8ExaA+SFxA8YDS4JAv1qrptLfXoTmHy6hNs8XfSUFXPDl4yKMvbmF23Ft4uLjtUfwj7TSUFHmpwDVTSMp4Ad3GSbjY77AE26bJO2y2XrqXDKmV9fLU5o7VMUrW8WWuID3RW1YW7/ACgbkU6d7N82RKVizMArXTUtNLJbPJDG91hYXcwONhzC5KkFW+L7RywUOD01NIyGorI4mcc+1oYmRMdLJZ2hcLgC/SuZ2IyYZWUJbiL62lqZhTyslkjkex8nucjCzVrc1hbdr5RaeG2GYsyplyMc75LSe4EqusG4Q8TrKdtRTYZG+B18v/HAOdlcWutmYOcEahWDX+5S/Qf6pSbwJ/AlJ9Kf8eRRCyg5NX1X1Je5JbI7eR1z5YXxyU9ZF7pBLbMBp4zT8ZtyNdN4NrEEtF1XW18Yi2gwOWPSSYVMUhHxmMaC0HpsZHdw6FzDE5MUqq2+IOoaSmlNPG2KSOOWSSP3SRzn6ltzYAaHsN7OmnqtF9ojNbRlnXRdVjhm2lTFh+LtfI2oqsPLgyYAESRuGaKRwboSBe/0esqR2Dw6SVtPVjE5qpr2XmjcWGLO5vJDQLxZXX00Oiq6bSbbJUrj7dF1X21uGOY+WSbGX0hJJgjzxRRsFhYOB1lFxv8AKo/9s6ibZh9Xxhjq2WY6RobfMydsZda2UZm79Oc2QqTaTXkRmsWjdF1XMDa6PDq+vqKl3GyUUksULW2ZT2jdJHbWzn7rkjetGzFdVik/pWuqXOgZSvLKZo0c1rRaVxuLyOLb6jTOjheIZvAs26WuEbaGWgw2oqafLxsfF2ztLm+NIxhuARzOPOljB8CxKvpW1j8QlgqJW8bDDE1ogY12sbXtIu+4tqd1+dRW0e078Q2XrHzANqYpGQTgbuMjniuR1gtOnSVeNL2lz1swctBxx7amaCowaNmTLWSFst2EmwYx3ia+LqTvunC6rja735sz9c78KNbsVxCpxHFJqGlndS01LGx1RJGBxr3yDMxjHOHiix3joKq4XSt6/ELlg3UdtFippKSpqA3OYYpJcubLmyNLrXsbXtvsk3B8QqcOxSKgqp31VNVRufTSSAca18YJfG5w5Wg3npHlTJwgfBWI/ZZ/w3KuS0kuTJvoduzeLGrpKaoLchmiZJlzZsucA2vYX377KTS7wefBOHfZYfUCgtosTqq3Exh9JM6miiiE1TMxoMnjmzImE8kkEG/6WJkvJpBeyH66zdVzR1dVhWJ0tLPUSVdHWB7YnzAGWKVgvYvAGYG439I3WN/Daurxmsq2U9U+koKSQwF0IHGzSt5fjO5IHk6RvvpPCe99OoZiyLoJSx+ztTHRuhGIS8bnDvCXxxmRsQIzMsdL5QRmO690oUGNOosVooIcSdX09S58crJJY5HwvAux2Zm655t2jt+lojTzXswcrDZh+0k0mM1dG7JxEVPFK2zTnzPy3u69iNTzJrSBg/8A1LiP2OD0tT+oqJJq3RBEFXvBT7tjv/dKj1ihCtHuS9CXujZwp0krPAK2FjpPAqkSSMaCXGJ9g8gDfaw6r35lFbc7cQ4lR+B4YTPU1eRmVsbhxbMzXPdISPFFhbtvzIQt6MVKGZ+7/sxnK0rdTpxykEOM7NRjURxVLPuwBv5Lr4RfhDAPtj/VahCqtXHyf1NHsRrcWbg+N17qzMylr2xSRzZHFgfG0tcxxA0Orv8AT0rXQ7QNrdo6WaJrvBhSzxRSOYWiUsOaRzM2pYC8Nvbe0oQtFFOnn52sZZnnynrZbG48GqsRpa8mJktTJVQSua7i5GSWu0OA5QsO267NjHuxDF6vEmse2kbA2kgc5pbxozB73gHW1x/q6QQBCrNWp8Tm9AjJueU7uFvDJZKSCaBhkko6mKqyAXLmx3zaDfa99OYFQe23CTTVuF1EVHnlmmhcXMEbhxUbbOlfISLNDWg8+ptZCEYeKnG791k1JOLsuZzbVYaPBcBrZIfCKWmiY2ojyZ/apYmDOW84aWg9dlL4PU4DLPTtpoqY1D3AxhtKQ5rmgvBJLRkIy8/OhCmMc8G77XKueWSXkP1ePaZfoP8AVKqngw4Q6KiwiniqJsszDKSwRPc7xpXubbK0g3Dh3rKFGGpqpFp+H1LVZuFrEts/DNimKNxCWF8NHTMdHSslblke59w+Ut3gWJ7m23FL+G0dBQVlfBjNPHd9RJPTzywF7HxSa5A8A2ym/a4rKEU3mm4bL9Ak7RUhxwbFsKp6WqqaNkbKZjhHM6KncA4i1vFy3e0cbzA7ylXCW0gxyjdgfuT2ymtbEHCAMy+13B0ac19BzgbtbiFbh5YzlfbQhTu0jl2cxCgilxF+KxCXE/CpQ1k0Blle2/tLIWuad+4W5rc1lqo2kbH1Ydo5ssgcOgipZcIQtJRtlfVoiLv+ZYm0fwDVf9uk/wDrlR2D4S6r2ahgZbPLQhrb7sxZ4t/JeywhKXtC/ibHBs3wnU1Nh8cVXnjraaMQvgdG7jHPjAa3ILWOaw5+dLuI4PLBsviElQwxzVdQ2qcwjVgknhDWkbxo0Gx1GbVCEy4qEo25tMyjJyv4DNtf782Z+ud+FGtLq9uD43Wy1YLaTEGROZNlJYySJuUscRexN3Hu8thCygszjF80/mWk7JszT1wxfHKSamDnUVAyUmbKQx8soy5G3GthlP8AdPSLtvCB8FYj9ln/AA3IQqz0qKPSyLQd43FHY7hSw+mw+ihmmc2WKCNjxxEps5rQCLtYQexapcbZQYv4e8OOHYlTw2nEbiGPaG5M4tdoLbc19fIbCE1KjGMlb3tH8xeNVyT8DbU4o3GMXoPA7vpKEvmlmyuEZeWjIxjiPGNwO89C59nccZglbiFNXZo4aiofVQTFjjG4SWu0kA2IsB1g3tcXELJRTqcLlb9zRzeTOeuEnaOKtoaSSF734f4cyOqcxrxeJt8wdoDkvbrOW3Mo+uraF+J4KMMiibDHUkSSxQZGF7meJHnyjO6wcTrpcdKwhXVNKL8LojNdjNg//UuI/Y4PS1P11lCSqbryRvE//9k="/>
        <xdr:cNvSpPr>
          <a:spLocks noChangeAspect="1" noChangeArrowheads="1"/>
        </xdr:cNvSpPr>
      </xdr:nvSpPr>
      <xdr:spPr bwMode="auto">
        <a:xfrm>
          <a:off x="8401050" y="25374600"/>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14</xdr:col>
      <xdr:colOff>0</xdr:colOff>
      <xdr:row>126</xdr:row>
      <xdr:rowOff>0</xdr:rowOff>
    </xdr:from>
    <xdr:to>
      <xdr:col>14</xdr:col>
      <xdr:colOff>304800</xdr:colOff>
      <xdr:row>126</xdr:row>
      <xdr:rowOff>304801</xdr:rowOff>
    </xdr:to>
    <xdr:sp macro="" textlink="">
      <xdr:nvSpPr>
        <xdr:cNvPr id="2" name="AutoShape 3" descr="data:image/jpeg;base64,/9j/4AAQSkZJRgABAQAAAQABAAD/2wCEAAkGBhQQEBAUEBQVFBAUFBQUFhcVEBcXFRcWFRUVFBQWGBUXGygeFxkjHBUUHy8gIycpLC0sFR4xNTAqNSYrLikBCQoKDgwOGg8PGikiHiQwLiwsLCksLCwsLC0sNS0sLCwsLCkpLCwvLCwsLCwsLCwsKSwsKSwsLCwsLCwsLCwsLP/AABEIAKgBKwMBIgACEQEDEQH/xAAcAAACAgMBAQAAAAAAAAAAAAAABgUHAQMEAgj/xABREAABAwIDAggGDwQIBQUAAAABAAIDBBEFEiEGMQcTMkFRcYGRFCJhobGyCCMzNDVCUmJyc3SSs8HRFlTh8BUXU4KTlKLSJCU2dcJDg6S00//EABsBAAIDAQEBAAAAAAAAAAAAAAAEAQIDBQYH/8QAOBEAAgECBAMFBgQGAwEAAAAAAAECAxEEEiExE0FRBTJhcYEiQpGxwfAUodHhMzRSksLxQ1NiI//aAAwDAQACEQMRAD8AvFCEIAEIQgAQsIQBlYKyvLhcKGBzVGJxs3u16BqVGz4648gW8p1PctWJYZxfjN5Hq/wXAvC9p9rY6nUdJ+x5c/X9LHUoYek1m3JzBawvzhxud/ZuUmQlnDZ8krTzHxT2/wAbJnXd7CxTxGFtN3cXZ3+KFcVTyT02YpTxZXOb0Ej9F4K78ahyyX+UPOND+S5KePM9o6SB+q8PisM6eKlRX9Vl67HUpzvTUhloossbB0NC8YjU8XG48+4dZXUFA45U5nBvM3U9Z/h6V9A7RrrBYN5d7ZV8jkUY8Spr5kapHCcPznM4eKN3lP6LnoKMyu+aN5/LrTGS1jeYNA7gF5nsTsziv8TW7i2vz8fJD2Jr5fYjuE0oY0kmwCW62tMrvJ8UfzzrZV1bp3gNBtzD8ypTDsKEertX+YdSexFSt2tU4NDSkt5dfvkvVmMFHDrNLvdDnw7B9zpOxv6qYAQFleiwmDpYSGSmvN835ilSpKo7yBCEJwzBCEIAEIQgAQhCABCEIAEIQgAQhCABCEIAEIQgDCEIQAOdYKJrMcA0jFz0nd2dK6sQo3SCwdlHRbQ9ahZ8MkZ8W4+br/Fec7YxWNprLQg7c5LX/XmxzD06ctZv0N1NjT2nx/GHcR1Kbpqlsgu03Hn7UqL3BOWG7TY/zvXB7P7drYd5a15R8d199BqthYz1joxse0EW5kv4lhpjOZvI9H8FI0OLNfo7xXeY9S7nNvv1XqMRQw3atC8X5Pmn4/oIwlOhPUUU1UU+djXdI16+dQmJYbxZzN1Z6P4LqwCfRzejUdRXC7GVTBY2WGqq2ZfG2zXpcbxNqtNTjyPWPxXY13QfMf5C4cGivKD8kE/l+am66LNG8eTTrGoUds/Fo93UPzP5JzF4PN2rSnyev9v2jKnUtQkvvUlppcrSTuAulhkbpX6cpxufIpXG5zZrG73Hd5B/H0Low+iETbnlHVx/LqWuOoPtDFqj7kNZPxfLzt8NSKUlRp5ub2N0ELYmW3AC5J85KiKid9S/KzkDu6z+i6JM1SbNuIQdT8rqUjBThgAaLBMTovGpUoezRWmnvW5L/wA+PMopcP2nrL5fuR81RBQx5pXBo3XO9x6ABqeoLGEbU09US2F93D4rgWut0gHeOpRTIxVYrLxgvHSRsDWnUZ5AHZrfzuC9ba4QSxlRTsJqYXtLcjfGc2+oNt4/K/SunTiqULU0lFcjN+0/a3Y03WUqYhtDPLO6noGtzx2MkknJaT8W3T37jpouzZzG5ZXywVTWtqIrE5eS9rtzh/POFsqibsUcGlcn0IQtCgIQsIAyhCEACEIQAIQhAAhCEACEIQAIQsIAyhCEAeHvABJNgFFy48AfFaSOm9u4Luq6MSiziQPIfSuF2zw5nntAK43aD7QulhUrddL/AJjFHhf8huixqM7yW9Y/MLsjna7kkHqKh3YA7mcO0ELScGlG63Y5Iwx/adL+NQzeX7XNXSoy7srE3NRsfymg+nvUfPgA+I4jyHXzrQzwhnM4jy2d/FbmYy9vukZ6wCPSiricDif5mlKL6uLX5rUIwqw7kk/U4J8MkZvbcdLdV0UOMFmj9W9POP1UhFjUbt5ynyj8wtr4I5Rua7yjf3hY0OzoQnxOz66v0buvJ2+qLSrNrLWibWSNe24Ic09yjfA+Ila5vuZOU+S+7svZbW4WYzeJ5HS12oK7Y7keMLHn1uF13RlicvGhlnF3TWq9H0fNMXzKF8rumbLLnoqbi2kfOcewnTzWXUELpOnFyU+av+Zjd2scMFPd7pXb9zfI0c/WVl8ZlNjpH53fo30rrcy6yAsVhYqOTk3d+L8fvw2LZ3e55aywsNAlGqx2rnknNE1nE05LTmFzK9vKa3q7ObXVT+0WI+D0s8nO1hy/SPit85C07K4bxFJAw8rLmd05n+M7027FrJXeVaAtFdizQY0G1bKpgJgq2sjkA1MUzbNDSB1DrBKe3vAGpA60uYlsWHSOmpZXU8ztXZRdjj0ltxr5vIuYbDOmN62pknA3NHiN9PosqRzxurFpZZa3PewRBbWE+6GpkzdPk7OUveHv43Fql7OTFAyJx5i8uzW6xYjsS9gGzkhmrGU1S6HipOLJDb5m3dbnFiLKYqcMmwyNr6Q8ZE27p2OHjvJ3yZt+g0sN2/XVUi3lV1oi8krvXcckLjwrE2VMTJYzdrh2g84PlC7E0ncX2BCEKQBCEIAEIQgAQhCABCEIAEIQgAQhCABc1XXNjF3b+Yc5W950NtVAz4dNI4ucBc/OGnkXM7RxNajTtQg5SfhdLxZtRhGT9p2R1tx9vO13m/VbBjsfzh/dUeMDk+b3/wAF7GAP+U3zrhU8X2z/ANd/NJfVDbp4bqd4xmI/GP3StgxSL5YUcNnzzvH3f4rYNnxzvP3QnIYntd70o/G3+Rk4Yf8Aqf36Eg2ujPx2/eC9idp5x3hRw2fbzud5l7GAx8+Y9qdhW7QfepR/u/ZmbjR5SfwO4xtdvAPYCtZw6PfkAPSBY+ZaG4LEOY/eK3NoGDcD9536reMKk/4tKHxv/gUultJ/fqbGQW3F3a6/pW0LWAG/xP6oNU0b3N+8E7FKKtsZNm1C1Cpadzmn+8F7EgVwPSFjMi6AFjaw8dPRUo3Pk42T6Eetj5Cb9yZwEsYT7fidZL8WFrKdnXyn+e/emhZw1uy8tLIFGbRYmaenke0Xfo1g6ZHnKwd5Ck0sbQT8ZXYfBzB7p3D6DXZPOCpm7IiKuyU2fwZtLCGjV58aR/O951c4nrXeHgkjo3r2uTDT4r+njZL/AHjbzWUpW0RD11FzDWeAV7oBpTVN3xDmbIOU0dn/AIpvCXduaMupeNZ7rTubMw/QPjdltexTWH1YmijkbyXtDh2i6rD2W4lpapM6EIQtCgIQhAAhCEACEIQAIQhAAhCEACEIQALCyhAGEIXiWYMaXOIDQLkk2AHSSUAe1rlnawFznBrRvJIAHaUk43wkAEso253bs7gct/mt3u83auOj2Qq65wkrpHMZvDTq/sZyWenyLB1ru0Fcwda7tBX+RP4hwh0sRswuld0Rt0+8bA9l1zR7QV9T73pWxMO58zj6ND3AqbwnZinph7VGM3y3eM/7x3dilCLKcs33nbyJUZvvO3kLLMErZPd60sHyYImj/W4X8yhcTxCigJDpamqkG8eFSFt/KQQzuuurHRV4iXMpgI6QEjO95bx1tCRYE5OjSx36rRgnBmB41W4H5kZIHa+1z1Cywkm3aC9X+5hJSbtBerID+nTK7LTUcId9UZn97v0UxRbM4hLq97KdvQGsDvuxN9JCfKLDo4WhsTGsb0NFu/pXmtxaGAe2yMZ9JwB7BvKuqFtZv6GkcO33m/QX6XYIb5qmokPOBKWN8xJ86lYNladnxC76cj3+s4qHr+EqnZpE18p8gyN73a+ZLlfwj1MmkYZEPIMzvvO08yM1KGw1DDdEWVBRsj5DWt6gAvVVMGMe47mtLj1AXKq/ZPEpZsQpzLI9+r+U4ke5v3DcE8bb1XF0NRbe5oYP77g30ErSNS8XJci7p5ZKJp2DhIpOMdy55JJnf3nWHmaD2pkulPFJ5IY6GkpSGTSNDc1rhjI2jO63886aYxYC+pVqeiy9CJ736ntIsFTxmPO6GMLB2MBPnc5PRVeUeHzQ4vxkkbhHJLLZ9rts4Py6jd8UaqtX3fMmnz8iwlyUkbhJNcWYXBzTff4jQ7Tm1HnXDU1cvFSzNJ8TOWxhoIc2MkWOly52U2sRa400N5hhuFoncpax5qIg9rmu1DgWnqIsUu7AzHwV0Tj40EskR7Dcem3YmUpXwD2rEcQi5n8XM0dY8Y97h3KstJJ+hZbNDShYWVoUBCEIAEIWEAZQhYQBlCEIAEIQgAQhCABCFgoA5MTxNlPG6SV2Vje8nmAHOT0KssQxWpxWYRxgiO9wwHxWj5cjuf8Amya8c2Xlr5M0kvFRNuI2ZMx8r3ajU9HMO1TOA4DHRxBkep3uceU49J/IcyWnGdR22j8xacZ1HbaPzOLZrY6KkAcfbJ7avI3dIYPijzphso+vx+ng91lY09Ga7vujVLtdwmQt0hY+Q9J8Rvn18y0zQpqw1ClZWihyXl5Fjfdzqrq7hFqpL8XkiHzW5nfedp5l17BYlLNWuMsj3+0v5TiRymbhuCoq8W7I1dFpXY31u1FPALZi62loo3P3c12iw70s4hwnO1EMNvLKdfuN/VP1lS+0nvyq+uk9YqteUorRk0oxk9jdX7XVU180pa3oj8QebXvKiCbm51J5zv71hCSbb3G0ktgQhCgkndh/hCn63/hvTvt28ZKRrjZj6qIOJ3WGYm6SNh/hCn63/hvVpYthbKmF8Ugu1w7QeYjyhOUVem0hWq7TTIPa1r4JaasjaXthzNkaN/FvHKHVr3hT2G4kyojbJE7Mx249WhB6CDooDZ7FJI5fAqsEytB4uS1xJGN1/LYebXXey09M2Noaxoa0XsGiwFzc6Dylbw1d19sxlorG0qBrYn1M8rGSvibCwasNrzPGYZulrW5Tl3HOpuV4AJOgAueoKM2aYTBxjuVO50x6bSG7B2MyDsVpauxC01I+GplYCx9PMXkklseQwucTdzmyEgtYTckHXUqYwjE/CIy7KWOa98bmk3LXMNiLjeOe/lXaQonChkqaxnMXRzAfWMynzxk9qhJxaDdEulWo8TGYj/a0zm9Za4u/8QmpK20Qy4jhj+l0rO9oA9ZFTZPxRMNxb4XNt6rDpaRtK9rRKyUuzRh2rHMAtfdyikL+ubE/7WP/AC7VP+yB93w/6uf1okpbEcH8mLCfipWRcSWA52OdfPmtaxFrZD3rrUo01SUpJCFSU3PLFnd/XLif9rH/AJdqunY7F5KnDKaolIMr4s7iGgAnXmG4aKsP6gKn97h/wX/7laezmDOo8Oip3uD3RRFhcAQDv1APWsa7pNLJY0pKavmKQm4Z8SkFxJFHcXtHA3S/lfmWiPhZxMG/hN/IYIreZiTYeQ3qHoV0y+x/jyeJWScZbQuhYWX+iCDbtTU+FT7yXwMFxJt2ZH7N8O0rXBtfEx8ZOskLS1zfKYySHjqIPkKuShrWTRskicHxvaHNc03aQdxBXy9tRspPhs/FVAGoLmPbyJGg2u2+4jS4Oov1EvvAZtS5s0lFIfa3h0sN/ivGsjB5CPGt0tcedYVqMXHPA0pVZZsshz4WtqqjDqWCSlc1r3ziMlzA4ZeLkduPlaEu8FvCHWV9e6Gpex0Yp5JLNia05mviaNR5HldfD97xpPtY/BmSfwF/Crvsk34kCiEIug3bUtKT4qR9AIQhIjIIQhAAsFZQgCProah2kMkcY6XRF59YD0qrdoMVqeOlilne8McW6HI02+Y2wVwql9p/ftV9a70pTEaJDFDVkZZCEJIbBNXBt79d9S/1mJVTVwbe/XfUv9Zi0pd9FKndZaKpbaT35VfXSesVdKpbaT35VfXSesUzidkL0N2RqEISQ2CEIQBO7D/CFP1v/DerfVQbD+/6frf+G9W+n8N3WJ1+8LOJ/CtD9VP6EzJXxf4Vw/6E3qpoWsN35mctkRW0sh8Ge0cqUthFt/trgwnsBJ7FJRsDQANwAA6hoFF4wbzUTb2Bmc7ryRPIHXcg9ilgrLdlXsZURTe/6j6iD151LlRWFsJmq3kEAvZG24tdsbBr1ZnPQ90C5koUv0dQ2sqphJGLUkjRE/Mb5yDn0HRYdKnpXhoJO4Ak9Q1S7sFHemdKeVPLJKe11h6POqy1kkWWzZXPsgfd8P8Aq5/WiXX7HzdiPXT+iZcnsgfd8P8Aq5/WiVY0uIyw34mWWLNa/FzPZe17XyEXtc7+ldeEM9BR+9znzko1bs+uVpq+Q/6LvQV8pHaGqt76qf8ANzf719N4K8nD6cuJLjSxkkm5JMQuSTqSk6tB07am8KqnsfKUXIb1D0BfYjdy+OouQ3qC+xW7kxjeXr9DLD7yEThlwQT4ZJJbx6ctmaegA5ZB1ZHHuCpHY6vMGI0Mg5qiJp+jI4Rv/wBL3L6K4QQP6KxG/wC6z9/Fut518zYXfwintv46G3XxjbK2G1ptMKytOLLp4fveNJ9rH4MyT+Av4Vd9km/EgThw++8aT7WPwZkn8Bfwq77JN+JAoh/Lv1Jl/GR9AIQhc8aBCEIAEIQgDCpfaf37VfWu9KuhUvtP79qvrXelK4nZDFDdkYhCEiNgmrg29+u+pf6zEqpq4NvfrvqX+sxaUu+ilTustFUttJ78qvrpPWKulUttJ78qvrpPWKZxOyF6G7I1CEJIbBCEIAndh/hCn63/AIb1b6qDYf4Qp+t/4b1b6fw3dYnX7wrY0f8AmuHfRm9UppSrjp/5phnVN6qalrDeXmZy2Rx4nhzZ2FriQbhzXN5THDVrmnpC14LVukp43yEZrHMQLC7SQTbm3XXeVCYYQKA9AZN5nSXUvR3K8iZEoIBuMpAN76WO5egFx10I4oN5rxjsD2rsViCE2zreKopyOU5vFjrecnoJPYu/BqPiaeGP5EbWnrAF/PdQW1zuOqKCmHx5uNcPmx669mbuTSFSOs2/Qu9IopX2QXu+H/Vz+tEojgq2Fp8UFX4SZBxRiy5H5eXxma+hvyQpf2QPu+H/AFc/rRLr9j5uxHrp/RMuqpOOHuvvUQaTrWZNngLw/wCVUf4w/wBqeI6MQ04jbfLHEGC++zWZRfy2C7Vpq+Q/6LvQUjKcpbsaUVHY+P4+Q3qHoX2K3cvjqLkN6h6F9YVe1NJCzPLUwNZ0mZmvVrr2J3GJu1vEWw+8iE4WcREOE1d98jWwjymVwae5uY9ioPZSjM1fQxtFy6ph+62Rr39zWuPYmLhO4QBicrGQ5hSQkluYWMjyLcYW72gAkAHXU3HRIcCGz5mrnVLh7XTNIabb5ZBlFj5GF1/phWpx4VJtlZviVEkNXD77wpPtY/BmShwF/Crvsk34kCcOH73jSfax+BMq+4KdoIKHEHS1T+LiNPIzNkc7xnPiIFmAnc13NzKKavQaXiWm7VVc+kUJN/rewv8Aev8A48//AOam9ntqqbEGvdSScY1jsrjxb2WcRmtZ7QToRuSLhJatMZUk9mS6EIVCwIQhAGFVOP7NVMlVUOZC9zHSOIIAsR071ayLLOpTU1Zl4TcNUU1+ydX+7ydw/VH7J1f7vJ3D9VctkLH8NHqzXjvoU1+ydX+7ydw/VMeweBzwVRdNE5jeKcLkC1y5hA3+QqwrIVo4eMXe5V1m1YFVGO7NVL6qocyB7muleQQBYgnQ71a6LLSpTU1qUhNwd0U1+ydX+7ydw/VH7J1f7vJ3D9VctkLH8NHqzXjvoU1+ydX+7ydw/VH7J1f7vJ3D9VctkWR+Gj1Ycd9CstktnaiKtgfJC9rBnuSBYXY4Dn6SFZyxZZW1OCgrIynPM7sVNoPhPDP/AHvVH6prXFVYRHJLDK8EyQ5shzEWzaG43HdzrtUxTTZDd0jBUJhIvREDnMze0yvb+amyuHC8PMUQY4g2c91wLcqR0g7rjuUtakcjdXDxP7zPXauheZI7i3lB7iD+S9qSBZpaN8mKTTPaRHFE2OMkaOLtSQfvDtTMsWWVEY2JbuUn7IN4E+H3IHtc+8/OiXX7Hp4IxGxB1p9x8kytmpoI5CDJGx5G7MwOt1XCzT0Ucd+LYxl9+Vgbe269hrvPemuN/wDLh2MOH7ec3rTV8h/0XegrcsEXS5sfHdOfFb1D0LOVrddB3BfVtVsjRym8lLTvPzqdhPoWKPY+jhN4qSnYeltOwHvsuj+MVthP8O77nztstsJV4i9ohjLYja80jSIwOkH/ANQ+RvaRvX0Vsvs3Fh9NHBCDlbqXHlPeeU93lJ7tBzKVDQNy9JWrXlU8jenSUNirvZAOtQUl9P8Aix+DMqL45vyh3hfX9RSMkAEjGvANwHNDhfdexWj+hYP7CL/CZ+i0pYlU45bFKlHO73Pkjjm/KHeFdvsfHXpa237w38Jqsr+hYP7CL/CZ+i301GyO/FsawHflaG367KauJVSOWwU6OR3ubkIQkxgFXUXCNXzzVcdHhgnZTVEtO5/hzGaxuLQcr2C1wAdL796sVU1sntgaGpxloo6upz4lUuzU0PGNbaRwyuN9DpfqK2pRzJ6XKyZZ+zmIVE8Oarp/BZcxHF8c2XxRazs7dNddFKqv9pdu5jR0ngsMlPWV0/g8TaiPK+Lxi10jmG46CL/KB13KO2koq/B4W1rK6arbG5nhMMwaWPY5waTGALs1I3br3voQThtvpfZEZi0UKuds8dqjW4TFQTcWK2KfVzQ5o8VjhKWkauY0uIG4kC60B1ZhWJ0EctXLV0ta6SNwmDbskaAQW23XuNBYWvpuKhUnbcnMWaSlas2jmZjNNRjJxEtNJK7xTnzMc4Czr2toNLKCxOtqsTxWooqaofS0tGxhnfEBxr5JBma1rjyQB1cl176Wj8NoaiDaOliqZjUZaSUxSuaA90bi7xZLaFzXAi/OCFaNO2/S9iHItZF1W1JPVY1VVvF1UtJQUspp28RlEssrOW5zyDZu7ToIXdsXjVTFXVWG10nHSRME8ExaA+SFxA8YDS4JAv1qrptLfXoTmHy6hNs8XfSUFXPDl4yKMvbmF23Ft4uLjtUfwj7TSUFHmpwDVTSMp4Ad3GSbjY77AE26bJO2y2XrqXDKmV9fLU5o7VMUrW8WWuID3RW1YW7/ACgbkU6d7N82RKVizMArXTUtNLJbPJDG91hYXcwONhzC5KkFW+L7RywUOD01NIyGorI4mcc+1oYmRMdLJZ2hcLgC/SuZ2IyYZWUJbiL62lqZhTyslkjkex8nucjCzVrc1hbdr5RaeG2GYsyplyMc75LSe4EqusG4Q8TrKdtRTYZG+B18v/HAOdlcWutmYOcEahWDX+5S/Qf6pSbwJ/AlJ9Kf8eRRCyg5NX1X1Je5JbI7eR1z5YXxyU9ZF7pBLbMBp4zT8ZtyNdN4NrEEtF1XW18Yi2gwOWPSSYVMUhHxmMaC0HpsZHdw6FzDE5MUqq2+IOoaSmlNPG2KSOOWSSP3SRzn6ltzYAaHsN7OmnqtF9ojNbRlnXRdVjhm2lTFh+LtfI2oqsPLgyYAESRuGaKRwboSBe/0esqR2Dw6SVtPVjE5qpr2XmjcWGLO5vJDQLxZXX00Oiq6bSbbJUrj7dF1X21uGOY+WSbGX0hJJgjzxRRsFhYOB1lFxv8AKo/9s6ibZh9Xxhjq2WY6RobfMydsZda2UZm79Oc2QqTaTXkRmsWjdF1XMDa6PDq+vqKl3GyUUksULW2ZT2jdJHbWzn7rkjetGzFdVik/pWuqXOgZSvLKZo0c1rRaVxuLyOLb6jTOjheIZvAs26WuEbaGWgw2oqafLxsfF2ztLm+NIxhuARzOPOljB8CxKvpW1j8QlgqJW8bDDE1ogY12sbXtIu+4tqd1+dRW0e078Q2XrHzANqYpGQTgbuMjniuR1gtOnSVeNL2lz1swctBxx7amaCowaNmTLWSFst2EmwYx3ia+LqTvunC6rja735sz9c78KNbsVxCpxHFJqGlndS01LGx1RJGBxr3yDMxjHOHiix3joKq4XSt6/ELlg3UdtFippKSpqA3OYYpJcubLmyNLrXsbXtvsk3B8QqcOxSKgqp31VNVRufTSSAca18YJfG5w5Wg3npHlTJwgfBWI/ZZ/w3KuS0kuTJvoduzeLGrpKaoLchmiZJlzZsucA2vYX377KTS7wefBOHfZYfUCgtosTqq3Exh9JM6miiiE1TMxoMnjmzImE8kkEG/6WJkvJpBeyH66zdVzR1dVhWJ0tLPUSVdHWB7YnzAGWKVgvYvAGYG439I3WN/Daurxmsq2U9U+koKSQwF0IHGzSt5fjO5IHk6RvvpPCe99OoZiyLoJSx+ztTHRuhGIS8bnDvCXxxmRsQIzMsdL5QRmO690oUGNOosVooIcSdX09S58crJJY5HwvAux2Zm655t2jt+lojTzXswcrDZh+0k0mM1dG7JxEVPFK2zTnzPy3u69iNTzJrSBg/8A1LiP2OD0tT+oqJJq3RBEFXvBT7tjv/dKj1ihCtHuS9CXujZwp0krPAK2FjpPAqkSSMaCXGJ9g8gDfaw6r35lFbc7cQ4lR+B4YTPU1eRmVsbhxbMzXPdISPFFhbtvzIQt6MVKGZ+7/sxnK0rdTpxykEOM7NRjURxVLPuwBv5Lr4RfhDAPtj/VahCqtXHyf1NHsRrcWbg+N17qzMylr2xSRzZHFgfG0tcxxA0Orv8AT0rXQ7QNrdo6WaJrvBhSzxRSOYWiUsOaRzM2pYC8Nvbe0oQtFFOnn52sZZnnynrZbG48GqsRpa8mJktTJVQSua7i5GSWu0OA5QsO267NjHuxDF6vEmse2kbA2kgc5pbxozB73gHW1x/q6QQBCrNWp8Tm9AjJueU7uFvDJZKSCaBhkko6mKqyAXLmx3zaDfa99OYFQe23CTTVuF1EVHnlmmhcXMEbhxUbbOlfISLNDWg8+ptZCEYeKnG791k1JOLsuZzbVYaPBcBrZIfCKWmiY2ojyZ/apYmDOW84aWg9dlL4PU4DLPTtpoqY1D3AxhtKQ5rmgvBJLRkIy8/OhCmMc8G77XKueWSXkP1ePaZfoP8AVKqngw4Q6KiwiniqJsszDKSwRPc7xpXubbK0g3Dh3rKFGGpqpFp+H1LVZuFrEts/DNimKNxCWF8NHTMdHSslblke59w+Ut3gWJ7m23FL+G0dBQVlfBjNPHd9RJPTzywF7HxSa5A8A2ym/a4rKEU3mm4bL9Ak7RUhxwbFsKp6WqqaNkbKZjhHM6KncA4i1vFy3e0cbzA7ylXCW0gxyjdgfuT2ymtbEHCAMy+13B0ac19BzgbtbiFbh5YzlfbQhTu0jl2cxCgilxF+KxCXE/CpQ1k0Blle2/tLIWuad+4W5rc1lqo2kbH1Ydo5ssgcOgipZcIQtJRtlfVoiLv+ZYm0fwDVf9uk/wDrlR2D4S6r2ahgZbPLQhrb7sxZ4t/JeywhKXtC/ibHBs3wnU1Nh8cVXnjraaMQvgdG7jHPjAa3ILWOaw5+dLuI4PLBsviElQwxzVdQ2qcwjVgknhDWkbxo0Gx1GbVCEy4qEo25tMyjJyv4DNtf782Z+ud+FGtLq9uD43Wy1YLaTEGROZNlJYySJuUscRexN3Hu8thCygszjF80/mWk7JszT1wxfHKSamDnUVAyUmbKQx8soy5G3GthlP8AdPSLtvCB8FYj9ln/AA3IQqz0qKPSyLQd43FHY7hSw+mw+ihmmc2WKCNjxxEps5rQCLtYQexapcbZQYv4e8OOHYlTw2nEbiGPaG5M4tdoLbc19fIbCE1KjGMlb3tH8xeNVyT8DbU4o3GMXoPA7vpKEvmlmyuEZeWjIxjiPGNwO89C59nccZglbiFNXZo4aiofVQTFjjG4SWu0kA2IsB1g3tcXELJRTqcLlb9zRzeTOeuEnaOKtoaSSF734f4cyOqcxrxeJt8wdoDkvbrOW3Mo+uraF+J4KMMiibDHUkSSxQZGF7meJHnyjO6wcTrpcdKwhXVNKL8LojNdjNg//UuI/Y4PS1P11lCSqbryRvE//9k="/>
        <xdr:cNvSpPr>
          <a:spLocks noChangeAspect="1" noChangeArrowheads="1"/>
        </xdr:cNvSpPr>
      </xdr:nvSpPr>
      <xdr:spPr bwMode="auto">
        <a:xfrm>
          <a:off x="8429625" y="26022300"/>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7.xml><?xml version="1.0" encoding="utf-8"?>
<xdr:wsDr xmlns:xdr="http://schemas.openxmlformats.org/drawingml/2006/spreadsheetDrawing" xmlns:a="http://schemas.openxmlformats.org/drawingml/2006/main">
  <xdr:oneCellAnchor>
    <xdr:from>
      <xdr:col>14</xdr:col>
      <xdr:colOff>0</xdr:colOff>
      <xdr:row>133</xdr:row>
      <xdr:rowOff>0</xdr:rowOff>
    </xdr:from>
    <xdr:ext cx="304800" cy="304801"/>
    <xdr:sp macro="" textlink="">
      <xdr:nvSpPr>
        <xdr:cNvPr id="2" name="AutoShape 3" descr="data:image/jpeg;base64,/9j/4AAQSkZJRgABAQAAAQABAAD/2wCEAAkGBhQQEBAUEBQVFBAUFBQUFhcVEBcXFRcWFRUVFBQWGBUXGygeFxkjHBUUHy8gIycpLC0sFR4xNTAqNSYrLikBCQoKDgwOGg8PGikiHiQwLiwsLCksLCwsLC0sNS0sLCwsLCkpLCwvLCwsLCwsLCwsKSwsKSwsLCwsLCwsLCwsLP/AABEIAKgBKwMBIgACEQEDEQH/xAAcAAACAgMBAQAAAAAAAAAAAAAABgUHAQMEAgj/xABREAABAwIDAggGDwQIBQUAAAABAAIDBBEFEiEGMQcTMkFRcYGRFCJhobGyCCMzNDVCUmJyc3SSs8HRFlTh8BUXU4KTlKLSJCU2dcJDg6S00//EABsBAAIDAQEBAAAAAAAAAAAAAAAEAQIDBQYH/8QAOBEAAgECBAMFBgQGAwEAAAAAAAECAxEEEiExE0FRBTJhcYEiQpGxwfAUodHhMzRSksLxQ1NiI//aAAwDAQACEQMRAD8AvFCEIAEIQgAQsIQBlYKyvLhcKGBzVGJxs3u16BqVGz4648gW8p1PctWJYZxfjN5Hq/wXAvC9p9rY6nUdJ+x5c/X9LHUoYek1m3JzBawvzhxud/ZuUmQlnDZ8krTzHxT2/wAbJnXd7CxTxGFtN3cXZ3+KFcVTyT02YpTxZXOb0Ej9F4K78ahyyX+UPOND+S5KePM9o6SB+q8PisM6eKlRX9Vl67HUpzvTUhloossbB0NC8YjU8XG48+4dZXUFA45U5nBvM3U9Z/h6V9A7RrrBYN5d7ZV8jkUY8Spr5kapHCcPznM4eKN3lP6LnoKMyu+aN5/LrTGS1jeYNA7gF5nsTsziv8TW7i2vz8fJD2Jr5fYjuE0oY0kmwCW62tMrvJ8UfzzrZV1bp3gNBtzD8ypTDsKEertX+YdSexFSt2tU4NDSkt5dfvkvVmMFHDrNLvdDnw7B9zpOxv6qYAQFleiwmDpYSGSmvN835ilSpKo7yBCEJwzBCEIAEIQgAQhCABCEIAEIQgAQhCABCEIAEIQgDCEIQAOdYKJrMcA0jFz0nd2dK6sQo3SCwdlHRbQ9ahZ8MkZ8W4+br/Fec7YxWNprLQg7c5LX/XmxzD06ctZv0N1NjT2nx/GHcR1Kbpqlsgu03Hn7UqL3BOWG7TY/zvXB7P7drYd5a15R8d199BqthYz1joxse0EW5kv4lhpjOZvI9H8FI0OLNfo7xXeY9S7nNvv1XqMRQw3atC8X5Pmn4/oIwlOhPUUU1UU+djXdI16+dQmJYbxZzN1Z6P4LqwCfRzejUdRXC7GVTBY2WGqq2ZfG2zXpcbxNqtNTjyPWPxXY13QfMf5C4cGivKD8kE/l+am66LNG8eTTrGoUds/Fo93UPzP5JzF4PN2rSnyev9v2jKnUtQkvvUlppcrSTuAulhkbpX6cpxufIpXG5zZrG73Hd5B/H0Low+iETbnlHVx/LqWuOoPtDFqj7kNZPxfLzt8NSKUlRp5ub2N0ELYmW3AC5J85KiKid9S/KzkDu6z+i6JM1SbNuIQdT8rqUjBThgAaLBMTovGpUoezRWmnvW5L/wA+PMopcP2nrL5fuR81RBQx5pXBo3XO9x6ABqeoLGEbU09US2F93D4rgWut0gHeOpRTIxVYrLxgvHSRsDWnUZ5AHZrfzuC9ba4QSxlRTsJqYXtLcjfGc2+oNt4/K/SunTiqULU0lFcjN+0/a3Y03WUqYhtDPLO6noGtzx2MkknJaT8W3T37jpouzZzG5ZXywVTWtqIrE5eS9rtzh/POFsqibsUcGlcn0IQtCgIQsIAyhCEACEIQAIQhAAhCEACEIQAIQsIAyhCEAeHvABJNgFFy48AfFaSOm9u4Luq6MSiziQPIfSuF2zw5nntAK43aD7QulhUrddL/AJjFHhf8huixqM7yW9Y/MLsjna7kkHqKh3YA7mcO0ELScGlG63Y5Iwx/adL+NQzeX7XNXSoy7srE3NRsfymg+nvUfPgA+I4jyHXzrQzwhnM4jy2d/FbmYy9vukZ6wCPSiricDif5mlKL6uLX5rUIwqw7kk/U4J8MkZvbcdLdV0UOMFmj9W9POP1UhFjUbt5ynyj8wtr4I5Rua7yjf3hY0OzoQnxOz66v0buvJ2+qLSrNrLWibWSNe24Ic09yjfA+Ila5vuZOU+S+7svZbW4WYzeJ5HS12oK7Y7keMLHn1uF13RlicvGhlnF3TWq9H0fNMXzKF8rumbLLnoqbi2kfOcewnTzWXUELpOnFyU+av+Zjd2scMFPd7pXb9zfI0c/WVl8ZlNjpH53fo30rrcy6yAsVhYqOTk3d+L8fvw2LZ3e55aywsNAlGqx2rnknNE1nE05LTmFzK9vKa3q7ObXVT+0WI+D0s8nO1hy/SPit85C07K4bxFJAw8rLmd05n+M7027FrJXeVaAtFdizQY0G1bKpgJgq2sjkA1MUzbNDSB1DrBKe3vAGpA60uYlsWHSOmpZXU8ztXZRdjj0ltxr5vIuYbDOmN62pknA3NHiN9PosqRzxurFpZZa3PewRBbWE+6GpkzdPk7OUveHv43Fql7OTFAyJx5i8uzW6xYjsS9gGzkhmrGU1S6HipOLJDb5m3dbnFiLKYqcMmwyNr6Q8ZE27p2OHjvJ3yZt+g0sN2/XVUi3lV1oi8krvXcckLjwrE2VMTJYzdrh2g84PlC7E0ncX2BCEKQBCEIAEIQgAQhCABCEIAEIQgAQhCABc1XXNjF3b+Yc5W950NtVAz4dNI4ucBc/OGnkXM7RxNajTtQg5SfhdLxZtRhGT9p2R1tx9vO13m/VbBjsfzh/dUeMDk+b3/wAF7GAP+U3zrhU8X2z/ANd/NJfVDbp4bqd4xmI/GP3StgxSL5YUcNnzzvH3f4rYNnxzvP3QnIYntd70o/G3+Rk4Yf8Aqf36Eg2ujPx2/eC9idp5x3hRw2fbzud5l7GAx8+Y9qdhW7QfepR/u/ZmbjR5SfwO4xtdvAPYCtZw6PfkAPSBY+ZaG4LEOY/eK3NoGDcD9536reMKk/4tKHxv/gUultJ/fqbGQW3F3a6/pW0LWAG/xP6oNU0b3N+8E7FKKtsZNm1C1Cpadzmn+8F7EgVwPSFjMi6AFjaw8dPRUo3Pk42T6Eetj5Cb9yZwEsYT7fidZL8WFrKdnXyn+e/emhZw1uy8tLIFGbRYmaenke0Xfo1g6ZHnKwd5Ck0sbQT8ZXYfBzB7p3D6DXZPOCpm7IiKuyU2fwZtLCGjV58aR/O951c4nrXeHgkjo3r2uTDT4r+njZL/AHjbzWUpW0RD11FzDWeAV7oBpTVN3xDmbIOU0dn/AIpvCXduaMupeNZ7rTubMw/QPjdltexTWH1YmijkbyXtDh2i6rD2W4lpapM6EIQtCgIQhAAhCEACEIQAIQhAAhCEACEIQALCyhAGEIXiWYMaXOIDQLkk2AHSSUAe1rlnawFznBrRvJIAHaUk43wkAEso253bs7gct/mt3u83auOj2Qq65wkrpHMZvDTq/sZyWenyLB1ru0Fcwda7tBX+RP4hwh0sRswuld0Rt0+8bA9l1zR7QV9T73pWxMO58zj6ND3AqbwnZinph7VGM3y3eM/7x3dilCLKcs33nbyJUZvvO3kLLMErZPd60sHyYImj/W4X8yhcTxCigJDpamqkG8eFSFt/KQQzuuurHRV4iXMpgI6QEjO95bx1tCRYE5OjSx36rRgnBmB41W4H5kZIHa+1z1Cywkm3aC9X+5hJSbtBerID+nTK7LTUcId9UZn97v0UxRbM4hLq97KdvQGsDvuxN9JCfKLDo4WhsTGsb0NFu/pXmtxaGAe2yMZ9JwB7BvKuqFtZv6GkcO33m/QX6XYIb5qmokPOBKWN8xJ86lYNladnxC76cj3+s4qHr+EqnZpE18p8gyN73a+ZLlfwj1MmkYZEPIMzvvO08yM1KGw1DDdEWVBRsj5DWt6gAvVVMGMe47mtLj1AXKq/ZPEpZsQpzLI9+r+U4ke5v3DcE8bb1XF0NRbe5oYP77g30ErSNS8XJci7p5ZKJp2DhIpOMdy55JJnf3nWHmaD2pkulPFJ5IY6GkpSGTSNDc1rhjI2jO63886aYxYC+pVqeiy9CJ736ntIsFTxmPO6GMLB2MBPnc5PRVeUeHzQ4vxkkbhHJLLZ9rts4Py6jd8UaqtX3fMmnz8iwlyUkbhJNcWYXBzTff4jQ7Tm1HnXDU1cvFSzNJ8TOWxhoIc2MkWOly52U2sRa400N5hhuFoncpax5qIg9rmu1DgWnqIsUu7AzHwV0Tj40EskR7Dcem3YmUpXwD2rEcQi5n8XM0dY8Y97h3KstJJ+hZbNDShYWVoUBCEIAEIWEAZQhYQBlCEIAEIQgAQhCABCFgoA5MTxNlPG6SV2Vje8nmAHOT0KssQxWpxWYRxgiO9wwHxWj5cjuf8Amya8c2Xlr5M0kvFRNuI2ZMx8r3ajU9HMO1TOA4DHRxBkep3uceU49J/IcyWnGdR22j8xacZ1HbaPzOLZrY6KkAcfbJ7avI3dIYPijzphso+vx+ng91lY09Ga7vujVLtdwmQt0hY+Q9J8Rvn18y0zQpqw1ClZWihyXl5Fjfdzqrq7hFqpL8XkiHzW5nfedp5l17BYlLNWuMsj3+0v5TiRymbhuCoq8W7I1dFpXY31u1FPALZi62loo3P3c12iw70s4hwnO1EMNvLKdfuN/VP1lS+0nvyq+uk9YqteUorRk0oxk9jdX7XVU180pa3oj8QebXvKiCbm51J5zv71hCSbb3G0ktgQhCgkndh/hCn63/hvTvt28ZKRrjZj6qIOJ3WGYm6SNh/hCn63/hvVpYthbKmF8Ugu1w7QeYjyhOUVem0hWq7TTIPa1r4JaasjaXthzNkaN/FvHKHVr3hT2G4kyojbJE7Mx249WhB6CDooDZ7FJI5fAqsEytB4uS1xJGN1/LYebXXey09M2Noaxoa0XsGiwFzc6Dylbw1d19sxlorG0qBrYn1M8rGSvibCwasNrzPGYZulrW5Tl3HOpuV4AJOgAueoKM2aYTBxjuVO50x6bSG7B2MyDsVpauxC01I+GplYCx9PMXkklseQwucTdzmyEgtYTckHXUqYwjE/CIy7KWOa98bmk3LXMNiLjeOe/lXaQonChkqaxnMXRzAfWMynzxk9qhJxaDdEulWo8TGYj/a0zm9Za4u/8QmpK20Qy4jhj+l0rO9oA9ZFTZPxRMNxb4XNt6rDpaRtK9rRKyUuzRh2rHMAtfdyikL+ubE/7WP/AC7VP+yB93w/6uf1okpbEcH8mLCfipWRcSWA52OdfPmtaxFrZD3rrUo01SUpJCFSU3PLFnd/XLif9rH/AJdqunY7F5KnDKaolIMr4s7iGgAnXmG4aKsP6gKn97h/wX/7laezmDOo8Oip3uD3RRFhcAQDv1APWsa7pNLJY0pKavmKQm4Z8SkFxJFHcXtHA3S/lfmWiPhZxMG/hN/IYIreZiTYeQ3qHoV0y+x/jyeJWScZbQuhYWX+iCDbtTU+FT7yXwMFxJt2ZH7N8O0rXBtfEx8ZOskLS1zfKYySHjqIPkKuShrWTRskicHxvaHNc03aQdxBXy9tRspPhs/FVAGoLmPbyJGg2u2+4jS4Oov1EvvAZtS5s0lFIfa3h0sN/ivGsjB5CPGt0tcedYVqMXHPA0pVZZsshz4WtqqjDqWCSlc1r3ziMlzA4ZeLkduPlaEu8FvCHWV9e6Gpex0Yp5JLNia05mviaNR5HldfD97xpPtY/BmSfwF/Crvsk34kCiEIug3bUtKT4qR9AIQhIjIIQhAAsFZQgCProah2kMkcY6XRF59YD0qrdoMVqeOlilne8McW6HI02+Y2wVwql9p/ftV9a70pTEaJDFDVkZZCEJIbBNXBt79d9S/1mJVTVwbe/XfUv9Zi0pd9FKndZaKpbaT35VfXSesVdKpbaT35VfXSesUzidkL0N2RqEISQ2CEIQBO7D/CFP1v/DerfVQbD+/6frf+G9W+n8N3WJ1+8LOJ/CtD9VP6EzJXxf4Vw/6E3qpoWsN35mctkRW0sh8Ge0cqUthFt/trgwnsBJ7FJRsDQANwAA6hoFF4wbzUTb2Bmc7ryRPIHXcg9ilgrLdlXsZURTe/6j6iD151LlRWFsJmq3kEAvZG24tdsbBr1ZnPQ90C5koUv0dQ2sqphJGLUkjRE/Mb5yDn0HRYdKnpXhoJO4Ak9Q1S7sFHemdKeVPLJKe11h6POqy1kkWWzZXPsgfd8P8Aq5/WiXX7HzdiPXT+iZcnsgfd8P8Aq5/WiVY0uIyw34mWWLNa/FzPZe17XyEXtc7+ldeEM9BR+9znzko1bs+uVpq+Q/6LvQV8pHaGqt76qf8ANzf719N4K8nD6cuJLjSxkkm5JMQuSTqSk6tB07am8KqnsfKUXIb1D0BfYjdy+OouQ3qC+xW7kxjeXr9DLD7yEThlwQT4ZJJbx6ctmaegA5ZB1ZHHuCpHY6vMGI0Mg5qiJp+jI4Rv/wBL3L6K4QQP6KxG/wC6z9/Fut518zYXfwintv46G3XxjbK2G1ptMKytOLLp4fveNJ9rH4MyT+Av4Vd9km/EgThw++8aT7WPwZkn8Bfwq77JN+JAoh/Lv1Jl/GR9AIQhc8aBCEIAEIQgDCpfaf37VfWu9KuhUvtP79qvrXelK4nZDFDdkYhCEiNgmrg29+u+pf6zEqpq4NvfrvqX+sxaUu+ilTustFUttJ78qvrpPWKulUttJ78qvrpPWKZxOyF6G7I1CEJIbBCEIAndh/hCn63/AIb1b6qDYf4Qp+t/4b1b6fw3dYnX7wrY0f8AmuHfRm9UppSrjp/5phnVN6qalrDeXmZy2Rx4nhzZ2FriQbhzXN5THDVrmnpC14LVukp43yEZrHMQLC7SQTbm3XXeVCYYQKA9AZN5nSXUvR3K8iZEoIBuMpAN76WO5egFx10I4oN5rxjsD2rsViCE2zreKopyOU5vFjrecnoJPYu/BqPiaeGP5EbWnrAF/PdQW1zuOqKCmHx5uNcPmx669mbuTSFSOs2/Qu9IopX2QXu+H/Vz+tEojgq2Fp8UFX4SZBxRiy5H5eXxma+hvyQpf2QPu+H/AFc/rRLr9j5uxHrp/RMuqpOOHuvvUQaTrWZNngLw/wCVUf4w/wBqeI6MQ04jbfLHEGC++zWZRfy2C7Vpq+Q/6LvQUjKcpbsaUVHY+P4+Q3qHoX2K3cvjqLkN6h6F9YVe1NJCzPLUwNZ0mZmvVrr2J3GJu1vEWw+8iE4WcREOE1d98jWwjymVwae5uY9ioPZSjM1fQxtFy6ph+62Rr39zWuPYmLhO4QBicrGQ5hSQkluYWMjyLcYW72gAkAHXU3HRIcCGz5mrnVLh7XTNIabb5ZBlFj5GF1/phWpx4VJtlZviVEkNXD77wpPtY/BmShwF/Crvsk34kCcOH73jSfax+BMq+4KdoIKHEHS1T+LiNPIzNkc7xnPiIFmAnc13NzKKavQaXiWm7VVc+kUJN/rewv8Aev8A48//AOam9ntqqbEGvdSScY1jsrjxb2WcRmtZ7QToRuSLhJatMZUk9mS6EIVCwIQhAGFVOP7NVMlVUOZC9zHSOIIAsR071ayLLOpTU1Zl4TcNUU1+ydX+7ydw/VH7J1f7vJ3D9VctkLH8NHqzXjvoU1+ydX+7ydw/VMeweBzwVRdNE5jeKcLkC1y5hA3+QqwrIVo4eMXe5V1m1YFVGO7NVL6qocyB7muleQQBYgnQ71a6LLSpTU1qUhNwd0U1+ydX+7ydw/VH7J1f7vJ3D9VctkLH8NHqzXjvoU1+ydX+7ydw/VH7J1f7vJ3D9VctkWR+Gj1Ycd9CstktnaiKtgfJC9rBnuSBYXY4Dn6SFZyxZZW1OCgrIynPM7sVNoPhPDP/AHvVH6prXFVYRHJLDK8EyQ5shzEWzaG43HdzrtUxTTZDd0jBUJhIvREDnMze0yvb+amyuHC8PMUQY4g2c91wLcqR0g7rjuUtakcjdXDxP7zPXauheZI7i3lB7iD+S9qSBZpaN8mKTTPaRHFE2OMkaOLtSQfvDtTMsWWVEY2JbuUn7IN4E+H3IHtc+8/OiXX7Hp4IxGxB1p9x8kytmpoI5CDJGx5G7MwOt1XCzT0Ucd+LYxl9+Vgbe269hrvPemuN/wDLh2MOH7ec3rTV8h/0XegrcsEXS5sfHdOfFb1D0LOVrddB3BfVtVsjRym8lLTvPzqdhPoWKPY+jhN4qSnYeltOwHvsuj+MVthP8O77nztstsJV4i9ohjLYja80jSIwOkH/ANQ+RvaRvX0Vsvs3Fh9NHBCDlbqXHlPeeU93lJ7tBzKVDQNy9JWrXlU8jenSUNirvZAOtQUl9P8Aix+DMqL45vyh3hfX9RSMkAEjGvANwHNDhfdexWj+hYP7CL/CZ+i0pYlU45bFKlHO73Pkjjm/KHeFdvsfHXpa237w38Jqsr+hYP7CL/CZ+i301GyO/FsawHflaG367KauJVSOWwU6OR3ubkIQkxgFXUXCNXzzVcdHhgnZTVEtO5/hzGaxuLQcr2C1wAdL796sVU1sntgaGpxloo6upz4lUuzU0PGNbaRwyuN9DpfqK2pRzJ6XKyZZ+zmIVE8Oarp/BZcxHF8c2XxRazs7dNddFKqv9pdu5jR0ngsMlPWV0/g8TaiPK+Lxi10jmG46CL/KB13KO2koq/B4W1rK6arbG5nhMMwaWPY5waTGALs1I3br3voQThtvpfZEZi0UKuds8dqjW4TFQTcWK2KfVzQ5o8VjhKWkauY0uIG4kC60B1ZhWJ0EctXLV0ta6SNwmDbskaAQW23XuNBYWvpuKhUnbcnMWaSlas2jmZjNNRjJxEtNJK7xTnzMc4Czr2toNLKCxOtqsTxWooqaofS0tGxhnfEBxr5JBma1rjyQB1cl176Wj8NoaiDaOliqZjUZaSUxSuaA90bi7xZLaFzXAi/OCFaNO2/S9iHItZF1W1JPVY1VVvF1UtJQUspp28RlEssrOW5zyDZu7ToIXdsXjVTFXVWG10nHSRME8ExaA+SFxA8YDS4JAv1qrptLfXoTmHy6hNs8XfSUFXPDl4yKMvbmF23Ft4uLjtUfwj7TSUFHmpwDVTSMp4Ad3GSbjY77AE26bJO2y2XrqXDKmV9fLU5o7VMUrW8WWuID3RW1YW7/ACgbkU6d7N82RKVizMArXTUtNLJbPJDG91hYXcwONhzC5KkFW+L7RywUOD01NIyGorI4mcc+1oYmRMdLJZ2hcLgC/SuZ2IyYZWUJbiL62lqZhTyslkjkex8nucjCzVrc1hbdr5RaeG2GYsyplyMc75LSe4EqusG4Q8TrKdtRTYZG+B18v/HAOdlcWutmYOcEahWDX+5S/Qf6pSbwJ/AlJ9Kf8eRRCyg5NX1X1Je5JbI7eR1z5YXxyU9ZF7pBLbMBp4zT8ZtyNdN4NrEEtF1XW18Yi2gwOWPSSYVMUhHxmMaC0HpsZHdw6FzDE5MUqq2+IOoaSmlNPG2KSOOWSSP3SRzn6ltzYAaHsN7OmnqtF9ojNbRlnXRdVjhm2lTFh+LtfI2oqsPLgyYAESRuGaKRwboSBe/0esqR2Dw6SVtPVjE5qpr2XmjcWGLO5vJDQLxZXX00Oiq6bSbbJUrj7dF1X21uGOY+WSbGX0hJJgjzxRRsFhYOB1lFxv8AKo/9s6ibZh9Xxhjq2WY6RobfMydsZda2UZm79Oc2QqTaTXkRmsWjdF1XMDa6PDq+vqKl3GyUUksULW2ZT2jdJHbWzn7rkjetGzFdVik/pWuqXOgZSvLKZo0c1rRaVxuLyOLb6jTOjheIZvAs26WuEbaGWgw2oqafLxsfF2ztLm+NIxhuARzOPOljB8CxKvpW1j8QlgqJW8bDDE1ogY12sbXtIu+4tqd1+dRW0e078Q2XrHzANqYpGQTgbuMjniuR1gtOnSVeNL2lz1swctBxx7amaCowaNmTLWSFst2EmwYx3ia+LqTvunC6rja735sz9c78KNbsVxCpxHFJqGlndS01LGx1RJGBxr3yDMxjHOHiix3joKq4XSt6/ELlg3UdtFippKSpqA3OYYpJcubLmyNLrXsbXtvsk3B8QqcOxSKgqp31VNVRufTSSAca18YJfG5w5Wg3npHlTJwgfBWI/ZZ/w3KuS0kuTJvoduzeLGrpKaoLchmiZJlzZsucA2vYX377KTS7wefBOHfZYfUCgtosTqq3Exh9JM6miiiE1TMxoMnjmzImE8kkEG/6WJkvJpBeyH66zdVzR1dVhWJ0tLPUSVdHWB7YnzAGWKVgvYvAGYG439I3WN/Daurxmsq2U9U+koKSQwF0IHGzSt5fjO5IHk6RvvpPCe99OoZiyLoJSx+ztTHRuhGIS8bnDvCXxxmRsQIzMsdL5QRmO690oUGNOosVooIcSdX09S58crJJY5HwvAux2Zm655t2jt+lojTzXswcrDZh+0k0mM1dG7JxEVPFK2zTnzPy3u69iNTzJrSBg/8A1LiP2OD0tT+oqJJq3RBEFXvBT7tjv/dKj1ihCtHuS9CXujZwp0krPAK2FjpPAqkSSMaCXGJ9g8gDfaw6r35lFbc7cQ4lR+B4YTPU1eRmVsbhxbMzXPdISPFFhbtvzIQt6MVKGZ+7/sxnK0rdTpxykEOM7NRjURxVLPuwBv5Lr4RfhDAPtj/VahCqtXHyf1NHsRrcWbg+N17qzMylr2xSRzZHFgfG0tcxxA0Orv8AT0rXQ7QNrdo6WaJrvBhSzxRSOYWiUsOaRzM2pYC8Nvbe0oQtFFOnn52sZZnnynrZbG48GqsRpa8mJktTJVQSua7i5GSWu0OA5QsO267NjHuxDF6vEmse2kbA2kgc5pbxozB73gHW1x/q6QQBCrNWp8Tm9AjJueU7uFvDJZKSCaBhkko6mKqyAXLmx3zaDfa99OYFQe23CTTVuF1EVHnlmmhcXMEbhxUbbOlfISLNDWg8+ptZCEYeKnG791k1JOLsuZzbVYaPBcBrZIfCKWmiY2ojyZ/apYmDOW84aWg9dlL4PU4DLPTtpoqY1D3AxhtKQ5rmgvBJLRkIy8/OhCmMc8G77XKueWSXkP1ePaZfoP8AVKqngw4Q6KiwiniqJsszDKSwRPc7xpXubbK0g3Dh3rKFGGpqpFp+H1LVZuFrEts/DNimKNxCWF8NHTMdHSslblke59w+Ut3gWJ7m23FL+G0dBQVlfBjNPHd9RJPTzywF7HxSa5A8A2ym/a4rKEU3mm4bL9Ak7RUhxwbFsKp6WqqaNkbKZjhHM6KncA4i1vFy3e0cbzA7ylXCW0gxyjdgfuT2ymtbEHCAMy+13B0ac19BzgbtbiFbh5YzlfbQhTu0jl2cxCgilxF+KxCXE/CpQ1k0Blle2/tLIWuad+4W5rc1lqo2kbH1Ydo5ssgcOgipZcIQtJRtlfVoiLv+ZYm0fwDVf9uk/wDrlR2D4S6r2ahgZbPLQhrb7sxZ4t/JeywhKXtC/ibHBs3wnU1Nh8cVXnjraaMQvgdG7jHPjAa3ILWOaw5+dLuI4PLBsviElQwxzVdQ2qcwjVgknhDWkbxo0Gx1GbVCEy4qEo25tMyjJyv4DNtf782Z+ud+FGtLq9uD43Wy1YLaTEGROZNlJYySJuUscRexN3Hu8thCygszjF80/mWk7JszT1wxfHKSamDnUVAyUmbKQx8soy5G3GthlP8AdPSLtvCB8FYj9ln/AA3IQqz0qKPSyLQd43FHY7hSw+mw+ihmmc2WKCNjxxEps5rQCLtYQexapcbZQYv4e8OOHYlTw2nEbiGPaG5M4tdoLbc19fIbCE1KjGMlb3tH8xeNVyT8DbU4o3GMXoPA7vpKEvmlmyuEZeWjIxjiPGNwO89C59nccZglbiFNXZo4aiofVQTFjjG4SWu0kA2IsB1g3tcXELJRTqcLlb9zRzeTOeuEnaOKtoaSSF734f4cyOqcxrxeJt8wdoDkvbrOW3Mo+uraF+J4KMMiibDHUkSSxQZGF7meJHnyjO6wcTrpcdKwhXVNKL8LojNdjNg//UuI/Y4PS1P11lCSqbryRvE//9k="/>
        <xdr:cNvSpPr>
          <a:spLocks noChangeAspect="1" noChangeArrowheads="1"/>
        </xdr:cNvSpPr>
      </xdr:nvSpPr>
      <xdr:spPr bwMode="auto">
        <a:xfrm>
          <a:off x="10668000" y="25336500"/>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8.xml><?xml version="1.0" encoding="utf-8"?>
<xdr:wsDr xmlns:xdr="http://schemas.openxmlformats.org/drawingml/2006/spreadsheetDrawing" xmlns:a="http://schemas.openxmlformats.org/drawingml/2006/main">
  <xdr:twoCellAnchor editAs="oneCell">
    <xdr:from>
      <xdr:col>14</xdr:col>
      <xdr:colOff>0</xdr:colOff>
      <xdr:row>135</xdr:row>
      <xdr:rowOff>0</xdr:rowOff>
    </xdr:from>
    <xdr:to>
      <xdr:col>14</xdr:col>
      <xdr:colOff>304800</xdr:colOff>
      <xdr:row>136</xdr:row>
      <xdr:rowOff>114301</xdr:rowOff>
    </xdr:to>
    <xdr:sp macro="" textlink="">
      <xdr:nvSpPr>
        <xdr:cNvPr id="2" name="AutoShape 3" descr="data:image/jpeg;base64,/9j/4AAQSkZJRgABAQAAAQABAAD/2wCEAAkGBhQQEBAUEBQVFBAUFBQUFhcVEBcXFRcWFRUVFBQWGBUXGygeFxkjHBUUHy8gIycpLC0sFR4xNTAqNSYrLikBCQoKDgwOGg8PGikiHiQwLiwsLCksLCwsLC0sNS0sLCwsLCkpLCwvLCwsLCwsLCwsKSwsKSwsLCwsLCwsLCwsLP/AABEIAKgBKwMBIgACEQEDEQH/xAAcAAACAgMBAQAAAAAAAAAAAAAABgUHAQMEAgj/xABREAABAwIDAggGDwQIBQUAAAABAAIDBBEFEiEGMQcTMkFRcYGRFCJhobGyCCMzNDVCUmJyc3SSs8HRFlTh8BUXU4KTlKLSJCU2dcJDg6S00//EABsBAAIDAQEBAAAAAAAAAAAAAAAEAQIDBQYH/8QAOBEAAgECBAMFBgQGAwEAAAAAAAECAxEEEiExE0FRBTJhcYEiQpGxwfAUodHhMzRSksLxQ1NiI//aAAwDAQACEQMRAD8AvFCEIAEIQgAQsIQBlYKyvLhcKGBzVGJxs3u16BqVGz4648gW8p1PctWJYZxfjN5Hq/wXAvC9p9rY6nUdJ+x5c/X9LHUoYek1m3JzBawvzhxud/ZuUmQlnDZ8krTzHxT2/wAbJnXd7CxTxGFtN3cXZ3+KFcVTyT02YpTxZXOb0Ej9F4K78ahyyX+UPOND+S5KePM9o6SB+q8PisM6eKlRX9Vl67HUpzvTUhloossbB0NC8YjU8XG48+4dZXUFA45U5nBvM3U9Z/h6V9A7RrrBYN5d7ZV8jkUY8Spr5kapHCcPznM4eKN3lP6LnoKMyu+aN5/LrTGS1jeYNA7gF5nsTsziv8TW7i2vz8fJD2Jr5fYjuE0oY0kmwCW62tMrvJ8UfzzrZV1bp3gNBtzD8ypTDsKEertX+YdSexFSt2tU4NDSkt5dfvkvVmMFHDrNLvdDnw7B9zpOxv6qYAQFleiwmDpYSGSmvN835ilSpKo7yBCEJwzBCEIAEIQgAQhCABCEIAEIQgAQhCABCEIAEIQgDCEIQAOdYKJrMcA0jFz0nd2dK6sQo3SCwdlHRbQ9ahZ8MkZ8W4+br/Fec7YxWNprLQg7c5LX/XmxzD06ctZv0N1NjT2nx/GHcR1Kbpqlsgu03Hn7UqL3BOWG7TY/zvXB7P7drYd5a15R8d199BqthYz1joxse0EW5kv4lhpjOZvI9H8FI0OLNfo7xXeY9S7nNvv1XqMRQw3atC8X5Pmn4/oIwlOhPUUU1UU+djXdI16+dQmJYbxZzN1Z6P4LqwCfRzejUdRXC7GVTBY2WGqq2ZfG2zXpcbxNqtNTjyPWPxXY13QfMf5C4cGivKD8kE/l+am66LNG8eTTrGoUds/Fo93UPzP5JzF4PN2rSnyev9v2jKnUtQkvvUlppcrSTuAulhkbpX6cpxufIpXG5zZrG73Hd5B/H0Low+iETbnlHVx/LqWuOoPtDFqj7kNZPxfLzt8NSKUlRp5ub2N0ELYmW3AC5J85KiKid9S/KzkDu6z+i6JM1SbNuIQdT8rqUjBThgAaLBMTovGpUoezRWmnvW5L/wA+PMopcP2nrL5fuR81RBQx5pXBo3XO9x6ABqeoLGEbU09US2F93D4rgWut0gHeOpRTIxVYrLxgvHSRsDWnUZ5AHZrfzuC9ba4QSxlRTsJqYXtLcjfGc2+oNt4/K/SunTiqULU0lFcjN+0/a3Y03WUqYhtDPLO6noGtzx2MkknJaT8W3T37jpouzZzG5ZXywVTWtqIrE5eS9rtzh/POFsqibsUcGlcn0IQtCgIQsIAyhCEACEIQAIQhAAhCEACEIQAIQsIAyhCEAeHvABJNgFFy48AfFaSOm9u4Luq6MSiziQPIfSuF2zw5nntAK43aD7QulhUrddL/AJjFHhf8huixqM7yW9Y/MLsjna7kkHqKh3YA7mcO0ELScGlG63Y5Iwx/adL+NQzeX7XNXSoy7srE3NRsfymg+nvUfPgA+I4jyHXzrQzwhnM4jy2d/FbmYy9vukZ6wCPSiricDif5mlKL6uLX5rUIwqw7kk/U4J8MkZvbcdLdV0UOMFmj9W9POP1UhFjUbt5ynyj8wtr4I5Rua7yjf3hY0OzoQnxOz66v0buvJ2+qLSrNrLWibWSNe24Ic09yjfA+Ila5vuZOU+S+7svZbW4WYzeJ5HS12oK7Y7keMLHn1uF13RlicvGhlnF3TWq9H0fNMXzKF8rumbLLnoqbi2kfOcewnTzWXUELpOnFyU+av+Zjd2scMFPd7pXb9zfI0c/WVl8ZlNjpH53fo30rrcy6yAsVhYqOTk3d+L8fvw2LZ3e55aywsNAlGqx2rnknNE1nE05LTmFzK9vKa3q7ObXVT+0WI+D0s8nO1hy/SPit85C07K4bxFJAw8rLmd05n+M7027FrJXeVaAtFdizQY0G1bKpgJgq2sjkA1MUzbNDSB1DrBKe3vAGpA60uYlsWHSOmpZXU8ztXZRdjj0ltxr5vIuYbDOmN62pknA3NHiN9PosqRzxurFpZZa3PewRBbWE+6GpkzdPk7OUveHv43Fql7OTFAyJx5i8uzW6xYjsS9gGzkhmrGU1S6HipOLJDb5m3dbnFiLKYqcMmwyNr6Q8ZE27p2OHjvJ3yZt+g0sN2/XVUi3lV1oi8krvXcckLjwrE2VMTJYzdrh2g84PlC7E0ncX2BCEKQBCEIAEIQgAQhCABCEIAEIQgAQhCABc1XXNjF3b+Yc5W950NtVAz4dNI4ucBc/OGnkXM7RxNajTtQg5SfhdLxZtRhGT9p2R1tx9vO13m/VbBjsfzh/dUeMDk+b3/wAF7GAP+U3zrhU8X2z/ANd/NJfVDbp4bqd4xmI/GP3StgxSL5YUcNnzzvH3f4rYNnxzvP3QnIYntd70o/G3+Rk4Yf8Aqf36Eg2ujPx2/eC9idp5x3hRw2fbzud5l7GAx8+Y9qdhW7QfepR/u/ZmbjR5SfwO4xtdvAPYCtZw6PfkAPSBY+ZaG4LEOY/eK3NoGDcD9536reMKk/4tKHxv/gUultJ/fqbGQW3F3a6/pW0LWAG/xP6oNU0b3N+8E7FKKtsZNm1C1Cpadzmn+8F7EgVwPSFjMi6AFjaw8dPRUo3Pk42T6Eetj5Cb9yZwEsYT7fidZL8WFrKdnXyn+e/emhZw1uy8tLIFGbRYmaenke0Xfo1g6ZHnKwd5Ck0sbQT8ZXYfBzB7p3D6DXZPOCpm7IiKuyU2fwZtLCGjV58aR/O951c4nrXeHgkjo3r2uTDT4r+njZL/AHjbzWUpW0RD11FzDWeAV7oBpTVN3xDmbIOU0dn/AIpvCXduaMupeNZ7rTubMw/QPjdltexTWH1YmijkbyXtDh2i6rD2W4lpapM6EIQtCgIQhAAhCEACEIQAIQhAAhCEACEIQALCyhAGEIXiWYMaXOIDQLkk2AHSSUAe1rlnawFznBrRvJIAHaUk43wkAEso253bs7gct/mt3u83auOj2Qq65wkrpHMZvDTq/sZyWenyLB1ru0Fcwda7tBX+RP4hwh0sRswuld0Rt0+8bA9l1zR7QV9T73pWxMO58zj6ND3AqbwnZinph7VGM3y3eM/7x3dilCLKcs33nbyJUZvvO3kLLMErZPd60sHyYImj/W4X8yhcTxCigJDpamqkG8eFSFt/KQQzuuurHRV4iXMpgI6QEjO95bx1tCRYE5OjSx36rRgnBmB41W4H5kZIHa+1z1Cywkm3aC9X+5hJSbtBerID+nTK7LTUcId9UZn97v0UxRbM4hLq97KdvQGsDvuxN9JCfKLDo4WhsTGsb0NFu/pXmtxaGAe2yMZ9JwB7BvKuqFtZv6GkcO33m/QX6XYIb5qmokPOBKWN8xJ86lYNladnxC76cj3+s4qHr+EqnZpE18p8gyN73a+ZLlfwj1MmkYZEPIMzvvO08yM1KGw1DDdEWVBRsj5DWt6gAvVVMGMe47mtLj1AXKq/ZPEpZsQpzLI9+r+U4ke5v3DcE8bb1XF0NRbe5oYP77g30ErSNS8XJci7p5ZKJp2DhIpOMdy55JJnf3nWHmaD2pkulPFJ5IY6GkpSGTSNDc1rhjI2jO63886aYxYC+pVqeiy9CJ736ntIsFTxmPO6GMLB2MBPnc5PRVeUeHzQ4vxkkbhHJLLZ9rts4Py6jd8UaqtX3fMmnz8iwlyUkbhJNcWYXBzTff4jQ7Tm1HnXDU1cvFSzNJ8TOWxhoIc2MkWOly52U2sRa400N5hhuFoncpax5qIg9rmu1DgWnqIsUu7AzHwV0Tj40EskR7Dcem3YmUpXwD2rEcQi5n8XM0dY8Y97h3KstJJ+hZbNDShYWVoUBCEIAEIWEAZQhYQBlCEIAEIQgAQhCABCFgoA5MTxNlPG6SV2Vje8nmAHOT0KssQxWpxWYRxgiO9wwHxWj5cjuf8Amya8c2Xlr5M0kvFRNuI2ZMx8r3ajU9HMO1TOA4DHRxBkep3uceU49J/IcyWnGdR22j8xacZ1HbaPzOLZrY6KkAcfbJ7avI3dIYPijzphso+vx+ng91lY09Ga7vujVLtdwmQt0hY+Q9J8Rvn18y0zQpqw1ClZWihyXl5Fjfdzqrq7hFqpL8XkiHzW5nfedp5l17BYlLNWuMsj3+0v5TiRymbhuCoq8W7I1dFpXY31u1FPALZi62loo3P3c12iw70s4hwnO1EMNvLKdfuN/VP1lS+0nvyq+uk9YqteUorRk0oxk9jdX7XVU180pa3oj8QebXvKiCbm51J5zv71hCSbb3G0ktgQhCgkndh/hCn63/hvTvt28ZKRrjZj6qIOJ3WGYm6SNh/hCn63/hvVpYthbKmF8Ugu1w7QeYjyhOUVem0hWq7TTIPa1r4JaasjaXthzNkaN/FvHKHVr3hT2G4kyojbJE7Mx249WhB6CDooDZ7FJI5fAqsEytB4uS1xJGN1/LYebXXey09M2Noaxoa0XsGiwFzc6Dylbw1d19sxlorG0qBrYn1M8rGSvibCwasNrzPGYZulrW5Tl3HOpuV4AJOgAueoKM2aYTBxjuVO50x6bSG7B2MyDsVpauxC01I+GplYCx9PMXkklseQwucTdzmyEgtYTckHXUqYwjE/CIy7KWOa98bmk3LXMNiLjeOe/lXaQonChkqaxnMXRzAfWMynzxk9qhJxaDdEulWo8TGYj/a0zm9Za4u/8QmpK20Qy4jhj+l0rO9oA9ZFTZPxRMNxb4XNt6rDpaRtK9rRKyUuzRh2rHMAtfdyikL+ubE/7WP/AC7VP+yB93w/6uf1okpbEcH8mLCfipWRcSWA52OdfPmtaxFrZD3rrUo01SUpJCFSU3PLFnd/XLif9rH/AJdqunY7F5KnDKaolIMr4s7iGgAnXmG4aKsP6gKn97h/wX/7laezmDOo8Oip3uD3RRFhcAQDv1APWsa7pNLJY0pKavmKQm4Z8SkFxJFHcXtHA3S/lfmWiPhZxMG/hN/IYIreZiTYeQ3qHoV0y+x/jyeJWScZbQuhYWX+iCDbtTU+FT7yXwMFxJt2ZH7N8O0rXBtfEx8ZOskLS1zfKYySHjqIPkKuShrWTRskicHxvaHNc03aQdxBXy9tRspPhs/FVAGoLmPbyJGg2u2+4jS4Oov1EvvAZtS5s0lFIfa3h0sN/ivGsjB5CPGt0tcedYVqMXHPA0pVZZsshz4WtqqjDqWCSlc1r3ziMlzA4ZeLkduPlaEu8FvCHWV9e6Gpex0Yp5JLNia05mviaNR5HldfD97xpPtY/BmSfwF/Crvsk34kCiEIug3bUtKT4qR9AIQhIjIIQhAAsFZQgCProah2kMkcY6XRF59YD0qrdoMVqeOlilne8McW6HI02+Y2wVwql9p/ftV9a70pTEaJDFDVkZZCEJIbBNXBt79d9S/1mJVTVwbe/XfUv9Zi0pd9FKndZaKpbaT35VfXSesVdKpbaT35VfXSesUzidkL0N2RqEISQ2CEIQBO7D/CFP1v/DerfVQbD+/6frf+G9W+n8N3WJ1+8LOJ/CtD9VP6EzJXxf4Vw/6E3qpoWsN35mctkRW0sh8Ge0cqUthFt/trgwnsBJ7FJRsDQANwAA6hoFF4wbzUTb2Bmc7ryRPIHXcg9ilgrLdlXsZURTe/6j6iD151LlRWFsJmq3kEAvZG24tdsbBr1ZnPQ90C5koUv0dQ2sqphJGLUkjRE/Mb5yDn0HRYdKnpXhoJO4Ak9Q1S7sFHemdKeVPLJKe11h6POqy1kkWWzZXPsgfd8P8Aq5/WiXX7HzdiPXT+iZcnsgfd8P8Aq5/WiVY0uIyw34mWWLNa/FzPZe17XyEXtc7+ldeEM9BR+9znzko1bs+uVpq+Q/6LvQV8pHaGqt76qf8ANzf719N4K8nD6cuJLjSxkkm5JMQuSTqSk6tB07am8KqnsfKUXIb1D0BfYjdy+OouQ3qC+xW7kxjeXr9DLD7yEThlwQT4ZJJbx6ctmaegA5ZB1ZHHuCpHY6vMGI0Mg5qiJp+jI4Rv/wBL3L6K4QQP6KxG/wC6z9/Fut518zYXfwintv46G3XxjbK2G1ptMKytOLLp4fveNJ9rH4MyT+Av4Vd9km/EgThw++8aT7WPwZkn8Bfwq77JN+JAoh/Lv1Jl/GR9AIQhc8aBCEIAEIQgDCpfaf37VfWu9KuhUvtP79qvrXelK4nZDFDdkYhCEiNgmrg29+u+pf6zEqpq4NvfrvqX+sxaUu+ilTustFUttJ78qvrpPWKulUttJ78qvrpPWKZxOyF6G7I1CEJIbBCEIAndh/hCn63/AIb1b6qDYf4Qp+t/4b1b6fw3dYnX7wrY0f8AmuHfRm9UppSrjp/5phnVN6qalrDeXmZy2Rx4nhzZ2FriQbhzXN5THDVrmnpC14LVukp43yEZrHMQLC7SQTbm3XXeVCYYQKA9AZN5nSXUvR3K8iZEoIBuMpAN76WO5egFx10I4oN5rxjsD2rsViCE2zreKopyOU5vFjrecnoJPYu/BqPiaeGP5EbWnrAF/PdQW1zuOqKCmHx5uNcPmx669mbuTSFSOs2/Qu9IopX2QXu+H/Vz+tEojgq2Fp8UFX4SZBxRiy5H5eXxma+hvyQpf2QPu+H/AFc/rRLr9j5uxHrp/RMuqpOOHuvvUQaTrWZNngLw/wCVUf4w/wBqeI6MQ04jbfLHEGC++zWZRfy2C7Vpq+Q/6LvQUjKcpbsaUVHY+P4+Q3qHoX2K3cvjqLkN6h6F9YVe1NJCzPLUwNZ0mZmvVrr2J3GJu1vEWw+8iE4WcREOE1d98jWwjymVwae5uY9ioPZSjM1fQxtFy6ph+62Rr39zWuPYmLhO4QBicrGQ5hSQkluYWMjyLcYW72gAkAHXU3HRIcCGz5mrnVLh7XTNIabb5ZBlFj5GF1/phWpx4VJtlZviVEkNXD77wpPtY/BmShwF/Crvsk34kCcOH73jSfax+BMq+4KdoIKHEHS1T+LiNPIzNkc7xnPiIFmAnc13NzKKavQaXiWm7VVc+kUJN/rewv8Aev8A48//AOam9ntqqbEGvdSScY1jsrjxb2WcRmtZ7QToRuSLhJatMZUk9mS6EIVCwIQhAGFVOP7NVMlVUOZC9zHSOIIAsR071ayLLOpTU1Zl4TcNUU1+ydX+7ydw/VH7J1f7vJ3D9VctkLH8NHqzXjvoU1+ydX+7ydw/VMeweBzwVRdNE5jeKcLkC1y5hA3+QqwrIVo4eMXe5V1m1YFVGO7NVL6qocyB7muleQQBYgnQ71a6LLSpTU1qUhNwd0U1+ydX+7ydw/VH7J1f7vJ3D9VctkLH8NHqzXjvoU1+ydX+7ydw/VH7J1f7vJ3D9VctkWR+Gj1Ycd9CstktnaiKtgfJC9rBnuSBYXY4Dn6SFZyxZZW1OCgrIynPM7sVNoPhPDP/AHvVH6prXFVYRHJLDK8EyQ5shzEWzaG43HdzrtUxTTZDd0jBUJhIvREDnMze0yvb+amyuHC8PMUQY4g2c91wLcqR0g7rjuUtakcjdXDxP7zPXauheZI7i3lB7iD+S9qSBZpaN8mKTTPaRHFE2OMkaOLtSQfvDtTMsWWVEY2JbuUn7IN4E+H3IHtc+8/OiXX7Hp4IxGxB1p9x8kytmpoI5CDJGx5G7MwOt1XCzT0Ucd+LYxl9+Vgbe269hrvPemuN/wDLh2MOH7ec3rTV8h/0XegrcsEXS5sfHdOfFb1D0LOVrddB3BfVtVsjRym8lLTvPzqdhPoWKPY+jhN4qSnYeltOwHvsuj+MVthP8O77nztstsJV4i9ohjLYja80jSIwOkH/ANQ+RvaRvX0Vsvs3Fh9NHBCDlbqXHlPeeU93lJ7tBzKVDQNy9JWrXlU8jenSUNirvZAOtQUl9P8Aix+DMqL45vyh3hfX9RSMkAEjGvANwHNDhfdexWj+hYP7CL/CZ+i0pYlU45bFKlHO73Pkjjm/KHeFdvsfHXpa237w38Jqsr+hYP7CL/CZ+i301GyO/FsawHflaG367KauJVSOWwU6OR3ubkIQkxgFXUXCNXzzVcdHhgnZTVEtO5/hzGaxuLQcr2C1wAdL796sVU1sntgaGpxloo6upz4lUuzU0PGNbaRwyuN9DpfqK2pRzJ6XKyZZ+zmIVE8Oarp/BZcxHF8c2XxRazs7dNddFKqv9pdu5jR0ngsMlPWV0/g8TaiPK+Lxi10jmG46CL/KB13KO2koq/B4W1rK6arbG5nhMMwaWPY5waTGALs1I3br3voQThtvpfZEZi0UKuds8dqjW4TFQTcWK2KfVzQ5o8VjhKWkauY0uIG4kC60B1ZhWJ0EctXLV0ta6SNwmDbskaAQW23XuNBYWvpuKhUnbcnMWaSlas2jmZjNNRjJxEtNJK7xTnzMc4Czr2toNLKCxOtqsTxWooqaofS0tGxhnfEBxr5JBma1rjyQB1cl176Wj8NoaiDaOliqZjUZaSUxSuaA90bi7xZLaFzXAi/OCFaNO2/S9iHItZF1W1JPVY1VVvF1UtJQUspp28RlEssrOW5zyDZu7ToIXdsXjVTFXVWG10nHSRME8ExaA+SFxA8YDS4JAv1qrptLfXoTmHy6hNs8XfSUFXPDl4yKMvbmF23Ft4uLjtUfwj7TSUFHmpwDVTSMp4Ad3GSbjY77AE26bJO2y2XrqXDKmV9fLU5o7VMUrW8WWuID3RW1YW7/ACgbkU6d7N82RKVizMArXTUtNLJbPJDG91hYXcwONhzC5KkFW+L7RywUOD01NIyGorI4mcc+1oYmRMdLJZ2hcLgC/SuZ2IyYZWUJbiL62lqZhTyslkjkex8nucjCzVrc1hbdr5RaeG2GYsyplyMc75LSe4EqusG4Q8TrKdtRTYZG+B18v/HAOdlcWutmYOcEahWDX+5S/Qf6pSbwJ/AlJ9Kf8eRRCyg5NX1X1Je5JbI7eR1z5YXxyU9ZF7pBLbMBp4zT8ZtyNdN4NrEEtF1XW18Yi2gwOWPSSYVMUhHxmMaC0HpsZHdw6FzDE5MUqq2+IOoaSmlNPG2KSOOWSSP3SRzn6ltzYAaHsN7OmnqtF9ojNbRlnXRdVjhm2lTFh+LtfI2oqsPLgyYAESRuGaKRwboSBe/0esqR2Dw6SVtPVjE5qpr2XmjcWGLO5vJDQLxZXX00Oiq6bSbbJUrj7dF1X21uGOY+WSbGX0hJJgjzxRRsFhYOB1lFxv8AKo/9s6ibZh9Xxhjq2WY6RobfMydsZda2UZm79Oc2QqTaTXkRmsWjdF1XMDa6PDq+vqKl3GyUUksULW2ZT2jdJHbWzn7rkjetGzFdVik/pWuqXOgZSvLKZo0c1rRaVxuLyOLb6jTOjheIZvAs26WuEbaGWgw2oqafLxsfF2ztLm+NIxhuARzOPOljB8CxKvpW1j8QlgqJW8bDDE1ogY12sbXtIu+4tqd1+dRW0e078Q2XrHzANqYpGQTgbuMjniuR1gtOnSVeNL2lz1swctBxx7amaCowaNmTLWSFst2EmwYx3ia+LqTvunC6rja735sz9c78KNbsVxCpxHFJqGlndS01LGx1RJGBxr3yDMxjHOHiix3joKq4XSt6/ELlg3UdtFippKSpqA3OYYpJcubLmyNLrXsbXtvsk3B8QqcOxSKgqp31VNVRufTSSAca18YJfG5w5Wg3npHlTJwgfBWI/ZZ/w3KuS0kuTJvoduzeLGrpKaoLchmiZJlzZsucA2vYX377KTS7wefBOHfZYfUCgtosTqq3Exh9JM6miiiE1TMxoMnjmzImE8kkEG/6WJkvJpBeyH66zdVzR1dVhWJ0tLPUSVdHWB7YnzAGWKVgvYvAGYG439I3WN/Daurxmsq2U9U+koKSQwF0IHGzSt5fjO5IHk6RvvpPCe99OoZiyLoJSx+ztTHRuhGIS8bnDvCXxxmRsQIzMsdL5QRmO690oUGNOosVooIcSdX09S58crJJY5HwvAux2Zm655t2jt+lojTzXswcrDZh+0k0mM1dG7JxEVPFK2zTnzPy3u69iNTzJrSBg/8A1LiP2OD0tT+oqJJq3RBEFXvBT7tjv/dKj1ihCtHuS9CXujZwp0krPAK2FjpPAqkSSMaCXGJ9g8gDfaw6r35lFbc7cQ4lR+B4YTPU1eRmVsbhxbMzXPdISPFFhbtvzIQt6MVKGZ+7/sxnK0rdTpxykEOM7NRjURxVLPuwBv5Lr4RfhDAPtj/VahCqtXHyf1NHsRrcWbg+N17qzMylr2xSRzZHFgfG0tcxxA0Orv8AT0rXQ7QNrdo6WaJrvBhSzxRSOYWiUsOaRzM2pYC8Nvbe0oQtFFOnn52sZZnnynrZbG48GqsRpa8mJktTJVQSua7i5GSWu0OA5QsO267NjHuxDF6vEmse2kbA2kgc5pbxozB73gHW1x/q6QQBCrNWp8Tm9AjJueU7uFvDJZKSCaBhkko6mKqyAXLmx3zaDfa99OYFQe23CTTVuF1EVHnlmmhcXMEbhxUbbOlfISLNDWg8+ptZCEYeKnG791k1JOLsuZzbVYaPBcBrZIfCKWmiY2ojyZ/apYmDOW84aWg9dlL4PU4DLPTtpoqY1D3AxhtKQ5rmgvBJLRkIy8/OhCmMc8G77XKueWSXkP1ePaZfoP8AVKqngw4Q6KiwiniqJsszDKSwRPc7xpXubbK0g3Dh3rKFGGpqpFp+H1LVZuFrEts/DNimKNxCWF8NHTMdHSslblke59w+Ut3gWJ7m23FL+G0dBQVlfBjNPHd9RJPTzywF7HxSa5A8A2ym/a4rKEU3mm4bL9Ak7RUhxwbFsKp6WqqaNkbKZjhHM6KncA4i1vFy3e0cbzA7ylXCW0gxyjdgfuT2ymtbEHCAMy+13B0ac19BzgbtbiFbh5YzlfbQhTu0jl2cxCgilxF+KxCXE/CpQ1k0Blle2/tLIWuad+4W5rc1lqo2kbH1Ydo5ssgcOgipZcIQtJRtlfVoiLv+ZYm0fwDVf9uk/wDrlR2D4S6r2ahgZbPLQhrb7sxZ4t/JeywhKXtC/ibHBs3wnU1Nh8cVXnjraaMQvgdG7jHPjAa3ILWOaw5+dLuI4PLBsviElQwxzVdQ2qcwjVgknhDWkbxo0Gx1GbVCEy4qEo25tMyjJyv4DNtf782Z+ud+FGtLq9uD43Wy1YLaTEGROZNlJYySJuUscRexN3Hu8thCygszjF80/mWk7JszT1wxfHKSamDnUVAyUmbKQx8soy5G3GthlP8AdPSLtvCB8FYj9ln/AA3IQqz0qKPSyLQd43FHY7hSw+mw+ihmmc2WKCNjxxEps5rQCLtYQexapcbZQYv4e8OOHYlTw2nEbiGPaG5M4tdoLbc19fIbCE1KjGMlb3tH8xeNVyT8DbU4o3GMXoPA7vpKEvmlmyuEZeWjIxjiPGNwO89C59nccZglbiFNXZo4aiofVQTFjjG4SWu0kA2IsB1g3tcXELJRTqcLlb9zRzeTOeuEnaOKtoaSSF734f4cyOqcxrxeJt8wdoDkvbrOW3Mo+uraF+J4KMMiibDHUkSSxQZGF7meJHnyjO6wcTrpcdKwhXVNKL8LojNdjNg//UuI/Y4PS1P11lCSqbryRvE//9k="/>
        <xdr:cNvSpPr>
          <a:spLocks noChangeAspect="1" noChangeArrowheads="1"/>
        </xdr:cNvSpPr>
      </xdr:nvSpPr>
      <xdr:spPr bwMode="auto">
        <a:xfrm>
          <a:off x="8410575" y="26346150"/>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alborta/Desktop/Cuadro%20de%20mando/Locfund%20II%20-%20Cuadro%20de%20Mando%202019020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peline Data"/>
      <sheetName val="Client Code"/>
      <sheetName val="Portfolio"/>
      <sheetName val="Budget 2015"/>
      <sheetName val="Disbursement fee"/>
      <sheetName val="Disbursements"/>
      <sheetName val="Operations"/>
      <sheetName val="MFIs"/>
      <sheetName val="Potential"/>
      <sheetName val="Disbursements per IO"/>
      <sheetName val="Financial Projections"/>
      <sheetName val="Executed-Budget 2015"/>
      <sheetName val="Executed-Budget Oct 2016"/>
      <sheetName val="Executed-Estimated 2015"/>
      <sheetName val="Executed-Budget 2016"/>
      <sheetName val="Executed-Budget May 2016"/>
      <sheetName val="Executed-Budget Dic 2016"/>
      <sheetName val="Budget 2016"/>
      <sheetName val="Executed-Budget 2017"/>
      <sheetName val="Executed-Budget 2017 AC"/>
      <sheetName val="Executed-Budget 2018"/>
      <sheetName val="Budget 2017"/>
      <sheetName val="Budget 2018"/>
      <sheetName val="Estimated 2017"/>
      <sheetName val="Executed"/>
      <sheetName val="Budget Control 2017"/>
      <sheetName val="Budget Control 2017 (AC)"/>
      <sheetName val="Budget Control 2018"/>
      <sheetName val="Income Statement"/>
      <sheetName val="Ind. Expansion"/>
      <sheetName val="FX Gap"/>
      <sheetName val="Interest Gap"/>
      <sheetName val="Term Gap (Q)"/>
      <sheetName val="Term Gap (A)"/>
      <sheetName val="Dupont"/>
      <sheetName val="Executed-Estimated 2016"/>
      <sheetName val="Cartera2017"/>
      <sheetName val="Principal Flow (K+i)"/>
      <sheetName val="Principal Flow (K+i) (LC)"/>
      <sheetName val="Principal Flow (K)"/>
      <sheetName val="Principal Flow (K) (LC)"/>
      <sheetName val="Portfolio (K)"/>
      <sheetName val="Portfolio Acrrued interest"/>
      <sheetName val="Portfolio (K-d)"/>
      <sheetName val="Portfolio (K+i)"/>
      <sheetName val="Portfolio F"/>
      <sheetName val="EAD1"/>
      <sheetName val="EAD"/>
      <sheetName val="PD - LGD"/>
      <sheetName val="Inicio"/>
      <sheetName val="001"/>
      <sheetName val="002"/>
      <sheetName val="003"/>
      <sheetName val="004"/>
      <sheetName val="005"/>
      <sheetName val="006"/>
      <sheetName val="007"/>
      <sheetName val="008"/>
      <sheetName val="009"/>
      <sheetName val="010"/>
      <sheetName val="011"/>
      <sheetName val="012"/>
      <sheetName val="013"/>
      <sheetName val="014"/>
      <sheetName val="015"/>
      <sheetName val="016"/>
      <sheetName val="017"/>
      <sheetName val="018"/>
      <sheetName val="019"/>
      <sheetName val="020"/>
      <sheetName val="021"/>
      <sheetName val="022"/>
      <sheetName val="023"/>
      <sheetName val="024"/>
      <sheetName val="025"/>
      <sheetName val="026"/>
      <sheetName val="027"/>
      <sheetName val="028"/>
      <sheetName val="029"/>
      <sheetName val="030"/>
      <sheetName val="031"/>
      <sheetName val="032"/>
      <sheetName val="033"/>
      <sheetName val="034"/>
      <sheetName val="035"/>
      <sheetName val="036"/>
      <sheetName val="037"/>
      <sheetName val="038"/>
      <sheetName val="039"/>
      <sheetName val="040"/>
      <sheetName val="041"/>
      <sheetName val="042"/>
      <sheetName val="043"/>
      <sheetName val="044"/>
      <sheetName val="045"/>
      <sheetName val="046"/>
      <sheetName val="047"/>
      <sheetName val="048"/>
      <sheetName val="049"/>
      <sheetName val="050"/>
      <sheetName val="051"/>
      <sheetName val="052"/>
      <sheetName val="053"/>
      <sheetName val="054"/>
      <sheetName val="055"/>
      <sheetName val="056"/>
      <sheetName val="057"/>
      <sheetName val="059"/>
      <sheetName val="060"/>
      <sheetName val="061"/>
      <sheetName val="062"/>
      <sheetName val="063"/>
      <sheetName val="064"/>
      <sheetName val="065"/>
      <sheetName val="066"/>
      <sheetName val="067"/>
      <sheetName val="068"/>
      <sheetName val="069"/>
      <sheetName val="070"/>
      <sheetName val="071"/>
      <sheetName val="072"/>
      <sheetName val="073"/>
      <sheetName val="074"/>
      <sheetName val="075"/>
      <sheetName val="076"/>
      <sheetName val="077"/>
      <sheetName val="078"/>
      <sheetName val="079"/>
      <sheetName val="080"/>
      <sheetName val="081"/>
      <sheetName val="082"/>
      <sheetName val="083"/>
      <sheetName val="084"/>
      <sheetName val="085"/>
      <sheetName val="086"/>
      <sheetName val="087"/>
      <sheetName val="088"/>
      <sheetName val="089"/>
      <sheetName val="090"/>
      <sheetName val="091"/>
      <sheetName val="092"/>
      <sheetName val="093"/>
      <sheetName val="094"/>
      <sheetName val="095"/>
      <sheetName val="096"/>
      <sheetName val="097"/>
      <sheetName val="098"/>
      <sheetName val="099"/>
      <sheetName val="100"/>
      <sheetName val="101"/>
      <sheetName val="102"/>
      <sheetName val="103"/>
      <sheetName val="104"/>
      <sheetName val="105"/>
      <sheetName val="106"/>
      <sheetName val="107"/>
      <sheetName val="108"/>
      <sheetName val="109"/>
      <sheetName val="110"/>
      <sheetName val="111"/>
      <sheetName val="112"/>
      <sheetName val="113"/>
      <sheetName val="114"/>
      <sheetName val="115"/>
      <sheetName val="116"/>
      <sheetName val="117"/>
      <sheetName val="118"/>
      <sheetName val="119"/>
      <sheetName val="120"/>
      <sheetName val="121"/>
      <sheetName val="122"/>
      <sheetName val="123"/>
      <sheetName val="124"/>
      <sheetName val="125"/>
      <sheetName val="126"/>
      <sheetName val="127"/>
      <sheetName val="128"/>
      <sheetName val="129"/>
      <sheetName val="130"/>
      <sheetName val="131"/>
      <sheetName val="132"/>
      <sheetName val="133"/>
      <sheetName val="134"/>
      <sheetName val="135"/>
      <sheetName val="136"/>
      <sheetName val="137"/>
      <sheetName val="138"/>
      <sheetName val="139"/>
      <sheetName val="140"/>
      <sheetName val="141"/>
      <sheetName val="142"/>
      <sheetName val="143"/>
      <sheetName val="144"/>
      <sheetName val="145"/>
      <sheetName val="146"/>
      <sheetName val="147"/>
      <sheetName val="148"/>
      <sheetName val="149"/>
      <sheetName val="150"/>
      <sheetName val="151"/>
      <sheetName val="152"/>
      <sheetName val="153"/>
      <sheetName val="154"/>
      <sheetName val="155"/>
      <sheetName val="156"/>
      <sheetName val="157"/>
      <sheetName val="158"/>
      <sheetName val="159"/>
      <sheetName val="160"/>
      <sheetName val="161"/>
      <sheetName val="162"/>
      <sheetName val="163"/>
      <sheetName val="164"/>
      <sheetName val="165"/>
      <sheetName val="166"/>
      <sheetName val="167"/>
      <sheetName val="168"/>
      <sheetName val="169"/>
      <sheetName val="170"/>
      <sheetName val="171"/>
      <sheetName val="172"/>
      <sheetName val="173"/>
      <sheetName val="174"/>
      <sheetName val="175"/>
      <sheetName val="176"/>
      <sheetName val="177"/>
      <sheetName val="178"/>
      <sheetName val="179"/>
      <sheetName val="Fin"/>
      <sheetName val="Pipeline"/>
      <sheetName val="Pipeline Base"/>
      <sheetName val="Exchange Rate"/>
      <sheetName val="Int. Rate"/>
      <sheetName val="SENIOR DEBT"/>
      <sheetName val="FX Reserve"/>
      <sheetName val="Hoja2"/>
      <sheetName val="FX gain-loss"/>
      <sheetName val="Hoja2 (2)"/>
      <sheetName val="Hoja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row r="32">
          <cell r="BO32">
            <v>5960.54</v>
          </cell>
        </row>
      </sheetData>
      <sheetData sheetId="232"/>
      <sheetData sheetId="233"/>
      <sheetData sheetId="234"/>
      <sheetData sheetId="235"/>
      <sheetData sheetId="236"/>
      <sheetData sheetId="237"/>
      <sheetData sheetId="238"/>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BA213"/>
  <sheetViews>
    <sheetView zoomScale="110" zoomScaleNormal="110" workbookViewId="0">
      <pane ySplit="2" topLeftCell="A42" activePane="bottomLeft" state="frozen"/>
      <selection pane="bottomLeft" activeCell="A50" sqref="A50:XFD61"/>
    </sheetView>
  </sheetViews>
  <sheetFormatPr baseColWidth="10" defaultColWidth="11.42578125" defaultRowHeight="15" outlineLevelCol="1"/>
  <cols>
    <col min="1" max="1" width="10.140625" style="1" bestFit="1" customWidth="1"/>
    <col min="2" max="2" width="3.7109375" style="1" customWidth="1"/>
    <col min="3" max="3" width="14.42578125" style="1" customWidth="1"/>
    <col min="4" max="4" width="10" style="1" customWidth="1"/>
    <col min="5" max="5" width="8.140625" style="1" customWidth="1"/>
    <col min="6" max="6" width="10.140625" style="1" customWidth="1"/>
    <col min="7" max="8" width="10.28515625" style="1" customWidth="1"/>
    <col min="9" max="9" width="7.7109375" style="1" customWidth="1"/>
    <col min="10" max="10" width="7.7109375" style="2" customWidth="1"/>
    <col min="11" max="11" width="7.5703125" style="1" customWidth="1"/>
    <col min="12" max="12" width="10.28515625" style="3" customWidth="1"/>
    <col min="13" max="13" width="7.85546875" style="3" customWidth="1"/>
    <col min="14" max="14" width="7.85546875" style="1" customWidth="1"/>
    <col min="15" max="15" width="10.42578125" style="1" customWidth="1"/>
    <col min="16" max="16" width="6.42578125" style="1" customWidth="1"/>
    <col min="17" max="17" width="8.28515625" style="1" customWidth="1"/>
    <col min="18" max="18" width="10" style="1" customWidth="1" outlineLevel="1"/>
    <col min="19" max="19" width="10.85546875" style="1" customWidth="1" outlineLevel="1"/>
    <col min="20" max="21" width="8.28515625" style="1" customWidth="1" outlineLevel="1"/>
    <col min="22" max="22" width="8.7109375" style="1" customWidth="1"/>
    <col min="23" max="23" width="9.5703125" style="1" customWidth="1"/>
    <col min="24" max="24" width="9.7109375" style="1" customWidth="1"/>
    <col min="25" max="25" width="17.7109375" style="1" customWidth="1"/>
    <col min="26" max="26" width="16.7109375" style="1" customWidth="1"/>
    <col min="27" max="27" width="10.28515625" style="1" customWidth="1"/>
    <col min="28" max="28" width="18.42578125" style="1" customWidth="1"/>
    <col min="29" max="29" width="11.85546875" style="1" customWidth="1"/>
    <col min="30" max="30" width="13.140625" style="2" customWidth="1"/>
    <col min="31" max="31" width="4.85546875" style="1" customWidth="1"/>
    <col min="32" max="32" width="16" style="1" customWidth="1"/>
    <col min="33" max="33" width="14.28515625" style="1" customWidth="1"/>
    <col min="34" max="34" width="9.5703125" style="1" customWidth="1"/>
    <col min="35" max="35" width="16.7109375" style="1" customWidth="1"/>
    <col min="36" max="36" width="10.85546875" style="1" customWidth="1"/>
    <col min="37" max="37" width="9.28515625" style="1" customWidth="1"/>
    <col min="38" max="38" width="9.42578125" style="1" customWidth="1"/>
    <col min="39" max="39" width="12.5703125" style="1" customWidth="1"/>
    <col min="40" max="40" width="9.42578125" style="1" customWidth="1"/>
    <col min="41" max="41" width="2.42578125" style="1" bestFit="1" customWidth="1"/>
    <col min="42" max="42" width="13.7109375" style="1" bestFit="1" customWidth="1"/>
    <col min="43" max="43" width="12" style="1" customWidth="1"/>
    <col min="44" max="45" width="6.5703125" style="1" customWidth="1"/>
    <col min="46" max="46" width="7.28515625" style="1" bestFit="1" customWidth="1"/>
    <col min="47" max="47" width="11.42578125" style="1"/>
    <col min="48" max="48" width="2.42578125" style="1" bestFit="1" customWidth="1"/>
    <col min="49" max="49" width="10.85546875" style="1" customWidth="1"/>
    <col min="50" max="50" width="11.140625" style="1" bestFit="1" customWidth="1"/>
    <col min="51" max="51" width="9.140625" style="1" bestFit="1" customWidth="1"/>
    <col min="52" max="52" width="11.42578125" style="1"/>
    <col min="53" max="53" width="7.28515625" style="1" bestFit="1" customWidth="1"/>
    <col min="54" max="16384" width="11.42578125" style="1"/>
  </cols>
  <sheetData>
    <row r="1" spans="1:48">
      <c r="Y1" s="4"/>
      <c r="AH1" s="2"/>
    </row>
    <row r="2" spans="1:48" ht="51" customHeight="1">
      <c r="B2" s="5"/>
      <c r="C2" s="5" t="s">
        <v>0</v>
      </c>
      <c r="D2" s="5" t="s">
        <v>1</v>
      </c>
      <c r="E2" s="87" t="s">
        <v>2</v>
      </c>
      <c r="F2" s="87" t="s">
        <v>3</v>
      </c>
      <c r="G2" s="87"/>
      <c r="H2" s="87" t="s">
        <v>4</v>
      </c>
      <c r="I2" s="87" t="s">
        <v>5</v>
      </c>
      <c r="J2" s="87" t="s">
        <v>6</v>
      </c>
      <c r="K2" s="6" t="s">
        <v>7</v>
      </c>
      <c r="L2" s="6" t="s">
        <v>8</v>
      </c>
      <c r="M2" s="87" t="s">
        <v>251</v>
      </c>
      <c r="N2" s="6" t="s">
        <v>400</v>
      </c>
      <c r="O2" s="6" t="s">
        <v>11</v>
      </c>
      <c r="P2" s="6" t="s">
        <v>402</v>
      </c>
      <c r="Q2" s="6" t="s">
        <v>13</v>
      </c>
      <c r="R2" s="6" t="s">
        <v>14</v>
      </c>
      <c r="S2" s="6" t="s">
        <v>15</v>
      </c>
      <c r="T2" s="6" t="s">
        <v>16</v>
      </c>
      <c r="U2" s="6" t="s">
        <v>331</v>
      </c>
      <c r="V2" s="6" t="s">
        <v>17</v>
      </c>
      <c r="W2" s="6" t="s">
        <v>18</v>
      </c>
      <c r="X2" s="6" t="s">
        <v>19</v>
      </c>
      <c r="Y2" s="4"/>
      <c r="Z2" s="7" t="s">
        <v>0</v>
      </c>
      <c r="AA2" s="7" t="s">
        <v>20</v>
      </c>
      <c r="AB2" s="7" t="s">
        <v>21</v>
      </c>
      <c r="AC2" s="7" t="s">
        <v>22</v>
      </c>
      <c r="AD2" s="8"/>
      <c r="AF2" s="9" t="s">
        <v>23</v>
      </c>
      <c r="AG2" s="6" t="s">
        <v>24</v>
      </c>
      <c r="AH2" s="6" t="s">
        <v>25</v>
      </c>
      <c r="AI2" s="6" t="s">
        <v>26</v>
      </c>
      <c r="AJ2" s="6" t="s">
        <v>27</v>
      </c>
    </row>
    <row r="3" spans="1:48" s="10" customFormat="1">
      <c r="A3" s="38"/>
      <c r="B3" s="11">
        <v>1</v>
      </c>
      <c r="C3" s="11" t="s">
        <v>383</v>
      </c>
      <c r="D3" s="11" t="s">
        <v>29</v>
      </c>
      <c r="E3" s="109">
        <v>43313</v>
      </c>
      <c r="F3" s="13">
        <f>+G3/1000000</f>
        <v>2.7098439999999999</v>
      </c>
      <c r="G3" s="14">
        <v>2709844</v>
      </c>
      <c r="H3" s="4">
        <v>4853</v>
      </c>
      <c r="I3" s="42">
        <v>0.48</v>
      </c>
      <c r="J3" s="43">
        <v>0</v>
      </c>
      <c r="K3" s="4">
        <f>G3/H3</f>
        <v>558.38532866268292</v>
      </c>
      <c r="L3" s="17">
        <f>K3/$AH$19</f>
        <v>2.6129085691599854E-2</v>
      </c>
      <c r="M3" s="45">
        <v>5.2825203594999998E-3</v>
      </c>
      <c r="N3" s="27" t="s">
        <v>302</v>
      </c>
      <c r="O3" s="20" t="s">
        <v>32</v>
      </c>
      <c r="P3" s="20" t="s">
        <v>33</v>
      </c>
      <c r="Q3" s="20" t="s">
        <v>32</v>
      </c>
      <c r="R3" s="20">
        <v>2018</v>
      </c>
      <c r="S3" s="20"/>
      <c r="T3" s="20"/>
      <c r="U3" s="20"/>
      <c r="V3" s="20">
        <v>2018</v>
      </c>
      <c r="W3" s="19" t="s">
        <v>31</v>
      </c>
      <c r="X3" s="19" t="s">
        <v>31</v>
      </c>
      <c r="Y3" s="4"/>
      <c r="Z3" s="21" t="s">
        <v>34</v>
      </c>
      <c r="AA3" s="14">
        <v>2000000</v>
      </c>
      <c r="AB3" s="14">
        <v>702</v>
      </c>
      <c r="AC3" s="14">
        <f t="shared" ref="AC3:AC82" si="0">AA3/AB3</f>
        <v>2849.002849002849</v>
      </c>
      <c r="AD3" s="22"/>
      <c r="AF3" s="23" t="s">
        <v>35</v>
      </c>
      <c r="AG3" s="4">
        <f>SUM(H3:H49)</f>
        <v>1386020</v>
      </c>
      <c r="AH3" s="24" t="s">
        <v>36</v>
      </c>
      <c r="AI3" s="24" t="s">
        <v>36</v>
      </c>
      <c r="AJ3" s="25" t="s">
        <v>36</v>
      </c>
      <c r="AL3" s="26"/>
      <c r="AM3" s="26"/>
      <c r="AN3" s="26"/>
      <c r="AO3" s="1"/>
      <c r="AP3" s="1"/>
      <c r="AQ3" s="1"/>
      <c r="AR3" s="1"/>
      <c r="AS3" s="1"/>
      <c r="AT3" s="1"/>
      <c r="AU3" s="1"/>
      <c r="AV3" s="1"/>
    </row>
    <row r="4" spans="1:48" s="10" customFormat="1">
      <c r="A4" s="38"/>
      <c r="B4" s="11">
        <v>2</v>
      </c>
      <c r="C4" s="11" t="s">
        <v>37</v>
      </c>
      <c r="D4" s="11" t="s">
        <v>29</v>
      </c>
      <c r="E4" s="109">
        <v>43282</v>
      </c>
      <c r="F4" s="13">
        <f t="shared" ref="F4:F48" si="1">+G4/1000000</f>
        <v>5.5979932100000003</v>
      </c>
      <c r="G4" s="14">
        <v>5597993.21</v>
      </c>
      <c r="H4" s="4">
        <v>12507</v>
      </c>
      <c r="I4" s="15">
        <v>1</v>
      </c>
      <c r="J4" s="16">
        <v>8.8900013999999999E-2</v>
      </c>
      <c r="K4" s="4">
        <f t="shared" ref="K4:K48" si="2">G4/H4</f>
        <v>447.58880706804189</v>
      </c>
      <c r="L4" s="17">
        <f>K4/$AH$19</f>
        <v>2.0944472739803571E-2</v>
      </c>
      <c r="M4" s="45">
        <v>0</v>
      </c>
      <c r="N4" s="27" t="s">
        <v>302</v>
      </c>
      <c r="O4" s="20" t="s">
        <v>32</v>
      </c>
      <c r="P4" s="20" t="s">
        <v>32</v>
      </c>
      <c r="Q4" s="20" t="s">
        <v>32</v>
      </c>
      <c r="R4" s="20">
        <v>2017</v>
      </c>
      <c r="S4" s="20"/>
      <c r="T4" s="20"/>
      <c r="U4" s="20"/>
      <c r="V4" s="20">
        <v>2017</v>
      </c>
      <c r="W4" s="19">
        <v>0.5</v>
      </c>
      <c r="X4" s="19" t="s">
        <v>31</v>
      </c>
      <c r="Y4" s="4"/>
      <c r="Z4" s="21" t="s">
        <v>39</v>
      </c>
      <c r="AA4" s="14">
        <v>1000000</v>
      </c>
      <c r="AB4" s="14">
        <v>818</v>
      </c>
      <c r="AC4" s="14">
        <f t="shared" si="0"/>
        <v>1222.4938875305625</v>
      </c>
      <c r="AD4" s="22"/>
      <c r="AF4" s="23" t="s">
        <v>40</v>
      </c>
      <c r="AG4" s="17">
        <f>AVERAGE(I3:I49)</f>
        <v>0.61564233385706746</v>
      </c>
      <c r="AH4" s="20" t="s">
        <v>41</v>
      </c>
      <c r="AI4" s="20" t="s">
        <v>42</v>
      </c>
      <c r="AJ4" s="27" t="s">
        <v>43</v>
      </c>
      <c r="AL4" s="26"/>
      <c r="AM4" s="26"/>
      <c r="AN4" s="26"/>
      <c r="AO4" s="1"/>
      <c r="AP4" s="1"/>
      <c r="AQ4" s="1"/>
      <c r="AR4" s="1"/>
      <c r="AS4" s="1"/>
      <c r="AT4" s="1"/>
      <c r="AU4" s="1"/>
      <c r="AV4" s="1"/>
    </row>
    <row r="5" spans="1:48" s="10" customFormat="1">
      <c r="A5" s="102"/>
      <c r="B5" s="11">
        <v>3</v>
      </c>
      <c r="C5" s="11" t="s">
        <v>307</v>
      </c>
      <c r="D5" s="11" t="s">
        <v>29</v>
      </c>
      <c r="E5" s="109">
        <v>43252</v>
      </c>
      <c r="F5" s="13">
        <f t="shared" si="1"/>
        <v>2.4989098259999998</v>
      </c>
      <c r="G5" s="14">
        <v>2498909.8259999999</v>
      </c>
      <c r="H5" s="4">
        <v>3601</v>
      </c>
      <c r="I5" s="15">
        <v>0.66537073000000002</v>
      </c>
      <c r="J5" s="16">
        <v>0.49430713700000001</v>
      </c>
      <c r="K5" s="4">
        <f t="shared" si="2"/>
        <v>693.94885476256593</v>
      </c>
      <c r="L5" s="17">
        <f>K5/$AH$19</f>
        <v>3.2472645968519426E-2</v>
      </c>
      <c r="M5" s="45">
        <v>8.6630189999999992E-3</v>
      </c>
      <c r="N5" s="27" t="s">
        <v>302</v>
      </c>
      <c r="O5" s="20" t="s">
        <v>32</v>
      </c>
      <c r="P5" s="20" t="s">
        <v>33</v>
      </c>
      <c r="Q5" s="27" t="s">
        <v>33</v>
      </c>
      <c r="R5" s="27"/>
      <c r="S5" s="27"/>
      <c r="T5" s="27"/>
      <c r="U5" s="27"/>
      <c r="V5" s="20" t="s">
        <v>88</v>
      </c>
      <c r="W5" s="19" t="s">
        <v>31</v>
      </c>
      <c r="X5" s="19" t="s">
        <v>31</v>
      </c>
      <c r="Y5" s="4"/>
      <c r="Z5" s="21" t="s">
        <v>47</v>
      </c>
      <c r="AA5" s="14">
        <v>2000000</v>
      </c>
      <c r="AB5" s="14">
        <v>1272</v>
      </c>
      <c r="AC5" s="14">
        <f t="shared" si="0"/>
        <v>1572.3270440251572</v>
      </c>
      <c r="AD5" s="22"/>
      <c r="AF5" s="23" t="s">
        <v>48</v>
      </c>
      <c r="AG5" s="17">
        <f>AVERAGE(J3:J49)</f>
        <v>0.48127737580892627</v>
      </c>
      <c r="AH5" s="20" t="s">
        <v>49</v>
      </c>
      <c r="AI5" s="20" t="s">
        <v>42</v>
      </c>
      <c r="AJ5" s="27" t="s">
        <v>43</v>
      </c>
      <c r="AL5" s="26"/>
      <c r="AM5" s="26"/>
      <c r="AN5" s="26"/>
      <c r="AO5" s="1"/>
      <c r="AP5" s="1"/>
      <c r="AQ5" s="1"/>
      <c r="AR5" s="1"/>
      <c r="AS5" s="1"/>
      <c r="AT5" s="1"/>
      <c r="AU5" s="1"/>
      <c r="AV5" s="1"/>
    </row>
    <row r="6" spans="1:48" s="10" customFormat="1">
      <c r="A6" s="101"/>
      <c r="B6" s="11">
        <v>4</v>
      </c>
      <c r="C6" s="11" t="s">
        <v>44</v>
      </c>
      <c r="D6" s="11" t="s">
        <v>45</v>
      </c>
      <c r="E6" s="109">
        <v>43282</v>
      </c>
      <c r="F6" s="13">
        <f t="shared" si="1"/>
        <v>36.412101279883387</v>
      </c>
      <c r="G6" s="14">
        <v>36412101.279883385</v>
      </c>
      <c r="H6" s="4">
        <v>39516</v>
      </c>
      <c r="I6" s="15">
        <v>0.70060228768093935</v>
      </c>
      <c r="J6" s="43">
        <v>0.2982336268853123</v>
      </c>
      <c r="K6" s="4">
        <f t="shared" si="2"/>
        <v>921.45210243656709</v>
      </c>
      <c r="L6" s="17">
        <f>K6/$AH$20</f>
        <v>0.11706925453393052</v>
      </c>
      <c r="M6" s="45">
        <v>3.6521237936258176E-3</v>
      </c>
      <c r="N6" s="27" t="s">
        <v>302</v>
      </c>
      <c r="O6" s="20" t="s">
        <v>32</v>
      </c>
      <c r="P6" s="20" t="s">
        <v>32</v>
      </c>
      <c r="Q6" s="20" t="s">
        <v>32</v>
      </c>
      <c r="R6" s="20">
        <v>2010</v>
      </c>
      <c r="S6" s="20"/>
      <c r="T6" s="20"/>
      <c r="U6" s="20"/>
      <c r="V6" s="20">
        <v>2010</v>
      </c>
      <c r="W6" s="19">
        <v>0.497</v>
      </c>
      <c r="X6" s="19" t="s">
        <v>31</v>
      </c>
      <c r="Y6" s="4"/>
      <c r="Z6" s="21" t="s">
        <v>51</v>
      </c>
      <c r="AA6" s="14">
        <v>1500000</v>
      </c>
      <c r="AB6" s="14">
        <v>1746</v>
      </c>
      <c r="AC6" s="14">
        <f t="shared" si="0"/>
        <v>859.10652920962195</v>
      </c>
      <c r="AD6" s="22"/>
      <c r="AF6" s="23" t="s">
        <v>404</v>
      </c>
      <c r="AG6" s="4">
        <f>SUM(G3:G49)/SUM(H3:H49)</f>
        <v>1301.6332950886131</v>
      </c>
      <c r="AH6" s="20" t="s">
        <v>53</v>
      </c>
      <c r="AI6" s="20" t="s">
        <v>54</v>
      </c>
      <c r="AJ6" s="27" t="s">
        <v>320</v>
      </c>
      <c r="AL6" s="26"/>
      <c r="AM6" s="26"/>
      <c r="AN6" s="26"/>
      <c r="AO6" s="1"/>
      <c r="AP6" s="1"/>
      <c r="AQ6" s="1"/>
      <c r="AR6" s="1"/>
      <c r="AS6" s="1"/>
      <c r="AT6" s="1"/>
      <c r="AU6" s="1"/>
      <c r="AV6" s="1"/>
    </row>
    <row r="7" spans="1:48" s="10" customFormat="1" ht="25.5">
      <c r="A7" s="101"/>
      <c r="B7" s="11">
        <v>5</v>
      </c>
      <c r="C7" s="11" t="s">
        <v>134</v>
      </c>
      <c r="D7" s="11" t="s">
        <v>45</v>
      </c>
      <c r="E7" s="109">
        <v>43313</v>
      </c>
      <c r="F7" s="13">
        <f t="shared" si="1"/>
        <v>80.174376125364375</v>
      </c>
      <c r="G7" s="14">
        <v>80174376.125364378</v>
      </c>
      <c r="H7" s="4">
        <v>121316</v>
      </c>
      <c r="I7" s="15">
        <v>0.87293932580698996</v>
      </c>
      <c r="J7" s="16">
        <v>7.44742549793833E-2</v>
      </c>
      <c r="K7" s="4">
        <f t="shared" si="2"/>
        <v>660.87223552840828</v>
      </c>
      <c r="L7" s="17">
        <f>K7/$AH$20</f>
        <v>8.3962931714954683E-2</v>
      </c>
      <c r="M7" s="45">
        <v>8.6537514350483683E-3</v>
      </c>
      <c r="N7" s="27" t="s">
        <v>302</v>
      </c>
      <c r="O7" s="4" t="s">
        <v>33</v>
      </c>
      <c r="P7" s="20" t="s">
        <v>32</v>
      </c>
      <c r="Q7" s="20" t="s">
        <v>32</v>
      </c>
      <c r="R7" s="20"/>
      <c r="S7" s="20">
        <v>2015</v>
      </c>
      <c r="T7" s="20"/>
      <c r="U7" s="20"/>
      <c r="V7" s="20">
        <v>2015</v>
      </c>
      <c r="W7" s="19" t="s">
        <v>31</v>
      </c>
      <c r="X7" s="19" t="s">
        <v>31</v>
      </c>
      <c r="Y7" s="4"/>
      <c r="Z7" s="21" t="s">
        <v>362</v>
      </c>
      <c r="AA7" s="14">
        <v>2000000</v>
      </c>
      <c r="AB7" s="111">
        <v>2253.4504751569193</v>
      </c>
      <c r="AC7" s="14">
        <f t="shared" si="0"/>
        <v>887.52782546096546</v>
      </c>
      <c r="AD7" s="22"/>
      <c r="AF7" s="23" t="s">
        <v>57</v>
      </c>
      <c r="AG7" s="30">
        <f>+AC174</f>
        <v>157960.11990698834</v>
      </c>
      <c r="AH7" s="20" t="s">
        <v>58</v>
      </c>
      <c r="AI7" s="20" t="s">
        <v>59</v>
      </c>
      <c r="AJ7" s="27" t="s">
        <v>43</v>
      </c>
      <c r="AL7" s="26"/>
      <c r="AM7" s="26"/>
      <c r="AN7" s="26"/>
      <c r="AO7" s="1"/>
      <c r="AP7" s="1"/>
      <c r="AQ7" s="1"/>
      <c r="AR7" s="1"/>
      <c r="AS7" s="1"/>
      <c r="AT7" s="1"/>
      <c r="AU7" s="1"/>
      <c r="AV7" s="1"/>
    </row>
    <row r="8" spans="1:48" s="10" customFormat="1" ht="25.5">
      <c r="A8" s="101"/>
      <c r="B8" s="11">
        <v>6</v>
      </c>
      <c r="C8" s="11" t="s">
        <v>211</v>
      </c>
      <c r="D8" s="11" t="s">
        <v>45</v>
      </c>
      <c r="E8" s="109">
        <v>43252</v>
      </c>
      <c r="F8" s="13">
        <f t="shared" si="1"/>
        <v>153.68574100000001</v>
      </c>
      <c r="G8" s="14">
        <v>153685741</v>
      </c>
      <c r="H8" s="4">
        <v>67179</v>
      </c>
      <c r="I8" s="15">
        <v>0.50131737600000004</v>
      </c>
      <c r="J8" s="16">
        <v>0.2266482085</v>
      </c>
      <c r="K8" s="4">
        <f t="shared" si="2"/>
        <v>2287.7051012965362</v>
      </c>
      <c r="L8" s="17">
        <f>K8/$AH$20</f>
        <v>0.29064986676363058</v>
      </c>
      <c r="M8" s="45">
        <v>4.9753434000000003E-3</v>
      </c>
      <c r="N8" s="27" t="s">
        <v>302</v>
      </c>
      <c r="O8" s="20" t="s">
        <v>32</v>
      </c>
      <c r="P8" s="20" t="s">
        <v>32</v>
      </c>
      <c r="Q8" s="20" t="s">
        <v>32</v>
      </c>
      <c r="R8" s="20">
        <v>2016</v>
      </c>
      <c r="S8" s="20"/>
      <c r="T8" s="20"/>
      <c r="U8" s="20"/>
      <c r="V8" s="20">
        <v>2016</v>
      </c>
      <c r="W8" s="19">
        <v>0.47</v>
      </c>
      <c r="X8" s="19" t="s">
        <v>31</v>
      </c>
      <c r="Y8" s="4"/>
      <c r="Z8" s="21" t="s">
        <v>56</v>
      </c>
      <c r="AA8" s="14">
        <v>1000000</v>
      </c>
      <c r="AB8" s="14">
        <v>700</v>
      </c>
      <c r="AC8" s="14">
        <f t="shared" si="0"/>
        <v>1428.5714285714287</v>
      </c>
      <c r="AD8" s="22"/>
      <c r="AF8" s="23" t="s">
        <v>405</v>
      </c>
      <c r="AG8" s="16">
        <f>COUNTIF(L3:L49,"&lt;40%")/COUNT(L3:L49)</f>
        <v>0.93478260869565222</v>
      </c>
      <c r="AH8" s="20" t="s">
        <v>41</v>
      </c>
      <c r="AI8" s="20" t="s">
        <v>42</v>
      </c>
      <c r="AJ8" s="27" t="s">
        <v>43</v>
      </c>
      <c r="AL8" s="26"/>
      <c r="AM8" s="26"/>
      <c r="AN8" s="26"/>
      <c r="AO8" s="1"/>
      <c r="AP8" s="1"/>
      <c r="AQ8" s="1"/>
      <c r="AR8" s="1"/>
      <c r="AS8" s="1"/>
      <c r="AT8" s="1"/>
      <c r="AU8" s="1"/>
      <c r="AV8" s="1"/>
    </row>
    <row r="9" spans="1:48" s="10" customFormat="1">
      <c r="A9" s="101"/>
      <c r="B9" s="11">
        <v>7</v>
      </c>
      <c r="C9" s="11" t="s">
        <v>207</v>
      </c>
      <c r="D9" s="11" t="s">
        <v>45</v>
      </c>
      <c r="E9" s="109">
        <v>43252</v>
      </c>
      <c r="F9" s="13">
        <f t="shared" si="1"/>
        <v>54.716939630000006</v>
      </c>
      <c r="G9" s="14">
        <v>54716939.630000003</v>
      </c>
      <c r="H9" s="4">
        <v>30611</v>
      </c>
      <c r="I9" s="15">
        <v>0.593054784</v>
      </c>
      <c r="J9" s="16">
        <v>0.37022638920649997</v>
      </c>
      <c r="K9" s="4">
        <f t="shared" si="2"/>
        <v>1787.4927192839177</v>
      </c>
      <c r="L9" s="17">
        <f>K9/$AH$20</f>
        <v>0.22709855409527605</v>
      </c>
      <c r="M9" s="45">
        <v>2.3383649999999998E-3</v>
      </c>
      <c r="N9" s="27" t="s">
        <v>302</v>
      </c>
      <c r="O9" s="20" t="s">
        <v>32</v>
      </c>
      <c r="P9" s="20" t="s">
        <v>33</v>
      </c>
      <c r="Q9" s="20" t="s">
        <v>32</v>
      </c>
      <c r="R9" s="20"/>
      <c r="S9" s="20">
        <v>2017</v>
      </c>
      <c r="T9" s="20"/>
      <c r="U9" s="20"/>
      <c r="V9" s="20">
        <v>2017</v>
      </c>
      <c r="W9" s="19" t="s">
        <v>31</v>
      </c>
      <c r="X9" s="19" t="s">
        <v>31</v>
      </c>
      <c r="Y9" s="4"/>
      <c r="Z9" s="21" t="s">
        <v>62</v>
      </c>
      <c r="AA9" s="14">
        <v>1000000</v>
      </c>
      <c r="AB9" s="14">
        <v>700</v>
      </c>
      <c r="AC9" s="14">
        <f t="shared" si="0"/>
        <v>1428.5714285714287</v>
      </c>
      <c r="AD9" s="22"/>
      <c r="AF9" s="23" t="s">
        <v>68</v>
      </c>
      <c r="AG9" s="31">
        <f>AVERAGE(M3:M49)</f>
        <v>8.4024548327821368E-3</v>
      </c>
      <c r="AH9" s="20" t="s">
        <v>69</v>
      </c>
      <c r="AI9" s="20" t="s">
        <v>42</v>
      </c>
      <c r="AJ9" s="27" t="s">
        <v>43</v>
      </c>
      <c r="AL9" s="26"/>
      <c r="AM9" s="26"/>
      <c r="AN9" s="26"/>
      <c r="AO9" s="1"/>
      <c r="AP9" s="1"/>
      <c r="AQ9" s="1"/>
      <c r="AR9" s="1"/>
      <c r="AS9" s="1"/>
      <c r="AT9" s="1"/>
      <c r="AU9" s="1"/>
      <c r="AV9" s="1"/>
    </row>
    <row r="10" spans="1:48">
      <c r="A10" s="102"/>
      <c r="B10" s="11">
        <v>8</v>
      </c>
      <c r="C10" s="32" t="s">
        <v>343</v>
      </c>
      <c r="D10" s="32" t="s">
        <v>45</v>
      </c>
      <c r="E10" s="109">
        <v>43282</v>
      </c>
      <c r="F10" s="13">
        <f t="shared" si="1"/>
        <v>4.4179760000000003</v>
      </c>
      <c r="G10" s="14">
        <v>4417976</v>
      </c>
      <c r="H10" s="4">
        <v>2234</v>
      </c>
      <c r="I10" s="15">
        <v>0.48030438674999998</v>
      </c>
      <c r="J10" s="16">
        <v>0.23858549687</v>
      </c>
      <c r="K10" s="4">
        <f t="shared" si="2"/>
        <v>1977.6078782452998</v>
      </c>
      <c r="L10" s="17">
        <f>K10/$AH$20</f>
        <v>0.25125243021792654</v>
      </c>
      <c r="M10" s="45">
        <v>8.4456919999999994E-3</v>
      </c>
      <c r="N10" s="27" t="s">
        <v>302</v>
      </c>
      <c r="O10" s="20" t="s">
        <v>32</v>
      </c>
      <c r="P10" s="20" t="s">
        <v>32</v>
      </c>
      <c r="Q10" s="27" t="s">
        <v>33</v>
      </c>
      <c r="V10" s="20" t="s">
        <v>88</v>
      </c>
      <c r="W10" s="19" t="s">
        <v>31</v>
      </c>
      <c r="X10" s="19" t="s">
        <v>31</v>
      </c>
      <c r="Y10" s="4"/>
      <c r="Z10" s="21" t="s">
        <v>67</v>
      </c>
      <c r="AA10" s="14">
        <v>1000000</v>
      </c>
      <c r="AB10" s="14">
        <v>988</v>
      </c>
      <c r="AC10" s="14">
        <f t="shared" si="0"/>
        <v>1012.1457489878543</v>
      </c>
      <c r="AD10" s="22"/>
    </row>
    <row r="11" spans="1:48" ht="15" customHeight="1">
      <c r="A11" s="102"/>
      <c r="B11" s="11">
        <v>9</v>
      </c>
      <c r="C11" s="32" t="s">
        <v>67</v>
      </c>
      <c r="D11" s="32" t="s">
        <v>65</v>
      </c>
      <c r="E11" s="109">
        <v>43313</v>
      </c>
      <c r="F11" s="13">
        <f t="shared" si="1"/>
        <v>99.866603150000003</v>
      </c>
      <c r="G11" s="14">
        <v>99866603.150000006</v>
      </c>
      <c r="H11" s="4">
        <v>99544</v>
      </c>
      <c r="I11" s="15">
        <v>0.45624045648</v>
      </c>
      <c r="J11" s="16">
        <v>0.82888973720000003</v>
      </c>
      <c r="K11" s="4">
        <f t="shared" si="2"/>
        <v>1003.2408095917384</v>
      </c>
      <c r="L11" s="17">
        <f>K11/$AH$21</f>
        <v>6.6913947148118352E-2</v>
      </c>
      <c r="M11" s="45">
        <v>2.0517801991999998E-3</v>
      </c>
      <c r="N11" s="19" t="s">
        <v>33</v>
      </c>
      <c r="O11" s="20" t="s">
        <v>32</v>
      </c>
      <c r="P11" s="20" t="s">
        <v>32</v>
      </c>
      <c r="Q11" s="20" t="s">
        <v>32</v>
      </c>
      <c r="R11" s="20">
        <v>2013</v>
      </c>
      <c r="S11" s="20">
        <v>2016</v>
      </c>
      <c r="T11" s="20"/>
      <c r="U11" s="20"/>
      <c r="V11" s="20">
        <v>2016</v>
      </c>
      <c r="W11" s="19" t="s">
        <v>31</v>
      </c>
      <c r="X11" s="19" t="s">
        <v>31</v>
      </c>
      <c r="Y11" s="4"/>
      <c r="Z11" s="21" t="s">
        <v>72</v>
      </c>
      <c r="AA11" s="14">
        <v>934294</v>
      </c>
      <c r="AB11" s="14">
        <v>988</v>
      </c>
      <c r="AC11" s="14">
        <f t="shared" si="0"/>
        <v>945.64170040485828</v>
      </c>
      <c r="AD11" s="22"/>
      <c r="AF11" s="10"/>
      <c r="AG11" s="10"/>
      <c r="AH11" s="10"/>
      <c r="AI11" s="10"/>
      <c r="AJ11" s="10"/>
    </row>
    <row r="12" spans="1:48" s="10" customFormat="1" ht="15" customHeight="1">
      <c r="A12" s="101"/>
      <c r="B12" s="11">
        <v>10</v>
      </c>
      <c r="C12" s="32" t="s">
        <v>212</v>
      </c>
      <c r="D12" s="11" t="s">
        <v>71</v>
      </c>
      <c r="E12" s="109">
        <v>43282</v>
      </c>
      <c r="F12" s="13">
        <f t="shared" si="1"/>
        <v>35.380560281691849</v>
      </c>
      <c r="G12" s="14">
        <v>35380560.281691849</v>
      </c>
      <c r="H12" s="30">
        <v>41326</v>
      </c>
      <c r="I12" s="42">
        <v>0.66997851022857302</v>
      </c>
      <c r="J12" s="43">
        <v>0.51</v>
      </c>
      <c r="K12" s="4">
        <f t="shared" si="2"/>
        <v>856.13319173623984</v>
      </c>
      <c r="L12" s="17">
        <f>K12/$AH$22</f>
        <v>4.7237540925636715E-2</v>
      </c>
      <c r="M12" s="45">
        <v>1.0531065233852965E-3</v>
      </c>
      <c r="N12" s="27" t="s">
        <v>302</v>
      </c>
      <c r="O12" s="20" t="s">
        <v>32</v>
      </c>
      <c r="P12" s="20" t="s">
        <v>33</v>
      </c>
      <c r="Q12" s="20" t="s">
        <v>32</v>
      </c>
      <c r="R12" s="20">
        <v>2011</v>
      </c>
      <c r="S12" s="20"/>
      <c r="T12" s="20"/>
      <c r="U12" s="20"/>
      <c r="V12" s="20">
        <v>2011</v>
      </c>
      <c r="W12" s="19" t="s">
        <v>31</v>
      </c>
      <c r="X12" s="19" t="s">
        <v>31</v>
      </c>
      <c r="Y12" s="4"/>
      <c r="Z12" s="21" t="s">
        <v>317</v>
      </c>
      <c r="AA12" s="14">
        <v>1000000</v>
      </c>
      <c r="AB12" s="14">
        <v>872</v>
      </c>
      <c r="AC12" s="14">
        <f t="shared" si="0"/>
        <v>1146.788990825688</v>
      </c>
      <c r="AD12" s="22"/>
      <c r="AL12" s="26"/>
      <c r="AM12" s="26"/>
      <c r="AN12" s="26"/>
      <c r="AO12" s="1"/>
      <c r="AP12" s="1"/>
      <c r="AQ12" s="1"/>
      <c r="AR12" s="1"/>
      <c r="AS12" s="1"/>
      <c r="AT12" s="1"/>
      <c r="AU12" s="1"/>
      <c r="AV12" s="1"/>
    </row>
    <row r="13" spans="1:48" s="10" customFormat="1">
      <c r="A13" s="101"/>
      <c r="B13" s="11">
        <v>11</v>
      </c>
      <c r="C13" s="32" t="s">
        <v>76</v>
      </c>
      <c r="D13" s="11" t="s">
        <v>77</v>
      </c>
      <c r="E13" s="109">
        <v>43313</v>
      </c>
      <c r="F13" s="13">
        <f t="shared" si="1"/>
        <v>45.699663999999999</v>
      </c>
      <c r="G13" s="14">
        <v>45699664</v>
      </c>
      <c r="H13" s="4">
        <v>16241</v>
      </c>
      <c r="I13" s="15">
        <v>0.41899999999999998</v>
      </c>
      <c r="J13" s="16">
        <v>0.58099999999999996</v>
      </c>
      <c r="K13" s="4">
        <f t="shared" si="2"/>
        <v>2813.8454528662028</v>
      </c>
      <c r="L13" s="17">
        <f>K13/$AH$23</f>
        <v>0.24791589893094299</v>
      </c>
      <c r="M13" s="45">
        <v>1.6364949E-2</v>
      </c>
      <c r="N13" s="27" t="s">
        <v>33</v>
      </c>
      <c r="O13" s="20" t="s">
        <v>32</v>
      </c>
      <c r="P13" s="20" t="s">
        <v>32</v>
      </c>
      <c r="Q13" s="20" t="s">
        <v>32</v>
      </c>
      <c r="R13" s="20"/>
      <c r="S13" s="20">
        <v>2014</v>
      </c>
      <c r="T13" s="20"/>
      <c r="U13" s="20"/>
      <c r="V13" s="20">
        <v>2014</v>
      </c>
      <c r="W13" s="19">
        <v>0.35</v>
      </c>
      <c r="X13" s="19" t="s">
        <v>31</v>
      </c>
      <c r="Y13" s="4"/>
      <c r="Z13" s="21" t="s">
        <v>318</v>
      </c>
      <c r="AA13" s="14">
        <v>500000</v>
      </c>
      <c r="AB13" s="14">
        <v>872</v>
      </c>
      <c r="AC13" s="14">
        <f t="shared" si="0"/>
        <v>573.39449541284398</v>
      </c>
      <c r="AD13" s="22"/>
      <c r="AL13" s="26"/>
      <c r="AM13" s="26"/>
      <c r="AN13" s="26"/>
      <c r="AO13" s="1"/>
      <c r="AP13" s="1"/>
      <c r="AQ13" s="1"/>
      <c r="AR13" s="1"/>
      <c r="AS13" s="1"/>
      <c r="AT13" s="1"/>
      <c r="AU13" s="1"/>
      <c r="AV13" s="1"/>
    </row>
    <row r="14" spans="1:48" s="10" customFormat="1">
      <c r="A14" s="101"/>
      <c r="B14" s="11">
        <v>12</v>
      </c>
      <c r="C14" s="11" t="s">
        <v>79</v>
      </c>
      <c r="D14" s="11" t="s">
        <v>77</v>
      </c>
      <c r="E14" s="109">
        <v>43282</v>
      </c>
      <c r="F14" s="13">
        <f t="shared" si="1"/>
        <v>39.884985700000001</v>
      </c>
      <c r="G14" s="14">
        <v>39884985.700000003</v>
      </c>
      <c r="H14" s="4">
        <v>17410</v>
      </c>
      <c r="I14" s="15">
        <v>0.56110000000000004</v>
      </c>
      <c r="J14" s="15">
        <v>0.49540000000000001</v>
      </c>
      <c r="K14" s="4">
        <f t="shared" si="2"/>
        <v>2290.923934520391</v>
      </c>
      <c r="L14" s="17">
        <f>K14/$AH$23</f>
        <v>0.20184351845994633</v>
      </c>
      <c r="M14" s="45">
        <v>4.1424109123000003E-3</v>
      </c>
      <c r="N14" s="27" t="s">
        <v>302</v>
      </c>
      <c r="O14" s="20" t="s">
        <v>32</v>
      </c>
      <c r="P14" s="20" t="s">
        <v>32</v>
      </c>
      <c r="Q14" s="20" t="s">
        <v>141</v>
      </c>
      <c r="R14" s="20"/>
      <c r="S14" s="20"/>
      <c r="T14" s="20"/>
      <c r="U14" s="20"/>
      <c r="V14" s="20" t="s">
        <v>88</v>
      </c>
      <c r="W14" s="19">
        <v>0.43</v>
      </c>
      <c r="X14" s="19" t="s">
        <v>31</v>
      </c>
      <c r="Y14" s="4"/>
      <c r="Z14" s="21" t="s">
        <v>322</v>
      </c>
      <c r="AA14" s="14">
        <v>500000</v>
      </c>
      <c r="AB14" s="14">
        <v>872</v>
      </c>
      <c r="AC14" s="14">
        <f t="shared" si="0"/>
        <v>573.39449541284398</v>
      </c>
      <c r="AD14" s="22"/>
      <c r="AG14" s="33"/>
      <c r="AH14" s="34"/>
      <c r="AI14" s="33"/>
      <c r="AL14" s="26"/>
      <c r="AM14" s="26"/>
      <c r="AN14" s="26"/>
      <c r="AO14" s="1"/>
      <c r="AP14" s="1"/>
      <c r="AQ14" s="1"/>
      <c r="AR14" s="1"/>
      <c r="AS14" s="1"/>
      <c r="AT14" s="1"/>
      <c r="AU14" s="1"/>
      <c r="AV14" s="1"/>
    </row>
    <row r="15" spans="1:48" s="10" customFormat="1">
      <c r="A15" s="102"/>
      <c r="B15" s="11">
        <v>13</v>
      </c>
      <c r="C15" s="11" t="s">
        <v>81</v>
      </c>
      <c r="D15" s="11" t="s">
        <v>77</v>
      </c>
      <c r="E15" s="109">
        <v>43313</v>
      </c>
      <c r="F15" s="13">
        <f t="shared" si="1"/>
        <v>50.674843000000003</v>
      </c>
      <c r="G15" s="14">
        <v>50674843</v>
      </c>
      <c r="H15" s="4">
        <v>47108</v>
      </c>
      <c r="I15" s="15">
        <v>0.78506835399999997</v>
      </c>
      <c r="J15" s="16">
        <v>0.74880598899999995</v>
      </c>
      <c r="K15" s="4">
        <f t="shared" si="2"/>
        <v>1075.716290226713</v>
      </c>
      <c r="L15" s="17">
        <f>K15/$AH$23</f>
        <v>9.4776765658741227E-2</v>
      </c>
      <c r="M15" s="45">
        <v>3.0000000000000001E-3</v>
      </c>
      <c r="N15" s="27" t="s">
        <v>302</v>
      </c>
      <c r="O15" s="20" t="s">
        <v>32</v>
      </c>
      <c r="P15" s="20" t="s">
        <v>32</v>
      </c>
      <c r="Q15" s="20" t="s">
        <v>32</v>
      </c>
      <c r="R15" s="20">
        <v>2016</v>
      </c>
      <c r="S15" s="20">
        <v>2016</v>
      </c>
      <c r="T15" s="20">
        <v>2014</v>
      </c>
      <c r="U15" s="20"/>
      <c r="V15" s="20">
        <v>2016</v>
      </c>
      <c r="W15" s="19">
        <v>0.59</v>
      </c>
      <c r="X15" s="19" t="s">
        <v>31</v>
      </c>
      <c r="Y15" s="4"/>
      <c r="Z15" s="21" t="s">
        <v>321</v>
      </c>
      <c r="AA15" s="14">
        <v>900000</v>
      </c>
      <c r="AB15" s="14">
        <v>925</v>
      </c>
      <c r="AC15" s="14">
        <f t="shared" si="0"/>
        <v>972.97297297297303</v>
      </c>
      <c r="AD15" s="22"/>
      <c r="AG15" s="33"/>
      <c r="AH15" s="34"/>
      <c r="AI15" s="33"/>
      <c r="AO15" s="1"/>
      <c r="AP15" s="1"/>
      <c r="AQ15" s="1"/>
      <c r="AR15" s="1"/>
      <c r="AS15" s="1"/>
      <c r="AT15" s="1"/>
      <c r="AU15" s="1"/>
      <c r="AV15" s="1"/>
    </row>
    <row r="16" spans="1:48" s="10" customFormat="1">
      <c r="A16" s="101"/>
      <c r="B16" s="11">
        <v>14</v>
      </c>
      <c r="C16" s="11" t="s">
        <v>84</v>
      </c>
      <c r="D16" s="11" t="s">
        <v>77</v>
      </c>
      <c r="E16" s="109">
        <v>43344</v>
      </c>
      <c r="F16" s="13">
        <f t="shared" si="1"/>
        <v>93.62018959000001</v>
      </c>
      <c r="G16" s="14">
        <v>93620189.590000004</v>
      </c>
      <c r="H16" s="4">
        <v>28007</v>
      </c>
      <c r="I16" s="15">
        <v>0.54339999999999999</v>
      </c>
      <c r="J16" s="16">
        <v>0</v>
      </c>
      <c r="K16" s="4">
        <f t="shared" si="2"/>
        <v>3342.7425140143537</v>
      </c>
      <c r="L16" s="17">
        <f>K16/$AH$23</f>
        <v>0.29451475894399592</v>
      </c>
      <c r="M16" s="45">
        <v>2.2426709999999999E-2</v>
      </c>
      <c r="N16" s="27" t="s">
        <v>302</v>
      </c>
      <c r="O16" s="20" t="s">
        <v>32</v>
      </c>
      <c r="P16" s="20" t="s">
        <v>32</v>
      </c>
      <c r="Q16" s="20" t="s">
        <v>32</v>
      </c>
      <c r="R16" s="20">
        <v>2016</v>
      </c>
      <c r="S16" s="20"/>
      <c r="T16" s="20"/>
      <c r="U16" s="20"/>
      <c r="V16" s="20">
        <v>2016</v>
      </c>
      <c r="W16" s="19">
        <v>0.34</v>
      </c>
      <c r="X16" s="19" t="s">
        <v>31</v>
      </c>
      <c r="Y16" s="4"/>
      <c r="Z16" s="21" t="s">
        <v>328</v>
      </c>
      <c r="AA16" s="14">
        <v>900000</v>
      </c>
      <c r="AB16" s="14">
        <v>925</v>
      </c>
      <c r="AC16" s="14">
        <f t="shared" si="0"/>
        <v>972.97297297297303</v>
      </c>
      <c r="AD16" s="22"/>
      <c r="AH16" s="34"/>
      <c r="AI16" s="33"/>
      <c r="AO16" s="1"/>
      <c r="AP16" s="1"/>
      <c r="AQ16" s="1"/>
      <c r="AR16" s="1"/>
      <c r="AS16" s="1"/>
      <c r="AT16" s="1"/>
      <c r="AU16" s="1"/>
      <c r="AV16" s="1"/>
    </row>
    <row r="17" spans="1:48" s="10" customFormat="1">
      <c r="A17" s="101"/>
      <c r="B17" s="11">
        <v>15</v>
      </c>
      <c r="C17" s="11" t="s">
        <v>384</v>
      </c>
      <c r="D17" s="11" t="s">
        <v>86</v>
      </c>
      <c r="E17" s="109">
        <v>43252</v>
      </c>
      <c r="F17" s="13">
        <f t="shared" si="1"/>
        <v>8.5652878907177907</v>
      </c>
      <c r="G17" s="14">
        <v>8565287.8907177914</v>
      </c>
      <c r="H17" s="30">
        <v>4636</v>
      </c>
      <c r="I17" s="42">
        <v>0.69154443485763595</v>
      </c>
      <c r="J17" s="43">
        <v>0.93154486999999997</v>
      </c>
      <c r="K17" s="4">
        <f t="shared" si="2"/>
        <v>1847.559941914968</v>
      </c>
      <c r="L17" s="17">
        <f>K17/$AH$25</f>
        <v>0.21887927282489847</v>
      </c>
      <c r="M17" s="45">
        <v>1.6848848247467151E-2</v>
      </c>
      <c r="N17" s="27" t="s">
        <v>302</v>
      </c>
      <c r="O17" s="20" t="s">
        <v>32</v>
      </c>
      <c r="P17" s="20" t="s">
        <v>32</v>
      </c>
      <c r="Q17" s="20" t="s">
        <v>33</v>
      </c>
      <c r="R17" s="20"/>
      <c r="S17" s="20"/>
      <c r="T17" s="20"/>
      <c r="U17" s="20"/>
      <c r="V17" s="20" t="s">
        <v>88</v>
      </c>
      <c r="W17" s="19" t="s">
        <v>31</v>
      </c>
      <c r="X17" s="19" t="s">
        <v>31</v>
      </c>
      <c r="Y17" s="4"/>
      <c r="Z17" s="21" t="s">
        <v>344</v>
      </c>
      <c r="AA17" s="14">
        <v>1000000</v>
      </c>
      <c r="AB17" s="14">
        <v>953.64941819623175</v>
      </c>
      <c r="AC17" s="14">
        <f t="shared" si="0"/>
        <v>1048.6033765861646</v>
      </c>
      <c r="AD17" s="22"/>
      <c r="AH17" s="34"/>
      <c r="AI17" s="33"/>
      <c r="AO17" s="1"/>
      <c r="AP17" s="1"/>
      <c r="AQ17" s="1"/>
      <c r="AR17" s="1"/>
      <c r="AS17" s="1"/>
      <c r="AT17" s="1"/>
      <c r="AU17" s="1"/>
      <c r="AV17" s="1"/>
    </row>
    <row r="18" spans="1:48" s="10" customFormat="1" ht="16.5" customHeight="1">
      <c r="A18" s="101"/>
      <c r="B18" s="11">
        <v>16</v>
      </c>
      <c r="C18" s="11" t="s">
        <v>231</v>
      </c>
      <c r="D18" s="11" t="s">
        <v>86</v>
      </c>
      <c r="E18" s="109">
        <v>43252</v>
      </c>
      <c r="F18" s="13">
        <f t="shared" si="1"/>
        <v>24.926145576157904</v>
      </c>
      <c r="G18" s="14">
        <v>24926145.576157905</v>
      </c>
      <c r="H18" s="4">
        <v>32792</v>
      </c>
      <c r="I18" s="15">
        <v>0.67193217858014154</v>
      </c>
      <c r="J18" s="16">
        <v>0.77390827030983167</v>
      </c>
      <c r="K18" s="4">
        <f t="shared" si="2"/>
        <v>760.12885997066064</v>
      </c>
      <c r="L18" s="17">
        <f>K18/$AH$25</f>
        <v>9.0051991466729139E-2</v>
      </c>
      <c r="M18" s="45">
        <v>8.0900025973924088E-3</v>
      </c>
      <c r="N18" s="27" t="s">
        <v>33</v>
      </c>
      <c r="O18" s="20" t="s">
        <v>32</v>
      </c>
      <c r="P18" s="20" t="s">
        <v>32</v>
      </c>
      <c r="Q18" s="20" t="s">
        <v>32</v>
      </c>
      <c r="R18" s="20"/>
      <c r="S18" s="20">
        <v>2016</v>
      </c>
      <c r="T18" s="20"/>
      <c r="U18" s="20"/>
      <c r="V18" s="20">
        <v>2016</v>
      </c>
      <c r="W18" s="19" t="s">
        <v>31</v>
      </c>
      <c r="X18" s="19" t="s">
        <v>31</v>
      </c>
      <c r="Y18" s="4"/>
      <c r="Z18" s="21" t="s">
        <v>75</v>
      </c>
      <c r="AA18" s="14">
        <v>850000</v>
      </c>
      <c r="AB18" s="14">
        <v>1450</v>
      </c>
      <c r="AC18" s="14">
        <f t="shared" si="0"/>
        <v>586.20689655172418</v>
      </c>
      <c r="AD18" s="4"/>
      <c r="AF18" s="5" t="s">
        <v>93</v>
      </c>
      <c r="AG18" s="6" t="s">
        <v>408</v>
      </c>
      <c r="AH18" s="6" t="s">
        <v>410</v>
      </c>
      <c r="AI18" s="6" t="s">
        <v>412</v>
      </c>
      <c r="AJ18" s="6" t="s">
        <v>414</v>
      </c>
      <c r="AK18" s="6" t="s">
        <v>416</v>
      </c>
      <c r="AO18" s="1"/>
      <c r="AP18" s="1"/>
      <c r="AQ18" s="1"/>
      <c r="AR18" s="1"/>
      <c r="AS18" s="1"/>
      <c r="AT18" s="1"/>
      <c r="AU18" s="1"/>
      <c r="AV18" s="1"/>
    </row>
    <row r="19" spans="1:48" s="10" customFormat="1">
      <c r="A19" s="101"/>
      <c r="B19" s="11">
        <v>17</v>
      </c>
      <c r="C19" s="11" t="s">
        <v>232</v>
      </c>
      <c r="D19" s="11" t="s">
        <v>86</v>
      </c>
      <c r="E19" s="109">
        <v>43252</v>
      </c>
      <c r="F19" s="13">
        <f t="shared" si="1"/>
        <v>20.211058108220101</v>
      </c>
      <c r="G19" s="14">
        <v>20211058.1082201</v>
      </c>
      <c r="H19" s="4">
        <v>30310</v>
      </c>
      <c r="I19" s="15">
        <v>0.81864071263609373</v>
      </c>
      <c r="J19" s="43">
        <v>0.89693170570768721</v>
      </c>
      <c r="K19" s="4">
        <f t="shared" si="2"/>
        <v>666.81155091455298</v>
      </c>
      <c r="L19" s="17">
        <f>K19/$AH$25</f>
        <v>7.8996748123984481E-2</v>
      </c>
      <c r="M19" s="45">
        <v>7.811581673699E-3</v>
      </c>
      <c r="N19" s="27" t="s">
        <v>33</v>
      </c>
      <c r="O19" s="20" t="s">
        <v>32</v>
      </c>
      <c r="P19" s="20" t="s">
        <v>32</v>
      </c>
      <c r="Q19" s="20" t="s">
        <v>33</v>
      </c>
      <c r="R19" s="20"/>
      <c r="S19" s="20"/>
      <c r="T19" s="20"/>
      <c r="U19" s="20"/>
      <c r="V19" s="20" t="s">
        <v>88</v>
      </c>
      <c r="W19" s="19" t="s">
        <v>31</v>
      </c>
      <c r="X19" s="19" t="s">
        <v>31</v>
      </c>
      <c r="Y19" s="4"/>
      <c r="Z19" s="21" t="s">
        <v>78</v>
      </c>
      <c r="AA19" s="14">
        <v>1000000</v>
      </c>
      <c r="AB19" s="14">
        <v>1451</v>
      </c>
      <c r="AC19" s="14">
        <f t="shared" si="0"/>
        <v>689.17987594762235</v>
      </c>
      <c r="AD19" s="4"/>
      <c r="AE19" s="5"/>
      <c r="AF19" s="11" t="s">
        <v>29</v>
      </c>
      <c r="AG19" s="4">
        <v>390441.11</v>
      </c>
      <c r="AH19" s="4">
        <v>21370.258999999998</v>
      </c>
      <c r="AI19" s="36">
        <v>0.82699999999999996</v>
      </c>
      <c r="AJ19" s="37">
        <v>32.6</v>
      </c>
      <c r="AK19" s="106">
        <v>42.7</v>
      </c>
      <c r="AO19" s="1"/>
      <c r="AP19" s="1"/>
      <c r="AQ19" s="1"/>
      <c r="AR19" s="1"/>
      <c r="AS19" s="1"/>
      <c r="AT19" s="1"/>
      <c r="AU19" s="1"/>
      <c r="AV19" s="1"/>
    </row>
    <row r="20" spans="1:48" s="10" customFormat="1">
      <c r="A20" s="101"/>
      <c r="B20" s="11">
        <v>18</v>
      </c>
      <c r="C20" s="11" t="s">
        <v>385</v>
      </c>
      <c r="D20" s="11" t="s">
        <v>86</v>
      </c>
      <c r="E20" s="109">
        <v>43252</v>
      </c>
      <c r="F20" s="13">
        <f t="shared" si="1"/>
        <v>4.0690309077757902</v>
      </c>
      <c r="G20" s="14">
        <v>4069030.90777579</v>
      </c>
      <c r="H20" s="4">
        <v>6652</v>
      </c>
      <c r="I20" s="15">
        <v>0.72083583884545999</v>
      </c>
      <c r="J20" s="16">
        <v>0.60002907822041296</v>
      </c>
      <c r="K20" s="4">
        <f t="shared" si="2"/>
        <v>611.70037699575914</v>
      </c>
      <c r="L20" s="17">
        <f>K20/$AH$25</f>
        <v>7.2467761757583127E-2</v>
      </c>
      <c r="M20" s="45">
        <v>1.3387128117735219E-2</v>
      </c>
      <c r="N20" s="27" t="s">
        <v>33</v>
      </c>
      <c r="O20" s="20" t="s">
        <v>32</v>
      </c>
      <c r="P20" s="20" t="s">
        <v>32</v>
      </c>
      <c r="Q20" s="20" t="s">
        <v>141</v>
      </c>
      <c r="R20" s="20"/>
      <c r="S20" s="20"/>
      <c r="T20" s="20"/>
      <c r="U20" s="20"/>
      <c r="V20" s="20" t="s">
        <v>88</v>
      </c>
      <c r="W20" s="19" t="s">
        <v>31</v>
      </c>
      <c r="X20" s="19" t="s">
        <v>31</v>
      </c>
      <c r="Y20" s="4"/>
      <c r="Z20" s="21" t="s">
        <v>80</v>
      </c>
      <c r="AA20" s="14">
        <v>500000</v>
      </c>
      <c r="AB20" s="14">
        <v>1712</v>
      </c>
      <c r="AC20" s="14">
        <f t="shared" si="0"/>
        <v>292.05607476635515</v>
      </c>
      <c r="AD20" s="4"/>
      <c r="AE20" s="11"/>
      <c r="AF20" s="11" t="s">
        <v>45</v>
      </c>
      <c r="AG20" s="4">
        <v>8837019.0300000012</v>
      </c>
      <c r="AH20" s="4">
        <v>7871</v>
      </c>
      <c r="AI20" s="36">
        <v>0.67400000000000004</v>
      </c>
      <c r="AJ20" s="37">
        <v>38.6</v>
      </c>
      <c r="AK20" s="106">
        <v>48.4</v>
      </c>
      <c r="AO20" s="1"/>
      <c r="AP20" s="1"/>
      <c r="AQ20" s="1"/>
      <c r="AR20" s="1"/>
      <c r="AS20" s="1"/>
      <c r="AT20" s="1"/>
      <c r="AU20" s="1"/>
      <c r="AV20" s="1"/>
    </row>
    <row r="21" spans="1:48" s="10" customFormat="1">
      <c r="A21" s="101"/>
      <c r="B21" s="11">
        <v>19</v>
      </c>
      <c r="C21" s="11" t="s">
        <v>386</v>
      </c>
      <c r="D21" s="11" t="s">
        <v>91</v>
      </c>
      <c r="E21" s="109" t="s">
        <v>372</v>
      </c>
      <c r="F21" s="13">
        <f t="shared" si="1"/>
        <v>108.62910432000017</v>
      </c>
      <c r="G21" s="14">
        <v>108629104.32000017</v>
      </c>
      <c r="H21" s="4">
        <v>18658</v>
      </c>
      <c r="I21" s="15">
        <v>0.48847679279665551</v>
      </c>
      <c r="J21" s="110">
        <v>0.59952835244935143</v>
      </c>
      <c r="K21" s="4">
        <f t="shared" si="2"/>
        <v>5822.1194297352431</v>
      </c>
      <c r="L21" s="17">
        <f t="shared" ref="L21:L26" si="3">K21/$AH$24</f>
        <v>0.62894236034733098</v>
      </c>
      <c r="M21" s="45">
        <v>9.7177530516160491E-3</v>
      </c>
      <c r="N21" s="27" t="s">
        <v>33</v>
      </c>
      <c r="O21" s="20" t="s">
        <v>32</v>
      </c>
      <c r="P21" s="20" t="s">
        <v>33</v>
      </c>
      <c r="Q21" s="20" t="s">
        <v>32</v>
      </c>
      <c r="R21" s="20">
        <v>2017</v>
      </c>
      <c r="S21" s="20"/>
      <c r="T21" s="20"/>
      <c r="U21" s="20"/>
      <c r="V21" s="20">
        <v>2017</v>
      </c>
      <c r="W21" s="19" t="s">
        <v>31</v>
      </c>
      <c r="X21" s="19" t="s">
        <v>31</v>
      </c>
      <c r="Y21" s="4"/>
      <c r="Z21" s="21" t="s">
        <v>83</v>
      </c>
      <c r="AA21" s="14">
        <v>1000000</v>
      </c>
      <c r="AB21" s="14">
        <v>2081</v>
      </c>
      <c r="AC21" s="14">
        <f t="shared" si="0"/>
        <v>480.53820278712158</v>
      </c>
      <c r="AD21" s="4"/>
      <c r="AE21" s="11"/>
      <c r="AF21" s="11" t="s">
        <v>65</v>
      </c>
      <c r="AG21" s="4">
        <v>5211150.66</v>
      </c>
      <c r="AH21" s="4">
        <v>14993</v>
      </c>
      <c r="AI21" s="36">
        <v>0.72699999999999998</v>
      </c>
      <c r="AJ21" s="37">
        <v>27.8</v>
      </c>
      <c r="AK21" s="106">
        <v>53.5</v>
      </c>
      <c r="AO21" s="1"/>
      <c r="AP21" s="1"/>
      <c r="AQ21" s="1"/>
      <c r="AR21" s="1"/>
      <c r="AS21" s="1"/>
      <c r="AT21" s="1"/>
      <c r="AU21" s="1"/>
      <c r="AV21" s="1"/>
    </row>
    <row r="22" spans="1:48" s="10" customFormat="1">
      <c r="A22" s="101"/>
      <c r="B22" s="11">
        <v>20</v>
      </c>
      <c r="C22" s="11" t="s">
        <v>98</v>
      </c>
      <c r="D22" s="11" t="s">
        <v>91</v>
      </c>
      <c r="E22" s="109">
        <v>43282</v>
      </c>
      <c r="F22" s="13">
        <f t="shared" si="1"/>
        <v>25.0313075</v>
      </c>
      <c r="G22" s="14">
        <v>25031307.5</v>
      </c>
      <c r="H22" s="4">
        <v>12895</v>
      </c>
      <c r="I22" s="15">
        <v>0.57960449786739043</v>
      </c>
      <c r="J22" s="16">
        <v>0.71120589375727028</v>
      </c>
      <c r="K22" s="4">
        <f t="shared" si="2"/>
        <v>1941.1638231872819</v>
      </c>
      <c r="L22" s="17">
        <f t="shared" si="3"/>
        <v>0.20969685893780726</v>
      </c>
      <c r="M22" s="45">
        <v>7.3755292247518435E-3</v>
      </c>
      <c r="N22" s="27" t="s">
        <v>33</v>
      </c>
      <c r="O22" s="20" t="s">
        <v>32</v>
      </c>
      <c r="P22" s="20" t="s">
        <v>33</v>
      </c>
      <c r="Q22" s="20" t="s">
        <v>33</v>
      </c>
      <c r="R22" s="20"/>
      <c r="S22" s="20"/>
      <c r="T22" s="20"/>
      <c r="U22" s="20"/>
      <c r="V22" s="20" t="s">
        <v>88</v>
      </c>
      <c r="W22" s="19" t="s">
        <v>31</v>
      </c>
      <c r="X22" s="19" t="s">
        <v>31</v>
      </c>
      <c r="Y22" s="4"/>
      <c r="Z22" s="21" t="s">
        <v>315</v>
      </c>
      <c r="AA22" s="14">
        <v>500000</v>
      </c>
      <c r="AB22" s="14">
        <v>2598</v>
      </c>
      <c r="AC22" s="14">
        <f t="shared" si="0"/>
        <v>192.45573518090839</v>
      </c>
      <c r="AD22" s="4"/>
      <c r="AE22" s="11"/>
      <c r="AF22" s="11" t="s">
        <v>104</v>
      </c>
      <c r="AG22" s="4">
        <v>1498862.21</v>
      </c>
      <c r="AH22" s="4">
        <v>18124</v>
      </c>
      <c r="AI22" s="36">
        <v>0.72199999999999998</v>
      </c>
      <c r="AJ22" s="37">
        <v>32.4</v>
      </c>
      <c r="AK22" s="106">
        <v>47.1</v>
      </c>
      <c r="AO22" s="1"/>
      <c r="AP22" s="1"/>
      <c r="AQ22" s="1"/>
      <c r="AR22" s="1"/>
      <c r="AS22" s="1"/>
      <c r="AT22" s="1"/>
      <c r="AU22" s="1"/>
      <c r="AV22" s="1"/>
    </row>
    <row r="23" spans="1:48" s="38" customFormat="1">
      <c r="A23" s="101"/>
      <c r="B23" s="11">
        <v>21</v>
      </c>
      <c r="C23" s="11" t="s">
        <v>99</v>
      </c>
      <c r="D23" s="11" t="s">
        <v>91</v>
      </c>
      <c r="E23" s="109">
        <v>43252</v>
      </c>
      <c r="F23" s="13">
        <f t="shared" si="1"/>
        <v>8.3715122599999994</v>
      </c>
      <c r="G23" s="14">
        <v>8371512.2599999998</v>
      </c>
      <c r="H23" s="4">
        <v>22328</v>
      </c>
      <c r="I23" s="15">
        <v>0.84233145312919688</v>
      </c>
      <c r="J23" s="16">
        <v>8.151200286635614E-2</v>
      </c>
      <c r="K23" s="4">
        <f t="shared" si="2"/>
        <v>374.93336886420639</v>
      </c>
      <c r="L23" s="17">
        <f t="shared" si="3"/>
        <v>4.0502686492838544E-2</v>
      </c>
      <c r="M23" s="45">
        <v>0</v>
      </c>
      <c r="N23" s="27" t="s">
        <v>33</v>
      </c>
      <c r="O23" s="20" t="s">
        <v>32</v>
      </c>
      <c r="P23" s="20" t="s">
        <v>33</v>
      </c>
      <c r="Q23" s="20" t="s">
        <v>32</v>
      </c>
      <c r="R23" s="20">
        <v>2011</v>
      </c>
      <c r="S23" s="20"/>
      <c r="T23" s="20"/>
      <c r="U23" s="20"/>
      <c r="V23" s="20">
        <v>2011</v>
      </c>
      <c r="W23" s="19" t="s">
        <v>31</v>
      </c>
      <c r="X23" s="19">
        <v>0.19</v>
      </c>
      <c r="Y23" s="4"/>
      <c r="Z23" s="21" t="s">
        <v>350</v>
      </c>
      <c r="AA23" s="14">
        <v>1200000</v>
      </c>
      <c r="AB23" s="14">
        <v>2701.8561621864374</v>
      </c>
      <c r="AC23" s="14">
        <f t="shared" si="0"/>
        <v>444.13911324906269</v>
      </c>
      <c r="AD23" s="4"/>
      <c r="AE23" s="11"/>
      <c r="AF23" s="11" t="s">
        <v>77</v>
      </c>
      <c r="AG23" s="4">
        <v>13754843.640000001</v>
      </c>
      <c r="AH23" s="4">
        <v>11350</v>
      </c>
      <c r="AI23" s="36">
        <v>0.73899999999999999</v>
      </c>
      <c r="AJ23" s="37">
        <v>23.3</v>
      </c>
      <c r="AK23" s="106">
        <v>45.4</v>
      </c>
      <c r="AO23" s="1"/>
      <c r="AP23" s="1"/>
      <c r="AQ23" s="1"/>
      <c r="AR23" s="1"/>
      <c r="AS23" s="1"/>
      <c r="AT23" s="1"/>
      <c r="AU23" s="1"/>
      <c r="AV23" s="1"/>
    </row>
    <row r="24" spans="1:48" s="38" customFormat="1">
      <c r="A24" s="101"/>
      <c r="B24" s="11">
        <v>22</v>
      </c>
      <c r="C24" s="11" t="s">
        <v>101</v>
      </c>
      <c r="D24" s="11" t="s">
        <v>91</v>
      </c>
      <c r="E24" s="109" t="s">
        <v>372</v>
      </c>
      <c r="F24" s="13">
        <f t="shared" si="1"/>
        <v>14.184217019999998</v>
      </c>
      <c r="G24" s="14">
        <v>14184217.019999998</v>
      </c>
      <c r="H24" s="4">
        <v>9779</v>
      </c>
      <c r="I24" s="15">
        <v>0.50046016975150831</v>
      </c>
      <c r="J24" s="16">
        <v>0.67021167808569382</v>
      </c>
      <c r="K24" s="4">
        <f t="shared" si="2"/>
        <v>1450.4772492074851</v>
      </c>
      <c r="L24" s="17">
        <f t="shared" si="3"/>
        <v>0.15668977521956196</v>
      </c>
      <c r="M24" s="45">
        <v>1.0764072474689197E-2</v>
      </c>
      <c r="N24" s="27" t="s">
        <v>33</v>
      </c>
      <c r="O24" s="20" t="s">
        <v>32</v>
      </c>
      <c r="P24" s="20" t="s">
        <v>33</v>
      </c>
      <c r="Q24" s="20" t="s">
        <v>32</v>
      </c>
      <c r="R24" s="20"/>
      <c r="S24" s="20"/>
      <c r="T24" s="20"/>
      <c r="U24" s="20"/>
      <c r="V24" s="20">
        <v>2011</v>
      </c>
      <c r="W24" s="19" t="s">
        <v>31</v>
      </c>
      <c r="X24" s="19" t="s">
        <v>31</v>
      </c>
      <c r="Y24" s="4"/>
      <c r="Z24" s="21" t="s">
        <v>376</v>
      </c>
      <c r="AA24" s="14">
        <v>900000</v>
      </c>
      <c r="AB24" s="14">
        <v>2813.8454528662028</v>
      </c>
      <c r="AC24" s="14">
        <f t="shared" si="0"/>
        <v>319.84699055993059</v>
      </c>
      <c r="AD24" s="4"/>
      <c r="AE24" s="11"/>
      <c r="AF24" s="11" t="s">
        <v>110</v>
      </c>
      <c r="AG24" s="4">
        <v>6782627.54</v>
      </c>
      <c r="AH24" s="4">
        <v>9257</v>
      </c>
      <c r="AI24" s="36">
        <v>0.68</v>
      </c>
      <c r="AJ24" s="37">
        <v>32.700000000000003</v>
      </c>
      <c r="AK24" s="106">
        <v>41.8</v>
      </c>
      <c r="AO24" s="1"/>
      <c r="AP24" s="1"/>
      <c r="AQ24" s="1"/>
      <c r="AR24" s="1"/>
      <c r="AS24" s="1"/>
      <c r="AT24" s="1"/>
      <c r="AU24" s="1"/>
      <c r="AV24" s="1"/>
    </row>
    <row r="25" spans="1:48" s="38" customFormat="1" ht="15" customHeight="1">
      <c r="A25" s="101"/>
      <c r="B25" s="11">
        <v>23</v>
      </c>
      <c r="C25" s="11" t="s">
        <v>102</v>
      </c>
      <c r="D25" s="11" t="s">
        <v>91</v>
      </c>
      <c r="E25" s="109" t="s">
        <v>372</v>
      </c>
      <c r="F25" s="13">
        <f t="shared" si="1"/>
        <v>44.655099749999863</v>
      </c>
      <c r="G25" s="14">
        <v>44655099.749999866</v>
      </c>
      <c r="H25" s="4">
        <v>28498</v>
      </c>
      <c r="I25" s="15">
        <v>0.48349999999999999</v>
      </c>
      <c r="J25" s="15">
        <v>0.779633658502351</v>
      </c>
      <c r="K25" s="4">
        <f t="shared" si="2"/>
        <v>1566.9555670573327</v>
      </c>
      <c r="L25" s="17">
        <f t="shared" si="3"/>
        <v>0.16927250373310282</v>
      </c>
      <c r="M25" s="45">
        <v>6.2111716590667974E-3</v>
      </c>
      <c r="N25" s="27" t="s">
        <v>302</v>
      </c>
      <c r="O25" s="20" t="s">
        <v>32</v>
      </c>
      <c r="P25" s="20" t="s">
        <v>33</v>
      </c>
      <c r="Q25" s="20" t="s">
        <v>33</v>
      </c>
      <c r="R25" s="20"/>
      <c r="S25" s="20"/>
      <c r="T25" s="20"/>
      <c r="U25" s="20"/>
      <c r="V25" s="20" t="s">
        <v>88</v>
      </c>
      <c r="W25" s="19" t="s">
        <v>31</v>
      </c>
      <c r="X25" s="19" t="s">
        <v>31</v>
      </c>
      <c r="Y25" s="4"/>
      <c r="Z25" s="21" t="s">
        <v>377</v>
      </c>
      <c r="AA25" s="14">
        <v>900000</v>
      </c>
      <c r="AB25" s="14">
        <v>2813.8454528662028</v>
      </c>
      <c r="AC25" s="14">
        <f t="shared" si="0"/>
        <v>319.84699055993059</v>
      </c>
      <c r="AD25" s="4"/>
      <c r="AE25" s="11"/>
      <c r="AF25" s="11" t="s">
        <v>86</v>
      </c>
      <c r="AG25" s="4">
        <v>3930258.89</v>
      </c>
      <c r="AH25" s="4">
        <v>8441</v>
      </c>
      <c r="AI25" s="36">
        <v>0.64</v>
      </c>
      <c r="AJ25" s="37">
        <v>59.3</v>
      </c>
      <c r="AK25" s="106">
        <v>48.7</v>
      </c>
      <c r="AO25" s="1"/>
      <c r="AP25" s="1"/>
      <c r="AQ25" s="1"/>
      <c r="AR25" s="1"/>
      <c r="AS25" s="1"/>
      <c r="AT25" s="1"/>
      <c r="AU25" s="1"/>
      <c r="AV25" s="1"/>
    </row>
    <row r="26" spans="1:48" s="38" customFormat="1">
      <c r="A26" s="101"/>
      <c r="B26" s="11">
        <v>24</v>
      </c>
      <c r="C26" s="11" t="s">
        <v>228</v>
      </c>
      <c r="D26" s="11" t="s">
        <v>91</v>
      </c>
      <c r="E26" s="109">
        <v>43221</v>
      </c>
      <c r="F26" s="13">
        <f t="shared" si="1"/>
        <v>34.663374560000001</v>
      </c>
      <c r="G26" s="14">
        <v>34663374.560000002</v>
      </c>
      <c r="H26" s="4">
        <v>9853</v>
      </c>
      <c r="I26" s="15">
        <v>0.6</v>
      </c>
      <c r="J26" s="15">
        <v>0.2</v>
      </c>
      <c r="K26" s="4">
        <f t="shared" si="2"/>
        <v>3518.0528326398053</v>
      </c>
      <c r="L26" s="17">
        <f t="shared" si="3"/>
        <v>0.3800424362795512</v>
      </c>
      <c r="M26" s="45">
        <v>9.4031099999999992E-3</v>
      </c>
      <c r="N26" s="27" t="s">
        <v>33</v>
      </c>
      <c r="O26" s="20" t="s">
        <v>32</v>
      </c>
      <c r="P26" s="20" t="s">
        <v>33</v>
      </c>
      <c r="Q26" s="20" t="s">
        <v>32</v>
      </c>
      <c r="R26" s="20">
        <v>2012</v>
      </c>
      <c r="S26" s="20"/>
      <c r="T26" s="20"/>
      <c r="U26" s="20"/>
      <c r="V26" s="20">
        <v>2012</v>
      </c>
      <c r="W26" s="19" t="s">
        <v>31</v>
      </c>
      <c r="X26" s="19" t="s">
        <v>31</v>
      </c>
      <c r="Y26" s="4"/>
      <c r="Z26" s="21" t="s">
        <v>79</v>
      </c>
      <c r="AA26" s="14">
        <v>800000</v>
      </c>
      <c r="AB26" s="14">
        <v>1531</v>
      </c>
      <c r="AC26" s="14">
        <f t="shared" si="0"/>
        <v>522.53429131286737</v>
      </c>
      <c r="AD26" s="4"/>
      <c r="AE26" s="11"/>
      <c r="AF26" s="11" t="s">
        <v>106</v>
      </c>
      <c r="AG26" s="4">
        <v>11620619.23</v>
      </c>
      <c r="AH26" s="4">
        <v>5752</v>
      </c>
      <c r="AI26" s="36">
        <v>0.625</v>
      </c>
      <c r="AJ26" s="37">
        <v>62.8</v>
      </c>
      <c r="AK26" s="106">
        <v>50.6</v>
      </c>
      <c r="AO26" s="1"/>
      <c r="AP26" s="1"/>
      <c r="AQ26" s="1"/>
      <c r="AR26" s="1"/>
      <c r="AS26" s="1"/>
      <c r="AT26" s="1"/>
      <c r="AU26" s="1"/>
      <c r="AV26" s="1"/>
    </row>
    <row r="27" spans="1:48" s="38" customFormat="1">
      <c r="A27" s="101"/>
      <c r="B27" s="11">
        <v>25</v>
      </c>
      <c r="C27" s="11" t="s">
        <v>105</v>
      </c>
      <c r="D27" s="11" t="s">
        <v>106</v>
      </c>
      <c r="E27" s="109">
        <v>43009</v>
      </c>
      <c r="F27" s="13">
        <f t="shared" si="1"/>
        <v>29.633703000000001</v>
      </c>
      <c r="G27" s="14">
        <v>29633703</v>
      </c>
      <c r="H27" s="4">
        <v>8944</v>
      </c>
      <c r="I27" s="15">
        <v>1</v>
      </c>
      <c r="J27" s="16">
        <v>0.378</v>
      </c>
      <c r="K27" s="4">
        <f t="shared" si="2"/>
        <v>3313.2494409660108</v>
      </c>
      <c r="L27" s="17">
        <f t="shared" ref="L27:L33" si="4">K27/$AH$26</f>
        <v>0.57601694036265838</v>
      </c>
      <c r="M27" s="45">
        <v>0</v>
      </c>
      <c r="N27" s="27" t="s">
        <v>33</v>
      </c>
      <c r="O27" s="20" t="s">
        <v>32</v>
      </c>
      <c r="P27" s="20" t="s">
        <v>32</v>
      </c>
      <c r="Q27" s="4" t="s">
        <v>32</v>
      </c>
      <c r="R27" s="20"/>
      <c r="S27" s="20">
        <v>2014</v>
      </c>
      <c r="T27" s="20"/>
      <c r="U27" s="20"/>
      <c r="V27" s="20">
        <v>2014</v>
      </c>
      <c r="W27" s="19" t="s">
        <v>31</v>
      </c>
      <c r="X27" s="19" t="s">
        <v>31</v>
      </c>
      <c r="Y27" s="4"/>
      <c r="Z27" s="21" t="s">
        <v>89</v>
      </c>
      <c r="AA27" s="14">
        <v>800000</v>
      </c>
      <c r="AB27" s="14">
        <v>1600</v>
      </c>
      <c r="AC27" s="14">
        <f t="shared" si="0"/>
        <v>500</v>
      </c>
      <c r="AD27" s="4"/>
      <c r="AE27" s="11"/>
      <c r="AF27" s="11" t="s">
        <v>117</v>
      </c>
      <c r="AG27" s="4">
        <v>3333333.81</v>
      </c>
      <c r="AH27" s="4">
        <v>20028</v>
      </c>
      <c r="AI27" s="36">
        <v>0.76200000000000001</v>
      </c>
      <c r="AJ27" s="39">
        <v>53.2</v>
      </c>
      <c r="AK27" s="107">
        <v>48.2</v>
      </c>
      <c r="AO27" s="1"/>
      <c r="AP27" s="1"/>
      <c r="AQ27" s="1"/>
      <c r="AR27" s="1"/>
      <c r="AS27" s="1"/>
      <c r="AT27" s="1"/>
      <c r="AU27" s="1"/>
      <c r="AV27" s="1"/>
    </row>
    <row r="28" spans="1:48" s="38" customFormat="1">
      <c r="A28" s="101"/>
      <c r="B28" s="11">
        <v>26</v>
      </c>
      <c r="C28" s="11" t="s">
        <v>387</v>
      </c>
      <c r="D28" s="11" t="s">
        <v>106</v>
      </c>
      <c r="E28" s="109">
        <v>43252</v>
      </c>
      <c r="F28" s="13">
        <f t="shared" si="1"/>
        <v>26.800462559621099</v>
      </c>
      <c r="G28" s="14">
        <v>26800462.559621099</v>
      </c>
      <c r="H28" s="4">
        <v>24469</v>
      </c>
      <c r="I28" s="15">
        <v>0.53204269699999995</v>
      </c>
      <c r="J28" s="43">
        <v>0.6</v>
      </c>
      <c r="K28" s="4">
        <f t="shared" si="2"/>
        <v>1095.2822984029222</v>
      </c>
      <c r="L28" s="17">
        <f t="shared" si="4"/>
        <v>0.19041764575850526</v>
      </c>
      <c r="M28" s="45">
        <v>0</v>
      </c>
      <c r="N28" s="27" t="s">
        <v>33</v>
      </c>
      <c r="O28" s="20" t="s">
        <v>32</v>
      </c>
      <c r="P28" s="20" t="s">
        <v>33</v>
      </c>
      <c r="Q28" s="20" t="s">
        <v>33</v>
      </c>
      <c r="R28" s="20"/>
      <c r="S28" s="20"/>
      <c r="T28" s="20"/>
      <c r="U28" s="20"/>
      <c r="V28" s="20" t="s">
        <v>88</v>
      </c>
      <c r="W28" s="19" t="s">
        <v>31</v>
      </c>
      <c r="X28" s="19" t="s">
        <v>31</v>
      </c>
      <c r="Y28" s="4"/>
      <c r="Z28" s="21" t="s">
        <v>332</v>
      </c>
      <c r="AA28" s="14">
        <v>1000000</v>
      </c>
      <c r="AB28" s="14">
        <v>2141.2515891708144</v>
      </c>
      <c r="AC28" s="14">
        <f t="shared" si="0"/>
        <v>467.01658275814447</v>
      </c>
      <c r="AD28" s="4"/>
      <c r="AE28" s="11"/>
      <c r="AF28" s="11" t="s">
        <v>120</v>
      </c>
      <c r="AG28" s="4">
        <v>8781958.3399999999</v>
      </c>
      <c r="AH28" s="4">
        <v>6121</v>
      </c>
      <c r="AI28" s="36">
        <v>0.64500000000000002</v>
      </c>
      <c r="AJ28" s="37">
        <v>29.6</v>
      </c>
      <c r="AK28" s="106">
        <v>47.1</v>
      </c>
      <c r="AO28" s="1"/>
      <c r="AP28" s="1"/>
      <c r="AQ28" s="1"/>
      <c r="AR28" s="1"/>
      <c r="AS28" s="1"/>
      <c r="AT28" s="1"/>
      <c r="AU28" s="1"/>
      <c r="AV28" s="1"/>
    </row>
    <row r="29" spans="1:48" s="38" customFormat="1">
      <c r="A29" s="101"/>
      <c r="B29" s="11">
        <v>27</v>
      </c>
      <c r="C29" s="32" t="s">
        <v>111</v>
      </c>
      <c r="D29" s="11" t="s">
        <v>106</v>
      </c>
      <c r="E29" s="109">
        <v>43282</v>
      </c>
      <c r="F29" s="13">
        <f t="shared" si="1"/>
        <v>58.309077793209291</v>
      </c>
      <c r="G29" s="14">
        <v>58309077.793209292</v>
      </c>
      <c r="H29" s="4">
        <v>45390</v>
      </c>
      <c r="I29" s="15">
        <v>0.46549900859220095</v>
      </c>
      <c r="J29" s="16">
        <v>0.72540207094073583</v>
      </c>
      <c r="K29" s="4">
        <f t="shared" si="2"/>
        <v>1284.6238773564505</v>
      </c>
      <c r="L29" s="17">
        <f t="shared" si="4"/>
        <v>0.22333516643888221</v>
      </c>
      <c r="M29" s="45">
        <v>6.1417581769882563E-3</v>
      </c>
      <c r="N29" s="27" t="s">
        <v>33</v>
      </c>
      <c r="O29" s="20" t="s">
        <v>32</v>
      </c>
      <c r="P29" s="20" t="s">
        <v>32</v>
      </c>
      <c r="Q29" s="4" t="s">
        <v>32</v>
      </c>
      <c r="R29" s="20">
        <v>2010</v>
      </c>
      <c r="S29" s="20"/>
      <c r="T29" s="20"/>
      <c r="U29" s="20"/>
      <c r="V29" s="20">
        <v>2010</v>
      </c>
      <c r="W29" s="19" t="s">
        <v>31</v>
      </c>
      <c r="X29" s="19" t="s">
        <v>31</v>
      </c>
      <c r="Y29" s="4"/>
      <c r="Z29" s="21" t="s">
        <v>81</v>
      </c>
      <c r="AA29" s="14">
        <v>2000000</v>
      </c>
      <c r="AB29" s="14">
        <v>862</v>
      </c>
      <c r="AC29" s="14">
        <f t="shared" si="0"/>
        <v>2320.1856148491879</v>
      </c>
      <c r="AD29" s="4"/>
      <c r="AE29" s="11"/>
      <c r="AF29" s="11" t="s">
        <v>279</v>
      </c>
      <c r="AG29" s="4">
        <v>2073966.11</v>
      </c>
      <c r="AH29" s="4">
        <v>25736</v>
      </c>
      <c r="AI29" s="36">
        <v>0.78800000000000003</v>
      </c>
      <c r="AJ29" s="37">
        <v>22.1</v>
      </c>
      <c r="AK29" s="106">
        <v>50.7</v>
      </c>
      <c r="AN29" s="1"/>
      <c r="AV29" s="1"/>
    </row>
    <row r="30" spans="1:48" s="38" customFormat="1">
      <c r="A30" s="46"/>
      <c r="B30" s="11">
        <v>28</v>
      </c>
      <c r="C30" s="32" t="s">
        <v>310</v>
      </c>
      <c r="D30" s="11" t="s">
        <v>106</v>
      </c>
      <c r="E30" s="109">
        <v>43252</v>
      </c>
      <c r="F30" s="13">
        <f t="shared" si="1"/>
        <v>24.374151662302801</v>
      </c>
      <c r="G30" s="14">
        <v>24374151.6623028</v>
      </c>
      <c r="H30" s="4">
        <v>15822</v>
      </c>
      <c r="I30" s="15">
        <v>0.4903333598536081</v>
      </c>
      <c r="J30" s="16">
        <v>0.80400707875110611</v>
      </c>
      <c r="K30" s="4">
        <f t="shared" si="2"/>
        <v>1540.5227949881682</v>
      </c>
      <c r="L30" s="17">
        <f t="shared" si="4"/>
        <v>0.26782385170169826</v>
      </c>
      <c r="M30" s="45">
        <v>0</v>
      </c>
      <c r="N30" s="27" t="s">
        <v>33</v>
      </c>
      <c r="O30" s="20" t="s">
        <v>32</v>
      </c>
      <c r="P30" s="20" t="s">
        <v>33</v>
      </c>
      <c r="Q30" s="20" t="s">
        <v>32</v>
      </c>
      <c r="R30" s="20">
        <v>2015</v>
      </c>
      <c r="S30" s="20">
        <v>2013</v>
      </c>
      <c r="T30" s="20"/>
      <c r="U30" s="20"/>
      <c r="V30" s="20">
        <v>2015</v>
      </c>
      <c r="W30" s="19" t="s">
        <v>31</v>
      </c>
      <c r="X30" s="19" t="s">
        <v>31</v>
      </c>
      <c r="Y30" s="4"/>
      <c r="Z30" s="21" t="s">
        <v>298</v>
      </c>
      <c r="AA30" s="14">
        <v>500000</v>
      </c>
      <c r="AB30" s="14">
        <v>1044</v>
      </c>
      <c r="AC30" s="14">
        <f t="shared" si="0"/>
        <v>478.92720306513411</v>
      </c>
      <c r="AD30" s="4"/>
      <c r="AE30" s="11"/>
      <c r="AF30" s="11" t="s">
        <v>125</v>
      </c>
      <c r="AG30" s="4">
        <v>437076.29</v>
      </c>
      <c r="AH30" s="4">
        <v>10228</v>
      </c>
      <c r="AI30" s="36">
        <v>0.69299999999999995</v>
      </c>
      <c r="AJ30" s="37">
        <v>26.6</v>
      </c>
      <c r="AK30" s="106">
        <v>51.7</v>
      </c>
      <c r="AN30" s="1"/>
      <c r="AV30" s="1"/>
    </row>
    <row r="31" spans="1:48" s="38" customFormat="1">
      <c r="A31" s="48"/>
      <c r="B31" s="11">
        <v>29</v>
      </c>
      <c r="C31" s="32" t="s">
        <v>388</v>
      </c>
      <c r="D31" s="11" t="s">
        <v>106</v>
      </c>
      <c r="E31" s="109">
        <v>43282</v>
      </c>
      <c r="F31" s="13">
        <f t="shared" si="1"/>
        <v>17.393351859915168</v>
      </c>
      <c r="G31" s="14">
        <v>17393351.859915167</v>
      </c>
      <c r="H31" s="30">
        <v>9762</v>
      </c>
      <c r="I31" s="42">
        <v>0.54230690432288464</v>
      </c>
      <c r="J31" s="43">
        <v>0.55000000000000004</v>
      </c>
      <c r="K31" s="30">
        <f t="shared" si="2"/>
        <v>1781.7406125706993</v>
      </c>
      <c r="L31" s="17">
        <f t="shared" si="4"/>
        <v>0.30976018994622728</v>
      </c>
      <c r="M31" s="45">
        <v>5.9467201209706284E-3</v>
      </c>
      <c r="N31" s="19" t="s">
        <v>302</v>
      </c>
      <c r="O31" s="20" t="s">
        <v>32</v>
      </c>
      <c r="P31" s="20" t="s">
        <v>32</v>
      </c>
      <c r="Q31" s="20" t="s">
        <v>306</v>
      </c>
      <c r="R31" s="20"/>
      <c r="S31" s="20"/>
      <c r="T31" s="20"/>
      <c r="U31" s="20"/>
      <c r="V31" s="20" t="s">
        <v>88</v>
      </c>
      <c r="W31" s="19" t="s">
        <v>31</v>
      </c>
      <c r="X31" s="19" t="s">
        <v>31</v>
      </c>
      <c r="Y31" s="4"/>
      <c r="Z31" s="21" t="s">
        <v>323</v>
      </c>
      <c r="AA31" s="14">
        <v>700000</v>
      </c>
      <c r="AB31" s="14">
        <v>1024</v>
      </c>
      <c r="AC31" s="14">
        <f t="shared" si="0"/>
        <v>683.59375</v>
      </c>
      <c r="AD31" s="4"/>
      <c r="AE31" s="11"/>
      <c r="AF31" s="11" t="s">
        <v>127</v>
      </c>
      <c r="AG31" s="4">
        <v>4840076.79</v>
      </c>
      <c r="AH31" s="4">
        <v>13963</v>
      </c>
      <c r="AI31" s="36">
        <v>0.74</v>
      </c>
      <c r="AJ31" s="37">
        <v>21.8</v>
      </c>
      <c r="AK31" s="106">
        <v>44.1</v>
      </c>
      <c r="AN31" s="1"/>
      <c r="AV31" s="1"/>
    </row>
    <row r="32" spans="1:48" s="38" customFormat="1">
      <c r="A32" s="101"/>
      <c r="B32" s="11">
        <v>30</v>
      </c>
      <c r="C32" s="32" t="s">
        <v>230</v>
      </c>
      <c r="D32" s="11" t="s">
        <v>106</v>
      </c>
      <c r="E32" s="109">
        <v>43344</v>
      </c>
      <c r="F32" s="13">
        <f t="shared" si="1"/>
        <v>4.3450500482192149</v>
      </c>
      <c r="G32" s="14">
        <v>4345050.0482192151</v>
      </c>
      <c r="H32" s="30">
        <v>9448</v>
      </c>
      <c r="I32" s="42">
        <v>0.6961261642675699</v>
      </c>
      <c r="J32" s="43">
        <v>0.29614733276883998</v>
      </c>
      <c r="K32" s="30">
        <f t="shared" si="2"/>
        <v>459.89098732210152</v>
      </c>
      <c r="L32" s="17">
        <f t="shared" si="4"/>
        <v>7.9953231453772866E-2</v>
      </c>
      <c r="M32" s="45">
        <v>0</v>
      </c>
      <c r="N32" s="27" t="s">
        <v>33</v>
      </c>
      <c r="O32" s="20" t="s">
        <v>32</v>
      </c>
      <c r="P32" s="20" t="s">
        <v>33</v>
      </c>
      <c r="Q32" s="20" t="s">
        <v>306</v>
      </c>
      <c r="R32" s="20"/>
      <c r="S32" s="20"/>
      <c r="T32" s="20"/>
      <c r="U32" s="20"/>
      <c r="V32" s="20" t="s">
        <v>88</v>
      </c>
      <c r="W32" s="19" t="s">
        <v>31</v>
      </c>
      <c r="X32" s="19" t="s">
        <v>31</v>
      </c>
      <c r="Y32" s="4"/>
      <c r="Z32" s="21" t="s">
        <v>330</v>
      </c>
      <c r="AA32" s="14">
        <v>850000</v>
      </c>
      <c r="AB32" s="14">
        <v>1024</v>
      </c>
      <c r="AC32" s="14">
        <f t="shared" si="0"/>
        <v>830.078125</v>
      </c>
      <c r="AD32" s="22"/>
      <c r="AE32" s="11"/>
      <c r="AF32" s="49"/>
      <c r="AG32" s="50">
        <f>+SUM(AG19:AG31)</f>
        <v>71492233.650000006</v>
      </c>
      <c r="AH32" s="22"/>
      <c r="AI32" s="51"/>
      <c r="AJ32" s="22"/>
      <c r="AK32" s="1"/>
      <c r="AN32" s="1"/>
      <c r="AV32" s="1"/>
    </row>
    <row r="33" spans="1:48" s="38" customFormat="1">
      <c r="A33" s="101"/>
      <c r="B33" s="11">
        <v>31</v>
      </c>
      <c r="C33" s="32" t="s">
        <v>367</v>
      </c>
      <c r="D33" s="11" t="s">
        <v>106</v>
      </c>
      <c r="E33" s="109" t="s">
        <v>372</v>
      </c>
      <c r="F33" s="13">
        <f t="shared" si="1"/>
        <v>79.898238012126953</v>
      </c>
      <c r="G33" s="14">
        <v>79898238.012126952</v>
      </c>
      <c r="H33" s="30">
        <v>59326</v>
      </c>
      <c r="I33" s="42">
        <v>0.53993190169571526</v>
      </c>
      <c r="J33" s="43">
        <v>0.12</v>
      </c>
      <c r="K33" s="30">
        <f t="shared" si="2"/>
        <v>1346.7659712794889</v>
      </c>
      <c r="L33" s="17">
        <f t="shared" si="4"/>
        <v>0.23413872936013366</v>
      </c>
      <c r="M33" s="45">
        <v>9.1509062029556804E-3</v>
      </c>
      <c r="N33" s="27" t="s">
        <v>33</v>
      </c>
      <c r="O33" s="20" t="s">
        <v>33</v>
      </c>
      <c r="P33" s="20" t="s">
        <v>33</v>
      </c>
      <c r="Q33" s="20" t="s">
        <v>32</v>
      </c>
      <c r="R33" s="20">
        <v>2015</v>
      </c>
      <c r="S33" s="20">
        <v>2017</v>
      </c>
      <c r="T33" s="20"/>
      <c r="U33" s="20"/>
      <c r="V33" s="20">
        <v>2017</v>
      </c>
      <c r="W33" s="19" t="s">
        <v>31</v>
      </c>
      <c r="X33" s="19" t="s">
        <v>31</v>
      </c>
      <c r="Y33" s="4"/>
      <c r="Z33" s="21" t="s">
        <v>333</v>
      </c>
      <c r="AA33" s="14">
        <v>800000</v>
      </c>
      <c r="AB33" s="14">
        <v>1092.1566774379178</v>
      </c>
      <c r="AC33" s="14">
        <f t="shared" si="0"/>
        <v>732.49563595281404</v>
      </c>
      <c r="AD33" s="22"/>
      <c r="AE33" s="11"/>
      <c r="AK33" s="1"/>
      <c r="AN33" s="1"/>
      <c r="AV33" s="1"/>
    </row>
    <row r="34" spans="1:48" s="38" customFormat="1">
      <c r="A34" s="48"/>
      <c r="B34" s="11">
        <v>32</v>
      </c>
      <c r="C34" s="32" t="s">
        <v>389</v>
      </c>
      <c r="D34" s="11" t="s">
        <v>117</v>
      </c>
      <c r="E34" s="109" t="s">
        <v>372</v>
      </c>
      <c r="F34" s="13">
        <f t="shared" si="1"/>
        <v>11.810059796714384</v>
      </c>
      <c r="G34" s="14">
        <v>11810059.796714384</v>
      </c>
      <c r="H34" s="30">
        <v>23113</v>
      </c>
      <c r="I34" s="42">
        <v>0.99575996192618876</v>
      </c>
      <c r="J34" s="43">
        <f>12613/20672</f>
        <v>0.61014899380804954</v>
      </c>
      <c r="K34" s="30">
        <f t="shared" si="2"/>
        <v>510.97044073527383</v>
      </c>
      <c r="L34" s="17">
        <f>K34/$AH$27</f>
        <v>2.5512804111008279E-2</v>
      </c>
      <c r="M34" s="45">
        <v>8.0017925995291284E-3</v>
      </c>
      <c r="N34" s="27" t="s">
        <v>302</v>
      </c>
      <c r="O34" s="20" t="s">
        <v>32</v>
      </c>
      <c r="P34" s="20" t="s">
        <v>32</v>
      </c>
      <c r="Q34" s="4" t="s">
        <v>32</v>
      </c>
      <c r="R34" s="20">
        <v>2013</v>
      </c>
      <c r="S34" s="20"/>
      <c r="T34" s="20"/>
      <c r="U34" s="20"/>
      <c r="V34" s="20">
        <v>2017</v>
      </c>
      <c r="W34" s="19" t="s">
        <v>31</v>
      </c>
      <c r="X34" s="19" t="s">
        <v>31</v>
      </c>
      <c r="Y34" s="4"/>
      <c r="Z34" s="21" t="s">
        <v>351</v>
      </c>
      <c r="AA34" s="14">
        <v>1000000</v>
      </c>
      <c r="AB34" s="14">
        <v>938.38807894944409</v>
      </c>
      <c r="AC34" s="14">
        <f t="shared" si="0"/>
        <v>1065.6571864377609</v>
      </c>
      <c r="AD34" s="22"/>
      <c r="AE34" s="49"/>
      <c r="AF34" s="49"/>
      <c r="AH34" s="22"/>
      <c r="AI34" s="51"/>
      <c r="AJ34" s="22"/>
      <c r="AK34" s="1"/>
      <c r="AN34" s="1"/>
      <c r="AV34" s="1"/>
    </row>
    <row r="35" spans="1:48" s="38" customFormat="1" ht="25.5">
      <c r="A35" s="102"/>
      <c r="B35" s="11">
        <v>33</v>
      </c>
      <c r="C35" s="32" t="s">
        <v>370</v>
      </c>
      <c r="D35" s="11" t="s">
        <v>117</v>
      </c>
      <c r="E35" s="109">
        <v>43160</v>
      </c>
      <c r="F35" s="13">
        <f t="shared" si="1"/>
        <v>15.183643310000001</v>
      </c>
      <c r="G35" s="14">
        <v>15183643.310000001</v>
      </c>
      <c r="H35" s="30">
        <v>41674</v>
      </c>
      <c r="I35" s="42">
        <v>0.85000366559956986</v>
      </c>
      <c r="J35" s="42">
        <v>0.76</v>
      </c>
      <c r="K35" s="30">
        <f t="shared" si="2"/>
        <v>364.34331501655709</v>
      </c>
      <c r="L35" s="17">
        <f>K35/$AH$27</f>
        <v>1.8191697374503549E-2</v>
      </c>
      <c r="M35" s="45">
        <v>0</v>
      </c>
      <c r="N35" s="27" t="s">
        <v>33</v>
      </c>
      <c r="O35" s="20" t="s">
        <v>32</v>
      </c>
      <c r="P35" s="20" t="s">
        <v>32</v>
      </c>
      <c r="Q35" s="4" t="s">
        <v>32</v>
      </c>
      <c r="R35" s="20">
        <v>2014</v>
      </c>
      <c r="S35" s="20">
        <v>2017</v>
      </c>
      <c r="T35" s="20"/>
      <c r="U35" s="20"/>
      <c r="V35" s="20">
        <v>2017</v>
      </c>
      <c r="W35" s="19" t="s">
        <v>31</v>
      </c>
      <c r="X35" s="19" t="s">
        <v>31</v>
      </c>
      <c r="Y35" s="4"/>
      <c r="Z35" s="21" t="s">
        <v>84</v>
      </c>
      <c r="AA35" s="14">
        <v>2000000</v>
      </c>
      <c r="AB35" s="14">
        <v>1507</v>
      </c>
      <c r="AC35" s="14">
        <f t="shared" si="0"/>
        <v>1327.1400132714002</v>
      </c>
      <c r="AD35" s="22"/>
      <c r="AE35" s="49"/>
      <c r="AF35" s="6" t="s">
        <v>136</v>
      </c>
      <c r="AG35" s="6" t="s">
        <v>410</v>
      </c>
      <c r="AH35" s="6" t="s">
        <v>412</v>
      </c>
      <c r="AI35" s="6" t="s">
        <v>414</v>
      </c>
      <c r="AJ35" s="6" t="s">
        <v>416</v>
      </c>
      <c r="AK35" s="1"/>
      <c r="AN35" s="1"/>
      <c r="AV35" s="1"/>
    </row>
    <row r="36" spans="1:48">
      <c r="A36" s="101"/>
      <c r="B36" s="11">
        <v>34</v>
      </c>
      <c r="C36" s="11" t="s">
        <v>56</v>
      </c>
      <c r="D36" s="11" t="s">
        <v>120</v>
      </c>
      <c r="E36" s="109">
        <v>43252</v>
      </c>
      <c r="F36" s="13">
        <f t="shared" si="1"/>
        <v>60.065146298937997</v>
      </c>
      <c r="G36" s="14">
        <v>60065146.298937999</v>
      </c>
      <c r="H36" s="30">
        <v>54837</v>
      </c>
      <c r="I36" s="42">
        <v>0.7016248153618907</v>
      </c>
      <c r="J36" s="43">
        <v>0.40000364717252951</v>
      </c>
      <c r="K36" s="30">
        <f t="shared" si="2"/>
        <v>1095.3397578083775</v>
      </c>
      <c r="L36" s="17">
        <f>K36/$AH$28</f>
        <v>0.1789478447652961</v>
      </c>
      <c r="M36" s="45">
        <v>1.0431841363514726E-2</v>
      </c>
      <c r="N36" s="27" t="s">
        <v>33</v>
      </c>
      <c r="O36" s="20" t="s">
        <v>32</v>
      </c>
      <c r="P36" s="20" t="s">
        <v>33</v>
      </c>
      <c r="Q36" s="20" t="s">
        <v>141</v>
      </c>
      <c r="R36" s="20"/>
      <c r="S36" s="20"/>
      <c r="T36" s="20"/>
      <c r="U36" s="20"/>
      <c r="V36" s="20" t="s">
        <v>88</v>
      </c>
      <c r="W36" s="19">
        <v>0.52</v>
      </c>
      <c r="X36" s="19" t="s">
        <v>31</v>
      </c>
      <c r="Y36" s="4"/>
      <c r="Z36" s="21" t="s">
        <v>100</v>
      </c>
      <c r="AA36" s="14">
        <v>2000000</v>
      </c>
      <c r="AB36" s="14">
        <v>1507</v>
      </c>
      <c r="AC36" s="14">
        <f t="shared" si="0"/>
        <v>1327.1400132714002</v>
      </c>
      <c r="AD36" s="22"/>
      <c r="AF36" s="11" t="s">
        <v>140</v>
      </c>
      <c r="AG36" s="4">
        <v>17902</v>
      </c>
      <c r="AH36" s="36">
        <v>0.79500000000000004</v>
      </c>
      <c r="AI36" s="4">
        <v>31.5</v>
      </c>
      <c r="AJ36" s="37" t="s">
        <v>141</v>
      </c>
    </row>
    <row r="37" spans="1:48">
      <c r="A37" s="101"/>
      <c r="B37" s="11">
        <v>35</v>
      </c>
      <c r="C37" s="11" t="s">
        <v>128</v>
      </c>
      <c r="D37" s="11" t="s">
        <v>120</v>
      </c>
      <c r="E37" s="109">
        <v>43282</v>
      </c>
      <c r="F37" s="13">
        <f t="shared" si="1"/>
        <v>44.78217341123819</v>
      </c>
      <c r="G37" s="14">
        <v>44782173.411238194</v>
      </c>
      <c r="H37" s="30">
        <v>20763</v>
      </c>
      <c r="I37" s="42">
        <v>0.65472234262871454</v>
      </c>
      <c r="J37" s="43">
        <v>0.45999999999999996</v>
      </c>
      <c r="K37" s="30">
        <f t="shared" si="2"/>
        <v>2156.8257675306168</v>
      </c>
      <c r="L37" s="17">
        <f>K37/$AH$28</f>
        <v>0.35236493506463268</v>
      </c>
      <c r="M37" s="45">
        <v>2.1286147927085008E-2</v>
      </c>
      <c r="N37" s="27" t="s">
        <v>33</v>
      </c>
      <c r="O37" s="20" t="s">
        <v>32</v>
      </c>
      <c r="P37" s="20" t="s">
        <v>33</v>
      </c>
      <c r="Q37" s="4" t="s">
        <v>32</v>
      </c>
      <c r="R37" s="20">
        <v>2008</v>
      </c>
      <c r="S37" s="20"/>
      <c r="T37" s="20"/>
      <c r="U37" s="20"/>
      <c r="V37" s="20">
        <v>2008</v>
      </c>
      <c r="W37" s="19" t="s">
        <v>31</v>
      </c>
      <c r="X37" s="19" t="s">
        <v>31</v>
      </c>
      <c r="Y37" s="4"/>
      <c r="Z37" s="21" t="s">
        <v>90</v>
      </c>
      <c r="AA37" s="14">
        <v>1000000</v>
      </c>
      <c r="AB37" s="14">
        <v>2268</v>
      </c>
      <c r="AC37" s="14">
        <f t="shared" si="0"/>
        <v>440.91710758377423</v>
      </c>
      <c r="AD37" s="22"/>
      <c r="AF37" s="11" t="s">
        <v>145</v>
      </c>
      <c r="AG37" s="4">
        <v>8444</v>
      </c>
      <c r="AH37" s="36">
        <v>0.70599999999999996</v>
      </c>
      <c r="AI37" s="4" t="s">
        <v>141</v>
      </c>
      <c r="AJ37" s="37">
        <v>53.3</v>
      </c>
    </row>
    <row r="38" spans="1:48">
      <c r="A38" s="53"/>
      <c r="B38" s="11">
        <v>36</v>
      </c>
      <c r="C38" s="11" t="s">
        <v>130</v>
      </c>
      <c r="D38" s="11" t="s">
        <v>120</v>
      </c>
      <c r="E38" s="109">
        <v>43282</v>
      </c>
      <c r="F38" s="13">
        <f t="shared" si="1"/>
        <v>15.429774189923</v>
      </c>
      <c r="G38" s="14">
        <v>15429774.189923</v>
      </c>
      <c r="H38" s="30">
        <v>8950</v>
      </c>
      <c r="I38" s="42">
        <v>0.58737430167597771</v>
      </c>
      <c r="J38" s="42">
        <v>0.17843575418994415</v>
      </c>
      <c r="K38" s="30">
        <f t="shared" si="2"/>
        <v>1723.9971161925139</v>
      </c>
      <c r="L38" s="17">
        <f>K38/$AH$28</f>
        <v>0.28165285348676916</v>
      </c>
      <c r="M38" s="45">
        <v>3.218752027533129E-2</v>
      </c>
      <c r="N38" s="27" t="s">
        <v>33</v>
      </c>
      <c r="O38" s="20" t="s">
        <v>32</v>
      </c>
      <c r="P38" s="20" t="s">
        <v>33</v>
      </c>
      <c r="Q38" s="20" t="s">
        <v>141</v>
      </c>
      <c r="R38" s="20"/>
      <c r="S38" s="20"/>
      <c r="T38" s="20"/>
      <c r="U38" s="20"/>
      <c r="V38" s="20" t="s">
        <v>88</v>
      </c>
      <c r="W38" s="19" t="s">
        <v>31</v>
      </c>
      <c r="X38" s="19">
        <v>0.53</v>
      </c>
      <c r="Y38" s="4"/>
      <c r="Z38" s="21" t="s">
        <v>103</v>
      </c>
      <c r="AA38" s="14">
        <v>1000000</v>
      </c>
      <c r="AB38" s="14">
        <v>4344</v>
      </c>
      <c r="AC38" s="14">
        <f t="shared" si="0"/>
        <v>230.20257826887661</v>
      </c>
      <c r="AD38" s="22"/>
      <c r="AF38" s="11" t="s">
        <v>148</v>
      </c>
      <c r="AG38" s="4">
        <v>15485</v>
      </c>
      <c r="AH38" s="36">
        <v>0.754</v>
      </c>
      <c r="AI38" s="37">
        <v>7.4</v>
      </c>
      <c r="AJ38" s="37">
        <v>51.5</v>
      </c>
    </row>
    <row r="39" spans="1:48">
      <c r="A39" s="53"/>
      <c r="B39" s="11">
        <v>37</v>
      </c>
      <c r="C39" s="11" t="s">
        <v>390</v>
      </c>
      <c r="D39" s="11" t="s">
        <v>120</v>
      </c>
      <c r="E39" s="109">
        <v>43252</v>
      </c>
      <c r="F39" s="13">
        <f t="shared" si="1"/>
        <v>0.10180922491678555</v>
      </c>
      <c r="G39" s="14">
        <v>101809.22491678555</v>
      </c>
      <c r="H39" s="30">
        <v>65780</v>
      </c>
      <c r="I39" s="42">
        <v>0.49483360999999998</v>
      </c>
      <c r="J39" s="43">
        <v>0.76028594599999999</v>
      </c>
      <c r="K39" s="30">
        <f t="shared" si="2"/>
        <v>1.5477230908602242</v>
      </c>
      <c r="L39" s="17">
        <f>K39/$AH$28</f>
        <v>2.528546137657612E-4</v>
      </c>
      <c r="M39" s="45">
        <v>1.2750803475681067E-2</v>
      </c>
      <c r="N39" s="27" t="s">
        <v>302</v>
      </c>
      <c r="O39" s="20" t="s">
        <v>32</v>
      </c>
      <c r="P39" s="20" t="s">
        <v>32</v>
      </c>
      <c r="Q39" s="4" t="s">
        <v>32</v>
      </c>
      <c r="R39" s="20"/>
      <c r="S39" s="20"/>
      <c r="T39" s="20" t="s">
        <v>92</v>
      </c>
      <c r="U39" s="20"/>
      <c r="V39" s="20">
        <v>2017</v>
      </c>
      <c r="W39" s="19" t="s">
        <v>31</v>
      </c>
      <c r="X39" s="19" t="s">
        <v>31</v>
      </c>
      <c r="Y39" s="4"/>
      <c r="Z39" s="21" t="s">
        <v>334</v>
      </c>
      <c r="AA39" s="14">
        <v>1000000</v>
      </c>
      <c r="AB39" s="14">
        <v>5428.9224180530391</v>
      </c>
      <c r="AC39" s="14">
        <f t="shared" si="0"/>
        <v>184.19861677791806</v>
      </c>
      <c r="AD39" s="22"/>
      <c r="AF39" s="11" t="s">
        <v>151</v>
      </c>
      <c r="AG39" s="4">
        <v>17930</v>
      </c>
      <c r="AH39" s="36">
        <v>0.77600000000000002</v>
      </c>
      <c r="AI39" s="37">
        <v>20.5</v>
      </c>
      <c r="AJ39" s="37">
        <v>48.5</v>
      </c>
    </row>
    <row r="40" spans="1:48">
      <c r="A40" s="102"/>
      <c r="B40" s="11">
        <v>38</v>
      </c>
      <c r="C40" s="11" t="s">
        <v>391</v>
      </c>
      <c r="D40" s="11" t="s">
        <v>120</v>
      </c>
      <c r="E40" s="109">
        <v>43282</v>
      </c>
      <c r="F40" s="13">
        <f t="shared" si="1"/>
        <v>20.545011805783599</v>
      </c>
      <c r="G40" s="14">
        <v>20545011.8057836</v>
      </c>
      <c r="H40" s="30">
        <v>49124</v>
      </c>
      <c r="I40" s="15">
        <v>0.90102597508346227</v>
      </c>
      <c r="J40" s="43">
        <v>0.52</v>
      </c>
      <c r="K40" s="30">
        <f t="shared" si="2"/>
        <v>418.22758337642699</v>
      </c>
      <c r="L40" s="17">
        <f>K40/$AH$28</f>
        <v>6.8326675931453515E-2</v>
      </c>
      <c r="M40" s="45">
        <v>2.8805867085178571E-2</v>
      </c>
      <c r="N40" s="27" t="s">
        <v>302</v>
      </c>
      <c r="O40" s="20" t="s">
        <v>32</v>
      </c>
      <c r="P40" s="20" t="s">
        <v>32</v>
      </c>
      <c r="Q40" s="4" t="s">
        <v>32</v>
      </c>
      <c r="R40" s="20">
        <v>2013</v>
      </c>
      <c r="S40" s="20" t="s">
        <v>33</v>
      </c>
      <c r="T40" s="20"/>
      <c r="U40" s="20"/>
      <c r="V40" s="20">
        <v>2017</v>
      </c>
      <c r="W40" s="19" t="s">
        <v>31</v>
      </c>
      <c r="X40" s="19" t="s">
        <v>31</v>
      </c>
      <c r="Y40" s="4"/>
      <c r="Z40" s="21" t="s">
        <v>380</v>
      </c>
      <c r="AA40" s="14">
        <v>500000</v>
      </c>
      <c r="AB40" s="14">
        <v>5822.1194297352431</v>
      </c>
      <c r="AC40" s="14">
        <f t="shared" si="0"/>
        <v>85.879378812869376</v>
      </c>
      <c r="AD40" s="4"/>
      <c r="AF40" s="11" t="s">
        <v>154</v>
      </c>
      <c r="AG40" s="4">
        <v>25425</v>
      </c>
      <c r="AH40" s="36">
        <v>0.84699999999999998</v>
      </c>
      <c r="AI40" s="37">
        <v>11.7</v>
      </c>
      <c r="AJ40" s="37">
        <v>50.5</v>
      </c>
    </row>
    <row r="41" spans="1:48" ht="18" customHeight="1">
      <c r="A41" s="102"/>
      <c r="B41" s="11">
        <v>39</v>
      </c>
      <c r="C41" s="11" t="s">
        <v>137</v>
      </c>
      <c r="D41" s="11" t="s">
        <v>122</v>
      </c>
      <c r="E41" s="109">
        <v>43252</v>
      </c>
      <c r="F41" s="13">
        <f t="shared" si="1"/>
        <v>28.132936000000001</v>
      </c>
      <c r="G41" s="14">
        <v>28132936</v>
      </c>
      <c r="H41" s="30">
        <v>17833</v>
      </c>
      <c r="I41" s="15">
        <v>0.42926036000672912</v>
      </c>
      <c r="J41" s="16">
        <v>0.33735210003925309</v>
      </c>
      <c r="K41" s="30">
        <f t="shared" si="2"/>
        <v>1577.5773005102899</v>
      </c>
      <c r="L41" s="17">
        <f>K41/$AH$29</f>
        <v>6.1298465204782791E-2</v>
      </c>
      <c r="M41" s="45">
        <v>2.5450596411266849E-2</v>
      </c>
      <c r="N41" s="27" t="s">
        <v>33</v>
      </c>
      <c r="O41" s="20" t="s">
        <v>32</v>
      </c>
      <c r="P41" s="20" t="s">
        <v>33</v>
      </c>
      <c r="Q41" s="20" t="s">
        <v>33</v>
      </c>
      <c r="R41" s="20"/>
      <c r="S41" s="20"/>
      <c r="T41" s="20"/>
      <c r="U41" s="20"/>
      <c r="V41" s="20" t="s">
        <v>88</v>
      </c>
      <c r="W41" s="19" t="s">
        <v>31</v>
      </c>
      <c r="X41" s="19" t="s">
        <v>31</v>
      </c>
      <c r="Y41" s="4"/>
      <c r="Z41" s="21" t="s">
        <v>107</v>
      </c>
      <c r="AA41" s="14">
        <v>1000000</v>
      </c>
      <c r="AB41" s="14">
        <v>1680</v>
      </c>
      <c r="AC41" s="14">
        <f t="shared" si="0"/>
        <v>595.23809523809518</v>
      </c>
      <c r="AD41" s="4"/>
      <c r="AE41" s="5"/>
      <c r="AF41" s="11" t="s">
        <v>159</v>
      </c>
      <c r="AG41" s="4">
        <v>1878</v>
      </c>
      <c r="AH41" s="36">
        <v>0.49299999999999999</v>
      </c>
      <c r="AI41" s="37">
        <v>58.5</v>
      </c>
      <c r="AJ41" s="37">
        <v>60.8</v>
      </c>
    </row>
    <row r="42" spans="1:48">
      <c r="A42" s="103"/>
      <c r="B42" s="11">
        <v>40</v>
      </c>
      <c r="C42" s="11" t="s">
        <v>124</v>
      </c>
      <c r="D42" s="11" t="s">
        <v>122</v>
      </c>
      <c r="E42" s="109">
        <v>43252</v>
      </c>
      <c r="F42" s="13">
        <f t="shared" si="1"/>
        <v>6.1487530000000001</v>
      </c>
      <c r="G42" s="14">
        <v>6148753</v>
      </c>
      <c r="H42" s="30">
        <v>4478</v>
      </c>
      <c r="I42" s="42">
        <v>0.41599999999999998</v>
      </c>
      <c r="J42" s="43">
        <v>1</v>
      </c>
      <c r="K42" s="30">
        <f t="shared" si="2"/>
        <v>1373.10250111657</v>
      </c>
      <c r="L42" s="17">
        <f>K42/$AH$29</f>
        <v>5.3353376636484692E-2</v>
      </c>
      <c r="M42" s="45">
        <v>8.0000000000000004E-4</v>
      </c>
      <c r="N42" s="27" t="s">
        <v>33</v>
      </c>
      <c r="O42" s="20" t="s">
        <v>32</v>
      </c>
      <c r="P42" s="20" t="s">
        <v>33</v>
      </c>
      <c r="Q42" s="20" t="s">
        <v>33</v>
      </c>
      <c r="R42" s="20"/>
      <c r="S42" s="20"/>
      <c r="T42" s="20"/>
      <c r="U42" s="20"/>
      <c r="V42" s="20" t="s">
        <v>88</v>
      </c>
      <c r="W42" s="19" t="s">
        <v>31</v>
      </c>
      <c r="X42" s="19" t="s">
        <v>31</v>
      </c>
      <c r="Y42" s="4"/>
      <c r="Z42" s="21" t="s">
        <v>109</v>
      </c>
      <c r="AA42" s="14">
        <v>500000</v>
      </c>
      <c r="AB42" s="14">
        <v>1760</v>
      </c>
      <c r="AC42" s="14">
        <f t="shared" si="0"/>
        <v>284.09090909090907</v>
      </c>
      <c r="AD42" s="4"/>
      <c r="AE42" s="11"/>
      <c r="AF42" s="11" t="s">
        <v>162</v>
      </c>
      <c r="AG42" s="4">
        <v>9557</v>
      </c>
      <c r="AH42" s="36">
        <v>0.73</v>
      </c>
      <c r="AI42" s="37">
        <v>19.899999999999999</v>
      </c>
      <c r="AJ42" s="37">
        <v>45.5</v>
      </c>
    </row>
    <row r="43" spans="1:48">
      <c r="A43" s="103"/>
      <c r="B43" s="11">
        <v>41</v>
      </c>
      <c r="C43" s="11" t="s">
        <v>146</v>
      </c>
      <c r="D43" s="11" t="s">
        <v>125</v>
      </c>
      <c r="E43" s="109" t="s">
        <v>372</v>
      </c>
      <c r="F43" s="13">
        <f t="shared" si="1"/>
        <v>23.324460999999999</v>
      </c>
      <c r="G43" s="14">
        <v>23324461</v>
      </c>
      <c r="H43" s="30">
        <v>78654</v>
      </c>
      <c r="I43" s="42">
        <v>0.85499999999999998</v>
      </c>
      <c r="J43" s="43">
        <v>0.65300000000000002</v>
      </c>
      <c r="K43" s="30">
        <f t="shared" si="2"/>
        <v>296.54513438604522</v>
      </c>
      <c r="L43" s="17">
        <f>K43/$AH$30</f>
        <v>2.8993462493747089E-2</v>
      </c>
      <c r="M43" s="45">
        <v>0</v>
      </c>
      <c r="N43" s="27" t="s">
        <v>33</v>
      </c>
      <c r="O43" s="20" t="s">
        <v>32</v>
      </c>
      <c r="P43" s="20" t="s">
        <v>33</v>
      </c>
      <c r="Q43" s="4" t="s">
        <v>32</v>
      </c>
      <c r="R43" s="20"/>
      <c r="S43" s="20"/>
      <c r="T43" s="20"/>
      <c r="U43" s="20">
        <v>2014</v>
      </c>
      <c r="V43" s="20">
        <v>2014</v>
      </c>
      <c r="W43" s="19" t="s">
        <v>31</v>
      </c>
      <c r="X43" s="19" t="s">
        <v>31</v>
      </c>
      <c r="Y43" s="4"/>
      <c r="Z43" s="21" t="s">
        <v>112</v>
      </c>
      <c r="AA43" s="14">
        <v>1000000</v>
      </c>
      <c r="AB43" s="14">
        <v>1863</v>
      </c>
      <c r="AC43" s="14">
        <f t="shared" si="0"/>
        <v>536.76865271068175</v>
      </c>
      <c r="AD43" s="4"/>
      <c r="AE43" s="11"/>
      <c r="AF43" s="11" t="s">
        <v>164</v>
      </c>
      <c r="AG43" s="4">
        <v>14124</v>
      </c>
      <c r="AH43" s="36">
        <v>0.72499999999999998</v>
      </c>
      <c r="AI43" s="37" t="s">
        <v>141</v>
      </c>
      <c r="AJ43" s="37" t="s">
        <v>141</v>
      </c>
    </row>
    <row r="44" spans="1:48">
      <c r="A44" s="103"/>
      <c r="B44" s="11">
        <v>42</v>
      </c>
      <c r="C44" s="11" t="s">
        <v>149</v>
      </c>
      <c r="D44" s="11" t="s">
        <v>127</v>
      </c>
      <c r="E44" s="109" t="s">
        <v>372</v>
      </c>
      <c r="F44" s="13">
        <f t="shared" si="1"/>
        <v>100.474341</v>
      </c>
      <c r="G44" s="14">
        <v>100474341</v>
      </c>
      <c r="H44" s="30">
        <v>56716</v>
      </c>
      <c r="I44" s="42">
        <v>0.45400000000000001</v>
      </c>
      <c r="J44" s="43">
        <v>0.34</v>
      </c>
      <c r="K44" s="30">
        <f t="shared" si="2"/>
        <v>1771.5343289371606</v>
      </c>
      <c r="L44" s="17">
        <f>K44/$AH$31</f>
        <v>0.12687347482182629</v>
      </c>
      <c r="M44" s="45">
        <v>1.9199999999999998E-2</v>
      </c>
      <c r="N44" s="27" t="s">
        <v>33</v>
      </c>
      <c r="O44" s="20" t="s">
        <v>32</v>
      </c>
      <c r="P44" s="20" t="s">
        <v>32</v>
      </c>
      <c r="Q44" s="20" t="s">
        <v>32</v>
      </c>
      <c r="R44" s="20">
        <v>2016</v>
      </c>
      <c r="S44" s="20" t="s">
        <v>33</v>
      </c>
      <c r="T44" s="20"/>
      <c r="U44" s="20"/>
      <c r="V44" s="20">
        <v>2016</v>
      </c>
      <c r="W44" s="19">
        <f>18902/H44</f>
        <v>0.33327456097044927</v>
      </c>
      <c r="X44" s="19" t="s">
        <v>31</v>
      </c>
      <c r="Y44" s="4"/>
      <c r="Z44" s="21" t="s">
        <v>114</v>
      </c>
      <c r="AA44" s="14">
        <v>500000</v>
      </c>
      <c r="AB44" s="14">
        <v>1722</v>
      </c>
      <c r="AC44" s="14">
        <f t="shared" si="0"/>
        <v>290.36004645760744</v>
      </c>
      <c r="AD44" s="4"/>
      <c r="AE44" s="11"/>
      <c r="AF44" s="11" t="s">
        <v>167</v>
      </c>
      <c r="AG44" s="4">
        <v>32194</v>
      </c>
      <c r="AH44" s="36">
        <v>0.78</v>
      </c>
      <c r="AI44" s="37" t="s">
        <v>141</v>
      </c>
      <c r="AJ44" s="37" t="s">
        <v>141</v>
      </c>
    </row>
    <row r="45" spans="1:48">
      <c r="A45" s="103"/>
      <c r="B45" s="11">
        <v>43</v>
      </c>
      <c r="C45" s="11" t="s">
        <v>152</v>
      </c>
      <c r="D45" s="11" t="s">
        <v>127</v>
      </c>
      <c r="E45" s="109">
        <v>43282</v>
      </c>
      <c r="F45" s="13">
        <f t="shared" si="1"/>
        <v>169.15004400000001</v>
      </c>
      <c r="G45" s="14">
        <v>169150044</v>
      </c>
      <c r="H45" s="30">
        <v>14157</v>
      </c>
      <c r="I45" s="42">
        <v>8.1000000000000003E-2</v>
      </c>
      <c r="J45" s="43">
        <v>2.5999999999999999E-2</v>
      </c>
      <c r="K45" s="30">
        <f t="shared" si="2"/>
        <v>11948.155965246875</v>
      </c>
      <c r="L45" s="17">
        <f>K45/$AH$31</f>
        <v>0.85570120785267312</v>
      </c>
      <c r="M45" s="45">
        <v>0</v>
      </c>
      <c r="N45" s="27" t="s">
        <v>302</v>
      </c>
      <c r="O45" s="20" t="s">
        <v>32</v>
      </c>
      <c r="P45" s="20" t="s">
        <v>33</v>
      </c>
      <c r="Q45" s="20" t="s">
        <v>32</v>
      </c>
      <c r="R45" s="20">
        <v>2011</v>
      </c>
      <c r="S45" s="20"/>
      <c r="T45" s="20"/>
      <c r="U45" s="20"/>
      <c r="V45" s="20">
        <v>2011</v>
      </c>
      <c r="W45" s="19">
        <f>2265/H45</f>
        <v>0.15999152362788727</v>
      </c>
      <c r="X45" s="19" t="s">
        <v>31</v>
      </c>
      <c r="Y45" s="4"/>
      <c r="Z45" s="21" t="s">
        <v>116</v>
      </c>
      <c r="AA45" s="14">
        <v>300000</v>
      </c>
      <c r="AB45" s="14">
        <v>1618</v>
      </c>
      <c r="AC45" s="14">
        <f t="shared" si="0"/>
        <v>185.4140914709518</v>
      </c>
      <c r="AD45" s="4"/>
      <c r="AE45" s="11"/>
      <c r="AF45" s="11" t="s">
        <v>169</v>
      </c>
      <c r="AG45" s="4">
        <v>23504</v>
      </c>
      <c r="AH45" s="36">
        <v>0.79500000000000004</v>
      </c>
      <c r="AI45" s="37">
        <v>9.4</v>
      </c>
      <c r="AJ45" s="37">
        <v>41.6</v>
      </c>
    </row>
    <row r="46" spans="1:48">
      <c r="A46" s="103"/>
      <c r="B46" s="11">
        <v>44</v>
      </c>
      <c r="C46" s="11" t="s">
        <v>229</v>
      </c>
      <c r="D46" s="11" t="s">
        <v>127</v>
      </c>
      <c r="E46" s="109">
        <v>43252</v>
      </c>
      <c r="F46" s="13">
        <f t="shared" si="1"/>
        <v>6.3336730000000001</v>
      </c>
      <c r="G46" s="14">
        <v>6333673</v>
      </c>
      <c r="H46" s="30">
        <v>13816</v>
      </c>
      <c r="I46" s="42">
        <v>0.74</v>
      </c>
      <c r="J46" s="43">
        <v>0.6</v>
      </c>
      <c r="K46" s="30">
        <f t="shared" si="2"/>
        <v>458.43029820497975</v>
      </c>
      <c r="L46" s="17">
        <f>K46/$AH$31</f>
        <v>3.2831791033802175E-2</v>
      </c>
      <c r="M46" s="45">
        <v>0</v>
      </c>
      <c r="N46" s="27" t="s">
        <v>302</v>
      </c>
      <c r="O46" s="20" t="s">
        <v>32</v>
      </c>
      <c r="P46" s="20" t="s">
        <v>32</v>
      </c>
      <c r="Q46" s="20" t="s">
        <v>141</v>
      </c>
      <c r="R46" s="20"/>
      <c r="S46" s="20"/>
      <c r="T46" s="20"/>
      <c r="U46" s="20"/>
      <c r="V46" s="20" t="s">
        <v>88</v>
      </c>
      <c r="W46" s="19" t="s">
        <v>31</v>
      </c>
      <c r="X46" s="19" t="s">
        <v>31</v>
      </c>
      <c r="Y46" s="4"/>
      <c r="Z46" s="21" t="s">
        <v>119</v>
      </c>
      <c r="AA46" s="14">
        <v>300000</v>
      </c>
      <c r="AB46" s="14">
        <v>1618</v>
      </c>
      <c r="AC46" s="14">
        <f t="shared" si="0"/>
        <v>185.4140914709518</v>
      </c>
      <c r="AD46" s="4"/>
      <c r="AE46" s="11"/>
      <c r="AF46" s="11" t="s">
        <v>172</v>
      </c>
      <c r="AG46" s="4" t="s">
        <v>141</v>
      </c>
      <c r="AH46" s="36">
        <v>0.77500000000000002</v>
      </c>
      <c r="AI46" s="37" t="s">
        <v>141</v>
      </c>
      <c r="AJ46" s="37" t="s">
        <v>141</v>
      </c>
    </row>
    <row r="47" spans="1:48">
      <c r="A47" s="104"/>
      <c r="B47" s="11">
        <v>45</v>
      </c>
      <c r="C47" s="11" t="s">
        <v>308</v>
      </c>
      <c r="D47" s="11" t="s">
        <v>127</v>
      </c>
      <c r="E47" s="109" t="s">
        <v>372</v>
      </c>
      <c r="F47" s="13">
        <f t="shared" si="1"/>
        <v>21.351935999999998</v>
      </c>
      <c r="G47" s="14">
        <v>21351936</v>
      </c>
      <c r="H47" s="30">
        <v>11592</v>
      </c>
      <c r="I47" s="42">
        <v>0.42699999999999999</v>
      </c>
      <c r="J47" s="43">
        <v>0.82</v>
      </c>
      <c r="K47" s="30">
        <f t="shared" si="2"/>
        <v>1841.9544513457556</v>
      </c>
      <c r="L47" s="17">
        <f>K47/$AH$31</f>
        <v>0.1319168123860027</v>
      </c>
      <c r="M47" s="45">
        <v>7.7999999999999996E-3</v>
      </c>
      <c r="N47" s="27" t="s">
        <v>302</v>
      </c>
      <c r="O47" s="20" t="s">
        <v>32</v>
      </c>
      <c r="P47" s="20" t="s">
        <v>32</v>
      </c>
      <c r="Q47" s="20" t="s">
        <v>32</v>
      </c>
      <c r="R47" s="27"/>
      <c r="S47" s="27">
        <v>2016</v>
      </c>
      <c r="T47" s="27"/>
      <c r="U47" s="27"/>
      <c r="V47" s="27">
        <v>2016</v>
      </c>
      <c r="W47" s="19" t="s">
        <v>31</v>
      </c>
      <c r="X47" s="19" t="s">
        <v>31</v>
      </c>
      <c r="Y47" s="4"/>
      <c r="Z47" s="21" t="s">
        <v>316</v>
      </c>
      <c r="AA47" s="14">
        <v>500000</v>
      </c>
      <c r="AB47" s="14">
        <v>1630</v>
      </c>
      <c r="AC47" s="14">
        <f t="shared" si="0"/>
        <v>306.74846625766872</v>
      </c>
      <c r="AD47" s="4"/>
      <c r="AE47" s="11"/>
      <c r="AF47" s="11" t="s">
        <v>175</v>
      </c>
      <c r="AG47" s="4">
        <v>11723</v>
      </c>
      <c r="AH47" s="36">
        <v>0.76700000000000002</v>
      </c>
      <c r="AI47" s="37">
        <v>32.1</v>
      </c>
      <c r="AJ47" s="37">
        <v>46.9</v>
      </c>
    </row>
    <row r="48" spans="1:48">
      <c r="B48" s="11">
        <v>47</v>
      </c>
      <c r="C48" s="11" t="s">
        <v>371</v>
      </c>
      <c r="D48" s="11" t="s">
        <v>127</v>
      </c>
      <c r="E48" s="109">
        <v>43160</v>
      </c>
      <c r="F48" s="13">
        <f t="shared" si="1"/>
        <v>41.855117999999997</v>
      </c>
      <c r="G48" s="14">
        <v>41855118</v>
      </c>
      <c r="H48" s="30">
        <v>43518</v>
      </c>
      <c r="I48" s="42">
        <v>0.34</v>
      </c>
      <c r="J48" s="43">
        <v>0</v>
      </c>
      <c r="K48" s="30">
        <f t="shared" si="2"/>
        <v>961.78863918378602</v>
      </c>
      <c r="L48" s="17">
        <f>K48/$AH$31</f>
        <v>6.8881231768515794E-2</v>
      </c>
      <c r="M48" s="45">
        <v>1.7899999999999999E-2</v>
      </c>
      <c r="N48" s="27" t="s">
        <v>302</v>
      </c>
      <c r="O48" s="20" t="s">
        <v>32</v>
      </c>
      <c r="P48" s="20" t="s">
        <v>33</v>
      </c>
      <c r="Q48" s="20" t="s">
        <v>418</v>
      </c>
      <c r="R48" s="27"/>
      <c r="S48" s="27"/>
      <c r="T48" s="27"/>
      <c r="U48" s="27"/>
      <c r="V48" s="27"/>
      <c r="W48" s="19" t="s">
        <v>31</v>
      </c>
      <c r="X48" s="19" t="s">
        <v>31</v>
      </c>
      <c r="Y48" s="4"/>
      <c r="Z48" s="21" t="s">
        <v>61</v>
      </c>
      <c r="AA48" s="14">
        <v>400000</v>
      </c>
      <c r="AB48" s="14">
        <v>753</v>
      </c>
      <c r="AC48" s="14">
        <f t="shared" si="0"/>
        <v>531.20849933598936</v>
      </c>
      <c r="AD48" s="4"/>
      <c r="AE48" s="11"/>
      <c r="AJ48" s="37"/>
    </row>
    <row r="49" spans="1:31" ht="15" customHeight="1">
      <c r="D49" s="2"/>
      <c r="E49" s="2"/>
      <c r="F49" s="2"/>
      <c r="G49" s="55"/>
      <c r="H49" s="56"/>
      <c r="I49" s="57"/>
      <c r="J49" s="57"/>
      <c r="K49" s="2"/>
      <c r="L49" s="2"/>
      <c r="M49" s="2"/>
      <c r="N49" s="2"/>
      <c r="O49" s="2"/>
      <c r="P49" s="2"/>
      <c r="Q49" s="2"/>
      <c r="R49" s="2"/>
      <c r="S49" s="2"/>
      <c r="T49" s="2"/>
      <c r="U49" s="2"/>
      <c r="V49" s="2"/>
      <c r="W49" s="2"/>
      <c r="X49" s="2"/>
      <c r="Y49" s="4"/>
      <c r="Z49" s="21" t="s">
        <v>124</v>
      </c>
      <c r="AA49" s="14">
        <v>300000</v>
      </c>
      <c r="AB49" s="14">
        <v>1114</v>
      </c>
      <c r="AC49" s="14">
        <f t="shared" si="0"/>
        <v>269.29982046678634</v>
      </c>
      <c r="AD49" s="4"/>
      <c r="AE49" s="11"/>
    </row>
    <row r="50" spans="1:31">
      <c r="D50" s="2"/>
      <c r="E50" s="2"/>
      <c r="F50" s="2"/>
      <c r="G50" s="55"/>
      <c r="H50" s="56"/>
      <c r="I50" s="57"/>
      <c r="J50" s="57"/>
      <c r="K50" s="2"/>
      <c r="L50" s="2"/>
      <c r="M50" s="2"/>
      <c r="N50" s="2"/>
      <c r="O50" s="2"/>
      <c r="P50" s="2"/>
      <c r="Q50" s="2"/>
      <c r="R50" s="2"/>
      <c r="S50" s="2"/>
      <c r="T50" s="2"/>
      <c r="U50" s="2"/>
      <c r="V50" s="2"/>
      <c r="W50" s="2"/>
      <c r="X50" s="2"/>
      <c r="Y50" s="4"/>
      <c r="Z50" s="52" t="s">
        <v>329</v>
      </c>
      <c r="AA50" s="14">
        <v>300000</v>
      </c>
      <c r="AB50" s="14">
        <v>1350</v>
      </c>
      <c r="AC50" s="14">
        <f t="shared" si="0"/>
        <v>222.22222222222223</v>
      </c>
      <c r="AD50" s="4"/>
      <c r="AE50" s="11"/>
    </row>
    <row r="51" spans="1:31">
      <c r="A51" s="54" t="s">
        <v>392</v>
      </c>
      <c r="D51" s="2"/>
      <c r="E51" s="2"/>
      <c r="F51" s="2"/>
      <c r="G51" s="55"/>
      <c r="H51" s="56"/>
      <c r="I51" s="57"/>
      <c r="J51" s="57"/>
      <c r="K51" s="2"/>
      <c r="L51" s="2"/>
      <c r="M51" s="2"/>
      <c r="N51" s="2"/>
      <c r="O51" s="2"/>
      <c r="P51" s="2"/>
      <c r="Q51" s="2"/>
      <c r="R51" s="2"/>
      <c r="S51" s="2"/>
      <c r="T51" s="2"/>
      <c r="U51" s="2"/>
      <c r="V51" s="2"/>
      <c r="W51" s="2"/>
      <c r="X51" s="2"/>
      <c r="Y51" s="4"/>
      <c r="Z51" s="52" t="s">
        <v>126</v>
      </c>
      <c r="AA51" s="14">
        <v>2000000</v>
      </c>
      <c r="AB51" s="14">
        <v>2912</v>
      </c>
      <c r="AC51" s="14">
        <f t="shared" si="0"/>
        <v>686.8131868131868</v>
      </c>
      <c r="AD51" s="4"/>
      <c r="AE51" s="11"/>
    </row>
    <row r="52" spans="1:31" ht="13.9" customHeight="1">
      <c r="A52" s="54" t="s">
        <v>393</v>
      </c>
      <c r="W52" s="2"/>
      <c r="X52" s="2"/>
      <c r="Y52" s="4"/>
      <c r="Z52" s="52" t="s">
        <v>129</v>
      </c>
      <c r="AA52" s="63">
        <v>250000</v>
      </c>
      <c r="AB52" s="63">
        <v>285</v>
      </c>
      <c r="AC52" s="63">
        <f t="shared" si="0"/>
        <v>877.19298245614038</v>
      </c>
      <c r="AD52" s="4"/>
      <c r="AE52" s="11"/>
    </row>
    <row r="53" spans="1:31">
      <c r="A53" s="54" t="s">
        <v>394</v>
      </c>
      <c r="D53" s="60"/>
      <c r="E53" s="2"/>
      <c r="F53" s="2"/>
      <c r="G53" s="55"/>
      <c r="H53" s="56"/>
      <c r="I53" s="57"/>
      <c r="J53" s="57"/>
      <c r="K53" s="2"/>
      <c r="L53" s="2"/>
      <c r="M53" s="2"/>
      <c r="N53" s="2"/>
      <c r="O53" s="2"/>
      <c r="P53" s="2"/>
      <c r="Q53" s="2"/>
      <c r="R53" s="2"/>
      <c r="S53" s="2"/>
      <c r="T53" s="2"/>
      <c r="U53" s="2"/>
      <c r="V53" s="2"/>
      <c r="W53" s="2"/>
      <c r="X53" s="2"/>
      <c r="Y53" s="4"/>
      <c r="Z53" s="52" t="s">
        <v>131</v>
      </c>
      <c r="AA53" s="63">
        <v>250000</v>
      </c>
      <c r="AB53" s="63">
        <v>277</v>
      </c>
      <c r="AC53" s="63">
        <f t="shared" si="0"/>
        <v>902.52707581227435</v>
      </c>
      <c r="AD53" s="4"/>
      <c r="AE53" s="11"/>
    </row>
    <row r="54" spans="1:31">
      <c r="A54" s="54" t="s">
        <v>368</v>
      </c>
      <c r="D54" s="60"/>
      <c r="E54" s="2"/>
      <c r="F54" s="2"/>
      <c r="G54" s="55"/>
      <c r="H54" s="56"/>
      <c r="I54" s="57"/>
      <c r="J54" s="57"/>
      <c r="K54" s="2"/>
      <c r="L54" s="2"/>
      <c r="M54" s="2"/>
      <c r="N54" s="2"/>
      <c r="O54" s="2"/>
      <c r="P54" s="2"/>
      <c r="Q54" s="2"/>
      <c r="R54" s="2"/>
      <c r="S54" s="2"/>
      <c r="T54" s="2"/>
      <c r="U54" s="2"/>
      <c r="V54" s="2"/>
      <c r="W54" s="2"/>
      <c r="X54" s="2"/>
      <c r="Y54" s="4"/>
      <c r="Z54" s="52" t="s">
        <v>133</v>
      </c>
      <c r="AA54" s="63">
        <v>250000</v>
      </c>
      <c r="AB54" s="63">
        <v>333</v>
      </c>
      <c r="AC54" s="63">
        <f t="shared" si="0"/>
        <v>750.75075075075074</v>
      </c>
      <c r="AD54" s="4"/>
      <c r="AE54" s="11"/>
    </row>
    <row r="55" spans="1:31">
      <c r="A55" s="54" t="s">
        <v>395</v>
      </c>
      <c r="D55" s="60"/>
      <c r="E55" s="2"/>
      <c r="F55" s="2"/>
      <c r="G55" s="55"/>
      <c r="H55" s="56"/>
      <c r="I55" s="57"/>
      <c r="J55" s="57"/>
      <c r="K55" s="2"/>
      <c r="L55" s="2"/>
      <c r="M55" s="2"/>
      <c r="N55" s="2"/>
      <c r="O55" s="2"/>
      <c r="P55" s="2"/>
      <c r="Q55" s="2"/>
      <c r="R55" s="2"/>
      <c r="S55" s="2"/>
      <c r="T55" s="2"/>
      <c r="U55" s="2"/>
      <c r="V55" s="2"/>
      <c r="W55" s="2"/>
      <c r="X55" s="2"/>
      <c r="Y55" s="4"/>
      <c r="Z55" s="21" t="s">
        <v>221</v>
      </c>
      <c r="AA55" s="14">
        <v>250000</v>
      </c>
      <c r="AB55" s="14">
        <v>335</v>
      </c>
      <c r="AC55" s="14">
        <f t="shared" si="0"/>
        <v>746.26865671641792</v>
      </c>
      <c r="AD55" s="4"/>
      <c r="AE55" s="11"/>
    </row>
    <row r="56" spans="1:31">
      <c r="A56" s="54" t="s">
        <v>396</v>
      </c>
      <c r="D56" s="60"/>
      <c r="E56" s="2"/>
      <c r="F56" s="2"/>
      <c r="G56" s="55"/>
      <c r="H56" s="56"/>
      <c r="I56" s="57"/>
      <c r="J56" s="57"/>
      <c r="K56" s="2"/>
      <c r="L56" s="2"/>
      <c r="M56" s="2"/>
      <c r="N56" s="2"/>
      <c r="O56" s="2"/>
      <c r="P56" s="2"/>
      <c r="Q56" s="2"/>
      <c r="R56" s="2"/>
      <c r="S56" s="2"/>
      <c r="T56" s="2"/>
      <c r="U56" s="2"/>
      <c r="V56" s="2"/>
      <c r="W56" s="2"/>
      <c r="X56" s="2"/>
      <c r="Y56" s="4"/>
      <c r="Z56" s="21" t="s">
        <v>293</v>
      </c>
      <c r="AA56" s="14">
        <v>250000</v>
      </c>
      <c r="AB56" s="14">
        <v>378</v>
      </c>
      <c r="AC56" s="14">
        <f t="shared" si="0"/>
        <v>661.37566137566137</v>
      </c>
      <c r="AD56" s="4"/>
      <c r="AE56" s="11"/>
    </row>
    <row r="57" spans="1:31">
      <c r="A57" s="54" t="s">
        <v>369</v>
      </c>
      <c r="D57" s="60"/>
      <c r="E57" s="2"/>
      <c r="F57" s="2"/>
      <c r="G57" s="55"/>
      <c r="H57" s="56"/>
      <c r="I57" s="57"/>
      <c r="J57" s="57"/>
      <c r="K57" s="2"/>
      <c r="L57" s="2"/>
      <c r="M57" s="2"/>
      <c r="N57" s="2"/>
      <c r="O57" s="2"/>
      <c r="P57" s="2"/>
      <c r="Q57" s="2"/>
      <c r="R57" s="2"/>
      <c r="S57" s="2"/>
      <c r="T57" s="2"/>
      <c r="U57" s="2"/>
      <c r="V57" s="2"/>
      <c r="W57" s="2"/>
      <c r="X57" s="2"/>
      <c r="Y57" s="4"/>
      <c r="Z57" s="21" t="s">
        <v>326</v>
      </c>
      <c r="AA57" s="14">
        <v>300000</v>
      </c>
      <c r="AB57" s="14">
        <v>379</v>
      </c>
      <c r="AC57" s="14">
        <f>AA57/AB57</f>
        <v>791.55672823218993</v>
      </c>
      <c r="AD57" s="4"/>
      <c r="AE57" s="11"/>
    </row>
    <row r="58" spans="1:31">
      <c r="A58" s="54" t="s">
        <v>397</v>
      </c>
      <c r="D58" s="60"/>
      <c r="E58" s="2"/>
      <c r="F58" s="2"/>
      <c r="G58" s="55"/>
      <c r="H58" s="56"/>
      <c r="I58" s="57"/>
      <c r="J58" s="57"/>
      <c r="K58" s="2"/>
      <c r="L58" s="2"/>
      <c r="M58" s="2"/>
      <c r="N58" s="2"/>
      <c r="O58" s="2"/>
      <c r="P58" s="2"/>
      <c r="Q58" s="2"/>
      <c r="R58" s="2"/>
      <c r="S58" s="2"/>
      <c r="T58" s="2"/>
      <c r="U58" s="2"/>
      <c r="V58" s="2"/>
      <c r="W58" s="2"/>
      <c r="X58" s="2"/>
      <c r="Y58" s="4"/>
      <c r="Z58" s="21"/>
      <c r="AA58" s="14"/>
      <c r="AB58" s="14"/>
      <c r="AC58" s="14"/>
      <c r="AD58" s="4"/>
      <c r="AE58" s="11"/>
    </row>
    <row r="59" spans="1:31">
      <c r="A59" s="54" t="s">
        <v>398</v>
      </c>
      <c r="D59" s="60"/>
      <c r="E59" s="2"/>
      <c r="F59" s="2"/>
      <c r="G59" s="55"/>
      <c r="H59" s="56"/>
      <c r="I59" s="57"/>
      <c r="J59" s="57"/>
      <c r="K59" s="2"/>
      <c r="L59" s="2"/>
      <c r="M59" s="2"/>
      <c r="N59" s="2"/>
      <c r="O59" s="2"/>
      <c r="P59" s="2"/>
      <c r="Q59" s="2"/>
      <c r="R59" s="2"/>
      <c r="S59" s="2"/>
      <c r="T59" s="2"/>
      <c r="U59" s="2"/>
      <c r="V59" s="2"/>
      <c r="W59" s="2"/>
      <c r="X59" s="2"/>
      <c r="Y59" s="4"/>
      <c r="Z59" s="21"/>
      <c r="AA59" s="14"/>
      <c r="AB59" s="14"/>
      <c r="AC59" s="14"/>
      <c r="AD59" s="4"/>
      <c r="AE59" s="11"/>
    </row>
    <row r="60" spans="1:31">
      <c r="A60" s="54" t="s">
        <v>399</v>
      </c>
      <c r="D60" s="60"/>
      <c r="E60" s="2"/>
      <c r="F60" s="2"/>
      <c r="G60" s="55"/>
      <c r="H60" s="56"/>
      <c r="I60" s="57"/>
      <c r="J60" s="57"/>
      <c r="K60" s="2"/>
      <c r="L60" s="2"/>
      <c r="M60" s="2"/>
      <c r="N60" s="2"/>
      <c r="O60" s="2"/>
      <c r="P60" s="2"/>
      <c r="Q60" s="2"/>
      <c r="R60" s="2"/>
      <c r="S60" s="2"/>
      <c r="T60" s="2"/>
      <c r="U60" s="2"/>
      <c r="V60" s="2"/>
      <c r="W60" s="2"/>
      <c r="X60" s="2"/>
      <c r="Y60" s="4"/>
      <c r="Z60" s="21"/>
      <c r="AA60" s="14"/>
      <c r="AB60" s="14"/>
      <c r="AC60" s="14"/>
      <c r="AD60" s="4"/>
      <c r="AE60" s="11"/>
    </row>
    <row r="61" spans="1:31">
      <c r="A61" s="54" t="s">
        <v>417</v>
      </c>
      <c r="D61" s="60"/>
      <c r="E61" s="2"/>
      <c r="F61" s="2"/>
      <c r="G61" s="2"/>
      <c r="H61" s="2"/>
      <c r="I61" s="2"/>
      <c r="K61" s="2"/>
      <c r="L61" s="2"/>
      <c r="M61" s="2"/>
      <c r="N61" s="2"/>
      <c r="O61" s="2"/>
      <c r="P61" s="2"/>
      <c r="Q61" s="2"/>
      <c r="R61" s="2"/>
      <c r="S61" s="2"/>
      <c r="T61" s="2"/>
      <c r="U61" s="2"/>
      <c r="V61" s="2"/>
      <c r="W61" s="2"/>
      <c r="X61" s="2"/>
      <c r="Y61" s="4"/>
      <c r="Z61" s="21" t="s">
        <v>365</v>
      </c>
      <c r="AA61" s="14">
        <v>300000</v>
      </c>
      <c r="AB61" s="14">
        <v>350.1821608655211</v>
      </c>
      <c r="AC61" s="14">
        <f>AA61/AB61</f>
        <v>856.69698096131083</v>
      </c>
      <c r="AD61" s="4"/>
      <c r="AE61" s="11"/>
    </row>
    <row r="62" spans="1:31">
      <c r="A62" s="54" t="s">
        <v>401</v>
      </c>
      <c r="P62" s="2"/>
      <c r="Q62" s="2"/>
      <c r="R62" s="2"/>
      <c r="S62" s="2"/>
      <c r="T62" s="2"/>
      <c r="U62" s="2"/>
      <c r="V62" s="2"/>
      <c r="W62" s="2"/>
      <c r="X62" s="2"/>
      <c r="Y62" s="4"/>
      <c r="Z62" s="21" t="s">
        <v>366</v>
      </c>
      <c r="AA62" s="14">
        <v>300000</v>
      </c>
      <c r="AB62" s="111">
        <v>374.91770235458944</v>
      </c>
      <c r="AC62" s="14">
        <f>AA62/AB62</f>
        <v>800.17560684895636</v>
      </c>
      <c r="AD62" s="4"/>
      <c r="AE62" s="11"/>
    </row>
    <row r="63" spans="1:31">
      <c r="A63" s="54" t="s">
        <v>403</v>
      </c>
      <c r="D63" s="61"/>
      <c r="E63" s="2"/>
      <c r="F63" s="2"/>
      <c r="G63" s="2"/>
      <c r="H63" s="2"/>
      <c r="I63" s="2"/>
      <c r="K63" s="2"/>
      <c r="L63" s="2"/>
      <c r="M63" s="2"/>
      <c r="N63" s="2"/>
      <c r="O63" s="2"/>
      <c r="P63" s="2"/>
      <c r="Q63" s="2"/>
      <c r="R63" s="2"/>
      <c r="S63" s="2"/>
      <c r="T63" s="2"/>
      <c r="U63" s="2"/>
      <c r="V63" s="2"/>
      <c r="W63" s="2"/>
      <c r="X63" s="2"/>
      <c r="Y63" s="4"/>
      <c r="Z63" s="21" t="s">
        <v>378</v>
      </c>
      <c r="AA63" s="14">
        <v>200000</v>
      </c>
      <c r="AB63" s="4">
        <v>374.93336886420639</v>
      </c>
      <c r="AC63" s="14">
        <f>AA63/AB63</f>
        <v>533.42811445634788</v>
      </c>
      <c r="AD63" s="22"/>
      <c r="AE63" s="11"/>
    </row>
    <row r="64" spans="1:31" ht="19.899999999999999" customHeight="1">
      <c r="A64" s="54" t="s">
        <v>406</v>
      </c>
      <c r="D64" s="61"/>
      <c r="E64" s="2"/>
      <c r="F64" s="2"/>
      <c r="G64" s="2"/>
      <c r="H64" s="2"/>
      <c r="I64" s="2"/>
      <c r="K64" s="2"/>
      <c r="L64" s="2"/>
      <c r="M64" s="2"/>
      <c r="N64" s="2"/>
      <c r="O64" s="2"/>
      <c r="P64" s="2"/>
      <c r="Q64" s="2"/>
      <c r="R64" s="2"/>
      <c r="S64" s="2"/>
      <c r="T64" s="2"/>
      <c r="U64" s="2"/>
      <c r="V64" s="2"/>
      <c r="W64" s="62"/>
      <c r="X64" s="62"/>
      <c r="Y64" s="4"/>
      <c r="AD64" s="22"/>
    </row>
    <row r="65" spans="1:30" ht="24" customHeight="1">
      <c r="A65" s="54" t="s">
        <v>407</v>
      </c>
      <c r="D65" s="60"/>
      <c r="E65" s="2"/>
      <c r="F65" s="2"/>
      <c r="G65" s="2"/>
      <c r="H65" s="2"/>
      <c r="I65" s="2"/>
      <c r="K65" s="2"/>
      <c r="L65" s="2"/>
      <c r="M65" s="2"/>
      <c r="N65" s="2"/>
      <c r="O65" s="2"/>
      <c r="P65" s="62"/>
      <c r="Q65" s="62"/>
      <c r="R65" s="62"/>
      <c r="S65" s="62"/>
      <c r="T65" s="62"/>
      <c r="U65" s="62"/>
      <c r="V65" s="62"/>
      <c r="W65" s="2"/>
      <c r="X65" s="2"/>
      <c r="Y65" s="4"/>
      <c r="AD65" s="22"/>
    </row>
    <row r="66" spans="1:30" ht="21" customHeight="1">
      <c r="A66" s="54" t="s">
        <v>409</v>
      </c>
      <c r="D66" s="62"/>
      <c r="E66" s="62"/>
      <c r="F66" s="62"/>
      <c r="G66" s="62"/>
      <c r="H66" s="62"/>
      <c r="I66" s="62"/>
      <c r="J66" s="62"/>
      <c r="K66" s="62"/>
      <c r="L66" s="62"/>
      <c r="M66" s="62"/>
      <c r="N66" s="62"/>
      <c r="O66" s="62"/>
      <c r="P66" s="62"/>
      <c r="Q66" s="62"/>
      <c r="R66" s="62"/>
      <c r="S66" s="62"/>
      <c r="T66" s="62"/>
      <c r="U66" s="62"/>
      <c r="V66" s="62"/>
      <c r="Y66" s="4"/>
      <c r="AD66" s="22"/>
    </row>
    <row r="67" spans="1:30" ht="18.600000000000001" customHeight="1">
      <c r="A67" s="54" t="s">
        <v>411</v>
      </c>
      <c r="L67" s="1"/>
      <c r="M67" s="1"/>
      <c r="Y67" s="4"/>
      <c r="Z67" s="21" t="s">
        <v>135</v>
      </c>
      <c r="AA67" s="14">
        <v>1750000</v>
      </c>
      <c r="AB67" s="14">
        <v>1049</v>
      </c>
      <c r="AC67" s="14">
        <f t="shared" si="0"/>
        <v>1668.2554814108676</v>
      </c>
      <c r="AD67" s="22"/>
    </row>
    <row r="68" spans="1:30" ht="27.6" customHeight="1">
      <c r="A68" s="61" t="s">
        <v>413</v>
      </c>
      <c r="Y68" s="4"/>
      <c r="Z68" s="21" t="s">
        <v>139</v>
      </c>
      <c r="AA68" s="14">
        <v>600000</v>
      </c>
      <c r="AB68" s="14">
        <v>1137</v>
      </c>
      <c r="AC68" s="14">
        <f t="shared" si="0"/>
        <v>527.70448548812669</v>
      </c>
      <c r="AD68" s="22"/>
    </row>
    <row r="69" spans="1:30" ht="12" customHeight="1">
      <c r="A69" s="61" t="s">
        <v>415</v>
      </c>
      <c r="Y69" s="4"/>
      <c r="Z69" s="21" t="s">
        <v>144</v>
      </c>
      <c r="AA69" s="14">
        <v>1000000</v>
      </c>
      <c r="AB69" s="14">
        <v>1105</v>
      </c>
      <c r="AC69" s="14">
        <f t="shared" si="0"/>
        <v>904.97737556561083</v>
      </c>
      <c r="AD69" s="22"/>
    </row>
    <row r="70" spans="1:30" ht="12" customHeight="1">
      <c r="A70" s="61" t="s">
        <v>181</v>
      </c>
      <c r="B70" s="64"/>
      <c r="Y70" s="4"/>
      <c r="Z70" s="21" t="s">
        <v>319</v>
      </c>
      <c r="AA70" s="14">
        <v>1500000</v>
      </c>
      <c r="AB70" s="14">
        <v>1090</v>
      </c>
      <c r="AC70" s="14">
        <f t="shared" si="0"/>
        <v>1376.1467889908256</v>
      </c>
      <c r="AD70" s="22"/>
    </row>
    <row r="71" spans="1:30" ht="12" customHeight="1">
      <c r="A71" s="54"/>
      <c r="Y71" s="4"/>
      <c r="Z71" s="21" t="s">
        <v>335</v>
      </c>
      <c r="AA71" s="14">
        <v>1000000</v>
      </c>
      <c r="AB71" s="14">
        <v>1079.6403499074536</v>
      </c>
      <c r="AC71" s="14">
        <f t="shared" si="0"/>
        <v>926.23437062695893</v>
      </c>
      <c r="AD71" s="22"/>
    </row>
    <row r="72" spans="1:30" ht="18" customHeight="1">
      <c r="Y72" s="4"/>
      <c r="Z72" s="21" t="s">
        <v>147</v>
      </c>
      <c r="AA72" s="14">
        <v>2000000</v>
      </c>
      <c r="AB72" s="14">
        <v>1356</v>
      </c>
      <c r="AC72" s="14">
        <f t="shared" si="0"/>
        <v>1474.9262536873157</v>
      </c>
    </row>
    <row r="73" spans="1:30" ht="18" customHeight="1">
      <c r="Y73" s="4"/>
      <c r="Z73" s="21" t="s">
        <v>150</v>
      </c>
      <c r="AA73" s="14">
        <v>500000</v>
      </c>
      <c r="AB73" s="14">
        <v>484</v>
      </c>
      <c r="AC73" s="14">
        <f t="shared" si="0"/>
        <v>1033.0578512396694</v>
      </c>
    </row>
    <row r="74" spans="1:30" ht="35.450000000000003" customHeight="1">
      <c r="L74" s="1"/>
      <c r="M74" s="1"/>
      <c r="Y74" s="4"/>
      <c r="Z74" s="21" t="s">
        <v>153</v>
      </c>
      <c r="AA74" s="14">
        <v>1000000</v>
      </c>
      <c r="AB74" s="14">
        <v>516</v>
      </c>
      <c r="AC74" s="14">
        <f t="shared" si="0"/>
        <v>1937.984496124031</v>
      </c>
      <c r="AD74" s="22"/>
    </row>
    <row r="75" spans="1:30" ht="12" customHeight="1">
      <c r="L75" s="1"/>
      <c r="M75" s="1"/>
      <c r="Y75" s="4"/>
      <c r="Z75" s="21" t="s">
        <v>156</v>
      </c>
      <c r="AA75" s="14">
        <v>500000</v>
      </c>
      <c r="AB75" s="14">
        <v>1162</v>
      </c>
      <c r="AC75" s="14">
        <f t="shared" si="0"/>
        <v>430.29259896729775</v>
      </c>
      <c r="AD75" s="22"/>
    </row>
    <row r="76" spans="1:30" ht="24" customHeight="1">
      <c r="L76" s="1"/>
      <c r="M76" s="1"/>
      <c r="Y76" s="4"/>
      <c r="Z76" s="21" t="s">
        <v>158</v>
      </c>
      <c r="AA76" s="14">
        <v>500000</v>
      </c>
      <c r="AB76" s="14">
        <v>1215</v>
      </c>
      <c r="AC76" s="14">
        <f t="shared" si="0"/>
        <v>411.52263374485597</v>
      </c>
    </row>
    <row r="77" spans="1:30" ht="12" customHeight="1">
      <c r="L77" s="1"/>
      <c r="M77" s="1"/>
      <c r="Z77" s="21" t="s">
        <v>161</v>
      </c>
      <c r="AA77" s="14">
        <v>500000</v>
      </c>
      <c r="AB77" s="14">
        <v>1240</v>
      </c>
      <c r="AC77" s="14">
        <f t="shared" si="0"/>
        <v>403.22580645161293</v>
      </c>
    </row>
    <row r="78" spans="1:30" ht="12" customHeight="1">
      <c r="L78" s="1"/>
      <c r="M78" s="1"/>
      <c r="Z78" s="21" t="s">
        <v>347</v>
      </c>
      <c r="AA78" s="14">
        <v>2000000</v>
      </c>
      <c r="AB78" s="14">
        <v>1692.2394960096206</v>
      </c>
      <c r="AC78" s="14">
        <f t="shared" si="0"/>
        <v>1181.8658084249262</v>
      </c>
    </row>
    <row r="79" spans="1:30" ht="12" customHeight="1">
      <c r="L79" s="1"/>
      <c r="M79" s="1"/>
      <c r="Z79" s="21" t="s">
        <v>132</v>
      </c>
      <c r="AA79" s="14">
        <v>250000</v>
      </c>
      <c r="AB79" s="14">
        <v>1144</v>
      </c>
      <c r="AC79" s="14">
        <f t="shared" si="0"/>
        <v>218.53146853146853</v>
      </c>
    </row>
    <row r="80" spans="1:30" ht="12.75" customHeight="1">
      <c r="L80" s="1"/>
      <c r="M80" s="1"/>
      <c r="Z80" s="21" t="s">
        <v>166</v>
      </c>
      <c r="AA80" s="14">
        <v>2000000</v>
      </c>
      <c r="AB80" s="14">
        <v>1144</v>
      </c>
      <c r="AC80" s="14">
        <f t="shared" si="0"/>
        <v>1748.2517482517483</v>
      </c>
    </row>
    <row r="81" spans="4:34">
      <c r="L81" s="1"/>
      <c r="M81" s="1"/>
      <c r="Z81" s="21" t="s">
        <v>301</v>
      </c>
      <c r="AA81" s="14">
        <v>1000000</v>
      </c>
      <c r="AB81" s="14">
        <v>1373</v>
      </c>
      <c r="AC81" s="14">
        <f t="shared" si="0"/>
        <v>728.33211944646757</v>
      </c>
    </row>
    <row r="82" spans="4:34">
      <c r="L82" s="1"/>
      <c r="M82" s="1"/>
      <c r="Z82" s="21" t="s">
        <v>324</v>
      </c>
      <c r="AA82" s="14">
        <v>1000000</v>
      </c>
      <c r="AB82" s="14">
        <v>1590</v>
      </c>
      <c r="AC82" s="14">
        <f t="shared" si="0"/>
        <v>628.93081761006295</v>
      </c>
    </row>
    <row r="83" spans="4:34" ht="12" customHeight="1">
      <c r="L83" s="1"/>
      <c r="M83" s="1"/>
      <c r="Z83" s="21" t="s">
        <v>128</v>
      </c>
      <c r="AA83" s="14">
        <v>1000000</v>
      </c>
      <c r="AB83" s="14">
        <v>469</v>
      </c>
      <c r="AC83" s="14">
        <f t="shared" ref="AC83:AC156" si="5">AA83/AB83</f>
        <v>2132.1961620469083</v>
      </c>
      <c r="AF83" s="65"/>
      <c r="AG83" s="65"/>
      <c r="AH83" s="66"/>
    </row>
    <row r="84" spans="4:34" ht="12" customHeight="1">
      <c r="L84" s="1"/>
      <c r="M84" s="1"/>
      <c r="Z84" s="21" t="s">
        <v>171</v>
      </c>
      <c r="AA84" s="14">
        <v>1000000</v>
      </c>
      <c r="AB84" s="14">
        <v>509</v>
      </c>
      <c r="AC84" s="14">
        <f t="shared" si="5"/>
        <v>1964.6365422396857</v>
      </c>
      <c r="AF84" s="65"/>
      <c r="AG84" s="65"/>
      <c r="AH84" s="66"/>
    </row>
    <row r="85" spans="4:34" ht="12" customHeight="1">
      <c r="L85" s="1"/>
      <c r="M85" s="1"/>
      <c r="Z85" s="21" t="s">
        <v>174</v>
      </c>
      <c r="AA85" s="14">
        <v>550000</v>
      </c>
      <c r="AB85" s="14">
        <v>778</v>
      </c>
      <c r="AC85" s="14">
        <f t="shared" si="5"/>
        <v>706.94087403598974</v>
      </c>
      <c r="AF85" s="65"/>
      <c r="AG85" s="65"/>
      <c r="AH85" s="66"/>
    </row>
    <row r="86" spans="4:34" ht="12" customHeight="1">
      <c r="L86" s="1"/>
      <c r="M86" s="1"/>
      <c r="Y86" s="65"/>
      <c r="Z86" s="21" t="s">
        <v>177</v>
      </c>
      <c r="AA86" s="14">
        <v>550000</v>
      </c>
      <c r="AB86" s="14">
        <v>778</v>
      </c>
      <c r="AC86" s="14">
        <f t="shared" si="5"/>
        <v>706.94087403598974</v>
      </c>
      <c r="AD86" s="69"/>
      <c r="AE86" s="65"/>
      <c r="AF86" s="65"/>
      <c r="AG86" s="65"/>
      <c r="AH86" s="66"/>
    </row>
    <row r="87" spans="4:34" ht="12" customHeight="1">
      <c r="L87" s="1"/>
      <c r="M87" s="1"/>
      <c r="Y87" s="65"/>
      <c r="Z87" s="21" t="s">
        <v>295</v>
      </c>
      <c r="AA87" s="14">
        <v>750000</v>
      </c>
      <c r="AB87" s="14">
        <v>1006</v>
      </c>
      <c r="AC87" s="14">
        <f t="shared" si="5"/>
        <v>745.52683896620283</v>
      </c>
      <c r="AD87" s="69"/>
      <c r="AE87" s="65"/>
      <c r="AF87" s="65"/>
      <c r="AG87" s="65"/>
      <c r="AH87" s="66"/>
    </row>
    <row r="88" spans="4:34" ht="12" customHeight="1">
      <c r="L88" s="1"/>
      <c r="M88" s="1"/>
      <c r="Y88" s="65"/>
      <c r="Z88" s="21" t="s">
        <v>291</v>
      </c>
      <c r="AA88" s="14">
        <v>500000</v>
      </c>
      <c r="AB88" s="14">
        <v>1006</v>
      </c>
      <c r="AC88" s="14">
        <f t="shared" si="5"/>
        <v>497.0178926441352</v>
      </c>
      <c r="AD88" s="69"/>
      <c r="AE88" s="65"/>
      <c r="AF88" s="65"/>
      <c r="AG88" s="65"/>
      <c r="AH88" s="66"/>
    </row>
    <row r="89" spans="4:34" ht="12" customHeight="1">
      <c r="L89" s="1"/>
      <c r="M89" s="1"/>
      <c r="Y89" s="65"/>
      <c r="Z89" s="52" t="s">
        <v>146</v>
      </c>
      <c r="AA89" s="63">
        <v>1000000</v>
      </c>
      <c r="AB89" s="14">
        <v>353</v>
      </c>
      <c r="AC89" s="14">
        <f t="shared" si="5"/>
        <v>2832.8611898016998</v>
      </c>
      <c r="AD89" s="69"/>
      <c r="AE89" s="65"/>
      <c r="AF89" s="65"/>
      <c r="AG89" s="65"/>
      <c r="AH89" s="66"/>
    </row>
    <row r="90" spans="4:34" ht="12" customHeight="1">
      <c r="D90" s="67"/>
      <c r="E90" s="67"/>
      <c r="F90" s="68"/>
      <c r="H90" s="68"/>
      <c r="L90" s="1"/>
      <c r="M90" s="1"/>
      <c r="Y90" s="65"/>
      <c r="Z90" s="52" t="s">
        <v>180</v>
      </c>
      <c r="AA90" s="63">
        <v>1500000</v>
      </c>
      <c r="AB90" s="14">
        <v>353</v>
      </c>
      <c r="AC90" s="14">
        <f t="shared" si="5"/>
        <v>4249.2917847025492</v>
      </c>
      <c r="AD90" s="69"/>
      <c r="AE90" s="65"/>
      <c r="AF90" s="65"/>
      <c r="AG90" s="65"/>
      <c r="AH90" s="66"/>
    </row>
    <row r="91" spans="4:34" ht="12" customHeight="1">
      <c r="D91" s="67"/>
      <c r="E91" s="67"/>
      <c r="F91" s="68"/>
      <c r="G91" s="68"/>
      <c r="L91" s="1"/>
      <c r="M91" s="1"/>
      <c r="P91" s="68"/>
      <c r="Y91" s="65"/>
      <c r="Z91" s="52" t="s">
        <v>182</v>
      </c>
      <c r="AA91" s="63">
        <v>1500000</v>
      </c>
      <c r="AB91" s="14">
        <v>1814</v>
      </c>
      <c r="AC91" s="14">
        <f t="shared" si="5"/>
        <v>826.9018743109151</v>
      </c>
      <c r="AD91" s="69"/>
      <c r="AE91" s="65"/>
      <c r="AF91" s="65"/>
      <c r="AG91" s="65"/>
      <c r="AH91" s="66"/>
    </row>
    <row r="92" spans="4:34" ht="12" customHeight="1">
      <c r="D92" s="67"/>
      <c r="E92" s="67"/>
      <c r="F92" s="68"/>
      <c r="G92" s="68"/>
      <c r="L92" s="1"/>
      <c r="M92" s="1"/>
      <c r="N92" s="70"/>
      <c r="O92" s="71"/>
      <c r="P92" s="68"/>
      <c r="Q92" s="72"/>
      <c r="R92" s="72"/>
      <c r="S92" s="72"/>
      <c r="T92" s="72"/>
      <c r="U92" s="72"/>
      <c r="V92" s="65"/>
      <c r="W92" s="65"/>
      <c r="X92" s="65"/>
      <c r="Y92" s="65"/>
      <c r="Z92" s="52" t="s">
        <v>183</v>
      </c>
      <c r="AA92" s="63">
        <v>1500000</v>
      </c>
      <c r="AB92" s="14">
        <v>1814</v>
      </c>
      <c r="AC92" s="14">
        <f t="shared" si="5"/>
        <v>826.9018743109151</v>
      </c>
      <c r="AD92" s="69"/>
      <c r="AE92" s="65"/>
      <c r="AF92" s="65"/>
      <c r="AG92" s="65"/>
      <c r="AH92" s="66"/>
    </row>
    <row r="93" spans="4:34" ht="12" customHeight="1">
      <c r="G93" s="68"/>
      <c r="L93" s="1"/>
      <c r="M93" s="1"/>
      <c r="N93" s="70"/>
      <c r="O93" s="71"/>
      <c r="P93" s="68"/>
      <c r="Q93" s="72"/>
      <c r="R93" s="72"/>
      <c r="S93" s="72"/>
      <c r="T93" s="72"/>
      <c r="U93" s="72"/>
      <c r="V93" s="65"/>
      <c r="W93" s="65"/>
      <c r="X93" s="65"/>
      <c r="Y93" s="65"/>
      <c r="Z93" s="52" t="s">
        <v>70</v>
      </c>
      <c r="AA93" s="14">
        <v>500000</v>
      </c>
      <c r="AB93" s="14">
        <v>324</v>
      </c>
      <c r="AC93" s="14">
        <f t="shared" si="5"/>
        <v>1543.2098765432099</v>
      </c>
      <c r="AD93" s="69"/>
      <c r="AE93" s="65"/>
      <c r="AF93" s="65"/>
      <c r="AG93" s="65"/>
      <c r="AH93" s="66"/>
    </row>
    <row r="94" spans="4:34">
      <c r="G94" s="68"/>
      <c r="L94" s="1"/>
      <c r="M94" s="1"/>
      <c r="N94" s="70"/>
      <c r="O94" s="71"/>
      <c r="P94" s="68"/>
      <c r="Q94" s="72"/>
      <c r="R94" s="72"/>
      <c r="S94" s="72"/>
      <c r="T94" s="72"/>
      <c r="U94" s="72"/>
      <c r="V94" s="65"/>
      <c r="W94" s="65"/>
      <c r="X94" s="65"/>
      <c r="Y94" s="65"/>
      <c r="Z94" s="52" t="s">
        <v>152</v>
      </c>
      <c r="AA94" s="63">
        <v>600000</v>
      </c>
      <c r="AB94" s="14">
        <v>6384</v>
      </c>
      <c r="AC94" s="14">
        <f t="shared" si="5"/>
        <v>93.984962406015043</v>
      </c>
      <c r="AD94" s="69"/>
      <c r="AE94" s="65"/>
      <c r="AF94" s="65"/>
      <c r="AG94" s="65"/>
      <c r="AH94" s="66"/>
    </row>
    <row r="95" spans="4:34">
      <c r="G95" s="68"/>
      <c r="L95" s="1"/>
      <c r="M95" s="1"/>
      <c r="N95" s="70"/>
      <c r="O95" s="71"/>
      <c r="P95" s="68"/>
      <c r="Q95" s="72"/>
      <c r="R95" s="72"/>
      <c r="S95" s="72"/>
      <c r="T95" s="72"/>
      <c r="U95" s="72"/>
      <c r="V95" s="65"/>
      <c r="W95" s="65"/>
      <c r="X95" s="65"/>
      <c r="Y95" s="65"/>
      <c r="Z95" s="52" t="s">
        <v>184</v>
      </c>
      <c r="AA95" s="63">
        <v>600000</v>
      </c>
      <c r="AB95" s="14">
        <v>6384</v>
      </c>
      <c r="AC95" s="14">
        <f t="shared" si="5"/>
        <v>93.984962406015043</v>
      </c>
      <c r="AD95" s="69"/>
      <c r="AE95" s="65"/>
      <c r="AF95" s="65"/>
      <c r="AG95" s="65"/>
      <c r="AH95" s="66"/>
    </row>
    <row r="96" spans="4:34">
      <c r="G96" s="68"/>
      <c r="L96" s="1"/>
      <c r="M96" s="1"/>
      <c r="N96" s="70"/>
      <c r="O96" s="71"/>
      <c r="P96" s="68"/>
      <c r="Q96" s="72"/>
      <c r="R96" s="72"/>
      <c r="S96" s="72"/>
      <c r="T96" s="72"/>
      <c r="U96" s="72"/>
      <c r="V96" s="65"/>
      <c r="W96" s="65"/>
      <c r="X96" s="65"/>
      <c r="Y96" s="65"/>
      <c r="Z96" s="52" t="s">
        <v>185</v>
      </c>
      <c r="AA96" s="63">
        <v>800000</v>
      </c>
      <c r="AB96" s="14">
        <v>6384</v>
      </c>
      <c r="AC96" s="14">
        <f t="shared" si="5"/>
        <v>125.31328320802005</v>
      </c>
      <c r="AD96" s="69"/>
      <c r="AE96" s="65"/>
      <c r="AF96" s="65"/>
      <c r="AG96" s="65"/>
      <c r="AH96" s="66"/>
    </row>
    <row r="97" spans="2:34">
      <c r="G97" s="68"/>
      <c r="L97" s="1"/>
      <c r="M97" s="1"/>
      <c r="N97" s="70"/>
      <c r="O97" s="71"/>
      <c r="P97" s="68"/>
      <c r="Q97" s="72"/>
      <c r="R97" s="72"/>
      <c r="S97" s="72"/>
      <c r="T97" s="72"/>
      <c r="U97" s="72"/>
      <c r="V97" s="65"/>
      <c r="W97" s="65"/>
      <c r="X97" s="65"/>
      <c r="Y97" s="65"/>
      <c r="Z97" s="52" t="s">
        <v>186</v>
      </c>
      <c r="AA97" s="63">
        <v>500000</v>
      </c>
      <c r="AB97" s="14">
        <v>1275</v>
      </c>
      <c r="AC97" s="14">
        <f t="shared" si="5"/>
        <v>392.15686274509807</v>
      </c>
      <c r="AD97" s="69"/>
      <c r="AE97" s="65"/>
      <c r="AF97" s="65"/>
      <c r="AG97" s="65"/>
      <c r="AH97" s="66"/>
    </row>
    <row r="98" spans="2:34">
      <c r="G98" s="68"/>
      <c r="L98" s="1"/>
      <c r="M98" s="1"/>
      <c r="N98" s="70"/>
      <c r="O98" s="71"/>
      <c r="P98" s="68"/>
      <c r="Q98" s="72"/>
      <c r="R98" s="72"/>
      <c r="S98" s="72"/>
      <c r="T98" s="72"/>
      <c r="U98" s="72"/>
      <c r="V98" s="65"/>
      <c r="W98" s="65"/>
      <c r="X98" s="65"/>
      <c r="Y98" s="65"/>
      <c r="Z98" s="52" t="s">
        <v>187</v>
      </c>
      <c r="AA98" s="14">
        <v>300000</v>
      </c>
      <c r="AB98" s="14">
        <v>1425</v>
      </c>
      <c r="AC98" s="14">
        <f t="shared" si="5"/>
        <v>210.52631578947367</v>
      </c>
      <c r="AD98" s="69"/>
      <c r="AE98" s="65"/>
      <c r="AF98" s="65"/>
      <c r="AG98" s="65"/>
      <c r="AH98" s="66"/>
    </row>
    <row r="99" spans="2:34">
      <c r="G99" s="68"/>
      <c r="L99" s="1"/>
      <c r="M99" s="1"/>
      <c r="N99" s="70"/>
      <c r="O99" s="71"/>
      <c r="P99" s="68"/>
      <c r="Q99" s="72"/>
      <c r="R99" s="72"/>
      <c r="S99" s="72"/>
      <c r="T99" s="72"/>
      <c r="U99" s="72"/>
      <c r="V99" s="65"/>
      <c r="W99" s="65"/>
      <c r="X99" s="65"/>
      <c r="Y99" s="65"/>
      <c r="Z99" s="52" t="s">
        <v>188</v>
      </c>
      <c r="AA99" s="14">
        <v>500000</v>
      </c>
      <c r="AB99" s="14">
        <v>1474</v>
      </c>
      <c r="AC99" s="14">
        <f t="shared" si="5"/>
        <v>339.21302578018998</v>
      </c>
      <c r="AD99" s="69"/>
      <c r="AE99" s="65"/>
      <c r="AF99" s="65"/>
      <c r="AG99" s="65"/>
      <c r="AH99" s="66"/>
    </row>
    <row r="100" spans="2:34">
      <c r="G100" s="68"/>
      <c r="L100" s="1"/>
      <c r="M100" s="1"/>
      <c r="N100" s="70"/>
      <c r="O100" s="71"/>
      <c r="P100" s="68"/>
      <c r="Q100" s="72"/>
      <c r="R100" s="72"/>
      <c r="S100" s="72"/>
      <c r="T100" s="72"/>
      <c r="U100" s="72"/>
      <c r="V100" s="65"/>
      <c r="W100" s="65"/>
      <c r="X100" s="65"/>
      <c r="Y100" s="65"/>
      <c r="Z100" s="52" t="s">
        <v>313</v>
      </c>
      <c r="AA100" s="63">
        <v>500000</v>
      </c>
      <c r="AB100" s="14">
        <v>1492</v>
      </c>
      <c r="AC100" s="14">
        <f t="shared" si="5"/>
        <v>335.12064343163541</v>
      </c>
      <c r="AD100" s="69"/>
      <c r="AE100" s="65"/>
      <c r="AF100" s="65"/>
      <c r="AG100" s="65"/>
      <c r="AH100" s="66"/>
    </row>
    <row r="101" spans="2:34">
      <c r="G101" s="68"/>
      <c r="L101" s="1"/>
      <c r="M101" s="1"/>
      <c r="N101" s="70"/>
      <c r="O101" s="71"/>
      <c r="P101" s="68"/>
      <c r="Q101" s="72"/>
      <c r="R101" s="72"/>
      <c r="S101" s="72"/>
      <c r="T101" s="72"/>
      <c r="U101" s="72"/>
      <c r="V101" s="65"/>
      <c r="W101" s="65"/>
      <c r="X101" s="65"/>
      <c r="Y101" s="65"/>
      <c r="Z101" s="52" t="s">
        <v>314</v>
      </c>
      <c r="AA101" s="14">
        <v>358000</v>
      </c>
      <c r="AB101" s="14">
        <v>1492</v>
      </c>
      <c r="AC101" s="14">
        <f t="shared" si="5"/>
        <v>239.94638069705093</v>
      </c>
      <c r="AD101" s="69"/>
      <c r="AE101" s="65"/>
      <c r="AF101" s="65"/>
      <c r="AG101" s="65"/>
      <c r="AH101" s="66"/>
    </row>
    <row r="102" spans="2:34">
      <c r="G102" s="68"/>
      <c r="L102" s="1"/>
      <c r="M102" s="1"/>
      <c r="N102" s="70"/>
      <c r="O102" s="71"/>
      <c r="P102" s="68"/>
      <c r="Q102" s="72"/>
      <c r="R102" s="72"/>
      <c r="S102" s="72"/>
      <c r="T102" s="72"/>
      <c r="U102" s="72"/>
      <c r="V102" s="65"/>
      <c r="W102" s="65"/>
      <c r="X102" s="65"/>
      <c r="Y102" s="65"/>
      <c r="Z102" s="52" t="s">
        <v>189</v>
      </c>
      <c r="AA102" s="14">
        <v>1050000</v>
      </c>
      <c r="AB102" s="14">
        <v>700</v>
      </c>
      <c r="AC102" s="14">
        <f t="shared" si="5"/>
        <v>1500</v>
      </c>
      <c r="AD102" s="69"/>
      <c r="AE102" s="65"/>
      <c r="AH102" s="66"/>
    </row>
    <row r="103" spans="2:34">
      <c r="G103" s="68"/>
      <c r="L103" s="1"/>
      <c r="M103" s="1"/>
      <c r="N103" s="70"/>
      <c r="O103" s="71"/>
      <c r="P103" s="68"/>
      <c r="Q103" s="72"/>
      <c r="R103" s="72"/>
      <c r="S103" s="72"/>
      <c r="T103" s="72"/>
      <c r="U103" s="72"/>
      <c r="V103" s="65"/>
      <c r="W103" s="65"/>
      <c r="X103" s="65"/>
      <c r="Y103" s="65"/>
      <c r="Z103" s="52" t="s">
        <v>190</v>
      </c>
      <c r="AA103" s="14">
        <v>2000000</v>
      </c>
      <c r="AB103" s="14">
        <v>1341</v>
      </c>
      <c r="AC103" s="14">
        <f t="shared" si="5"/>
        <v>1491.4243102162566</v>
      </c>
      <c r="AD103" s="69"/>
      <c r="AE103" s="65"/>
    </row>
    <row r="104" spans="2:34">
      <c r="G104" s="68"/>
      <c r="L104" s="1"/>
      <c r="M104" s="1"/>
      <c r="N104" s="70"/>
      <c r="O104" s="71"/>
      <c r="P104" s="68"/>
      <c r="Q104" s="72"/>
      <c r="R104" s="72"/>
      <c r="S104" s="72"/>
      <c r="T104" s="72"/>
      <c r="U104" s="72"/>
      <c r="V104" s="65"/>
      <c r="W104" s="65"/>
      <c r="X104" s="65"/>
      <c r="Y104" s="65"/>
      <c r="Z104" s="52" t="s">
        <v>336</v>
      </c>
      <c r="AA104" s="14">
        <v>1000000</v>
      </c>
      <c r="AB104" s="14">
        <v>1562.8643093443245</v>
      </c>
      <c r="AC104" s="14">
        <f t="shared" si="5"/>
        <v>639.85081367654652</v>
      </c>
      <c r="AD104" s="69"/>
      <c r="AE104" s="65"/>
    </row>
    <row r="105" spans="2:34">
      <c r="D105" s="67"/>
      <c r="E105" s="67"/>
      <c r="F105" s="68"/>
      <c r="G105" s="68"/>
      <c r="L105" s="1"/>
      <c r="M105" s="1"/>
      <c r="N105" s="70"/>
      <c r="O105" s="71"/>
      <c r="P105" s="68"/>
      <c r="Q105" s="72"/>
      <c r="R105" s="72"/>
      <c r="S105" s="72"/>
      <c r="T105" s="72"/>
      <c r="U105" s="72"/>
      <c r="V105" s="65"/>
      <c r="W105" s="65"/>
      <c r="X105" s="65"/>
      <c r="Z105" s="52" t="s">
        <v>102</v>
      </c>
      <c r="AA105" s="14">
        <v>1000000</v>
      </c>
      <c r="AB105" s="14">
        <v>1388</v>
      </c>
      <c r="AC105" s="14">
        <f t="shared" si="5"/>
        <v>720.46109510086455</v>
      </c>
    </row>
    <row r="106" spans="2:34">
      <c r="B106" s="73"/>
      <c r="D106" s="67"/>
      <c r="E106" s="67"/>
      <c r="F106" s="68"/>
      <c r="G106" s="68"/>
      <c r="L106" s="1"/>
      <c r="M106" s="1"/>
      <c r="N106" s="70"/>
      <c r="O106" s="71"/>
      <c r="P106" s="68"/>
      <c r="Q106" s="72"/>
      <c r="R106" s="72"/>
      <c r="S106" s="72"/>
      <c r="T106" s="72"/>
      <c r="U106" s="72"/>
      <c r="V106" s="65"/>
      <c r="W106" s="65"/>
      <c r="X106" s="65"/>
      <c r="Z106" s="52" t="s">
        <v>191</v>
      </c>
      <c r="AA106" s="14">
        <v>1000000</v>
      </c>
      <c r="AB106" s="14">
        <v>1388</v>
      </c>
      <c r="AC106" s="14">
        <f t="shared" si="5"/>
        <v>720.46109510086455</v>
      </c>
    </row>
    <row r="107" spans="2:34">
      <c r="B107" s="73"/>
      <c r="D107" s="67"/>
      <c r="E107" s="67"/>
      <c r="F107" s="68"/>
      <c r="G107" s="68"/>
      <c r="L107" s="1"/>
      <c r="M107" s="1"/>
      <c r="N107" s="70"/>
      <c r="O107" s="71"/>
      <c r="P107" s="68"/>
      <c r="Q107" s="72"/>
      <c r="R107" s="72"/>
      <c r="S107" s="72"/>
      <c r="T107" s="72"/>
      <c r="U107" s="72"/>
      <c r="V107" s="65"/>
      <c r="W107" s="65"/>
      <c r="X107" s="65"/>
      <c r="Z107" s="52" t="s">
        <v>192</v>
      </c>
      <c r="AA107" s="14">
        <v>1000000</v>
      </c>
      <c r="AB107" s="14">
        <v>426</v>
      </c>
      <c r="AC107" s="14">
        <f t="shared" si="5"/>
        <v>2347.4178403755868</v>
      </c>
    </row>
    <row r="108" spans="2:34">
      <c r="B108" s="73"/>
      <c r="D108" s="67"/>
      <c r="E108" s="67"/>
      <c r="F108" s="68"/>
      <c r="G108" s="68"/>
      <c r="L108" s="1"/>
      <c r="M108" s="1"/>
      <c r="N108" s="70"/>
      <c r="O108" s="71"/>
      <c r="P108" s="68"/>
      <c r="Q108" s="72"/>
      <c r="R108" s="72"/>
      <c r="S108" s="72"/>
      <c r="T108" s="72"/>
      <c r="U108" s="72"/>
      <c r="V108" s="65"/>
      <c r="W108" s="65"/>
      <c r="X108" s="65"/>
      <c r="Z108" s="52" t="s">
        <v>193</v>
      </c>
      <c r="AA108" s="14">
        <v>1000000</v>
      </c>
      <c r="AB108" s="14">
        <v>460</v>
      </c>
      <c r="AC108" s="14">
        <f t="shared" si="5"/>
        <v>2173.913043478261</v>
      </c>
    </row>
    <row r="109" spans="2:34">
      <c r="B109" s="73"/>
      <c r="D109" s="67"/>
      <c r="E109" s="67"/>
      <c r="F109" s="68"/>
      <c r="G109" s="68"/>
      <c r="L109" s="1"/>
      <c r="M109" s="1"/>
      <c r="N109" s="70"/>
      <c r="O109" s="71"/>
      <c r="P109" s="68"/>
      <c r="Q109" s="72"/>
      <c r="R109" s="72"/>
      <c r="S109" s="72"/>
      <c r="T109" s="72"/>
      <c r="U109" s="72"/>
      <c r="V109" s="65"/>
      <c r="W109" s="65"/>
      <c r="X109" s="65"/>
      <c r="Z109" s="52" t="s">
        <v>297</v>
      </c>
      <c r="AA109" s="14">
        <v>750000</v>
      </c>
      <c r="AB109" s="14">
        <v>441</v>
      </c>
      <c r="AC109" s="14">
        <f t="shared" si="5"/>
        <v>1700.6802721088436</v>
      </c>
    </row>
    <row r="110" spans="2:34">
      <c r="B110" s="73"/>
      <c r="D110" s="67"/>
      <c r="E110" s="67"/>
      <c r="F110" s="68"/>
      <c r="G110" s="68"/>
      <c r="L110" s="1"/>
      <c r="M110" s="1"/>
      <c r="N110" s="70"/>
      <c r="O110" s="71"/>
      <c r="P110" s="68"/>
      <c r="Q110" s="72"/>
      <c r="R110" s="72"/>
      <c r="S110" s="72"/>
      <c r="T110" s="72"/>
      <c r="U110" s="72"/>
      <c r="V110" s="65"/>
      <c r="W110" s="65"/>
      <c r="X110" s="65"/>
      <c r="Z110" s="52" t="s">
        <v>194</v>
      </c>
      <c r="AA110" s="14">
        <v>400000</v>
      </c>
      <c r="AB110" s="14">
        <v>2049</v>
      </c>
      <c r="AC110" s="14">
        <f t="shared" si="5"/>
        <v>195.21717911176182</v>
      </c>
    </row>
    <row r="111" spans="2:34" ht="33" customHeight="1">
      <c r="B111" s="73"/>
      <c r="L111" s="1"/>
      <c r="M111" s="1"/>
      <c r="N111" s="3"/>
      <c r="Y111" s="113"/>
      <c r="Z111" s="52" t="s">
        <v>296</v>
      </c>
      <c r="AA111" s="14">
        <v>250000</v>
      </c>
      <c r="AB111" s="14">
        <v>2040</v>
      </c>
      <c r="AC111" s="14">
        <f t="shared" si="5"/>
        <v>122.54901960784314</v>
      </c>
    </row>
    <row r="112" spans="2:34">
      <c r="B112" s="73"/>
      <c r="L112" s="1"/>
      <c r="M112" s="1"/>
      <c r="N112" s="3"/>
      <c r="Z112" s="52" t="s">
        <v>337</v>
      </c>
      <c r="AA112" s="14">
        <v>250000</v>
      </c>
      <c r="AB112" s="14">
        <v>2098.5919752001664</v>
      </c>
      <c r="AC112" s="14">
        <f t="shared" si="5"/>
        <v>119.12749260186925</v>
      </c>
    </row>
    <row r="113" spans="2:34">
      <c r="B113" s="73"/>
      <c r="C113" s="74"/>
      <c r="K113" s="3"/>
      <c r="L113" s="1"/>
      <c r="M113" s="1"/>
      <c r="Z113" s="52" t="s">
        <v>360</v>
      </c>
      <c r="AA113" s="14">
        <v>500000</v>
      </c>
      <c r="AB113" s="111">
        <v>1706.6397948484159</v>
      </c>
      <c r="AC113" s="14">
        <f t="shared" si="5"/>
        <v>292.97336292595361</v>
      </c>
      <c r="AF113" s="78"/>
      <c r="AG113" s="78"/>
      <c r="AH113" s="78"/>
    </row>
    <row r="114" spans="2:34">
      <c r="B114" s="73"/>
      <c r="C114" s="74"/>
      <c r="K114" s="3"/>
      <c r="L114" s="1"/>
      <c r="M114" s="1"/>
      <c r="Z114" s="52" t="s">
        <v>113</v>
      </c>
      <c r="AA114" s="14">
        <v>500000</v>
      </c>
      <c r="AB114" s="14">
        <v>668</v>
      </c>
      <c r="AC114" s="14">
        <f t="shared" si="5"/>
        <v>748.50299401197606</v>
      </c>
      <c r="AF114" s="78"/>
      <c r="AG114" s="78"/>
      <c r="AH114" s="78"/>
    </row>
    <row r="115" spans="2:34" ht="76.5" customHeight="1">
      <c r="B115" s="73"/>
      <c r="C115" s="75"/>
      <c r="K115" s="3"/>
      <c r="L115" s="1"/>
      <c r="M115" s="1"/>
      <c r="Y115" s="79"/>
      <c r="Z115" s="52" t="s">
        <v>292</v>
      </c>
      <c r="AA115" s="14">
        <v>250000</v>
      </c>
      <c r="AB115" s="14">
        <v>770</v>
      </c>
      <c r="AC115" s="14">
        <f t="shared" si="5"/>
        <v>324.6753246753247</v>
      </c>
      <c r="AF115" s="78"/>
      <c r="AG115" s="78"/>
      <c r="AH115" s="78"/>
    </row>
    <row r="116" spans="2:34">
      <c r="B116" s="73"/>
      <c r="C116" s="75"/>
      <c r="Y116" s="78"/>
      <c r="Z116" s="52" t="s">
        <v>195</v>
      </c>
      <c r="AA116" s="14">
        <v>2000000</v>
      </c>
      <c r="AB116" s="63">
        <v>376</v>
      </c>
      <c r="AC116" s="63">
        <f t="shared" si="5"/>
        <v>5319.1489361702124</v>
      </c>
      <c r="AD116" s="80"/>
      <c r="AE116" s="78"/>
      <c r="AF116" s="78"/>
      <c r="AG116" s="78"/>
      <c r="AH116" s="78"/>
    </row>
    <row r="117" spans="2:34">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78"/>
      <c r="Z117" s="52" t="s">
        <v>196</v>
      </c>
      <c r="AA117" s="63">
        <v>1000000</v>
      </c>
      <c r="AB117" s="63">
        <v>591</v>
      </c>
      <c r="AC117" s="63">
        <f t="shared" si="5"/>
        <v>1692.0473773265651</v>
      </c>
      <c r="AD117" s="80"/>
      <c r="AE117" s="78"/>
      <c r="AF117" s="78"/>
      <c r="AG117" s="78"/>
      <c r="AH117" s="78"/>
    </row>
    <row r="118" spans="2:34">
      <c r="B118" s="75"/>
      <c r="C118" s="74"/>
      <c r="Y118" s="78"/>
      <c r="Z118" s="52" t="s">
        <v>197</v>
      </c>
      <c r="AA118" s="63">
        <v>1000000</v>
      </c>
      <c r="AB118" s="63">
        <v>591</v>
      </c>
      <c r="AC118" s="63">
        <f t="shared" si="5"/>
        <v>1692.0473773265651</v>
      </c>
      <c r="AD118" s="80"/>
      <c r="AE118" s="78"/>
      <c r="AF118" s="78"/>
      <c r="AG118" s="78"/>
      <c r="AH118" s="78"/>
    </row>
    <row r="119" spans="2:34">
      <c r="B119" s="75"/>
      <c r="C119" s="74"/>
      <c r="Y119" s="78"/>
      <c r="Z119" s="52" t="s">
        <v>197</v>
      </c>
      <c r="AA119" s="63">
        <v>4000000</v>
      </c>
      <c r="AB119" s="112">
        <v>634.66698679584601</v>
      </c>
      <c r="AC119" s="63">
        <f t="shared" si="5"/>
        <v>6302.517829380472</v>
      </c>
      <c r="AD119" s="80"/>
      <c r="AE119" s="78"/>
      <c r="AF119" s="78"/>
      <c r="AG119" s="78"/>
      <c r="AH119" s="78"/>
    </row>
    <row r="120" spans="2:34">
      <c r="Y120" s="78"/>
      <c r="Z120" s="52" t="s">
        <v>198</v>
      </c>
      <c r="AA120" s="63">
        <v>300000</v>
      </c>
      <c r="AB120" s="63">
        <v>279</v>
      </c>
      <c r="AC120" s="63">
        <f t="shared" si="5"/>
        <v>1075.2688172043011</v>
      </c>
      <c r="AD120" s="80"/>
      <c r="AE120" s="78"/>
      <c r="AF120" s="78"/>
      <c r="AG120" s="78"/>
      <c r="AH120" s="78"/>
    </row>
    <row r="121" spans="2:34">
      <c r="B121" s="119" t="s">
        <v>206</v>
      </c>
      <c r="C121" s="119"/>
      <c r="D121" s="119"/>
      <c r="E121" s="119"/>
      <c r="F121" s="119"/>
      <c r="G121" s="119"/>
      <c r="H121" s="119"/>
      <c r="I121" s="119"/>
      <c r="J121" s="119"/>
      <c r="K121" s="119"/>
      <c r="L121" s="119"/>
      <c r="M121" s="119"/>
      <c r="N121" s="119"/>
      <c r="O121" s="119"/>
      <c r="P121" s="119"/>
      <c r="Q121" s="119"/>
      <c r="R121" s="119"/>
      <c r="S121" s="119"/>
      <c r="T121" s="119"/>
      <c r="U121" s="119"/>
      <c r="V121" s="119"/>
      <c r="W121" s="119"/>
      <c r="X121" s="119"/>
      <c r="Y121" s="78"/>
      <c r="Z121" s="52" t="s">
        <v>199</v>
      </c>
      <c r="AA121" s="63">
        <v>600000</v>
      </c>
      <c r="AB121" s="63">
        <v>389</v>
      </c>
      <c r="AC121" s="63">
        <f t="shared" si="5"/>
        <v>1542.4164524421594</v>
      </c>
      <c r="AD121" s="80"/>
      <c r="AE121" s="78"/>
      <c r="AF121" s="78"/>
      <c r="AG121" s="78"/>
      <c r="AH121" s="78"/>
    </row>
    <row r="122" spans="2:34">
      <c r="B122" s="81"/>
      <c r="C122" s="78"/>
      <c r="D122" s="78"/>
      <c r="E122" s="78"/>
      <c r="F122" s="78"/>
      <c r="G122" s="78"/>
      <c r="H122" s="78"/>
      <c r="I122" s="78"/>
      <c r="J122" s="80"/>
      <c r="K122" s="78"/>
      <c r="L122" s="78"/>
      <c r="M122" s="78"/>
      <c r="N122" s="78"/>
      <c r="O122" s="78"/>
      <c r="P122" s="78"/>
      <c r="Q122" s="78"/>
      <c r="R122" s="78"/>
      <c r="S122" s="78"/>
      <c r="T122" s="78"/>
      <c r="U122" s="78"/>
      <c r="V122" s="78"/>
      <c r="W122" s="78"/>
      <c r="X122" s="78"/>
      <c r="Y122" s="78"/>
      <c r="Z122" s="52" t="s">
        <v>338</v>
      </c>
      <c r="AA122" s="63">
        <v>2000000</v>
      </c>
      <c r="AB122" s="63">
        <v>493.24137563489393</v>
      </c>
      <c r="AC122" s="63">
        <f t="shared" si="5"/>
        <v>4054.8098736153793</v>
      </c>
      <c r="AD122" s="80"/>
      <c r="AE122" s="78"/>
      <c r="AF122" s="78"/>
      <c r="AG122" s="78"/>
      <c r="AH122" s="78"/>
    </row>
    <row r="123" spans="2:34">
      <c r="B123" s="78"/>
      <c r="C123" s="78"/>
      <c r="D123" s="78"/>
      <c r="E123" s="78"/>
      <c r="F123" s="78"/>
      <c r="G123" s="78"/>
      <c r="H123" s="78"/>
      <c r="I123" s="78"/>
      <c r="J123" s="80"/>
      <c r="K123" s="78"/>
      <c r="L123" s="78"/>
      <c r="M123" s="78"/>
      <c r="N123" s="78"/>
      <c r="O123" s="78"/>
      <c r="P123" s="78"/>
      <c r="Q123" s="78"/>
      <c r="R123" s="78"/>
      <c r="S123" s="78"/>
      <c r="T123" s="78"/>
      <c r="U123" s="78"/>
      <c r="V123" s="78"/>
      <c r="W123" s="78"/>
      <c r="X123" s="78"/>
      <c r="Y123" s="78"/>
      <c r="Z123" s="52" t="s">
        <v>200</v>
      </c>
      <c r="AA123" s="63">
        <v>900000</v>
      </c>
      <c r="AB123" s="63">
        <v>617</v>
      </c>
      <c r="AC123" s="63">
        <f t="shared" si="5"/>
        <v>1458.6709886547812</v>
      </c>
      <c r="AD123" s="80"/>
      <c r="AE123" s="78"/>
      <c r="AF123" s="78"/>
      <c r="AG123" s="78"/>
      <c r="AH123" s="78"/>
    </row>
    <row r="124" spans="2:34">
      <c r="B124" s="78"/>
      <c r="C124" s="78"/>
      <c r="D124" s="78"/>
      <c r="E124" s="78"/>
      <c r="F124" s="78"/>
      <c r="G124" s="78"/>
      <c r="H124" s="78"/>
      <c r="I124" s="78"/>
      <c r="J124" s="80"/>
      <c r="K124" s="78"/>
      <c r="L124" s="78"/>
      <c r="M124" s="78"/>
      <c r="N124" s="78"/>
      <c r="O124" s="78"/>
      <c r="P124" s="78"/>
      <c r="Q124" s="78"/>
      <c r="R124" s="78"/>
      <c r="S124" s="78"/>
      <c r="T124" s="78"/>
      <c r="U124" s="78"/>
      <c r="V124" s="78"/>
      <c r="W124" s="78"/>
      <c r="X124" s="78"/>
      <c r="Y124" s="78"/>
      <c r="Z124" s="52" t="s">
        <v>201</v>
      </c>
      <c r="AA124" s="63">
        <v>300000</v>
      </c>
      <c r="AB124" s="63">
        <v>617</v>
      </c>
      <c r="AC124" s="63">
        <f t="shared" si="5"/>
        <v>486.22366288492708</v>
      </c>
      <c r="AD124" s="80"/>
      <c r="AE124" s="78"/>
      <c r="AF124" s="78"/>
      <c r="AG124" s="78"/>
      <c r="AH124" s="78"/>
    </row>
    <row r="125" spans="2:34">
      <c r="B125" s="78"/>
      <c r="C125" s="78"/>
      <c r="D125" s="78"/>
      <c r="E125" s="78"/>
      <c r="F125" s="78"/>
      <c r="G125" s="78"/>
      <c r="H125" s="78"/>
      <c r="I125" s="78"/>
      <c r="J125" s="80"/>
      <c r="K125" s="78"/>
      <c r="L125" s="78"/>
      <c r="M125" s="78"/>
      <c r="N125" s="78"/>
      <c r="O125" s="78"/>
      <c r="P125" s="78"/>
      <c r="Q125" s="78"/>
      <c r="R125" s="78"/>
      <c r="S125" s="78"/>
      <c r="T125" s="78"/>
      <c r="U125" s="78"/>
      <c r="V125" s="78"/>
      <c r="W125" s="78"/>
      <c r="X125" s="78"/>
      <c r="Y125" s="78"/>
      <c r="Z125" s="52" t="s">
        <v>202</v>
      </c>
      <c r="AA125" s="63">
        <v>300000</v>
      </c>
      <c r="AB125" s="63">
        <v>637</v>
      </c>
      <c r="AC125" s="63">
        <f t="shared" si="5"/>
        <v>470.95761381475666</v>
      </c>
      <c r="AD125" s="80"/>
      <c r="AE125" s="78"/>
      <c r="AF125" s="78"/>
      <c r="AG125" s="78"/>
      <c r="AH125" s="78"/>
    </row>
    <row r="126" spans="2:34">
      <c r="B126" s="78"/>
      <c r="C126" s="78"/>
      <c r="D126" s="78"/>
      <c r="E126" s="78"/>
      <c r="F126" s="78"/>
      <c r="G126" s="78"/>
      <c r="H126" s="78"/>
      <c r="I126" s="78"/>
      <c r="J126" s="80"/>
      <c r="K126" s="78"/>
      <c r="L126" s="78"/>
      <c r="M126" s="78"/>
      <c r="N126" s="78"/>
      <c r="O126" s="78"/>
      <c r="P126" s="78"/>
      <c r="Q126" s="78"/>
      <c r="R126" s="78"/>
      <c r="S126" s="78"/>
      <c r="T126" s="78"/>
      <c r="U126" s="78"/>
      <c r="V126" s="78"/>
      <c r="W126" s="78"/>
      <c r="X126" s="78"/>
      <c r="Y126" s="78"/>
      <c r="Z126" s="52" t="s">
        <v>363</v>
      </c>
      <c r="AA126" s="63">
        <v>1000000</v>
      </c>
      <c r="AB126" s="112">
        <v>874</v>
      </c>
      <c r="AC126" s="63">
        <f t="shared" si="5"/>
        <v>1144.1647597254005</v>
      </c>
      <c r="AD126" s="80"/>
      <c r="AE126" s="78"/>
      <c r="AF126" s="78"/>
      <c r="AG126" s="78"/>
      <c r="AH126" s="78"/>
    </row>
    <row r="127" spans="2:34">
      <c r="B127" s="78"/>
      <c r="C127" s="78"/>
      <c r="D127" s="78"/>
      <c r="E127" s="78"/>
      <c r="F127" s="78"/>
      <c r="G127" s="78"/>
      <c r="H127" s="78"/>
      <c r="I127" s="78"/>
      <c r="J127" s="80"/>
      <c r="K127" s="78"/>
      <c r="L127" s="78"/>
      <c r="M127" s="78"/>
      <c r="N127" s="78"/>
      <c r="O127" s="78"/>
      <c r="P127" s="78"/>
      <c r="Q127" s="78"/>
      <c r="R127" s="78"/>
      <c r="S127" s="78"/>
      <c r="T127" s="78"/>
      <c r="U127" s="78"/>
      <c r="V127" s="78"/>
      <c r="W127" s="78"/>
      <c r="X127" s="78"/>
      <c r="Y127" s="78"/>
      <c r="Z127" s="52" t="s">
        <v>374</v>
      </c>
      <c r="AA127" s="63">
        <v>500000</v>
      </c>
      <c r="AB127" s="112">
        <v>856.13319173623984</v>
      </c>
      <c r="AC127" s="63">
        <f t="shared" si="5"/>
        <v>584.02127709357819</v>
      </c>
      <c r="AD127" s="80"/>
      <c r="AE127" s="78"/>
      <c r="AF127" s="78"/>
      <c r="AG127" s="78"/>
      <c r="AH127" s="78"/>
    </row>
    <row r="128" spans="2:34">
      <c r="B128" s="78"/>
      <c r="C128" s="78"/>
      <c r="D128" s="78"/>
      <c r="E128" s="78"/>
      <c r="F128" s="78"/>
      <c r="G128" s="78"/>
      <c r="H128" s="78"/>
      <c r="I128" s="78"/>
      <c r="J128" s="80"/>
      <c r="K128" s="78"/>
      <c r="L128" s="78"/>
      <c r="M128" s="78"/>
      <c r="N128" s="78"/>
      <c r="O128" s="78"/>
      <c r="P128" s="78"/>
      <c r="Q128" s="78"/>
      <c r="R128" s="78"/>
      <c r="S128" s="78"/>
      <c r="T128" s="78"/>
      <c r="U128" s="78"/>
      <c r="V128" s="78"/>
      <c r="W128" s="78"/>
      <c r="X128" s="78"/>
      <c r="Y128" s="78"/>
      <c r="Z128" s="52" t="s">
        <v>28</v>
      </c>
      <c r="AA128" s="63">
        <v>1000000</v>
      </c>
      <c r="AB128" s="63">
        <v>802</v>
      </c>
      <c r="AC128" s="63">
        <f t="shared" si="5"/>
        <v>1246.8827930174564</v>
      </c>
      <c r="AD128" s="80"/>
      <c r="AE128" s="78"/>
      <c r="AF128" s="78"/>
      <c r="AG128" s="78"/>
      <c r="AH128" s="78"/>
    </row>
    <row r="129" spans="1:53">
      <c r="B129" s="78"/>
      <c r="C129" s="78"/>
      <c r="D129" s="78"/>
      <c r="E129" s="78"/>
      <c r="F129" s="78"/>
      <c r="G129" s="78"/>
      <c r="H129" s="78"/>
      <c r="I129" s="78"/>
      <c r="J129" s="80"/>
      <c r="K129" s="78"/>
      <c r="L129" s="78"/>
      <c r="M129" s="78"/>
      <c r="N129" s="78"/>
      <c r="O129" s="78"/>
      <c r="P129" s="78"/>
      <c r="Q129" s="78"/>
      <c r="R129" s="78"/>
      <c r="S129" s="78"/>
      <c r="T129" s="78"/>
      <c r="U129" s="78"/>
      <c r="V129" s="78"/>
      <c r="W129" s="78"/>
      <c r="X129" s="78"/>
      <c r="Y129" s="78"/>
      <c r="Z129" s="52" t="s">
        <v>339</v>
      </c>
      <c r="AA129" s="63">
        <v>250000</v>
      </c>
      <c r="AB129" s="63">
        <v>1111.5385059128901</v>
      </c>
      <c r="AC129" s="63">
        <f t="shared" si="5"/>
        <v>224.91348583077536</v>
      </c>
      <c r="AD129" s="80"/>
      <c r="AE129" s="78"/>
      <c r="AF129" s="78"/>
      <c r="AG129" s="78"/>
      <c r="AH129" s="78"/>
    </row>
    <row r="130" spans="1:53">
      <c r="B130" s="78"/>
      <c r="C130" s="78"/>
      <c r="D130" s="78"/>
      <c r="E130" s="78"/>
      <c r="F130" s="78"/>
      <c r="G130" s="78"/>
      <c r="H130" s="78"/>
      <c r="I130" s="78"/>
      <c r="J130" s="80"/>
      <c r="K130" s="78"/>
      <c r="L130" s="78"/>
      <c r="M130" s="78"/>
      <c r="N130" s="78"/>
      <c r="O130" s="78"/>
      <c r="P130" s="78"/>
      <c r="Q130" s="78"/>
      <c r="R130" s="78"/>
      <c r="S130" s="78"/>
      <c r="T130" s="78"/>
      <c r="U130" s="78"/>
      <c r="V130" s="78"/>
      <c r="W130" s="78"/>
      <c r="X130" s="78"/>
      <c r="Y130" s="78"/>
      <c r="Z130" s="52" t="s">
        <v>203</v>
      </c>
      <c r="AA130" s="63">
        <v>900000</v>
      </c>
      <c r="AB130" s="63">
        <v>966</v>
      </c>
      <c r="AC130" s="63">
        <f t="shared" si="5"/>
        <v>931.67701863354034</v>
      </c>
      <c r="AD130" s="80"/>
      <c r="AE130" s="78"/>
      <c r="AF130" s="78"/>
      <c r="AG130" s="78"/>
      <c r="AH130" s="78"/>
    </row>
    <row r="131" spans="1:53">
      <c r="B131" s="78"/>
      <c r="C131" s="78"/>
      <c r="D131" s="78"/>
      <c r="E131" s="78"/>
      <c r="F131" s="78"/>
      <c r="G131" s="78"/>
      <c r="H131" s="78"/>
      <c r="I131" s="78"/>
      <c r="J131" s="80"/>
      <c r="K131" s="78"/>
      <c r="L131" s="78"/>
      <c r="M131" s="78"/>
      <c r="N131" s="78"/>
      <c r="O131" s="78"/>
      <c r="P131" s="78"/>
      <c r="Q131" s="78"/>
      <c r="R131" s="78"/>
      <c r="S131" s="78"/>
      <c r="T131" s="78"/>
      <c r="U131" s="78"/>
      <c r="V131" s="78"/>
      <c r="W131" s="78"/>
      <c r="X131" s="78"/>
      <c r="Y131" s="78"/>
      <c r="Z131" s="52" t="s">
        <v>325</v>
      </c>
      <c r="AA131" s="63">
        <v>500000</v>
      </c>
      <c r="AB131" s="63">
        <v>1099</v>
      </c>
      <c r="AC131" s="63">
        <f t="shared" si="5"/>
        <v>454.95905368516833</v>
      </c>
      <c r="AD131" s="80"/>
      <c r="AE131" s="78"/>
    </row>
    <row r="132" spans="1:53">
      <c r="B132" s="78"/>
      <c r="C132" s="78"/>
      <c r="D132" s="78"/>
      <c r="E132" s="78"/>
      <c r="F132" s="78"/>
      <c r="G132" s="78"/>
      <c r="H132" s="78"/>
      <c r="I132" s="78"/>
      <c r="J132" s="80"/>
      <c r="K132" s="82"/>
      <c r="L132" s="78"/>
      <c r="M132" s="78"/>
      <c r="N132" s="78"/>
      <c r="O132" s="78"/>
      <c r="P132" s="78"/>
      <c r="Q132" s="78"/>
      <c r="R132" s="78"/>
      <c r="S132" s="78"/>
      <c r="T132" s="78"/>
      <c r="U132" s="78"/>
      <c r="V132" s="78"/>
      <c r="W132" s="78"/>
      <c r="X132" s="78"/>
      <c r="Y132" s="78"/>
      <c r="Z132" s="52" t="s">
        <v>345</v>
      </c>
      <c r="AA132" s="63">
        <v>750000</v>
      </c>
      <c r="AB132" s="63">
        <v>1646.2086633717738</v>
      </c>
      <c r="AC132" s="63">
        <f t="shared" si="5"/>
        <v>455.59230533014312</v>
      </c>
      <c r="AD132" s="80"/>
      <c r="AE132" s="78"/>
    </row>
    <row r="133" spans="1:53">
      <c r="B133" s="78"/>
      <c r="C133" s="78"/>
      <c r="D133" s="78"/>
      <c r="E133" s="78"/>
      <c r="F133" s="78"/>
      <c r="G133" s="78"/>
      <c r="H133" s="78"/>
      <c r="I133" s="78"/>
      <c r="J133" s="80"/>
      <c r="K133" s="78"/>
      <c r="L133" s="78"/>
      <c r="M133" s="78"/>
      <c r="N133" s="78"/>
      <c r="O133" s="78"/>
      <c r="P133" s="78"/>
      <c r="Q133" s="78"/>
      <c r="R133" s="78"/>
      <c r="S133" s="78"/>
      <c r="T133" s="78"/>
      <c r="U133" s="78"/>
      <c r="V133" s="78"/>
      <c r="W133" s="78"/>
      <c r="X133" s="78"/>
      <c r="Y133" s="78"/>
      <c r="Z133" s="52" t="s">
        <v>382</v>
      </c>
      <c r="AA133" s="63">
        <v>370000</v>
      </c>
      <c r="AB133" s="63">
        <v>1781.7406125706993</v>
      </c>
      <c r="AC133" s="63">
        <f t="shared" si="5"/>
        <v>207.66210153685793</v>
      </c>
      <c r="AD133" s="80"/>
      <c r="AE133" s="78"/>
    </row>
    <row r="134" spans="1:53">
      <c r="B134" s="78"/>
      <c r="C134" s="78"/>
      <c r="D134" s="78"/>
      <c r="E134" s="78"/>
      <c r="F134" s="78"/>
      <c r="G134" s="78"/>
      <c r="H134" s="78"/>
      <c r="I134" s="78"/>
      <c r="J134" s="80"/>
      <c r="K134" s="78"/>
      <c r="L134" s="78"/>
      <c r="M134" s="78"/>
      <c r="N134" s="78"/>
      <c r="O134" s="82"/>
      <c r="P134" s="78"/>
      <c r="Q134" s="78"/>
      <c r="R134" s="78"/>
      <c r="S134" s="78"/>
      <c r="T134" s="78"/>
      <c r="U134" s="78"/>
      <c r="V134" s="78"/>
      <c r="W134" s="78"/>
      <c r="X134" s="78"/>
      <c r="Z134" s="52" t="s">
        <v>204</v>
      </c>
      <c r="AA134" s="63">
        <v>450000</v>
      </c>
      <c r="AB134" s="63">
        <v>1237</v>
      </c>
      <c r="AC134" s="63">
        <f t="shared" si="5"/>
        <v>363.78334680679063</v>
      </c>
    </row>
    <row r="135" spans="1:53">
      <c r="B135" s="78"/>
      <c r="C135" s="78"/>
      <c r="D135" s="78"/>
      <c r="E135" s="78"/>
      <c r="F135" s="78"/>
      <c r="G135" s="78"/>
      <c r="H135" s="78"/>
      <c r="I135" s="78"/>
      <c r="J135" s="80"/>
      <c r="K135" s="82"/>
      <c r="L135" s="78"/>
      <c r="M135" s="78"/>
      <c r="N135" s="78"/>
      <c r="O135" s="78"/>
      <c r="P135" s="78"/>
      <c r="Q135" s="78"/>
      <c r="R135" s="78"/>
      <c r="S135" s="78"/>
      <c r="T135" s="78"/>
      <c r="U135" s="78"/>
      <c r="V135" s="78"/>
      <c r="W135" s="78"/>
      <c r="X135" s="78"/>
      <c r="Z135" s="52" t="s">
        <v>205</v>
      </c>
      <c r="AA135" s="63">
        <v>750000</v>
      </c>
      <c r="AB135" s="63">
        <v>317</v>
      </c>
      <c r="AC135" s="63">
        <f t="shared" si="5"/>
        <v>2365.930599369085</v>
      </c>
    </row>
    <row r="136" spans="1:53">
      <c r="B136" s="78"/>
      <c r="C136" s="78"/>
      <c r="D136" s="78"/>
      <c r="E136" s="78"/>
      <c r="F136" s="78"/>
      <c r="G136" s="78"/>
      <c r="H136" s="78"/>
      <c r="I136" s="78"/>
      <c r="J136" s="80"/>
      <c r="K136" s="78"/>
      <c r="L136" s="78"/>
      <c r="M136" s="78"/>
      <c r="N136" s="78"/>
      <c r="O136" s="78"/>
      <c r="P136" s="78"/>
      <c r="Q136" s="78"/>
      <c r="R136" s="78"/>
      <c r="S136" s="78"/>
      <c r="T136" s="78"/>
      <c r="U136" s="78"/>
      <c r="V136" s="78"/>
      <c r="W136" s="78"/>
      <c r="X136" s="78"/>
      <c r="Z136" s="52" t="s">
        <v>222</v>
      </c>
      <c r="AA136" s="63">
        <v>500000</v>
      </c>
      <c r="AB136" s="63">
        <v>2196</v>
      </c>
      <c r="AC136" s="63">
        <f t="shared" si="5"/>
        <v>227.68670309653916</v>
      </c>
    </row>
    <row r="137" spans="1:53" s="2" customFormat="1">
      <c r="A137" s="1"/>
      <c r="B137" s="78"/>
      <c r="C137" s="78"/>
      <c r="D137" s="78"/>
      <c r="E137" s="78"/>
      <c r="F137" s="78"/>
      <c r="G137" s="78"/>
      <c r="H137" s="78"/>
      <c r="I137" s="78"/>
      <c r="J137" s="80"/>
      <c r="K137" s="78"/>
      <c r="L137" s="78"/>
      <c r="M137" s="78"/>
      <c r="N137" s="78"/>
      <c r="O137" s="78"/>
      <c r="P137" s="78"/>
      <c r="Q137" s="78"/>
      <c r="R137" s="78"/>
      <c r="S137" s="78"/>
      <c r="T137" s="78"/>
      <c r="U137" s="78"/>
      <c r="V137" s="78"/>
      <c r="W137" s="78"/>
      <c r="X137" s="78"/>
      <c r="Y137" s="1"/>
      <c r="Z137" s="52" t="s">
        <v>223</v>
      </c>
      <c r="AA137" s="63">
        <v>2000000</v>
      </c>
      <c r="AB137" s="63">
        <v>1348</v>
      </c>
      <c r="AC137" s="63">
        <f t="shared" si="5"/>
        <v>1483.679525222552</v>
      </c>
      <c r="AE137" s="1"/>
      <c r="AF137" s="1"/>
      <c r="AG137" s="1"/>
      <c r="AH137" s="1"/>
      <c r="AI137" s="1"/>
      <c r="AJ137" s="1"/>
      <c r="AK137" s="1"/>
      <c r="AL137" s="1"/>
      <c r="AM137" s="1"/>
      <c r="AN137" s="1"/>
      <c r="AO137" s="1"/>
      <c r="AP137" s="1"/>
      <c r="AQ137" s="1"/>
      <c r="AR137" s="1"/>
      <c r="AS137" s="1"/>
      <c r="AT137" s="1"/>
      <c r="AU137" s="1"/>
      <c r="AV137" s="1"/>
      <c r="AW137" s="1"/>
      <c r="AX137" s="1"/>
      <c r="AY137" s="1"/>
      <c r="AZ137" s="1"/>
      <c r="BA137" s="1"/>
    </row>
    <row r="138" spans="1:53" s="2" customFormat="1" ht="25.5">
      <c r="A138" s="1"/>
      <c r="B138" s="78"/>
      <c r="C138" s="78"/>
      <c r="D138" s="78"/>
      <c r="E138" s="78"/>
      <c r="F138" s="78"/>
      <c r="G138" s="78"/>
      <c r="H138" s="78"/>
      <c r="I138" s="78"/>
      <c r="J138" s="80"/>
      <c r="K138" s="78"/>
      <c r="L138" s="78"/>
      <c r="M138" s="78"/>
      <c r="N138" s="78"/>
      <c r="O138" s="78"/>
      <c r="P138" s="78"/>
      <c r="Q138" s="78"/>
      <c r="R138" s="78"/>
      <c r="S138" s="78"/>
      <c r="T138" s="78"/>
      <c r="U138" s="78"/>
      <c r="V138" s="78"/>
      <c r="W138" s="78"/>
      <c r="X138" s="78"/>
      <c r="Y138" s="1"/>
      <c r="Z138" s="52" t="s">
        <v>224</v>
      </c>
      <c r="AA138" s="63">
        <v>500000</v>
      </c>
      <c r="AB138" s="63">
        <v>379</v>
      </c>
      <c r="AC138" s="63">
        <f t="shared" si="5"/>
        <v>1319.2612137203166</v>
      </c>
      <c r="AE138" s="1"/>
      <c r="AF138" s="1"/>
      <c r="AG138" s="1"/>
      <c r="AH138" s="1"/>
      <c r="AI138" s="1"/>
      <c r="AJ138" s="1"/>
      <c r="AK138" s="1"/>
      <c r="AL138" s="1"/>
      <c r="AM138" s="1"/>
      <c r="AN138" s="1"/>
      <c r="AO138" s="1"/>
      <c r="AP138" s="1"/>
      <c r="AQ138" s="1"/>
      <c r="AR138" s="1"/>
      <c r="AS138" s="1"/>
      <c r="AT138" s="1"/>
      <c r="AU138" s="1"/>
      <c r="AV138" s="1"/>
      <c r="AW138" s="1"/>
      <c r="AX138" s="1"/>
      <c r="AY138" s="1"/>
      <c r="AZ138" s="1"/>
      <c r="BA138" s="1"/>
    </row>
    <row r="139" spans="1:53" s="2" customFormat="1">
      <c r="A139" s="1"/>
      <c r="B139" s="78"/>
      <c r="C139" s="78"/>
      <c r="D139" s="78"/>
      <c r="E139" s="78"/>
      <c r="F139" s="78"/>
      <c r="G139" s="78"/>
      <c r="H139" s="78"/>
      <c r="I139" s="78"/>
      <c r="J139" s="80"/>
      <c r="K139" s="78"/>
      <c r="L139" s="78"/>
      <c r="M139" s="78"/>
      <c r="N139" s="78"/>
      <c r="O139" s="78"/>
      <c r="P139" s="78"/>
      <c r="Q139" s="78"/>
      <c r="R139" s="78"/>
      <c r="S139" s="78"/>
      <c r="T139" s="78"/>
      <c r="U139" s="78"/>
      <c r="V139" s="78"/>
      <c r="W139" s="78"/>
      <c r="X139" s="78"/>
      <c r="Y139" s="1"/>
      <c r="Z139" s="52" t="s">
        <v>225</v>
      </c>
      <c r="AA139" s="63">
        <v>1000000</v>
      </c>
      <c r="AB139" s="63">
        <v>2254</v>
      </c>
      <c r="AC139" s="63">
        <f t="shared" si="5"/>
        <v>443.65572315882872</v>
      </c>
      <c r="AE139" s="1"/>
      <c r="AF139" s="1"/>
      <c r="AG139" s="1"/>
      <c r="AH139" s="1"/>
      <c r="AI139" s="1"/>
      <c r="AJ139" s="1"/>
      <c r="AK139" s="1"/>
      <c r="AL139" s="1"/>
      <c r="AM139" s="1"/>
      <c r="AN139" s="1"/>
      <c r="AO139" s="1"/>
      <c r="AP139" s="1"/>
      <c r="AQ139" s="1"/>
      <c r="AR139" s="1"/>
      <c r="AS139" s="1"/>
      <c r="AT139" s="1"/>
      <c r="AU139" s="1"/>
      <c r="AV139" s="1"/>
      <c r="AW139" s="1"/>
      <c r="AX139" s="1"/>
      <c r="AY139" s="1"/>
      <c r="AZ139" s="1"/>
      <c r="BA139" s="1"/>
    </row>
    <row r="140" spans="1:53" s="2" customFormat="1">
      <c r="A140" s="1"/>
      <c r="B140" s="1"/>
      <c r="C140" s="1"/>
      <c r="D140" s="1"/>
      <c r="E140" s="1"/>
      <c r="F140" s="84"/>
      <c r="G140" s="1"/>
      <c r="H140" s="1"/>
      <c r="I140" s="1"/>
      <c r="K140" s="1"/>
      <c r="L140" s="1"/>
      <c r="M140" s="1"/>
      <c r="N140" s="1"/>
      <c r="O140" s="1"/>
      <c r="P140" s="1"/>
      <c r="Q140" s="1"/>
      <c r="R140" s="1"/>
      <c r="S140" s="1"/>
      <c r="T140" s="1"/>
      <c r="U140" s="1"/>
      <c r="V140" s="1"/>
      <c r="W140" s="1"/>
      <c r="X140" s="1"/>
      <c r="Y140" s="1"/>
      <c r="Z140" s="52" t="s">
        <v>300</v>
      </c>
      <c r="AA140" s="63">
        <v>500000</v>
      </c>
      <c r="AB140" s="63">
        <v>1855</v>
      </c>
      <c r="AC140" s="63">
        <f t="shared" si="5"/>
        <v>269.54177897574124</v>
      </c>
      <c r="AE140" s="1"/>
      <c r="AF140" s="1"/>
      <c r="AG140" s="1"/>
      <c r="AH140" s="1"/>
      <c r="AI140" s="1"/>
      <c r="AJ140" s="1"/>
      <c r="AK140" s="1"/>
      <c r="AL140" s="1"/>
      <c r="AM140" s="1"/>
      <c r="AN140" s="1"/>
      <c r="AO140" s="1"/>
      <c r="AP140" s="1"/>
      <c r="AQ140" s="1"/>
      <c r="AR140" s="1"/>
      <c r="AS140" s="1"/>
      <c r="AT140" s="1"/>
      <c r="AU140" s="1"/>
      <c r="AV140" s="1"/>
      <c r="AW140" s="1"/>
      <c r="AX140" s="1"/>
      <c r="AY140" s="1"/>
      <c r="AZ140" s="1"/>
      <c r="BA140" s="1"/>
    </row>
    <row r="141" spans="1:53" s="2" customFormat="1">
      <c r="A141" s="1"/>
      <c r="B141" s="1"/>
      <c r="C141" s="1"/>
      <c r="D141" s="1"/>
      <c r="E141" s="1"/>
      <c r="F141" s="84"/>
      <c r="G141" s="1"/>
      <c r="H141" s="1"/>
      <c r="I141" s="1"/>
      <c r="K141" s="1"/>
      <c r="L141" s="1"/>
      <c r="M141" s="1"/>
      <c r="N141" s="1"/>
      <c r="O141" s="1"/>
      <c r="P141" s="1"/>
      <c r="Q141" s="1"/>
      <c r="R141" s="1"/>
      <c r="S141" s="1"/>
      <c r="T141" s="1"/>
      <c r="U141" s="1"/>
      <c r="V141" s="1"/>
      <c r="W141" s="1"/>
      <c r="X141" s="1"/>
      <c r="Y141" s="1"/>
      <c r="Z141" s="52" t="s">
        <v>340</v>
      </c>
      <c r="AA141" s="63">
        <v>500000</v>
      </c>
      <c r="AB141" s="63">
        <v>1879.0273269524205</v>
      </c>
      <c r="AC141" s="63">
        <f t="shared" si="5"/>
        <v>266.09511890971061</v>
      </c>
      <c r="AE141" s="1"/>
      <c r="AF141" s="1"/>
      <c r="AG141" s="1"/>
      <c r="AH141" s="1"/>
      <c r="AI141" s="1"/>
      <c r="AJ141" s="1"/>
      <c r="AK141" s="1"/>
      <c r="AL141" s="1"/>
      <c r="AM141" s="1"/>
      <c r="AN141" s="1"/>
      <c r="AO141" s="1"/>
      <c r="AP141" s="1"/>
      <c r="AQ141" s="1"/>
      <c r="AR141" s="1"/>
      <c r="AS141" s="1"/>
      <c r="AT141" s="1"/>
      <c r="AU141" s="1"/>
      <c r="AV141" s="1"/>
      <c r="AW141" s="1"/>
      <c r="AX141" s="1"/>
      <c r="AY141" s="1"/>
      <c r="AZ141" s="1"/>
      <c r="BA141" s="1"/>
    </row>
    <row r="142" spans="1:53" s="2" customFormat="1">
      <c r="A142" s="1"/>
      <c r="B142" s="1"/>
      <c r="C142" s="1"/>
      <c r="D142" s="1"/>
      <c r="E142" s="1"/>
      <c r="F142" s="84"/>
      <c r="G142" s="1"/>
      <c r="H142" s="1"/>
      <c r="I142" s="1"/>
      <c r="K142" s="1"/>
      <c r="L142" s="1"/>
      <c r="M142" s="1"/>
      <c r="N142" s="1"/>
      <c r="O142" s="1"/>
      <c r="P142" s="1"/>
      <c r="Q142" s="1"/>
      <c r="R142" s="1"/>
      <c r="S142" s="1"/>
      <c r="T142" s="1"/>
      <c r="U142" s="1"/>
      <c r="V142" s="1"/>
      <c r="W142" s="1"/>
      <c r="X142" s="1"/>
      <c r="Y142" s="1"/>
      <c r="Z142" s="52" t="s">
        <v>375</v>
      </c>
      <c r="AA142" s="63">
        <v>500000</v>
      </c>
      <c r="AB142" s="63">
        <v>1787.4927192839177</v>
      </c>
      <c r="AC142" s="63">
        <f t="shared" si="5"/>
        <v>279.72141906138984</v>
      </c>
      <c r="AE142" s="1"/>
      <c r="AF142" s="1"/>
      <c r="AG142" s="1"/>
      <c r="AH142" s="1"/>
      <c r="AI142" s="1"/>
      <c r="AJ142" s="1"/>
      <c r="AK142" s="1"/>
      <c r="AL142" s="1"/>
      <c r="AM142" s="1"/>
      <c r="AN142" s="1"/>
      <c r="AO142" s="1"/>
      <c r="AP142" s="1"/>
      <c r="AQ142" s="1"/>
      <c r="AR142" s="1"/>
      <c r="AS142" s="1"/>
      <c r="AT142" s="1"/>
      <c r="AU142" s="1"/>
      <c r="AV142" s="1"/>
      <c r="AW142" s="1"/>
      <c r="AX142" s="1"/>
      <c r="AY142" s="1"/>
      <c r="AZ142" s="1"/>
      <c r="BA142" s="1"/>
    </row>
    <row r="143" spans="1:53" s="2" customFormat="1">
      <c r="A143" s="1"/>
      <c r="B143" s="1"/>
      <c r="C143" s="1"/>
      <c r="D143" s="1"/>
      <c r="E143" s="1"/>
      <c r="F143" s="84"/>
      <c r="G143" s="1"/>
      <c r="H143" s="1"/>
      <c r="I143" s="1"/>
      <c r="K143" s="1"/>
      <c r="L143" s="1"/>
      <c r="M143" s="1"/>
      <c r="N143" s="1"/>
      <c r="O143" s="1"/>
      <c r="P143" s="1"/>
      <c r="Q143" s="1"/>
      <c r="R143" s="1"/>
      <c r="S143" s="1"/>
      <c r="T143" s="1"/>
      <c r="U143" s="1"/>
      <c r="V143" s="1"/>
      <c r="W143" s="1"/>
      <c r="X143" s="1"/>
      <c r="Y143" s="1"/>
      <c r="Z143" s="52" t="s">
        <v>226</v>
      </c>
      <c r="AA143" s="63">
        <v>550000</v>
      </c>
      <c r="AB143" s="63">
        <v>1207</v>
      </c>
      <c r="AC143" s="63">
        <f t="shared" si="5"/>
        <v>455.67522783761393</v>
      </c>
      <c r="AE143" s="1"/>
      <c r="AF143" s="1"/>
      <c r="AG143" s="1"/>
      <c r="AH143" s="1"/>
      <c r="AI143" s="1"/>
      <c r="AJ143" s="1"/>
      <c r="AK143" s="1"/>
      <c r="AL143" s="1"/>
      <c r="AM143" s="1"/>
      <c r="AN143" s="1"/>
      <c r="AO143" s="1"/>
      <c r="AP143" s="1"/>
      <c r="AQ143" s="1"/>
      <c r="AR143" s="1"/>
      <c r="AS143" s="1"/>
      <c r="AT143" s="1"/>
      <c r="AU143" s="1"/>
      <c r="AV143" s="1"/>
      <c r="AW143" s="1"/>
      <c r="AX143" s="1"/>
      <c r="AY143" s="1"/>
      <c r="AZ143" s="1"/>
      <c r="BA143" s="1"/>
    </row>
    <row r="144" spans="1:53" s="2" customFormat="1" ht="25.5">
      <c r="A144" s="1"/>
      <c r="B144" s="1"/>
      <c r="C144" s="1"/>
      <c r="D144" s="1"/>
      <c r="E144" s="1"/>
      <c r="F144" s="84"/>
      <c r="G144" s="1"/>
      <c r="H144" s="1"/>
      <c r="I144" s="1"/>
      <c r="K144" s="1"/>
      <c r="L144" s="1"/>
      <c r="M144" s="1"/>
      <c r="N144" s="1"/>
      <c r="O144" s="1"/>
      <c r="P144" s="1"/>
      <c r="Q144" s="1"/>
      <c r="R144" s="1"/>
      <c r="S144" s="1"/>
      <c r="T144" s="1"/>
      <c r="U144" s="1"/>
      <c r="V144" s="1"/>
      <c r="W144" s="1"/>
      <c r="X144" s="1"/>
      <c r="Y144" s="1"/>
      <c r="Z144" s="52" t="s">
        <v>346</v>
      </c>
      <c r="AA144" s="63">
        <v>1500000</v>
      </c>
      <c r="AB144" s="63">
        <v>1491.3748126903195</v>
      </c>
      <c r="AC144" s="63">
        <f t="shared" si="5"/>
        <v>1005.7833800304844</v>
      </c>
      <c r="AE144" s="1"/>
      <c r="AF144" s="1"/>
      <c r="AG144" s="1"/>
      <c r="AH144" s="1"/>
      <c r="AI144" s="1"/>
      <c r="AJ144" s="1"/>
      <c r="AK144" s="1"/>
      <c r="AL144" s="1"/>
      <c r="AM144" s="1"/>
      <c r="AN144" s="1"/>
      <c r="AO144" s="1"/>
      <c r="AP144" s="1"/>
      <c r="AQ144" s="1"/>
      <c r="AR144" s="1"/>
      <c r="AS144" s="1"/>
      <c r="AT144" s="1"/>
      <c r="AU144" s="1"/>
      <c r="AV144" s="1"/>
      <c r="AW144" s="1"/>
      <c r="AX144" s="1"/>
      <c r="AY144" s="1"/>
      <c r="AZ144" s="1"/>
      <c r="BA144" s="1"/>
    </row>
    <row r="145" spans="1:53" s="2" customFormat="1" ht="25.5">
      <c r="A145" s="1"/>
      <c r="B145" s="1"/>
      <c r="C145" s="1"/>
      <c r="D145" s="1"/>
      <c r="E145" s="1"/>
      <c r="F145" s="1"/>
      <c r="G145" s="1"/>
      <c r="H145" s="1"/>
      <c r="I145" s="1"/>
      <c r="K145" s="1"/>
      <c r="L145" s="3"/>
      <c r="M145" s="3"/>
      <c r="N145" s="1"/>
      <c r="O145" s="1"/>
      <c r="P145" s="1"/>
      <c r="Q145" s="1"/>
      <c r="R145" s="1"/>
      <c r="S145" s="1"/>
      <c r="T145" s="1"/>
      <c r="U145" s="1"/>
      <c r="V145" s="1"/>
      <c r="W145" s="1"/>
      <c r="X145" s="1"/>
      <c r="Y145" s="1"/>
      <c r="Z145" s="52" t="s">
        <v>227</v>
      </c>
      <c r="AA145" s="63">
        <v>2004133</v>
      </c>
      <c r="AB145" s="63">
        <v>972</v>
      </c>
      <c r="AC145" s="63">
        <f t="shared" si="5"/>
        <v>2061.8652263374483</v>
      </c>
      <c r="AE145" s="1"/>
      <c r="AF145" s="1"/>
      <c r="AG145" s="1"/>
      <c r="AH145" s="1"/>
      <c r="AI145" s="1"/>
      <c r="AJ145" s="1"/>
      <c r="AK145" s="1"/>
      <c r="AL145" s="1"/>
      <c r="AM145" s="1"/>
      <c r="AN145" s="1"/>
      <c r="AO145" s="1"/>
      <c r="AP145" s="1"/>
      <c r="AQ145" s="1"/>
      <c r="AR145" s="1"/>
      <c r="AS145" s="1"/>
      <c r="AT145" s="1"/>
      <c r="AU145" s="1"/>
      <c r="AV145" s="1"/>
      <c r="AW145" s="1"/>
      <c r="AX145" s="1"/>
      <c r="AY145" s="1"/>
      <c r="AZ145" s="1"/>
      <c r="BA145" s="1"/>
    </row>
    <row r="146" spans="1:53" s="2" customFormat="1">
      <c r="A146" s="1"/>
      <c r="B146" s="1"/>
      <c r="C146" s="1"/>
      <c r="D146" s="1"/>
      <c r="E146" s="1"/>
      <c r="F146" s="1"/>
      <c r="G146" s="1"/>
      <c r="H146" s="1"/>
      <c r="I146" s="1"/>
      <c r="K146" s="1"/>
      <c r="L146" s="3"/>
      <c r="M146" s="3"/>
      <c r="N146" s="1"/>
      <c r="O146" s="1"/>
      <c r="P146" s="1"/>
      <c r="Q146" s="1"/>
      <c r="R146" s="1"/>
      <c r="S146" s="1"/>
      <c r="T146" s="1"/>
      <c r="U146" s="1"/>
      <c r="V146" s="1"/>
      <c r="W146" s="1"/>
      <c r="X146" s="1"/>
      <c r="Y146" s="1"/>
      <c r="Z146" s="52" t="s">
        <v>282</v>
      </c>
      <c r="AA146" s="63">
        <v>500000</v>
      </c>
      <c r="AB146" s="63">
        <v>465</v>
      </c>
      <c r="AC146" s="63">
        <f t="shared" si="5"/>
        <v>1075.2688172043011</v>
      </c>
      <c r="AE146" s="1"/>
      <c r="AF146" s="1"/>
      <c r="AG146" s="1"/>
      <c r="AH146" s="1"/>
      <c r="AI146" s="1"/>
      <c r="AJ146" s="1"/>
      <c r="AK146" s="1"/>
      <c r="AL146" s="1"/>
      <c r="AM146" s="1"/>
      <c r="AN146" s="1"/>
      <c r="AO146" s="1"/>
      <c r="AP146" s="1"/>
      <c r="AQ146" s="1"/>
      <c r="AR146" s="1"/>
      <c r="AS146" s="1"/>
      <c r="AT146" s="1"/>
      <c r="AU146" s="1"/>
      <c r="AV146" s="1"/>
      <c r="AW146" s="1"/>
      <c r="AX146" s="1"/>
      <c r="AY146" s="1"/>
      <c r="AZ146" s="1"/>
      <c r="BA146" s="1"/>
    </row>
    <row r="147" spans="1:53" s="2" customFormat="1">
      <c r="A147" s="1"/>
      <c r="B147" s="1"/>
      <c r="C147" s="1"/>
      <c r="D147" s="1"/>
      <c r="E147" s="1"/>
      <c r="F147" s="1"/>
      <c r="G147" s="1"/>
      <c r="H147" s="1"/>
      <c r="I147" s="1"/>
      <c r="K147" s="1"/>
      <c r="L147" s="3"/>
      <c r="M147" s="3"/>
      <c r="N147" s="1"/>
      <c r="O147" s="1"/>
      <c r="P147" s="1"/>
      <c r="Q147" s="1"/>
      <c r="R147" s="1"/>
      <c r="S147" s="1"/>
      <c r="T147" s="1"/>
      <c r="U147" s="1"/>
      <c r="V147" s="1"/>
      <c r="W147" s="1"/>
      <c r="X147" s="1"/>
      <c r="Y147" s="1"/>
      <c r="Z147" s="52" t="s">
        <v>349</v>
      </c>
      <c r="AA147" s="63">
        <v>1000000</v>
      </c>
      <c r="AB147" s="63">
        <v>539.16810773059683</v>
      </c>
      <c r="AC147" s="63">
        <f t="shared" si="5"/>
        <v>1854.7091077198218</v>
      </c>
      <c r="AE147" s="1"/>
      <c r="AF147" s="1"/>
      <c r="AG147" s="1"/>
      <c r="AH147" s="1"/>
      <c r="AI147" s="1"/>
      <c r="AJ147" s="1"/>
      <c r="AK147" s="1"/>
      <c r="AL147" s="1"/>
      <c r="AM147" s="1"/>
      <c r="AN147" s="1"/>
      <c r="AO147" s="1"/>
      <c r="AP147" s="1"/>
      <c r="AQ147" s="1"/>
      <c r="AR147" s="1"/>
      <c r="AS147" s="1"/>
      <c r="AT147" s="1"/>
      <c r="AU147" s="1"/>
      <c r="AV147" s="1"/>
      <c r="AW147" s="1"/>
      <c r="AX147" s="1"/>
      <c r="AY147" s="1"/>
      <c r="AZ147" s="1"/>
      <c r="BA147" s="1"/>
    </row>
    <row r="148" spans="1:53" s="2" customFormat="1">
      <c r="A148" s="1"/>
      <c r="B148" s="1"/>
      <c r="C148" s="1"/>
      <c r="D148" s="1"/>
      <c r="E148" s="1"/>
      <c r="F148" s="1"/>
      <c r="G148" s="1"/>
      <c r="H148" s="1"/>
      <c r="I148" s="1"/>
      <c r="K148" s="1"/>
      <c r="L148" s="3"/>
      <c r="M148" s="3"/>
      <c r="N148" s="1"/>
      <c r="O148" s="1"/>
      <c r="P148" s="1"/>
      <c r="Q148" s="1"/>
      <c r="R148" s="1"/>
      <c r="S148" s="1"/>
      <c r="T148" s="1"/>
      <c r="U148" s="1"/>
      <c r="V148" s="1"/>
      <c r="W148" s="1"/>
      <c r="X148" s="1"/>
      <c r="Y148" s="1"/>
      <c r="Z148" s="52" t="s">
        <v>283</v>
      </c>
      <c r="AA148" s="63">
        <v>1000000</v>
      </c>
      <c r="AB148" s="63">
        <v>1672</v>
      </c>
      <c r="AC148" s="63">
        <f t="shared" si="5"/>
        <v>598.08612440191382</v>
      </c>
      <c r="AE148" s="1"/>
      <c r="AF148" s="1"/>
      <c r="AG148" s="1"/>
      <c r="AH148" s="1"/>
      <c r="AI148" s="1"/>
      <c r="AJ148" s="1"/>
      <c r="AK148" s="1"/>
      <c r="AL148" s="1"/>
      <c r="AM148" s="1"/>
      <c r="AN148" s="1"/>
      <c r="AO148" s="1"/>
      <c r="AP148" s="1"/>
      <c r="AQ148" s="1"/>
      <c r="AR148" s="1"/>
      <c r="AS148" s="1"/>
      <c r="AT148" s="1"/>
      <c r="AU148" s="1"/>
      <c r="AV148" s="1"/>
      <c r="AW148" s="1"/>
      <c r="AX148" s="1"/>
      <c r="AY148" s="1"/>
      <c r="AZ148" s="1"/>
      <c r="BA148" s="1"/>
    </row>
    <row r="149" spans="1:53">
      <c r="Z149" s="52" t="s">
        <v>284</v>
      </c>
      <c r="AA149" s="63">
        <v>1000000</v>
      </c>
      <c r="AB149" s="63">
        <v>2718</v>
      </c>
      <c r="AC149" s="63">
        <f t="shared" si="5"/>
        <v>367.91758646063283</v>
      </c>
    </row>
    <row r="150" spans="1:53">
      <c r="Z150" s="52" t="s">
        <v>289</v>
      </c>
      <c r="AA150" s="63">
        <v>500000</v>
      </c>
      <c r="AB150" s="63">
        <v>2778</v>
      </c>
      <c r="AC150" s="63">
        <f t="shared" si="5"/>
        <v>179.98560115190784</v>
      </c>
    </row>
    <row r="151" spans="1:53">
      <c r="Z151" s="52" t="s">
        <v>341</v>
      </c>
      <c r="AA151" s="63">
        <v>1500000</v>
      </c>
      <c r="AB151" s="63">
        <v>3757.0546722113504</v>
      </c>
      <c r="AC151" s="63">
        <f t="shared" si="5"/>
        <v>399.24891460712246</v>
      </c>
    </row>
    <row r="152" spans="1:53" s="2" customFormat="1">
      <c r="A152" s="1"/>
      <c r="B152" s="1"/>
      <c r="C152" s="1"/>
      <c r="D152" s="1"/>
      <c r="E152" s="1"/>
      <c r="F152" s="1"/>
      <c r="G152" s="1"/>
      <c r="H152" s="1"/>
      <c r="I152" s="1"/>
      <c r="K152" s="1"/>
      <c r="L152" s="3"/>
      <c r="M152" s="3"/>
      <c r="N152" s="1"/>
      <c r="O152" s="1"/>
      <c r="P152" s="1"/>
      <c r="Q152" s="1"/>
      <c r="R152" s="1"/>
      <c r="S152" s="1"/>
      <c r="T152" s="1"/>
      <c r="U152" s="1"/>
      <c r="V152" s="1"/>
      <c r="W152" s="1"/>
      <c r="X152" s="1"/>
      <c r="Y152" s="1"/>
      <c r="Z152" s="52" t="s">
        <v>285</v>
      </c>
      <c r="AA152" s="63">
        <v>750000</v>
      </c>
      <c r="AB152" s="63">
        <v>468</v>
      </c>
      <c r="AC152" s="63">
        <f t="shared" si="5"/>
        <v>1602.5641025641025</v>
      </c>
      <c r="AE152" s="1"/>
      <c r="AF152" s="1"/>
      <c r="AG152" s="1"/>
      <c r="AH152" s="1"/>
      <c r="AI152" s="1"/>
      <c r="AJ152" s="1"/>
      <c r="AK152" s="1"/>
      <c r="AL152" s="1"/>
      <c r="AM152" s="1"/>
      <c r="AN152" s="1"/>
      <c r="AO152" s="1"/>
      <c r="AP152" s="1"/>
      <c r="AQ152" s="1"/>
      <c r="AR152" s="1"/>
      <c r="AS152" s="1"/>
      <c r="AT152" s="1"/>
      <c r="AU152" s="1"/>
      <c r="AV152" s="1"/>
      <c r="AW152" s="1"/>
      <c r="AX152" s="1"/>
      <c r="AY152" s="1"/>
      <c r="AZ152" s="1"/>
      <c r="BA152" s="1"/>
    </row>
    <row r="153" spans="1:53" s="2" customFormat="1">
      <c r="A153" s="1"/>
      <c r="B153" s="1"/>
      <c r="C153" s="1"/>
      <c r="D153" s="1"/>
      <c r="E153" s="1"/>
      <c r="F153" s="1"/>
      <c r="G153" s="1"/>
      <c r="H153" s="1"/>
      <c r="I153" s="1"/>
      <c r="K153" s="1"/>
      <c r="L153" s="3"/>
      <c r="M153" s="3"/>
      <c r="N153" s="1"/>
      <c r="O153" s="1"/>
      <c r="P153" s="1"/>
      <c r="Q153" s="1"/>
      <c r="R153" s="1"/>
      <c r="S153" s="1"/>
      <c r="T153" s="1"/>
      <c r="U153" s="1"/>
      <c r="V153" s="1"/>
      <c r="W153" s="1"/>
      <c r="X153" s="1"/>
      <c r="Y153" s="1"/>
      <c r="Z153" s="52" t="s">
        <v>364</v>
      </c>
      <c r="AA153" s="63">
        <v>500000</v>
      </c>
      <c r="AB153" s="112">
        <v>440.14008458443607</v>
      </c>
      <c r="AC153" s="63">
        <f t="shared" si="5"/>
        <v>1136.0019628116386</v>
      </c>
      <c r="AE153" s="1"/>
      <c r="AF153" s="1"/>
      <c r="AG153" s="1"/>
      <c r="AH153" s="1"/>
      <c r="AI153" s="1"/>
      <c r="AJ153" s="1"/>
      <c r="AK153" s="1"/>
      <c r="AL153" s="1"/>
      <c r="AM153" s="1"/>
      <c r="AN153" s="1"/>
      <c r="AO153" s="1"/>
      <c r="AP153" s="1"/>
      <c r="AQ153" s="1"/>
      <c r="AR153" s="1"/>
      <c r="AS153" s="1"/>
      <c r="AT153" s="1"/>
      <c r="AU153" s="1"/>
      <c r="AV153" s="1"/>
      <c r="AW153" s="1"/>
      <c r="AX153" s="1"/>
      <c r="AY153" s="1"/>
      <c r="AZ153" s="1"/>
      <c r="BA153" s="1"/>
    </row>
    <row r="154" spans="1:53" s="2" customFormat="1">
      <c r="A154" s="1"/>
      <c r="B154" s="1"/>
      <c r="C154" s="1"/>
      <c r="D154" s="1"/>
      <c r="E154" s="1"/>
      <c r="F154" s="1"/>
      <c r="G154" s="1"/>
      <c r="H154" s="1"/>
      <c r="I154" s="1"/>
      <c r="K154" s="1"/>
      <c r="L154" s="3"/>
      <c r="M154" s="3"/>
      <c r="N154" s="1"/>
      <c r="O154" s="1"/>
      <c r="P154" s="1"/>
      <c r="Q154" s="1"/>
      <c r="R154" s="1"/>
      <c r="S154" s="1"/>
      <c r="T154" s="1"/>
      <c r="U154" s="1"/>
      <c r="V154" s="1"/>
      <c r="W154" s="1"/>
      <c r="X154" s="1"/>
      <c r="Y154" s="1"/>
      <c r="Z154" s="52" t="s">
        <v>239</v>
      </c>
      <c r="AA154" s="63">
        <v>250000</v>
      </c>
      <c r="AB154" s="63">
        <v>455</v>
      </c>
      <c r="AC154" s="63">
        <f t="shared" si="5"/>
        <v>549.45054945054949</v>
      </c>
      <c r="AE154" s="1"/>
      <c r="AF154" s="1"/>
      <c r="AG154" s="1"/>
      <c r="AH154" s="1"/>
      <c r="AI154" s="1"/>
      <c r="AJ154" s="1"/>
      <c r="AK154" s="1"/>
      <c r="AL154" s="1"/>
      <c r="AM154" s="1"/>
      <c r="AN154" s="1"/>
      <c r="AO154" s="1"/>
      <c r="AP154" s="1"/>
      <c r="AQ154" s="1"/>
      <c r="AR154" s="1"/>
      <c r="AS154" s="1"/>
      <c r="AT154" s="1"/>
      <c r="AU154" s="1"/>
      <c r="AV154" s="1"/>
      <c r="AW154" s="1"/>
      <c r="AX154" s="1"/>
      <c r="AY154" s="1"/>
      <c r="AZ154" s="1"/>
      <c r="BA154" s="1"/>
    </row>
    <row r="155" spans="1:53" s="2" customFormat="1">
      <c r="A155" s="1"/>
      <c r="B155" s="1"/>
      <c r="C155" s="1"/>
      <c r="D155" s="1"/>
      <c r="E155" s="1"/>
      <c r="F155" s="1"/>
      <c r="G155" s="1"/>
      <c r="H155" s="1"/>
      <c r="I155" s="1"/>
      <c r="K155" s="1"/>
      <c r="L155" s="3"/>
      <c r="M155" s="3"/>
      <c r="N155" s="1"/>
      <c r="O155" s="1"/>
      <c r="P155" s="1"/>
      <c r="Q155" s="1"/>
      <c r="R155" s="1"/>
      <c r="S155" s="1"/>
      <c r="T155" s="1"/>
      <c r="U155" s="1"/>
      <c r="V155" s="1"/>
      <c r="W155" s="1"/>
      <c r="X155" s="1"/>
      <c r="Y155" s="1"/>
      <c r="Z155" s="52" t="s">
        <v>286</v>
      </c>
      <c r="AA155" s="63">
        <v>1400000</v>
      </c>
      <c r="AB155" s="63">
        <v>802</v>
      </c>
      <c r="AC155" s="63">
        <f t="shared" si="5"/>
        <v>1745.6359102244389</v>
      </c>
      <c r="AE155" s="1"/>
      <c r="AF155" s="1"/>
      <c r="AG155" s="1"/>
      <c r="AH155" s="1"/>
      <c r="AI155" s="1"/>
      <c r="AJ155" s="1"/>
      <c r="AK155" s="1"/>
      <c r="AL155" s="1"/>
      <c r="AM155" s="1"/>
      <c r="AN155" s="1"/>
      <c r="AO155" s="1"/>
      <c r="AP155" s="1"/>
      <c r="AQ155" s="1"/>
      <c r="AR155" s="1"/>
      <c r="AS155" s="1"/>
      <c r="AT155" s="1"/>
      <c r="AU155" s="1"/>
      <c r="AV155" s="1"/>
      <c r="AW155" s="1"/>
      <c r="AX155" s="1"/>
      <c r="AY155" s="1"/>
      <c r="AZ155" s="1"/>
      <c r="BA155" s="1"/>
    </row>
    <row r="156" spans="1:53" s="2" customFormat="1">
      <c r="A156" s="1"/>
      <c r="B156" s="1"/>
      <c r="C156" s="1"/>
      <c r="D156" s="1"/>
      <c r="E156" s="1"/>
      <c r="F156" s="1"/>
      <c r="G156" s="1"/>
      <c r="H156" s="1"/>
      <c r="I156" s="1"/>
      <c r="K156" s="1"/>
      <c r="L156" s="3"/>
      <c r="M156" s="3"/>
      <c r="N156" s="1"/>
      <c r="O156" s="1"/>
      <c r="P156" s="1"/>
      <c r="Q156" s="1"/>
      <c r="R156" s="1"/>
      <c r="S156" s="1"/>
      <c r="T156" s="1"/>
      <c r="U156" s="1"/>
      <c r="V156" s="1"/>
      <c r="W156" s="1"/>
      <c r="X156" s="1"/>
      <c r="Y156" s="1"/>
      <c r="Z156" s="52" t="s">
        <v>290</v>
      </c>
      <c r="AA156" s="63">
        <v>600000</v>
      </c>
      <c r="AB156" s="63">
        <v>802</v>
      </c>
      <c r="AC156" s="63">
        <f t="shared" si="5"/>
        <v>748.12967581047383</v>
      </c>
      <c r="AE156" s="1"/>
      <c r="AF156" s="1"/>
      <c r="AG156" s="1"/>
      <c r="AH156" s="1"/>
      <c r="AI156" s="1"/>
      <c r="AJ156" s="1"/>
      <c r="AK156" s="1"/>
      <c r="AL156" s="1"/>
      <c r="AM156" s="1"/>
      <c r="AN156" s="1"/>
      <c r="AO156" s="1"/>
      <c r="AP156" s="1"/>
      <c r="AQ156" s="1"/>
      <c r="AR156" s="1"/>
      <c r="AS156" s="1"/>
      <c r="AT156" s="1"/>
      <c r="AU156" s="1"/>
      <c r="AV156" s="1"/>
      <c r="AW156" s="1"/>
      <c r="AX156" s="1"/>
      <c r="AY156" s="1"/>
      <c r="AZ156" s="1"/>
      <c r="BA156" s="1"/>
    </row>
    <row r="157" spans="1:53" s="2" customFormat="1">
      <c r="A157" s="1"/>
      <c r="B157" s="1"/>
      <c r="C157" s="1"/>
      <c r="D157" s="1"/>
      <c r="E157" s="1"/>
      <c r="F157" s="1"/>
      <c r="G157" s="1"/>
      <c r="H157" s="1"/>
      <c r="I157" s="1"/>
      <c r="K157" s="1"/>
      <c r="L157" s="3"/>
      <c r="M157" s="3"/>
      <c r="N157" s="1"/>
      <c r="O157" s="1"/>
      <c r="P157" s="1"/>
      <c r="Q157" s="1"/>
      <c r="R157" s="1"/>
      <c r="S157" s="1"/>
      <c r="T157" s="1"/>
      <c r="U157" s="1"/>
      <c r="V157" s="1"/>
      <c r="W157" s="1"/>
      <c r="X157" s="1"/>
      <c r="Y157" s="1"/>
      <c r="Z157" s="52" t="s">
        <v>287</v>
      </c>
      <c r="AA157" s="63">
        <v>1000000</v>
      </c>
      <c r="AB157" s="63">
        <v>1848</v>
      </c>
      <c r="AC157" s="63">
        <f t="shared" ref="AC157:AC173" si="6">AA157/AB157</f>
        <v>541.12554112554108</v>
      </c>
      <c r="AE157" s="1"/>
      <c r="AF157" s="1"/>
      <c r="AG157" s="1"/>
      <c r="AH157" s="1"/>
      <c r="AI157" s="1"/>
      <c r="AJ157" s="1"/>
      <c r="AK157" s="1"/>
      <c r="AL157" s="1"/>
      <c r="AM157" s="1"/>
      <c r="AN157" s="1"/>
      <c r="AO157" s="1"/>
      <c r="AP157" s="1"/>
      <c r="AQ157" s="1"/>
      <c r="AR157" s="1"/>
      <c r="AS157" s="1"/>
      <c r="AT157" s="1"/>
      <c r="AU157" s="1"/>
      <c r="AV157" s="1"/>
      <c r="AW157" s="1"/>
      <c r="AX157" s="1"/>
      <c r="AY157" s="1"/>
      <c r="AZ157" s="1"/>
      <c r="BA157" s="1"/>
    </row>
    <row r="158" spans="1:53" s="2" customFormat="1">
      <c r="A158" s="1"/>
      <c r="B158" s="1"/>
      <c r="C158" s="1"/>
      <c r="D158" s="1"/>
      <c r="E158" s="1"/>
      <c r="F158" s="1"/>
      <c r="G158" s="1"/>
      <c r="H158" s="1"/>
      <c r="I158" s="1"/>
      <c r="K158" s="1"/>
      <c r="L158" s="3"/>
      <c r="M158" s="3"/>
      <c r="N158" s="1"/>
      <c r="O158" s="1"/>
      <c r="P158" s="1"/>
      <c r="Q158" s="1"/>
      <c r="R158" s="1"/>
      <c r="S158" s="1"/>
      <c r="T158" s="1"/>
      <c r="U158" s="1"/>
      <c r="V158" s="1"/>
      <c r="W158" s="1"/>
      <c r="X158" s="1"/>
      <c r="Y158" s="1"/>
      <c r="Z158" s="52" t="s">
        <v>287</v>
      </c>
      <c r="AA158" s="63">
        <v>2000000</v>
      </c>
      <c r="AB158" s="63">
        <v>2075</v>
      </c>
      <c r="AC158" s="63">
        <f t="shared" si="6"/>
        <v>963.85542168674704</v>
      </c>
      <c r="AE158" s="1"/>
      <c r="AF158" s="1"/>
      <c r="AG158" s="1"/>
      <c r="AH158" s="1"/>
      <c r="AI158" s="1"/>
      <c r="AJ158" s="1"/>
      <c r="AK158" s="1"/>
      <c r="AL158" s="1"/>
      <c r="AM158" s="1"/>
      <c r="AN158" s="1"/>
      <c r="AO158" s="1"/>
      <c r="AP158" s="1"/>
      <c r="AQ158" s="1"/>
      <c r="AR158" s="1"/>
      <c r="AS158" s="1"/>
      <c r="AT158" s="1"/>
      <c r="AU158" s="1"/>
      <c r="AV158" s="1"/>
      <c r="AW158" s="1"/>
      <c r="AX158" s="1"/>
      <c r="AY158" s="1"/>
      <c r="AZ158" s="1"/>
      <c r="BA158" s="1"/>
    </row>
    <row r="159" spans="1:53" s="2" customFormat="1">
      <c r="A159" s="1"/>
      <c r="B159" s="1"/>
      <c r="C159" s="1"/>
      <c r="D159" s="1"/>
      <c r="E159" s="1"/>
      <c r="F159" s="1"/>
      <c r="G159" s="1"/>
      <c r="H159" s="1"/>
      <c r="I159" s="1"/>
      <c r="K159" s="1"/>
      <c r="L159" s="3"/>
      <c r="M159" s="3"/>
      <c r="N159" s="1"/>
      <c r="O159" s="1"/>
      <c r="P159" s="1"/>
      <c r="Q159" s="1"/>
      <c r="R159" s="1"/>
      <c r="S159" s="1"/>
      <c r="T159" s="1"/>
      <c r="U159" s="1"/>
      <c r="V159" s="1"/>
      <c r="W159" s="1"/>
      <c r="X159" s="1"/>
      <c r="Y159" s="1"/>
      <c r="Z159" s="52" t="s">
        <v>288</v>
      </c>
      <c r="AA159" s="63">
        <v>500000</v>
      </c>
      <c r="AB159" s="63">
        <v>539</v>
      </c>
      <c r="AC159" s="63">
        <f t="shared" si="6"/>
        <v>927.64378478664196</v>
      </c>
      <c r="AE159" s="1"/>
      <c r="AF159" s="1"/>
      <c r="AG159" s="1"/>
      <c r="AH159" s="1"/>
      <c r="AI159" s="1"/>
      <c r="AJ159" s="1"/>
      <c r="AK159" s="1"/>
      <c r="AL159" s="1"/>
      <c r="AM159" s="1"/>
      <c r="AN159" s="1"/>
      <c r="AO159" s="1"/>
      <c r="AP159" s="1"/>
      <c r="AQ159" s="1"/>
      <c r="AR159" s="1"/>
      <c r="AS159" s="1"/>
      <c r="AT159" s="1"/>
      <c r="AU159" s="1"/>
      <c r="AV159" s="1"/>
      <c r="AW159" s="1"/>
      <c r="AX159" s="1"/>
      <c r="AY159" s="1"/>
      <c r="AZ159" s="1"/>
      <c r="BA159" s="1"/>
    </row>
    <row r="160" spans="1:53" s="2" customFormat="1">
      <c r="A160" s="1"/>
      <c r="B160" s="1"/>
      <c r="C160" s="1"/>
      <c r="D160" s="1"/>
      <c r="E160" s="1"/>
      <c r="F160" s="1"/>
      <c r="G160" s="1"/>
      <c r="H160" s="1"/>
      <c r="I160" s="1"/>
      <c r="K160" s="1"/>
      <c r="L160" s="3"/>
      <c r="M160" s="3"/>
      <c r="N160" s="1"/>
      <c r="O160" s="1"/>
      <c r="P160" s="1"/>
      <c r="Q160" s="1"/>
      <c r="R160" s="1"/>
      <c r="S160" s="1"/>
      <c r="T160" s="1"/>
      <c r="U160" s="1"/>
      <c r="V160" s="1"/>
      <c r="W160" s="1"/>
      <c r="X160" s="1"/>
      <c r="Y160" s="1"/>
      <c r="Z160" s="52" t="s">
        <v>294</v>
      </c>
      <c r="AA160" s="63">
        <v>500000</v>
      </c>
      <c r="AB160" s="63">
        <v>595</v>
      </c>
      <c r="AC160" s="63">
        <f t="shared" si="6"/>
        <v>840.33613445378148</v>
      </c>
      <c r="AE160" s="1"/>
      <c r="AF160" s="1"/>
      <c r="AG160" s="1"/>
      <c r="AH160" s="1"/>
      <c r="AI160" s="1"/>
      <c r="AJ160" s="1"/>
      <c r="AK160" s="1"/>
      <c r="AL160" s="1"/>
      <c r="AM160" s="1"/>
      <c r="AN160" s="1"/>
      <c r="AO160" s="1"/>
      <c r="AP160" s="1"/>
      <c r="AQ160" s="1"/>
      <c r="AR160" s="1"/>
      <c r="AS160" s="1"/>
      <c r="AT160" s="1"/>
      <c r="AU160" s="1"/>
      <c r="AV160" s="1"/>
      <c r="AW160" s="1"/>
      <c r="AX160" s="1"/>
      <c r="AY160" s="1"/>
      <c r="AZ160" s="1"/>
      <c r="BA160" s="1"/>
    </row>
    <row r="161" spans="1:53" s="2" customFormat="1">
      <c r="A161" s="1"/>
      <c r="B161" s="1"/>
      <c r="C161" s="1"/>
      <c r="D161" s="1"/>
      <c r="E161" s="1"/>
      <c r="F161" s="1"/>
      <c r="G161" s="1"/>
      <c r="H161" s="1"/>
      <c r="I161" s="1"/>
      <c r="K161" s="1"/>
      <c r="L161" s="3"/>
      <c r="M161" s="3"/>
      <c r="N161" s="1"/>
      <c r="O161" s="1"/>
      <c r="P161" s="1"/>
      <c r="Q161" s="1"/>
      <c r="R161" s="1"/>
      <c r="S161" s="1"/>
      <c r="T161" s="1"/>
      <c r="U161" s="1"/>
      <c r="V161" s="1"/>
      <c r="W161" s="1"/>
      <c r="X161" s="1"/>
      <c r="Y161" s="1"/>
      <c r="Z161" s="52" t="s">
        <v>327</v>
      </c>
      <c r="AA161" s="63">
        <v>600000</v>
      </c>
      <c r="AB161" s="63">
        <v>622</v>
      </c>
      <c r="AC161" s="63">
        <f t="shared" si="6"/>
        <v>964.6302250803858</v>
      </c>
      <c r="AE161" s="1"/>
      <c r="AF161" s="1"/>
      <c r="AG161" s="1"/>
      <c r="AH161" s="1"/>
      <c r="AI161" s="1"/>
      <c r="AJ161" s="1"/>
      <c r="AK161" s="1"/>
      <c r="AL161" s="1"/>
      <c r="AM161" s="1"/>
      <c r="AN161" s="1"/>
      <c r="AO161" s="1"/>
      <c r="AP161" s="1"/>
      <c r="AQ161" s="1"/>
      <c r="AR161" s="1"/>
      <c r="AS161" s="1"/>
      <c r="AT161" s="1"/>
      <c r="AU161" s="1"/>
      <c r="AV161" s="1"/>
      <c r="AW161" s="1"/>
      <c r="AX161" s="1"/>
      <c r="AY161" s="1"/>
      <c r="AZ161" s="1"/>
      <c r="BA161" s="1"/>
    </row>
    <row r="162" spans="1:53" s="2" customFormat="1">
      <c r="A162" s="1"/>
      <c r="B162" s="1"/>
      <c r="C162" s="1"/>
      <c r="D162" s="1"/>
      <c r="E162" s="1"/>
      <c r="F162" s="1"/>
      <c r="G162" s="1"/>
      <c r="H162" s="1"/>
      <c r="I162" s="1"/>
      <c r="K162" s="1"/>
      <c r="L162" s="3"/>
      <c r="M162" s="3"/>
      <c r="N162" s="1"/>
      <c r="O162" s="1"/>
      <c r="P162" s="1"/>
      <c r="Q162" s="1"/>
      <c r="R162" s="1"/>
      <c r="S162" s="1"/>
      <c r="T162" s="1"/>
      <c r="U162" s="1"/>
      <c r="V162" s="1"/>
      <c r="W162" s="1"/>
      <c r="X162" s="1"/>
      <c r="Y162" s="1"/>
      <c r="Z162" s="52" t="s">
        <v>342</v>
      </c>
      <c r="AA162" s="63">
        <v>400000</v>
      </c>
      <c r="AB162" s="63">
        <v>615.24939370253696</v>
      </c>
      <c r="AC162" s="63">
        <f t="shared" si="6"/>
        <v>650.14285929291543</v>
      </c>
      <c r="AE162" s="1"/>
      <c r="AF162" s="1"/>
      <c r="AG162" s="1"/>
      <c r="AH162" s="1"/>
      <c r="AI162" s="1"/>
      <c r="AJ162" s="1"/>
      <c r="AK162" s="1"/>
      <c r="AL162" s="1"/>
      <c r="AM162" s="1"/>
      <c r="AN162" s="1"/>
      <c r="AO162" s="1"/>
      <c r="AP162" s="1"/>
      <c r="AQ162" s="1"/>
      <c r="AR162" s="1"/>
      <c r="AS162" s="1"/>
      <c r="AT162" s="1"/>
      <c r="AU162" s="1"/>
      <c r="AV162" s="1"/>
      <c r="AW162" s="1"/>
      <c r="AX162" s="1"/>
      <c r="AY162" s="1"/>
      <c r="AZ162" s="1"/>
      <c r="BA162" s="1"/>
    </row>
    <row r="163" spans="1:53" s="2" customFormat="1">
      <c r="A163" s="1"/>
      <c r="B163" s="1"/>
      <c r="C163" s="1"/>
      <c r="D163" s="1"/>
      <c r="E163" s="1"/>
      <c r="F163" s="1"/>
      <c r="G163" s="1"/>
      <c r="H163" s="1"/>
      <c r="I163" s="1"/>
      <c r="K163" s="1"/>
      <c r="L163" s="3"/>
      <c r="M163" s="3"/>
      <c r="N163" s="1"/>
      <c r="O163" s="1"/>
      <c r="P163" s="1"/>
      <c r="Q163" s="1"/>
      <c r="R163" s="1"/>
      <c r="S163" s="1"/>
      <c r="T163" s="1"/>
      <c r="U163" s="1"/>
      <c r="V163" s="1"/>
      <c r="W163" s="1"/>
      <c r="X163" s="1"/>
      <c r="Y163" s="1"/>
      <c r="Z163" s="52" t="s">
        <v>379</v>
      </c>
      <c r="AA163" s="63">
        <v>1000000</v>
      </c>
      <c r="AB163" s="63">
        <v>666.81155091455298</v>
      </c>
      <c r="AC163" s="63">
        <f t="shared" si="6"/>
        <v>1499.6740812729902</v>
      </c>
      <c r="AE163" s="1"/>
      <c r="AF163" s="1"/>
      <c r="AG163" s="1"/>
      <c r="AH163" s="1"/>
      <c r="AI163" s="1"/>
      <c r="AJ163" s="1"/>
      <c r="AK163" s="1"/>
      <c r="AL163" s="1"/>
      <c r="AM163" s="1"/>
      <c r="AN163" s="1"/>
      <c r="AO163" s="1"/>
      <c r="AP163" s="1"/>
      <c r="AQ163" s="1"/>
      <c r="AR163" s="1"/>
      <c r="AS163" s="1"/>
      <c r="AT163" s="1"/>
      <c r="AU163" s="1"/>
      <c r="AV163" s="1"/>
      <c r="AW163" s="1"/>
      <c r="AX163" s="1"/>
      <c r="AY163" s="1"/>
      <c r="AZ163" s="1"/>
      <c r="BA163" s="1"/>
    </row>
    <row r="164" spans="1:53" s="2" customFormat="1">
      <c r="A164" s="1"/>
      <c r="B164" s="1"/>
      <c r="C164" s="1"/>
      <c r="D164" s="1"/>
      <c r="E164" s="1"/>
      <c r="F164" s="1"/>
      <c r="G164" s="1"/>
      <c r="H164" s="1"/>
      <c r="I164" s="1"/>
      <c r="K164" s="1"/>
      <c r="L164" s="3"/>
      <c r="M164" s="3"/>
      <c r="N164" s="1"/>
      <c r="O164" s="1"/>
      <c r="P164" s="1"/>
      <c r="Q164" s="1"/>
      <c r="R164" s="1"/>
      <c r="S164" s="1"/>
      <c r="T164" s="1"/>
      <c r="U164" s="1"/>
      <c r="V164" s="1"/>
      <c r="W164" s="1"/>
      <c r="X164" s="1"/>
      <c r="Y164" s="1"/>
      <c r="Z164" s="52" t="s">
        <v>254</v>
      </c>
      <c r="AA164" s="63">
        <v>350000</v>
      </c>
      <c r="AB164" s="63">
        <v>594</v>
      </c>
      <c r="AC164" s="63">
        <f t="shared" si="6"/>
        <v>589.22558922558926</v>
      </c>
      <c r="AE164" s="1"/>
      <c r="AF164" s="1"/>
      <c r="AG164" s="1"/>
      <c r="AH164" s="1"/>
      <c r="AI164" s="1"/>
      <c r="AJ164" s="1"/>
      <c r="AK164" s="1"/>
      <c r="AL164" s="1"/>
      <c r="AM164" s="1"/>
      <c r="AN164" s="1"/>
      <c r="AO164" s="1"/>
      <c r="AP164" s="1"/>
      <c r="AQ164" s="1"/>
      <c r="AR164" s="1"/>
      <c r="AS164" s="1"/>
      <c r="AT164" s="1"/>
      <c r="AU164" s="1"/>
      <c r="AV164" s="1"/>
      <c r="AW164" s="1"/>
      <c r="AX164" s="1"/>
      <c r="AY164" s="1"/>
      <c r="AZ164" s="1"/>
      <c r="BA164" s="1"/>
    </row>
    <row r="165" spans="1:53" s="2" customFormat="1">
      <c r="A165" s="1"/>
      <c r="B165" s="1"/>
      <c r="C165" s="1"/>
      <c r="D165" s="1"/>
      <c r="E165" s="1"/>
      <c r="F165" s="1"/>
      <c r="G165" s="1"/>
      <c r="H165" s="1"/>
      <c r="I165" s="1"/>
      <c r="K165" s="1"/>
      <c r="L165" s="3"/>
      <c r="M165" s="3"/>
      <c r="N165" s="1"/>
      <c r="O165" s="1"/>
      <c r="P165" s="1"/>
      <c r="Q165" s="1"/>
      <c r="R165" s="1"/>
      <c r="S165" s="1"/>
      <c r="T165" s="1"/>
      <c r="U165" s="1"/>
      <c r="V165" s="1"/>
      <c r="W165" s="1"/>
      <c r="X165" s="1"/>
      <c r="Y165" s="1"/>
      <c r="Z165" s="52" t="s">
        <v>299</v>
      </c>
      <c r="AA165" s="63">
        <v>1000000</v>
      </c>
      <c r="AB165" s="63">
        <v>303</v>
      </c>
      <c r="AC165" s="63">
        <f t="shared" si="6"/>
        <v>3300.3300330033003</v>
      </c>
      <c r="AE165" s="1"/>
      <c r="AF165" s="1"/>
      <c r="AG165" s="1"/>
      <c r="AH165" s="1"/>
      <c r="AI165" s="1"/>
      <c r="AJ165" s="1"/>
      <c r="AK165" s="1"/>
      <c r="AL165" s="1"/>
      <c r="AM165" s="1"/>
      <c r="AN165" s="1"/>
      <c r="AO165" s="1"/>
      <c r="AP165" s="1"/>
      <c r="AQ165" s="1"/>
      <c r="AR165" s="1"/>
      <c r="AS165" s="1"/>
      <c r="AT165" s="1"/>
      <c r="AU165" s="1"/>
      <c r="AV165" s="1"/>
      <c r="AW165" s="1"/>
      <c r="AX165" s="1"/>
      <c r="AY165" s="1"/>
      <c r="AZ165" s="1"/>
      <c r="BA165" s="1"/>
    </row>
    <row r="166" spans="1:53" s="2" customFormat="1">
      <c r="A166" s="1"/>
      <c r="B166" s="1"/>
      <c r="C166" s="1"/>
      <c r="D166" s="1"/>
      <c r="E166" s="1"/>
      <c r="F166" s="1"/>
      <c r="G166" s="1"/>
      <c r="H166" s="1"/>
      <c r="I166" s="1"/>
      <c r="K166" s="1"/>
      <c r="L166" s="3"/>
      <c r="M166" s="3"/>
      <c r="N166" s="1"/>
      <c r="O166" s="1"/>
      <c r="P166" s="1"/>
      <c r="Q166" s="1"/>
      <c r="R166" s="1"/>
      <c r="S166" s="1"/>
      <c r="T166" s="1"/>
      <c r="U166" s="1"/>
      <c r="V166" s="1"/>
      <c r="W166" s="1"/>
      <c r="X166" s="1"/>
      <c r="Y166" s="1"/>
      <c r="Z166" s="52" t="s">
        <v>361</v>
      </c>
      <c r="AA166" s="63">
        <v>500000</v>
      </c>
      <c r="AB166" s="112">
        <v>364.34331501655709</v>
      </c>
      <c r="AC166" s="63">
        <f t="shared" si="6"/>
        <v>1372.3320269435387</v>
      </c>
      <c r="AE166" s="1"/>
      <c r="AF166" s="1"/>
      <c r="AG166" s="1"/>
      <c r="AH166" s="1"/>
      <c r="AI166" s="1"/>
      <c r="AJ166" s="1"/>
      <c r="AK166" s="1"/>
      <c r="AL166" s="1"/>
      <c r="AM166" s="1"/>
      <c r="AN166" s="1"/>
      <c r="AO166" s="1"/>
      <c r="AP166" s="1"/>
      <c r="AQ166" s="1"/>
      <c r="AR166" s="1"/>
      <c r="AS166" s="1"/>
      <c r="AT166" s="1"/>
      <c r="AU166" s="1"/>
      <c r="AV166" s="1"/>
      <c r="AW166" s="1"/>
      <c r="AX166" s="1"/>
      <c r="AY166" s="1"/>
      <c r="AZ166" s="1"/>
      <c r="BA166" s="1"/>
    </row>
    <row r="167" spans="1:53" s="2" customFormat="1">
      <c r="A167" s="1"/>
      <c r="B167" s="1"/>
      <c r="C167" s="1"/>
      <c r="D167" s="1"/>
      <c r="E167" s="1"/>
      <c r="F167" s="1"/>
      <c r="G167" s="1"/>
      <c r="H167" s="1"/>
      <c r="I167" s="1"/>
      <c r="K167" s="1"/>
      <c r="L167" s="3"/>
      <c r="M167" s="3"/>
      <c r="N167" s="1"/>
      <c r="O167" s="1"/>
      <c r="P167" s="1"/>
      <c r="Q167" s="1"/>
      <c r="R167" s="1"/>
      <c r="S167" s="1"/>
      <c r="T167" s="1"/>
      <c r="U167" s="1"/>
      <c r="V167" s="1"/>
      <c r="W167" s="1"/>
      <c r="X167" s="1"/>
      <c r="Y167" s="1"/>
      <c r="Z167" s="52" t="s">
        <v>308</v>
      </c>
      <c r="AA167" s="63">
        <v>500000</v>
      </c>
      <c r="AB167" s="63">
        <v>1672</v>
      </c>
      <c r="AC167" s="63">
        <f t="shared" si="6"/>
        <v>299.04306220095691</v>
      </c>
      <c r="AE167" s="1"/>
      <c r="AF167" s="1"/>
      <c r="AG167" s="1"/>
      <c r="AH167" s="1"/>
      <c r="AI167" s="1"/>
      <c r="AJ167" s="1"/>
      <c r="AK167" s="1"/>
      <c r="AL167" s="1"/>
      <c r="AM167" s="1"/>
      <c r="AN167" s="1"/>
      <c r="AO167" s="1"/>
      <c r="AP167" s="1"/>
      <c r="AQ167" s="1"/>
      <c r="AR167" s="1"/>
      <c r="AS167" s="1"/>
      <c r="AT167" s="1"/>
      <c r="AU167" s="1"/>
      <c r="AV167" s="1"/>
      <c r="AW167" s="1"/>
      <c r="AX167" s="1"/>
      <c r="AY167" s="1"/>
      <c r="AZ167" s="1"/>
      <c r="BA167" s="1"/>
    </row>
    <row r="168" spans="1:53">
      <c r="Z168" s="52" t="s">
        <v>307</v>
      </c>
      <c r="AA168" s="63">
        <v>300000</v>
      </c>
      <c r="AB168" s="63">
        <v>938</v>
      </c>
      <c r="AC168" s="63">
        <f t="shared" si="6"/>
        <v>319.82942430703622</v>
      </c>
    </row>
    <row r="169" spans="1:53">
      <c r="Z169" s="52" t="s">
        <v>343</v>
      </c>
      <c r="AA169" s="63">
        <v>250000</v>
      </c>
      <c r="AB169" s="63">
        <v>1897.0637539010254</v>
      </c>
      <c r="AC169" s="63">
        <f t="shared" si="6"/>
        <v>131.78260323930218</v>
      </c>
    </row>
    <row r="170" spans="1:53">
      <c r="Z170" s="52" t="s">
        <v>348</v>
      </c>
      <c r="AA170" s="63">
        <v>1000000</v>
      </c>
      <c r="AB170" s="63">
        <v>1342.8612924404426</v>
      </c>
      <c r="AC170" s="63">
        <f t="shared" si="6"/>
        <v>744.67854992130628</v>
      </c>
    </row>
    <row r="171" spans="1:53">
      <c r="Z171" s="52" t="s">
        <v>373</v>
      </c>
      <c r="AA171" s="63">
        <v>2000000</v>
      </c>
      <c r="AB171" s="63">
        <v>1346.7659712794889</v>
      </c>
      <c r="AC171" s="63">
        <f t="shared" si="6"/>
        <v>1485.0390065171523</v>
      </c>
    </row>
    <row r="172" spans="1:53">
      <c r="Z172" s="52" t="s">
        <v>371</v>
      </c>
      <c r="AA172" s="63">
        <v>2000000</v>
      </c>
      <c r="AB172" s="63">
        <v>961.78863918378602</v>
      </c>
      <c r="AC172" s="63">
        <f t="shared" si="6"/>
        <v>2079.4589564889052</v>
      </c>
    </row>
    <row r="173" spans="1:53">
      <c r="Z173" s="52" t="s">
        <v>381</v>
      </c>
      <c r="AA173" s="63">
        <v>500000</v>
      </c>
      <c r="AB173" s="63">
        <v>961.78863918378602</v>
      </c>
      <c r="AC173" s="63">
        <f t="shared" si="6"/>
        <v>519.8647391222263</v>
      </c>
    </row>
    <row r="174" spans="1:53">
      <c r="Z174" s="52"/>
      <c r="AA174" s="105">
        <f>SUM(AA3:AA173)</f>
        <v>143866427</v>
      </c>
      <c r="AB174" s="105">
        <f>SUM(AB3:AB173)</f>
        <v>220902.95392711033</v>
      </c>
      <c r="AC174" s="105">
        <f>SUM(AC3:AC173)</f>
        <v>157960.11990698834</v>
      </c>
    </row>
    <row r="175" spans="1:53">
      <c r="Z175" s="65"/>
      <c r="AA175" s="65"/>
      <c r="AB175" s="65"/>
      <c r="AC175" s="65"/>
    </row>
    <row r="176" spans="1:53">
      <c r="Z176" s="65"/>
      <c r="AA176" s="65"/>
      <c r="AB176" s="65"/>
      <c r="AC176" s="65"/>
    </row>
    <row r="177" spans="1:53">
      <c r="Z177" s="65"/>
      <c r="AA177" s="65"/>
      <c r="AB177" s="65"/>
      <c r="AC177" s="65"/>
    </row>
    <row r="178" spans="1:53">
      <c r="Z178" s="65"/>
      <c r="AA178" s="65"/>
      <c r="AB178" s="65"/>
      <c r="AC178" s="65"/>
    </row>
    <row r="179" spans="1:53">
      <c r="Z179" s="65"/>
      <c r="AA179" s="65"/>
      <c r="AB179" s="65"/>
      <c r="AC179" s="65"/>
    </row>
    <row r="180" spans="1:53">
      <c r="AC180" s="65"/>
    </row>
    <row r="181" spans="1:53">
      <c r="AC181" s="65"/>
    </row>
    <row r="182" spans="1:53">
      <c r="AC182" s="65"/>
    </row>
    <row r="183" spans="1:53">
      <c r="AC183" s="65"/>
    </row>
    <row r="184" spans="1:53" s="2" customFormat="1">
      <c r="A184" s="1"/>
      <c r="B184" s="1"/>
      <c r="C184" s="1"/>
      <c r="D184" s="1"/>
      <c r="E184" s="1"/>
      <c r="F184" s="1"/>
      <c r="G184" s="1"/>
      <c r="H184" s="1"/>
      <c r="I184" s="1"/>
      <c r="K184" s="1"/>
      <c r="L184" s="3"/>
      <c r="M184" s="3"/>
      <c r="N184" s="1"/>
      <c r="O184" s="1"/>
      <c r="P184" s="1"/>
      <c r="Q184" s="1"/>
      <c r="R184" s="1"/>
      <c r="S184" s="1"/>
      <c r="T184" s="1"/>
      <c r="U184" s="1"/>
      <c r="V184" s="1"/>
      <c r="W184" s="1"/>
      <c r="X184" s="1"/>
      <c r="Y184" s="1"/>
      <c r="Z184" s="1"/>
      <c r="AA184" s="1"/>
      <c r="AB184" s="1"/>
      <c r="AC184" s="65"/>
      <c r="AE184" s="1"/>
      <c r="AF184" s="1"/>
      <c r="AG184" s="1"/>
      <c r="AH184" s="1"/>
      <c r="AI184" s="1"/>
      <c r="AJ184" s="1"/>
      <c r="AK184" s="1"/>
      <c r="AL184" s="1"/>
      <c r="AM184" s="1"/>
      <c r="AN184" s="1"/>
      <c r="AO184" s="1"/>
      <c r="AP184" s="1"/>
      <c r="AQ184" s="1"/>
      <c r="AR184" s="1"/>
      <c r="AS184" s="1"/>
      <c r="AT184" s="1"/>
      <c r="AU184" s="1"/>
      <c r="AV184" s="1"/>
      <c r="AW184" s="1"/>
      <c r="AX184" s="1"/>
      <c r="AY184" s="1"/>
      <c r="AZ184" s="1"/>
      <c r="BA184" s="1"/>
    </row>
    <row r="185" spans="1:53" s="2" customFormat="1">
      <c r="A185" s="1"/>
      <c r="B185" s="1"/>
      <c r="C185" s="1"/>
      <c r="D185" s="1"/>
      <c r="E185" s="1"/>
      <c r="F185" s="1"/>
      <c r="G185" s="1"/>
      <c r="H185" s="1"/>
      <c r="I185" s="1"/>
      <c r="K185" s="1"/>
      <c r="L185" s="3"/>
      <c r="M185" s="3"/>
      <c r="N185" s="1"/>
      <c r="O185" s="1"/>
      <c r="P185" s="1"/>
      <c r="Q185" s="1"/>
      <c r="R185" s="1"/>
      <c r="S185" s="1"/>
      <c r="T185" s="1"/>
      <c r="U185" s="1"/>
      <c r="V185" s="1"/>
      <c r="W185" s="1"/>
      <c r="X185" s="1"/>
      <c r="Y185" s="1"/>
      <c r="Z185" s="1"/>
      <c r="AA185" s="1"/>
      <c r="AB185" s="1"/>
      <c r="AC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row>
    <row r="186" spans="1:53" s="2" customFormat="1">
      <c r="A186" s="1"/>
      <c r="B186" s="1"/>
      <c r="C186" s="1"/>
      <c r="D186" s="1"/>
      <c r="E186" s="1"/>
      <c r="F186" s="1"/>
      <c r="G186" s="1"/>
      <c r="H186" s="1"/>
      <c r="I186" s="1"/>
      <c r="K186" s="1"/>
      <c r="L186" s="3"/>
      <c r="M186" s="3"/>
      <c r="N186" s="1"/>
      <c r="O186" s="1"/>
      <c r="P186" s="1"/>
      <c r="Q186" s="1"/>
      <c r="R186" s="1"/>
      <c r="S186" s="1"/>
      <c r="T186" s="1"/>
      <c r="U186" s="1"/>
      <c r="V186" s="1"/>
      <c r="W186" s="1"/>
      <c r="X186" s="1"/>
      <c r="Y186" s="1"/>
      <c r="Z186" s="1"/>
      <c r="AA186" s="1"/>
      <c r="AB186" s="1"/>
      <c r="AC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row>
    <row r="187" spans="1:53" s="2" customFormat="1">
      <c r="A187" s="1"/>
      <c r="B187" s="1"/>
      <c r="C187" s="1"/>
      <c r="D187" s="1"/>
      <c r="E187" s="1"/>
      <c r="F187" s="1"/>
      <c r="G187" s="1"/>
      <c r="H187" s="1"/>
      <c r="I187" s="1"/>
      <c r="K187" s="1"/>
      <c r="L187" s="3"/>
      <c r="M187" s="3"/>
      <c r="N187" s="1"/>
      <c r="O187" s="1"/>
      <c r="P187" s="1"/>
      <c r="Q187" s="1"/>
      <c r="R187" s="1"/>
      <c r="S187" s="1"/>
      <c r="T187" s="1"/>
      <c r="U187" s="1"/>
      <c r="V187" s="1"/>
      <c r="W187" s="1"/>
      <c r="X187" s="1"/>
      <c r="Y187" s="1"/>
      <c r="Z187" s="1"/>
      <c r="AA187" s="1"/>
      <c r="AB187" s="1"/>
      <c r="AC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row>
    <row r="188" spans="1:53" s="2" customFormat="1">
      <c r="A188" s="1"/>
      <c r="B188" s="1"/>
      <c r="C188" s="1"/>
      <c r="D188" s="1"/>
      <c r="E188" s="1"/>
      <c r="F188" s="1"/>
      <c r="G188" s="1"/>
      <c r="H188" s="1"/>
      <c r="I188" s="1"/>
      <c r="K188" s="1"/>
      <c r="L188" s="3"/>
      <c r="M188" s="3"/>
      <c r="N188" s="1"/>
      <c r="O188" s="1"/>
      <c r="P188" s="1"/>
      <c r="Q188" s="1"/>
      <c r="R188" s="1"/>
      <c r="S188" s="1"/>
      <c r="T188" s="1"/>
      <c r="U188" s="1"/>
      <c r="V188" s="1"/>
      <c r="W188" s="1"/>
      <c r="X188" s="1"/>
      <c r="Y188" s="1"/>
      <c r="Z188" s="1"/>
      <c r="AA188" s="1"/>
      <c r="AB188" s="1"/>
      <c r="AC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row>
    <row r="189" spans="1:53" s="2" customFormat="1">
      <c r="A189" s="1"/>
      <c r="B189" s="1"/>
      <c r="C189" s="1"/>
      <c r="D189" s="1"/>
      <c r="E189" s="1"/>
      <c r="F189" s="1"/>
      <c r="G189" s="1"/>
      <c r="H189" s="1"/>
      <c r="I189" s="1"/>
      <c r="K189" s="1"/>
      <c r="L189" s="3"/>
      <c r="M189" s="3"/>
      <c r="N189" s="1"/>
      <c r="O189" s="1"/>
      <c r="P189" s="1"/>
      <c r="Q189" s="1"/>
      <c r="R189" s="1"/>
      <c r="S189" s="1"/>
      <c r="T189" s="1"/>
      <c r="U189" s="1"/>
      <c r="V189" s="1"/>
      <c r="W189" s="1"/>
      <c r="X189" s="1"/>
      <c r="Y189" s="1"/>
      <c r="Z189" s="1"/>
      <c r="AA189" s="1"/>
      <c r="AB189" s="1"/>
      <c r="AC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row>
    <row r="190" spans="1:53" s="2" customFormat="1">
      <c r="A190" s="1"/>
      <c r="B190" s="1"/>
      <c r="C190" s="1"/>
      <c r="D190" s="1"/>
      <c r="E190" s="1"/>
      <c r="F190" s="1"/>
      <c r="G190" s="1"/>
      <c r="H190" s="1"/>
      <c r="I190" s="1"/>
      <c r="K190" s="1"/>
      <c r="L190" s="3"/>
      <c r="M190" s="3"/>
      <c r="N190" s="1"/>
      <c r="O190" s="1"/>
      <c r="P190" s="1"/>
      <c r="Q190" s="1"/>
      <c r="R190" s="1"/>
      <c r="S190" s="1"/>
      <c r="T190" s="1"/>
      <c r="U190" s="1"/>
      <c r="V190" s="1"/>
      <c r="W190" s="1"/>
      <c r="X190" s="1"/>
      <c r="Y190" s="1"/>
      <c r="Z190" s="1"/>
      <c r="AA190" s="1"/>
      <c r="AB190" s="1"/>
      <c r="AC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row>
    <row r="191" spans="1:53" s="2" customFormat="1">
      <c r="A191" s="1"/>
      <c r="B191" s="1"/>
      <c r="C191" s="1"/>
      <c r="D191" s="1"/>
      <c r="E191" s="1"/>
      <c r="F191" s="1"/>
      <c r="G191" s="1"/>
      <c r="H191" s="1"/>
      <c r="I191" s="1"/>
      <c r="K191" s="1"/>
      <c r="L191" s="3"/>
      <c r="M191" s="3"/>
      <c r="N191" s="1"/>
      <c r="O191" s="1"/>
      <c r="P191" s="1"/>
      <c r="Q191" s="1"/>
      <c r="R191" s="1"/>
      <c r="S191" s="1"/>
      <c r="T191" s="1"/>
      <c r="U191" s="1"/>
      <c r="V191" s="1"/>
      <c r="W191" s="1"/>
      <c r="X191" s="1"/>
      <c r="Y191" s="1"/>
      <c r="Z191" s="1"/>
      <c r="AA191" s="1"/>
      <c r="AB191" s="1"/>
      <c r="AC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row>
    <row r="192" spans="1:53" s="2" customFormat="1">
      <c r="A192" s="1"/>
      <c r="B192" s="1"/>
      <c r="C192" s="1"/>
      <c r="D192" s="1"/>
      <c r="E192" s="1"/>
      <c r="F192" s="1"/>
      <c r="G192" s="1"/>
      <c r="H192" s="1"/>
      <c r="I192" s="1"/>
      <c r="K192" s="1"/>
      <c r="L192" s="3"/>
      <c r="M192" s="3"/>
      <c r="N192" s="1"/>
      <c r="O192" s="1"/>
      <c r="P192" s="1"/>
      <c r="Q192" s="1"/>
      <c r="R192" s="1"/>
      <c r="S192" s="1"/>
      <c r="T192" s="1"/>
      <c r="U192" s="1"/>
      <c r="V192" s="1"/>
      <c r="W192" s="1"/>
      <c r="X192" s="1"/>
      <c r="Y192" s="1"/>
      <c r="Z192" s="1"/>
      <c r="AA192" s="1"/>
      <c r="AB192" s="1"/>
      <c r="AC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row>
    <row r="193" spans="1:53" s="2" customFormat="1">
      <c r="A193" s="1"/>
      <c r="B193" s="1"/>
      <c r="C193" s="1"/>
      <c r="D193" s="1"/>
      <c r="E193" s="1"/>
      <c r="F193" s="1"/>
      <c r="G193" s="1"/>
      <c r="H193" s="1"/>
      <c r="I193" s="1"/>
      <c r="K193" s="1"/>
      <c r="L193" s="3"/>
      <c r="M193" s="3"/>
      <c r="N193" s="1"/>
      <c r="O193" s="1"/>
      <c r="P193" s="1"/>
      <c r="Q193" s="1"/>
      <c r="R193" s="1"/>
      <c r="S193" s="1"/>
      <c r="T193" s="1"/>
      <c r="U193" s="1"/>
      <c r="V193" s="1"/>
      <c r="W193" s="1"/>
      <c r="X193" s="1"/>
      <c r="Y193" s="1"/>
      <c r="Z193" s="1"/>
      <c r="AA193" s="1"/>
      <c r="AB193" s="1"/>
      <c r="AC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row>
    <row r="194" spans="1:53" s="2" customFormat="1">
      <c r="A194" s="1"/>
      <c r="B194" s="1"/>
      <c r="C194" s="1"/>
      <c r="D194" s="1"/>
      <c r="E194" s="1"/>
      <c r="F194" s="1"/>
      <c r="G194" s="1"/>
      <c r="H194" s="1"/>
      <c r="I194" s="1"/>
      <c r="K194" s="1"/>
      <c r="L194" s="3"/>
      <c r="M194" s="3"/>
      <c r="N194" s="1"/>
      <c r="O194" s="1"/>
      <c r="P194" s="1"/>
      <c r="Q194" s="1"/>
      <c r="R194" s="1"/>
      <c r="S194" s="1"/>
      <c r="T194" s="1"/>
      <c r="U194" s="1"/>
      <c r="V194" s="1"/>
      <c r="W194" s="1"/>
      <c r="X194" s="1"/>
      <c r="Y194" s="1"/>
      <c r="Z194" s="83"/>
      <c r="AA194" s="83"/>
      <c r="AC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row>
    <row r="195" spans="1:53" s="2" customFormat="1">
      <c r="A195" s="1"/>
      <c r="B195" s="1"/>
      <c r="C195" s="1"/>
      <c r="D195" s="1"/>
      <c r="E195" s="1"/>
      <c r="F195" s="1"/>
      <c r="G195" s="1"/>
      <c r="H195" s="1"/>
      <c r="I195" s="1"/>
      <c r="K195" s="1"/>
      <c r="L195" s="3"/>
      <c r="M195" s="3"/>
      <c r="N195" s="1"/>
      <c r="O195" s="1"/>
      <c r="P195" s="1"/>
      <c r="Q195" s="1"/>
      <c r="R195" s="1"/>
      <c r="S195" s="1"/>
      <c r="T195" s="1"/>
      <c r="U195" s="1"/>
      <c r="V195" s="1"/>
      <c r="W195" s="1"/>
      <c r="X195" s="1"/>
      <c r="Y195" s="1"/>
      <c r="Z195" s="78"/>
      <c r="AA195" s="78"/>
      <c r="AB195" s="78"/>
      <c r="AC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row>
    <row r="196" spans="1:53" s="2" customFormat="1">
      <c r="A196" s="1"/>
      <c r="B196" s="1"/>
      <c r="C196" s="1"/>
      <c r="D196" s="1"/>
      <c r="E196" s="1"/>
      <c r="F196" s="1"/>
      <c r="G196" s="1"/>
      <c r="H196" s="1"/>
      <c r="I196" s="1"/>
      <c r="K196" s="1"/>
      <c r="L196" s="3"/>
      <c r="M196" s="3"/>
      <c r="N196" s="1"/>
      <c r="O196" s="1"/>
      <c r="P196" s="1"/>
      <c r="Q196" s="1"/>
      <c r="R196" s="1"/>
      <c r="S196" s="1"/>
      <c r="T196" s="1"/>
      <c r="U196" s="1"/>
      <c r="V196" s="1"/>
      <c r="W196" s="1"/>
      <c r="X196" s="1"/>
      <c r="Y196" s="1"/>
      <c r="Z196" s="78"/>
      <c r="AA196" s="78"/>
      <c r="AB196" s="78"/>
      <c r="AC196" s="78"/>
      <c r="AE196" s="1"/>
      <c r="AF196" s="1"/>
      <c r="AG196" s="1"/>
      <c r="AH196" s="1"/>
      <c r="AI196" s="1"/>
      <c r="AJ196" s="1"/>
      <c r="AK196" s="1"/>
      <c r="AL196" s="1"/>
      <c r="AM196" s="1"/>
      <c r="AN196" s="1"/>
      <c r="AO196" s="1"/>
      <c r="AP196" s="1"/>
      <c r="AQ196" s="1"/>
      <c r="AR196" s="1"/>
      <c r="AS196" s="1"/>
      <c r="AT196" s="1"/>
      <c r="AU196" s="1"/>
      <c r="AV196" s="1"/>
      <c r="AW196" s="1"/>
      <c r="AX196" s="1"/>
      <c r="AY196" s="1"/>
      <c r="AZ196" s="1"/>
      <c r="BA196" s="1"/>
    </row>
    <row r="197" spans="1:53">
      <c r="Z197" s="78"/>
      <c r="AA197" s="78"/>
      <c r="AB197" s="78"/>
      <c r="AC197" s="78"/>
    </row>
    <row r="198" spans="1:53">
      <c r="Z198" s="78"/>
      <c r="AA198" s="78"/>
      <c r="AB198" s="78"/>
      <c r="AC198" s="78"/>
    </row>
    <row r="199" spans="1:53">
      <c r="Z199" s="78"/>
      <c r="AA199" s="78"/>
      <c r="AB199" s="78"/>
      <c r="AC199" s="78"/>
    </row>
    <row r="200" spans="1:53">
      <c r="Z200" s="78"/>
      <c r="AA200" s="78"/>
      <c r="AB200" s="78"/>
      <c r="AC200" s="78"/>
    </row>
    <row r="201" spans="1:53">
      <c r="Z201" s="78"/>
      <c r="AA201" s="78"/>
      <c r="AB201" s="78"/>
      <c r="AC201" s="78"/>
    </row>
    <row r="202" spans="1:53">
      <c r="Z202" s="78"/>
      <c r="AA202" s="78"/>
      <c r="AB202" s="78"/>
      <c r="AC202" s="78"/>
    </row>
    <row r="203" spans="1:53">
      <c r="Z203" s="78"/>
      <c r="AA203" s="78"/>
      <c r="AB203" s="78"/>
      <c r="AC203" s="78"/>
    </row>
    <row r="204" spans="1:53">
      <c r="Z204" s="78"/>
      <c r="AA204" s="78"/>
      <c r="AB204" s="78"/>
      <c r="AC204" s="78"/>
    </row>
    <row r="205" spans="1:53">
      <c r="Z205" s="78"/>
      <c r="AA205" s="78"/>
      <c r="AB205" s="78"/>
      <c r="AC205" s="78"/>
    </row>
    <row r="206" spans="1:53">
      <c r="Z206" s="78"/>
      <c r="AA206" s="78"/>
      <c r="AB206" s="78"/>
      <c r="AC206" s="78"/>
    </row>
    <row r="207" spans="1:53">
      <c r="Z207" s="78"/>
      <c r="AA207" s="78"/>
      <c r="AB207" s="78"/>
      <c r="AC207" s="78"/>
    </row>
    <row r="208" spans="1:53">
      <c r="Z208" s="78"/>
      <c r="AA208" s="78"/>
      <c r="AB208" s="78"/>
      <c r="AC208" s="78"/>
    </row>
    <row r="209" spans="26:29">
      <c r="Z209" s="78"/>
      <c r="AA209" s="78"/>
      <c r="AB209" s="78"/>
      <c r="AC209" s="78"/>
    </row>
    <row r="210" spans="26:29">
      <c r="Z210" s="78"/>
      <c r="AA210" s="78"/>
      <c r="AB210" s="78"/>
      <c r="AC210" s="78"/>
    </row>
    <row r="211" spans="26:29">
      <c r="Z211" s="78"/>
      <c r="AA211" s="78"/>
      <c r="AB211" s="78"/>
      <c r="AC211" s="78"/>
    </row>
    <row r="212" spans="26:29">
      <c r="Z212" s="78"/>
      <c r="AA212" s="78"/>
      <c r="AB212" s="78"/>
      <c r="AC212" s="78"/>
    </row>
    <row r="213" spans="26:29">
      <c r="AC213" s="78"/>
    </row>
  </sheetData>
  <mergeCells count="2">
    <mergeCell ref="B117:X117"/>
    <mergeCell ref="B121:X121"/>
  </mergeCells>
  <printOptions horizontalCentered="1" verticalCentered="1"/>
  <pageMargins left="0" right="0" top="0" bottom="0" header="0.11811023622047245" footer="0.11811023622047245"/>
  <pageSetup scale="69" orientation="landscape" r:id="rId1"/>
  <rowBreaks count="2" manualBreakCount="2">
    <brk id="73" max="53" man="1"/>
    <brk id="114" max="46" man="1"/>
  </rowBreaks>
  <colBreaks count="1" manualBreakCount="1">
    <brk id="24" max="98" man="1"/>
  </colBreak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AU140"/>
  <sheetViews>
    <sheetView workbookViewId="0"/>
  </sheetViews>
  <sheetFormatPr baseColWidth="10" defaultColWidth="11.42578125" defaultRowHeight="15"/>
  <cols>
    <col min="1" max="1" width="10.140625" style="1" bestFit="1" customWidth="1"/>
    <col min="2" max="2" width="3.7109375" style="1" customWidth="1"/>
    <col min="3" max="3" width="14.42578125" style="1" customWidth="1"/>
    <col min="4" max="4" width="9.5703125" style="1" customWidth="1"/>
    <col min="5" max="5" width="8.140625" style="1" customWidth="1"/>
    <col min="6" max="6" width="10.140625" style="1" customWidth="1"/>
    <col min="7" max="8" width="10.28515625" style="1" customWidth="1"/>
    <col min="9" max="9" width="7.7109375" style="1" customWidth="1"/>
    <col min="10" max="10" width="7.7109375" style="2" customWidth="1"/>
    <col min="11" max="11" width="7.5703125" style="1" customWidth="1"/>
    <col min="12" max="12" width="10.28515625" style="3" customWidth="1"/>
    <col min="13" max="13" width="6.28515625" style="3" customWidth="1"/>
    <col min="14" max="14" width="9.7109375" style="1" customWidth="1"/>
    <col min="15" max="15" width="10.42578125" style="1" customWidth="1"/>
    <col min="16" max="16" width="6.42578125" style="1" customWidth="1"/>
    <col min="17" max="18" width="8.28515625" style="1" customWidth="1"/>
    <col min="19" max="19" width="9.5703125" style="1" customWidth="1"/>
    <col min="20" max="20" width="8.28515625" style="1" customWidth="1"/>
    <col min="21" max="21" width="8.7109375" style="1" customWidth="1"/>
    <col min="22" max="22" width="9.5703125" style="1" customWidth="1"/>
    <col min="23" max="23" width="9.7109375" style="1" customWidth="1"/>
    <col min="24" max="24" width="17.7109375" style="1" customWidth="1"/>
    <col min="25" max="25" width="16.7109375" style="1" customWidth="1"/>
    <col min="26" max="26" width="10.28515625" style="1" customWidth="1"/>
    <col min="27" max="27" width="18.42578125" style="1" customWidth="1"/>
    <col min="28" max="28" width="11.85546875" style="1" customWidth="1"/>
    <col min="29" max="29" width="13.140625" style="2" customWidth="1"/>
    <col min="30" max="30" width="4.85546875" style="1" customWidth="1"/>
    <col min="31" max="31" width="16" style="1" customWidth="1"/>
    <col min="32" max="32" width="14.28515625" style="1" customWidth="1"/>
    <col min="33" max="33" width="9.5703125" style="1" customWidth="1"/>
    <col min="34" max="34" width="16.7109375" style="1" customWidth="1"/>
    <col min="35" max="35" width="10.85546875" style="1" customWidth="1"/>
    <col min="36" max="36" width="9.28515625" style="1" customWidth="1"/>
    <col min="37" max="37" width="9.42578125" style="1" customWidth="1"/>
    <col min="38" max="38" width="12.5703125" style="1" customWidth="1"/>
    <col min="39" max="39" width="9.42578125" style="1" customWidth="1"/>
    <col min="40" max="40" width="2.42578125" style="1" bestFit="1" customWidth="1"/>
    <col min="41" max="41" width="13.7109375" style="1" bestFit="1" customWidth="1"/>
    <col min="42" max="42" width="12" style="1" customWidth="1"/>
    <col min="43" max="44" width="6.5703125" style="1" customWidth="1"/>
    <col min="45" max="45" width="7.28515625" style="1" bestFit="1" customWidth="1"/>
    <col min="46" max="46" width="11.42578125" style="1"/>
    <col min="47" max="47" width="2.42578125" style="1" bestFit="1" customWidth="1"/>
    <col min="48" max="48" width="10.85546875" style="1" customWidth="1"/>
    <col min="49" max="49" width="11.140625" style="1" bestFit="1" customWidth="1"/>
    <col min="50" max="50" width="9.140625" style="1" bestFit="1" customWidth="1"/>
    <col min="51" max="51" width="11.42578125" style="1"/>
    <col min="52" max="52" width="7.28515625" style="1" bestFit="1" customWidth="1"/>
    <col min="53" max="16384" width="11.42578125" style="1"/>
  </cols>
  <sheetData>
    <row r="1" spans="1:47">
      <c r="X1" s="4"/>
      <c r="AG1" s="2"/>
    </row>
    <row r="2" spans="1:47" ht="51" customHeight="1">
      <c r="B2" s="5"/>
      <c r="C2" s="5" t="s">
        <v>0</v>
      </c>
      <c r="D2" s="5" t="s">
        <v>1</v>
      </c>
      <c r="E2" s="6" t="s">
        <v>2</v>
      </c>
      <c r="F2" s="6" t="s">
        <v>3</v>
      </c>
      <c r="G2" s="7"/>
      <c r="H2" s="6" t="s">
        <v>4</v>
      </c>
      <c r="I2" s="6" t="s">
        <v>5</v>
      </c>
      <c r="J2" s="6" t="s">
        <v>6</v>
      </c>
      <c r="K2" s="6" t="s">
        <v>7</v>
      </c>
      <c r="L2" s="6" t="s">
        <v>8</v>
      </c>
      <c r="M2" s="6" t="s">
        <v>9</v>
      </c>
      <c r="N2" s="6" t="s">
        <v>10</v>
      </c>
      <c r="O2" s="6" t="s">
        <v>11</v>
      </c>
      <c r="P2" s="6" t="s">
        <v>12</v>
      </c>
      <c r="Q2" s="6" t="s">
        <v>13</v>
      </c>
      <c r="R2" s="6" t="s">
        <v>14</v>
      </c>
      <c r="S2" s="6" t="s">
        <v>15</v>
      </c>
      <c r="T2" s="6" t="s">
        <v>16</v>
      </c>
      <c r="U2" s="6" t="s">
        <v>17</v>
      </c>
      <c r="V2" s="6" t="s">
        <v>18</v>
      </c>
      <c r="W2" s="6" t="s">
        <v>19</v>
      </c>
      <c r="X2" s="4"/>
      <c r="Y2" s="7" t="s">
        <v>0</v>
      </c>
      <c r="Z2" s="7" t="s">
        <v>20</v>
      </c>
      <c r="AA2" s="7" t="s">
        <v>21</v>
      </c>
      <c r="AB2" s="7" t="s">
        <v>22</v>
      </c>
      <c r="AC2" s="8"/>
      <c r="AE2" s="9" t="s">
        <v>23</v>
      </c>
      <c r="AF2" s="6" t="s">
        <v>24</v>
      </c>
      <c r="AG2" s="6" t="s">
        <v>25</v>
      </c>
      <c r="AH2" s="6" t="s">
        <v>26</v>
      </c>
      <c r="AI2" s="6" t="s">
        <v>27</v>
      </c>
    </row>
    <row r="3" spans="1:47" s="10" customFormat="1">
      <c r="B3" s="11">
        <v>1</v>
      </c>
      <c r="C3" s="11" t="s">
        <v>28</v>
      </c>
      <c r="D3" s="11" t="s">
        <v>29</v>
      </c>
      <c r="E3" s="12" t="s">
        <v>30</v>
      </c>
      <c r="F3" s="13">
        <f t="shared" ref="F3:F39" si="0">G3/1000000</f>
        <v>4.3847060000000004</v>
      </c>
      <c r="G3" s="14">
        <v>4384706</v>
      </c>
      <c r="H3" s="4">
        <v>5468</v>
      </c>
      <c r="I3" s="15">
        <v>0.47</v>
      </c>
      <c r="J3" s="16">
        <v>0</v>
      </c>
      <c r="K3" s="4">
        <f t="shared" ref="K3:K4" si="1">G3/H3</f>
        <v>801.88478419897581</v>
      </c>
      <c r="L3" s="17">
        <f>K3/$AG$18</f>
        <v>3.5953791582822997E-2</v>
      </c>
      <c r="M3" s="18">
        <v>0</v>
      </c>
      <c r="N3" s="19" t="s">
        <v>31</v>
      </c>
      <c r="O3" s="20" t="s">
        <v>32</v>
      </c>
      <c r="P3" s="20" t="s">
        <v>33</v>
      </c>
      <c r="Q3" s="20" t="s">
        <v>32</v>
      </c>
      <c r="R3" s="20">
        <v>2013</v>
      </c>
      <c r="S3" s="20"/>
      <c r="T3" s="20"/>
      <c r="U3" s="20">
        <v>2013</v>
      </c>
      <c r="V3" s="19" t="s">
        <v>31</v>
      </c>
      <c r="W3" s="19" t="s">
        <v>31</v>
      </c>
      <c r="X3" s="4"/>
      <c r="Y3" s="21" t="s">
        <v>34</v>
      </c>
      <c r="Z3" s="14">
        <v>2000000</v>
      </c>
      <c r="AA3" s="14">
        <v>702</v>
      </c>
      <c r="AB3" s="14">
        <f t="shared" ref="AB3:AB66" si="2">Z3/AA3</f>
        <v>2849.002849002849</v>
      </c>
      <c r="AC3" s="22"/>
      <c r="AE3" s="23" t="s">
        <v>35</v>
      </c>
      <c r="AF3" s="4">
        <f>SUM(H3:H39)</f>
        <v>1114511</v>
      </c>
      <c r="AG3" s="24" t="s">
        <v>36</v>
      </c>
      <c r="AH3" s="24" t="s">
        <v>36</v>
      </c>
      <c r="AI3" s="25" t="s">
        <v>36</v>
      </c>
      <c r="AK3" s="26"/>
      <c r="AL3" s="26"/>
      <c r="AM3" s="26"/>
      <c r="AN3" s="1"/>
      <c r="AO3" s="1"/>
      <c r="AP3" s="1"/>
      <c r="AQ3" s="1"/>
      <c r="AR3" s="1"/>
      <c r="AS3" s="1"/>
      <c r="AT3" s="1"/>
      <c r="AU3" s="1"/>
    </row>
    <row r="4" spans="1:47" s="10" customFormat="1">
      <c r="B4" s="11">
        <v>2</v>
      </c>
      <c r="C4" s="11" t="s">
        <v>37</v>
      </c>
      <c r="D4" s="11" t="s">
        <v>29</v>
      </c>
      <c r="E4" s="12" t="s">
        <v>38</v>
      </c>
      <c r="F4" s="13">
        <f t="shared" si="0"/>
        <v>2.8168199999999999</v>
      </c>
      <c r="G4" s="14">
        <v>2816820</v>
      </c>
      <c r="H4" s="4">
        <v>8875</v>
      </c>
      <c r="I4" s="15">
        <v>1</v>
      </c>
      <c r="J4" s="16">
        <v>0.1</v>
      </c>
      <c r="K4" s="4">
        <f t="shared" si="1"/>
        <v>317.3881690140845</v>
      </c>
      <c r="L4" s="17">
        <f>K4/$AG$18</f>
        <v>1.4230608067947386E-2</v>
      </c>
      <c r="M4" s="18">
        <v>1E-3</v>
      </c>
      <c r="N4" s="19" t="s">
        <v>31</v>
      </c>
      <c r="O4" s="20" t="s">
        <v>32</v>
      </c>
      <c r="P4" s="20" t="s">
        <v>32</v>
      </c>
      <c r="Q4" s="20" t="s">
        <v>32</v>
      </c>
      <c r="R4" s="20">
        <v>2013</v>
      </c>
      <c r="S4" s="20"/>
      <c r="T4" s="20"/>
      <c r="U4" s="20">
        <v>2013</v>
      </c>
      <c r="V4" s="19">
        <v>0.5</v>
      </c>
      <c r="W4" s="19" t="s">
        <v>31</v>
      </c>
      <c r="X4" s="4"/>
      <c r="Y4" s="21" t="s">
        <v>39</v>
      </c>
      <c r="Z4" s="14">
        <v>1000000</v>
      </c>
      <c r="AA4" s="14">
        <v>818</v>
      </c>
      <c r="AB4" s="14">
        <f t="shared" si="2"/>
        <v>1222.4938875305625</v>
      </c>
      <c r="AC4" s="22"/>
      <c r="AE4" s="23" t="s">
        <v>40</v>
      </c>
      <c r="AF4" s="17">
        <f>AVERAGE(I3:I39)</f>
        <v>0.62228830910997623</v>
      </c>
      <c r="AG4" s="20" t="s">
        <v>41</v>
      </c>
      <c r="AH4" s="20" t="s">
        <v>42</v>
      </c>
      <c r="AI4" s="27" t="s">
        <v>43</v>
      </c>
      <c r="AK4" s="26"/>
      <c r="AL4" s="26"/>
      <c r="AM4" s="26"/>
      <c r="AN4" s="1"/>
      <c r="AO4" s="1"/>
      <c r="AP4" s="1"/>
      <c r="AQ4" s="1"/>
      <c r="AR4" s="1"/>
      <c r="AS4" s="1"/>
      <c r="AT4" s="1"/>
      <c r="AU4" s="1"/>
    </row>
    <row r="5" spans="1:47" s="10" customFormat="1">
      <c r="A5" s="28">
        <v>6.86</v>
      </c>
      <c r="B5" s="11">
        <v>3</v>
      </c>
      <c r="C5" s="11" t="s">
        <v>44</v>
      </c>
      <c r="D5" s="11" t="s">
        <v>45</v>
      </c>
      <c r="E5" s="29" t="s">
        <v>46</v>
      </c>
      <c r="F5" s="13">
        <f t="shared" si="0"/>
        <v>32.074031924198245</v>
      </c>
      <c r="G5" s="14">
        <f>220027859/A5</f>
        <v>32074031.924198247</v>
      </c>
      <c r="H5" s="4">
        <v>39999</v>
      </c>
      <c r="I5" s="15">
        <f>29090/H5</f>
        <v>0.72726818170454266</v>
      </c>
      <c r="J5" s="16">
        <f>(4733+7905)/H5</f>
        <v>0.31595789894747367</v>
      </c>
      <c r="K5" s="4">
        <f>G5/H5</f>
        <v>801.87084487607808</v>
      </c>
      <c r="L5" s="17">
        <f>K5/$AG$19</f>
        <v>0.12057560892987822</v>
      </c>
      <c r="M5" s="18">
        <v>0</v>
      </c>
      <c r="N5" s="27" t="s">
        <v>32</v>
      </c>
      <c r="O5" s="20" t="s">
        <v>32</v>
      </c>
      <c r="P5" s="20" t="s">
        <v>32</v>
      </c>
      <c r="Q5" s="20" t="s">
        <v>32</v>
      </c>
      <c r="R5" s="20">
        <v>2010</v>
      </c>
      <c r="S5" s="20"/>
      <c r="T5" s="20"/>
      <c r="U5" s="20">
        <v>2010</v>
      </c>
      <c r="V5" s="19">
        <v>0.497</v>
      </c>
      <c r="W5" s="19" t="s">
        <v>31</v>
      </c>
      <c r="X5" s="4"/>
      <c r="Y5" s="21" t="s">
        <v>47</v>
      </c>
      <c r="Z5" s="14">
        <v>2000000</v>
      </c>
      <c r="AA5" s="14">
        <v>1272</v>
      </c>
      <c r="AB5" s="14">
        <f t="shared" si="2"/>
        <v>1572.3270440251572</v>
      </c>
      <c r="AC5" s="22"/>
      <c r="AE5" s="23" t="s">
        <v>48</v>
      </c>
      <c r="AF5" s="17">
        <f>AVERAGE(J3:J39)</f>
        <v>0.45509464602103994</v>
      </c>
      <c r="AG5" s="20" t="s">
        <v>49</v>
      </c>
      <c r="AH5" s="20" t="s">
        <v>42</v>
      </c>
      <c r="AI5" s="27" t="s">
        <v>43</v>
      </c>
      <c r="AK5" s="26"/>
      <c r="AL5" s="26"/>
      <c r="AM5" s="26"/>
      <c r="AN5" s="1"/>
      <c r="AO5" s="1"/>
      <c r="AP5" s="1"/>
      <c r="AQ5" s="1"/>
      <c r="AR5" s="1"/>
      <c r="AS5" s="1"/>
      <c r="AT5" s="1"/>
      <c r="AU5" s="1"/>
    </row>
    <row r="6" spans="1:47" s="10" customFormat="1">
      <c r="A6" s="28"/>
      <c r="B6" s="11">
        <v>4</v>
      </c>
      <c r="C6" s="11" t="s">
        <v>50</v>
      </c>
      <c r="D6" s="11" t="s">
        <v>45</v>
      </c>
      <c r="E6" s="29" t="s">
        <v>46</v>
      </c>
      <c r="F6" s="13">
        <f t="shared" si="0"/>
        <v>70.785126530612246</v>
      </c>
      <c r="G6" s="14">
        <f>485585968/A5</f>
        <v>70785126.530612245</v>
      </c>
      <c r="H6" s="4">
        <v>119859</v>
      </c>
      <c r="I6" s="15">
        <f>108044/H6</f>
        <v>0.90142584203105314</v>
      </c>
      <c r="J6" s="16">
        <f>(3314+27147)/H6</f>
        <v>0.25414028149742612</v>
      </c>
      <c r="K6" s="4">
        <f>G6/H6</f>
        <v>590.56997414138482</v>
      </c>
      <c r="L6" s="17">
        <f>K6/$AG$19</f>
        <v>8.8802747603081281E-2</v>
      </c>
      <c r="M6" s="18">
        <v>0</v>
      </c>
      <c r="N6" s="27" t="s">
        <v>32</v>
      </c>
      <c r="O6" s="4" t="s">
        <v>33</v>
      </c>
      <c r="P6" s="20" t="s">
        <v>32</v>
      </c>
      <c r="Q6" s="20" t="s">
        <v>32</v>
      </c>
      <c r="R6" s="20"/>
      <c r="S6" s="20">
        <v>2015</v>
      </c>
      <c r="T6" s="20"/>
      <c r="U6" s="20">
        <v>2015</v>
      </c>
      <c r="V6" s="19" t="s">
        <v>31</v>
      </c>
      <c r="W6" s="19" t="s">
        <v>31</v>
      </c>
      <c r="X6" s="4"/>
      <c r="Y6" s="21" t="s">
        <v>51</v>
      </c>
      <c r="Z6" s="14">
        <v>1500000</v>
      </c>
      <c r="AA6" s="14">
        <v>1746.41379330778</v>
      </c>
      <c r="AB6" s="14">
        <f t="shared" si="2"/>
        <v>858.90297348083698</v>
      </c>
      <c r="AC6" s="22"/>
      <c r="AE6" s="23" t="s">
        <v>52</v>
      </c>
      <c r="AF6" s="4">
        <f>SUM(G3:G39)/SUM(H3:H39)</f>
        <v>1103.2485974381566</v>
      </c>
      <c r="AG6" s="20" t="s">
        <v>53</v>
      </c>
      <c r="AH6" s="20" t="s">
        <v>54</v>
      </c>
      <c r="AI6" s="27" t="s">
        <v>43</v>
      </c>
      <c r="AK6" s="26"/>
      <c r="AL6" s="26"/>
      <c r="AM6" s="26"/>
      <c r="AN6" s="1"/>
      <c r="AO6" s="1"/>
      <c r="AP6" s="1"/>
      <c r="AQ6" s="1"/>
      <c r="AR6" s="1"/>
      <c r="AS6" s="1"/>
      <c r="AT6" s="1"/>
      <c r="AU6" s="1"/>
    </row>
    <row r="7" spans="1:47" s="10" customFormat="1" ht="25.5">
      <c r="A7" s="28"/>
      <c r="B7" s="11">
        <v>5</v>
      </c>
      <c r="C7" s="11" t="s">
        <v>55</v>
      </c>
      <c r="D7" s="11" t="s">
        <v>45</v>
      </c>
      <c r="E7" s="29" t="s">
        <v>46</v>
      </c>
      <c r="F7" s="13">
        <f t="shared" si="0"/>
        <v>116.85778615160349</v>
      </c>
      <c r="G7" s="14">
        <f>801644413/A5</f>
        <v>116857786.15160349</v>
      </c>
      <c r="H7" s="4">
        <v>66913</v>
      </c>
      <c r="I7" s="15">
        <f>35651/H7</f>
        <v>0.53279631760644419</v>
      </c>
      <c r="J7" s="16">
        <f>(8826+5508)/H7</f>
        <v>0.21421846278002779</v>
      </c>
      <c r="K7" s="4">
        <f t="shared" ref="K7:K39" si="3">G7/H7</f>
        <v>1746.41379330778</v>
      </c>
      <c r="L7" s="17">
        <f>K7/$AG$19</f>
        <v>0.26260451781878474</v>
      </c>
      <c r="M7" s="18">
        <v>0</v>
      </c>
      <c r="N7" s="30" t="s">
        <v>33</v>
      </c>
      <c r="O7" s="20" t="s">
        <v>32</v>
      </c>
      <c r="P7" s="20" t="s">
        <v>33</v>
      </c>
      <c r="Q7" s="20" t="s">
        <v>32</v>
      </c>
      <c r="R7" s="4">
        <v>2009</v>
      </c>
      <c r="S7" s="4"/>
      <c r="T7" s="4"/>
      <c r="U7" s="20">
        <v>2009</v>
      </c>
      <c r="V7" s="19">
        <v>0.47</v>
      </c>
      <c r="W7" s="19" t="s">
        <v>31</v>
      </c>
      <c r="X7" s="4"/>
      <c r="Y7" s="21" t="s">
        <v>56</v>
      </c>
      <c r="Z7" s="14">
        <v>1000000</v>
      </c>
      <c r="AA7" s="14">
        <v>699.56709732601064</v>
      </c>
      <c r="AB7" s="14">
        <f t="shared" si="2"/>
        <v>1429.4554501238676</v>
      </c>
      <c r="AC7" s="22"/>
      <c r="AE7" s="23" t="s">
        <v>57</v>
      </c>
      <c r="AF7" s="30">
        <f>+AB80</f>
        <v>83863.512230271794</v>
      </c>
      <c r="AG7" s="20" t="s">
        <v>58</v>
      </c>
      <c r="AH7" s="20" t="s">
        <v>59</v>
      </c>
      <c r="AI7" s="27" t="s">
        <v>60</v>
      </c>
      <c r="AK7" s="26"/>
      <c r="AL7" s="26"/>
      <c r="AM7" s="26"/>
      <c r="AN7" s="1"/>
      <c r="AO7" s="1"/>
      <c r="AP7" s="1"/>
      <c r="AQ7" s="1"/>
      <c r="AR7" s="1"/>
      <c r="AS7" s="1"/>
      <c r="AT7" s="1"/>
      <c r="AU7" s="1"/>
    </row>
    <row r="8" spans="1:47" s="10" customFormat="1" ht="25.5">
      <c r="A8" s="28"/>
      <c r="B8" s="11">
        <v>6</v>
      </c>
      <c r="C8" s="11" t="s">
        <v>61</v>
      </c>
      <c r="D8" s="11" t="s">
        <v>45</v>
      </c>
      <c r="E8" s="29" t="s">
        <v>46</v>
      </c>
      <c r="F8" s="13">
        <f t="shared" si="0"/>
        <v>7.4797129737609325</v>
      </c>
      <c r="G8" s="14">
        <f>51310831/A5</f>
        <v>7479712.9737609327</v>
      </c>
      <c r="H8" s="4">
        <v>9939</v>
      </c>
      <c r="I8" s="15">
        <f>7182/H8</f>
        <v>0.72260790824026566</v>
      </c>
      <c r="J8" s="16">
        <f>(961+1680)/H8</f>
        <v>0.26572089747459504</v>
      </c>
      <c r="K8" s="4">
        <f>G8/H8</f>
        <v>752.56192511932113</v>
      </c>
      <c r="L8" s="17">
        <f>K8/$AG$19</f>
        <v>0.11316113181883636</v>
      </c>
      <c r="M8" s="19" t="s">
        <v>31</v>
      </c>
      <c r="N8" s="19" t="s">
        <v>31</v>
      </c>
      <c r="O8" s="20" t="s">
        <v>32</v>
      </c>
      <c r="P8" s="20" t="s">
        <v>32</v>
      </c>
      <c r="Q8" s="20" t="s">
        <v>32</v>
      </c>
      <c r="R8" s="4"/>
      <c r="S8" s="4">
        <v>2010</v>
      </c>
      <c r="T8" s="4"/>
      <c r="U8" s="20">
        <v>2010</v>
      </c>
      <c r="V8" s="19" t="s">
        <v>31</v>
      </c>
      <c r="W8" s="19" t="s">
        <v>31</v>
      </c>
      <c r="X8" s="4"/>
      <c r="Y8" s="21" t="s">
        <v>62</v>
      </c>
      <c r="Z8" s="14">
        <v>1000000</v>
      </c>
      <c r="AA8" s="14">
        <v>699.56709732601064</v>
      </c>
      <c r="AB8" s="14">
        <f t="shared" si="2"/>
        <v>1429.4554501238676</v>
      </c>
      <c r="AC8" s="22"/>
      <c r="AE8" s="23" t="s">
        <v>63</v>
      </c>
      <c r="AF8" s="16">
        <f>COUNTIF(L3:L39,"&lt;40%")/COUNT(L3:L39)</f>
        <v>0.91891891891891897</v>
      </c>
      <c r="AG8" s="20" t="s">
        <v>41</v>
      </c>
      <c r="AH8" s="20" t="s">
        <v>42</v>
      </c>
      <c r="AI8" s="27" t="s">
        <v>43</v>
      </c>
      <c r="AK8" s="26"/>
      <c r="AL8" s="26"/>
      <c r="AM8" s="26"/>
      <c r="AN8" s="1"/>
      <c r="AO8" s="1"/>
      <c r="AP8" s="1"/>
      <c r="AQ8" s="1"/>
      <c r="AR8" s="1"/>
      <c r="AS8" s="1"/>
      <c r="AT8" s="1"/>
      <c r="AU8" s="1"/>
    </row>
    <row r="9" spans="1:47">
      <c r="A9" s="28">
        <v>3069.17</v>
      </c>
      <c r="B9" s="11">
        <v>7</v>
      </c>
      <c r="C9" s="11" t="s">
        <v>64</v>
      </c>
      <c r="D9" s="11" t="s">
        <v>65</v>
      </c>
      <c r="E9" s="29" t="s">
        <v>46</v>
      </c>
      <c r="F9" s="13">
        <f t="shared" si="0"/>
        <v>64.192493296233181</v>
      </c>
      <c r="G9" s="14">
        <f>197017674650/A9</f>
        <v>64192493.296233185</v>
      </c>
      <c r="H9" s="4">
        <v>81172</v>
      </c>
      <c r="I9" s="15">
        <f>37017/H9</f>
        <v>0.45603163652491008</v>
      </c>
      <c r="J9" s="16">
        <f>67778/H9</f>
        <v>0.83499236189819148</v>
      </c>
      <c r="K9" s="4">
        <f t="shared" si="3"/>
        <v>790.82064377166</v>
      </c>
      <c r="L9" s="17">
        <f>K9/$AG$20</f>
        <v>5.5804835218202294E-2</v>
      </c>
      <c r="M9" s="18">
        <f>(301702925+248231350+233542576+240364675)/A9/G9</f>
        <v>5.1966988637889705E-3</v>
      </c>
      <c r="N9" s="27" t="s">
        <v>32</v>
      </c>
      <c r="O9" s="20" t="s">
        <v>32</v>
      </c>
      <c r="P9" s="20" t="s">
        <v>32</v>
      </c>
      <c r="Q9" s="20" t="s">
        <v>32</v>
      </c>
      <c r="R9" s="4">
        <v>2013</v>
      </c>
      <c r="S9" s="4">
        <v>2010</v>
      </c>
      <c r="T9" s="4" t="s">
        <v>66</v>
      </c>
      <c r="U9" s="20">
        <v>2014</v>
      </c>
      <c r="V9" s="19" t="s">
        <v>31</v>
      </c>
      <c r="W9" s="19" t="s">
        <v>31</v>
      </c>
      <c r="X9" s="4"/>
      <c r="Y9" s="21" t="s">
        <v>67</v>
      </c>
      <c r="Z9" s="14">
        <v>1000000</v>
      </c>
      <c r="AA9" s="14">
        <v>988</v>
      </c>
      <c r="AB9" s="14">
        <f t="shared" si="2"/>
        <v>1012.1457489878543</v>
      </c>
      <c r="AC9" s="22"/>
      <c r="AE9" s="23" t="s">
        <v>68</v>
      </c>
      <c r="AF9" s="31">
        <f>AVERAGE(M3:M39)</f>
        <v>4.426886306727178E-3</v>
      </c>
      <c r="AG9" s="20" t="s">
        <v>69</v>
      </c>
      <c r="AH9" s="20" t="s">
        <v>42</v>
      </c>
      <c r="AI9" s="27" t="s">
        <v>43</v>
      </c>
    </row>
    <row r="10" spans="1:47" ht="15" customHeight="1">
      <c r="A10" s="28">
        <v>45.7254</v>
      </c>
      <c r="B10" s="11">
        <v>8</v>
      </c>
      <c r="C10" s="32" t="s">
        <v>70</v>
      </c>
      <c r="D10" s="11" t="s">
        <v>71</v>
      </c>
      <c r="E10" s="12" t="s">
        <v>38</v>
      </c>
      <c r="F10" s="13">
        <f t="shared" si="0"/>
        <v>5.3176202723212924</v>
      </c>
      <c r="G10" s="14">
        <f>243150314 /A10</f>
        <v>5317620.2723212922</v>
      </c>
      <c r="H10" s="4">
        <v>17016</v>
      </c>
      <c r="I10" s="15">
        <f>9446/17016</f>
        <v>0.55512458862247294</v>
      </c>
      <c r="J10" s="16">
        <f>7943/H10</f>
        <v>0.46679595674659147</v>
      </c>
      <c r="K10" s="4">
        <f t="shared" si="3"/>
        <v>312.50706819001482</v>
      </c>
      <c r="L10" s="17">
        <f>K10/$AG$21</f>
        <v>1.9807828991883842E-2</v>
      </c>
      <c r="M10" s="18">
        <f>4544005/A10/G10</f>
        <v>1.8688049072393957E-2</v>
      </c>
      <c r="N10" s="27" t="s">
        <v>33</v>
      </c>
      <c r="O10" s="20" t="s">
        <v>32</v>
      </c>
      <c r="P10" s="20" t="s">
        <v>33</v>
      </c>
      <c r="Q10" s="20" t="s">
        <v>32</v>
      </c>
      <c r="R10" s="4">
        <v>2010</v>
      </c>
      <c r="S10" s="4"/>
      <c r="T10" s="4"/>
      <c r="U10" s="20">
        <v>2010</v>
      </c>
      <c r="V10" s="19">
        <v>0.56999999999999995</v>
      </c>
      <c r="W10" s="19" t="s">
        <v>31</v>
      </c>
      <c r="X10" s="4"/>
      <c r="Y10" s="21" t="s">
        <v>72</v>
      </c>
      <c r="Z10" s="14">
        <v>934293.91</v>
      </c>
      <c r="AA10" s="14">
        <v>988</v>
      </c>
      <c r="AB10" s="14">
        <f t="shared" si="2"/>
        <v>945.64160931174092</v>
      </c>
      <c r="AC10" s="22"/>
      <c r="AE10" s="10"/>
      <c r="AF10" s="10"/>
      <c r="AG10" s="10"/>
      <c r="AH10" s="10"/>
      <c r="AI10" s="10"/>
    </row>
    <row r="11" spans="1:47" s="10" customFormat="1" ht="15" customHeight="1">
      <c r="A11" s="28">
        <v>45.759500000000003</v>
      </c>
      <c r="B11" s="11">
        <v>9</v>
      </c>
      <c r="C11" s="32" t="s">
        <v>73</v>
      </c>
      <c r="D11" s="11" t="s">
        <v>71</v>
      </c>
      <c r="E11" s="12" t="s">
        <v>74</v>
      </c>
      <c r="F11" s="13">
        <f t="shared" si="0"/>
        <v>22.138939145420267</v>
      </c>
      <c r="G11" s="14">
        <f>1012311848/A10</f>
        <v>22138939.145420268</v>
      </c>
      <c r="H11" s="4">
        <v>34776</v>
      </c>
      <c r="I11" s="15">
        <f>22653/H11</f>
        <v>0.65139751552795033</v>
      </c>
      <c r="J11" s="16">
        <f>17752/H11</f>
        <v>0.51046698872785834</v>
      </c>
      <c r="K11" s="4">
        <f t="shared" si="3"/>
        <v>636.61545736773257</v>
      </c>
      <c r="L11" s="17">
        <f>K11/$AG$21</f>
        <v>4.0350991694890814E-2</v>
      </c>
      <c r="M11" s="18">
        <v>0</v>
      </c>
      <c r="N11" s="27" t="s">
        <v>32</v>
      </c>
      <c r="O11" s="20" t="s">
        <v>32</v>
      </c>
      <c r="P11" s="20" t="s">
        <v>33</v>
      </c>
      <c r="Q11" s="20" t="s">
        <v>32</v>
      </c>
      <c r="R11" s="4">
        <v>2010</v>
      </c>
      <c r="S11" s="4"/>
      <c r="T11" s="4"/>
      <c r="U11" s="20">
        <v>2011</v>
      </c>
      <c r="V11" s="19" t="s">
        <v>31</v>
      </c>
      <c r="W11" s="19" t="s">
        <v>31</v>
      </c>
      <c r="X11" s="4"/>
      <c r="Y11" s="21" t="s">
        <v>75</v>
      </c>
      <c r="Z11" s="14">
        <v>850000</v>
      </c>
      <c r="AA11" s="14">
        <v>1449.7030781042786</v>
      </c>
      <c r="AB11" s="14">
        <f t="shared" si="2"/>
        <v>586.32696090534114</v>
      </c>
      <c r="AC11" s="22"/>
      <c r="AK11" s="26"/>
      <c r="AL11" s="26"/>
      <c r="AM11" s="26"/>
      <c r="AN11" s="1"/>
      <c r="AO11" s="1"/>
      <c r="AP11" s="1"/>
      <c r="AQ11" s="1"/>
      <c r="AR11" s="1"/>
      <c r="AS11" s="1"/>
      <c r="AT11" s="1"/>
      <c r="AU11" s="1"/>
    </row>
    <row r="12" spans="1:47" s="10" customFormat="1">
      <c r="A12" s="28"/>
      <c r="B12" s="11">
        <v>10</v>
      </c>
      <c r="C12" s="32" t="s">
        <v>76</v>
      </c>
      <c r="D12" s="11" t="s">
        <v>77</v>
      </c>
      <c r="E12" s="12" t="s">
        <v>46</v>
      </c>
      <c r="F12" s="13">
        <f t="shared" si="0"/>
        <v>32.12293889</v>
      </c>
      <c r="G12" s="14">
        <v>32122938.890000001</v>
      </c>
      <c r="H12" s="4">
        <v>15436</v>
      </c>
      <c r="I12" s="15">
        <v>0.4027</v>
      </c>
      <c r="J12" s="16">
        <v>0.73939999999999995</v>
      </c>
      <c r="K12" s="4">
        <f t="shared" si="3"/>
        <v>2081.0403530707435</v>
      </c>
      <c r="L12" s="17">
        <f>K12/$AG$22</f>
        <v>0.19452073050425447</v>
      </c>
      <c r="M12" s="18">
        <f>411943.94/G12</f>
        <v>1.2823980439978977E-2</v>
      </c>
      <c r="N12" s="27" t="s">
        <v>33</v>
      </c>
      <c r="O12" s="20" t="s">
        <v>32</v>
      </c>
      <c r="P12" s="20" t="s">
        <v>32</v>
      </c>
      <c r="Q12" s="20" t="s">
        <v>32</v>
      </c>
      <c r="R12" s="4"/>
      <c r="S12" s="4">
        <v>2014</v>
      </c>
      <c r="T12" s="4"/>
      <c r="U12" s="20">
        <v>2014</v>
      </c>
      <c r="V12" s="19">
        <v>0.35</v>
      </c>
      <c r="W12" s="19" t="s">
        <v>31</v>
      </c>
      <c r="X12" s="4"/>
      <c r="Y12" s="21" t="s">
        <v>78</v>
      </c>
      <c r="Z12" s="14">
        <v>1000000</v>
      </c>
      <c r="AA12" s="14">
        <v>1451</v>
      </c>
      <c r="AB12" s="14">
        <f t="shared" si="2"/>
        <v>689.17987594762235</v>
      </c>
      <c r="AC12" s="22"/>
      <c r="AK12" s="26"/>
      <c r="AL12" s="26"/>
      <c r="AM12" s="26"/>
      <c r="AN12" s="1"/>
      <c r="AO12" s="1"/>
      <c r="AP12" s="1"/>
      <c r="AQ12" s="1"/>
      <c r="AR12" s="1"/>
      <c r="AS12" s="1"/>
      <c r="AT12" s="1"/>
      <c r="AU12" s="1"/>
    </row>
    <row r="13" spans="1:47" s="10" customFormat="1">
      <c r="A13" s="28"/>
      <c r="B13" s="11">
        <v>11</v>
      </c>
      <c r="C13" s="11" t="s">
        <v>79</v>
      </c>
      <c r="D13" s="11" t="s">
        <v>77</v>
      </c>
      <c r="E13" s="12" t="s">
        <v>46</v>
      </c>
      <c r="F13" s="13">
        <f t="shared" si="0"/>
        <v>25.458434370000003</v>
      </c>
      <c r="G13" s="14">
        <v>25458434.370000001</v>
      </c>
      <c r="H13" s="4">
        <v>15047</v>
      </c>
      <c r="I13" s="15">
        <v>0.57110000000000005</v>
      </c>
      <c r="J13" s="16">
        <v>0.50739999999999996</v>
      </c>
      <c r="K13" s="4">
        <f t="shared" si="3"/>
        <v>1691.9275849006447</v>
      </c>
      <c r="L13" s="17">
        <f>K13/$AG$22</f>
        <v>0.15814925899420287</v>
      </c>
      <c r="M13" s="18">
        <f>68255.89/G13</f>
        <v>2.681071781870143E-3</v>
      </c>
      <c r="N13" s="27" t="s">
        <v>33</v>
      </c>
      <c r="O13" s="20" t="s">
        <v>32</v>
      </c>
      <c r="P13" s="20" t="s">
        <v>32</v>
      </c>
      <c r="Q13" s="20" t="s">
        <v>32</v>
      </c>
      <c r="R13" s="20"/>
      <c r="S13" s="20"/>
      <c r="T13" s="20"/>
      <c r="U13" s="20"/>
      <c r="V13" s="19">
        <v>0.43</v>
      </c>
      <c r="W13" s="19" t="s">
        <v>31</v>
      </c>
      <c r="X13" s="4"/>
      <c r="Y13" s="21" t="s">
        <v>80</v>
      </c>
      <c r="Z13" s="14">
        <v>500000</v>
      </c>
      <c r="AA13" s="14">
        <v>1712</v>
      </c>
      <c r="AB13" s="14">
        <f t="shared" si="2"/>
        <v>292.05607476635515</v>
      </c>
      <c r="AC13" s="22"/>
      <c r="AF13" s="33"/>
      <c r="AG13" s="34"/>
      <c r="AH13" s="33"/>
      <c r="AK13" s="26"/>
      <c r="AL13" s="26"/>
      <c r="AM13" s="26"/>
      <c r="AN13" s="1"/>
      <c r="AO13" s="1"/>
      <c r="AP13" s="1"/>
      <c r="AQ13" s="1"/>
      <c r="AR13" s="1"/>
      <c r="AS13" s="1"/>
      <c r="AT13" s="1"/>
      <c r="AU13" s="1"/>
    </row>
    <row r="14" spans="1:47" s="10" customFormat="1">
      <c r="A14" s="28"/>
      <c r="B14" s="11">
        <v>12</v>
      </c>
      <c r="C14" s="11" t="s">
        <v>81</v>
      </c>
      <c r="D14" s="11" t="s">
        <v>77</v>
      </c>
      <c r="E14" s="12" t="s">
        <v>82</v>
      </c>
      <c r="F14" s="13">
        <f t="shared" si="0"/>
        <v>38.332820399999996</v>
      </c>
      <c r="G14" s="14">
        <v>38332820.399999999</v>
      </c>
      <c r="H14" s="4">
        <v>42151</v>
      </c>
      <c r="I14" s="15">
        <f>33371/H14</f>
        <v>0.7917012645014353</v>
      </c>
      <c r="J14" s="16">
        <v>0.246</v>
      </c>
      <c r="K14" s="4">
        <f t="shared" si="3"/>
        <v>909.41663068491846</v>
      </c>
      <c r="L14" s="17">
        <f>K14/$AG$22</f>
        <v>8.5005745838862418E-2</v>
      </c>
      <c r="M14" s="18">
        <f>105836.21/G14</f>
        <v>2.7609815530296854E-3</v>
      </c>
      <c r="N14" s="27" t="s">
        <v>33</v>
      </c>
      <c r="O14" s="20" t="s">
        <v>32</v>
      </c>
      <c r="P14" s="20" t="s">
        <v>32</v>
      </c>
      <c r="Q14" s="20" t="s">
        <v>32</v>
      </c>
      <c r="R14" s="4">
        <v>2016</v>
      </c>
      <c r="S14" s="4"/>
      <c r="T14" s="4">
        <v>2014</v>
      </c>
      <c r="U14" s="20">
        <v>2016</v>
      </c>
      <c r="V14" s="19">
        <v>0.59</v>
      </c>
      <c r="W14" s="19" t="s">
        <v>31</v>
      </c>
      <c r="X14" s="4"/>
      <c r="Y14" s="21" t="s">
        <v>83</v>
      </c>
      <c r="Z14" s="14">
        <v>1000000</v>
      </c>
      <c r="AA14" s="14">
        <v>2081.0403530707435</v>
      </c>
      <c r="AB14" s="14">
        <f t="shared" si="2"/>
        <v>480.52888475921145</v>
      </c>
      <c r="AC14" s="22"/>
      <c r="AF14" s="33"/>
      <c r="AG14" s="34"/>
      <c r="AH14" s="33"/>
      <c r="AN14" s="1"/>
      <c r="AO14" s="1"/>
      <c r="AP14" s="1"/>
      <c r="AQ14" s="1"/>
      <c r="AR14" s="1"/>
      <c r="AS14" s="1"/>
      <c r="AT14" s="1"/>
      <c r="AU14" s="1"/>
    </row>
    <row r="15" spans="1:47" s="10" customFormat="1">
      <c r="A15" s="28"/>
      <c r="B15" s="11">
        <v>13</v>
      </c>
      <c r="C15" s="11" t="s">
        <v>84</v>
      </c>
      <c r="D15" s="11" t="s">
        <v>77</v>
      </c>
      <c r="E15" s="12" t="s">
        <v>74</v>
      </c>
      <c r="F15" s="13">
        <f t="shared" si="0"/>
        <v>98.701037790000001</v>
      </c>
      <c r="G15" s="14">
        <v>98701037.790000007</v>
      </c>
      <c r="H15" s="4">
        <v>43437</v>
      </c>
      <c r="I15" s="15">
        <v>0.56089999999999995</v>
      </c>
      <c r="J15" s="16">
        <v>0</v>
      </c>
      <c r="K15" s="4">
        <f t="shared" si="3"/>
        <v>2272.2802631397199</v>
      </c>
      <c r="L15" s="17">
        <f>K15/$AG$22</f>
        <v>0.21239646604839871</v>
      </c>
      <c r="M15" s="18">
        <f>51043/G15</f>
        <v>5.1714755126081838E-4</v>
      </c>
      <c r="N15" s="27" t="s">
        <v>32</v>
      </c>
      <c r="O15" s="20" t="s">
        <v>32</v>
      </c>
      <c r="P15" s="20" t="s">
        <v>32</v>
      </c>
      <c r="Q15" s="20" t="s">
        <v>32</v>
      </c>
      <c r="R15" s="4">
        <v>2012</v>
      </c>
      <c r="S15" s="4"/>
      <c r="T15" s="4"/>
      <c r="U15" s="20">
        <v>2012</v>
      </c>
      <c r="V15" s="19">
        <v>0.34</v>
      </c>
      <c r="W15" s="19" t="s">
        <v>31</v>
      </c>
      <c r="X15" s="4"/>
      <c r="Y15" s="21" t="s">
        <v>79</v>
      </c>
      <c r="Z15" s="14">
        <v>800000</v>
      </c>
      <c r="AA15" s="14">
        <v>1531</v>
      </c>
      <c r="AB15" s="14">
        <f t="shared" si="2"/>
        <v>522.53429131286737</v>
      </c>
      <c r="AC15" s="22"/>
      <c r="AG15" s="34"/>
      <c r="AH15" s="33"/>
      <c r="AN15" s="1"/>
      <c r="AO15" s="1"/>
      <c r="AP15" s="1"/>
      <c r="AQ15" s="1"/>
      <c r="AR15" s="1"/>
      <c r="AS15" s="1"/>
      <c r="AT15" s="1"/>
      <c r="AU15" s="1"/>
    </row>
    <row r="16" spans="1:47" s="10" customFormat="1">
      <c r="A16" s="28">
        <v>7.7339399999999996</v>
      </c>
      <c r="B16" s="11">
        <v>14</v>
      </c>
      <c r="C16" s="11" t="s">
        <v>85</v>
      </c>
      <c r="D16" s="11" t="s">
        <v>86</v>
      </c>
      <c r="E16" s="12" t="s">
        <v>87</v>
      </c>
      <c r="F16" s="13">
        <f t="shared" si="0"/>
        <v>5.2896132165493919</v>
      </c>
      <c r="G16" s="14">
        <f>40909551.24/A16</f>
        <v>5289613.2165493919</v>
      </c>
      <c r="H16" s="4">
        <v>3008</v>
      </c>
      <c r="I16" s="15">
        <f>1730/H16</f>
        <v>0.5751329787234043</v>
      </c>
      <c r="J16" s="16">
        <f>2997/H16</f>
        <v>0.99634308510638303</v>
      </c>
      <c r="K16" s="4">
        <f t="shared" si="3"/>
        <v>1758.5150320975372</v>
      </c>
      <c r="L16" s="17">
        <f>K16/$AG$24</f>
        <v>0.22181627085667363</v>
      </c>
      <c r="M16" s="18">
        <f>270549.28/A16/G16</f>
        <v>6.6133524274758094E-3</v>
      </c>
      <c r="N16" s="27" t="s">
        <v>33</v>
      </c>
      <c r="O16" s="20" t="s">
        <v>32</v>
      </c>
      <c r="P16" s="20" t="s">
        <v>32</v>
      </c>
      <c r="Q16" s="20" t="s">
        <v>33</v>
      </c>
      <c r="R16" s="4"/>
      <c r="S16" s="4"/>
      <c r="T16" s="4"/>
      <c r="U16" s="20" t="s">
        <v>88</v>
      </c>
      <c r="V16" s="19" t="s">
        <v>31</v>
      </c>
      <c r="W16" s="19" t="s">
        <v>31</v>
      </c>
      <c r="X16" s="4"/>
      <c r="Y16" s="21" t="s">
        <v>89</v>
      </c>
      <c r="Z16" s="14">
        <v>800000</v>
      </c>
      <c r="AA16" s="14">
        <v>1600</v>
      </c>
      <c r="AB16" s="14">
        <f t="shared" si="2"/>
        <v>500</v>
      </c>
      <c r="AC16" s="22"/>
      <c r="AG16" s="34"/>
      <c r="AH16" s="33"/>
      <c r="AN16" s="1"/>
      <c r="AO16" s="1"/>
      <c r="AP16" s="1"/>
      <c r="AQ16" s="1"/>
      <c r="AR16" s="1"/>
      <c r="AS16" s="1"/>
      <c r="AT16" s="1"/>
      <c r="AU16" s="1"/>
    </row>
    <row r="17" spans="1:47" s="10" customFormat="1" ht="25.5">
      <c r="A17" s="28"/>
      <c r="B17" s="11">
        <v>15</v>
      </c>
      <c r="C17" s="11" t="s">
        <v>90</v>
      </c>
      <c r="D17" s="11" t="s">
        <v>91</v>
      </c>
      <c r="E17" s="12" t="s">
        <v>46</v>
      </c>
      <c r="F17" s="13">
        <f t="shared" si="0"/>
        <v>79.184049999999999</v>
      </c>
      <c r="G17" s="14">
        <v>79184050</v>
      </c>
      <c r="H17" s="4">
        <v>18230</v>
      </c>
      <c r="I17" s="15">
        <f>9403/H17</f>
        <v>0.51579813494240268</v>
      </c>
      <c r="J17" s="35">
        <f>10737/H17</f>
        <v>0.58897421832144814</v>
      </c>
      <c r="K17" s="4">
        <f t="shared" si="3"/>
        <v>4343.6121777290182</v>
      </c>
      <c r="L17" s="17">
        <f>K17/$AG$23</f>
        <v>0.50750087339410166</v>
      </c>
      <c r="M17" s="18">
        <f>537485/G17</f>
        <v>6.7877937539188764E-3</v>
      </c>
      <c r="N17" s="27" t="s">
        <v>32</v>
      </c>
      <c r="O17" s="20" t="s">
        <v>32</v>
      </c>
      <c r="P17" s="20" t="s">
        <v>33</v>
      </c>
      <c r="Q17" s="20" t="s">
        <v>32</v>
      </c>
      <c r="R17" s="4"/>
      <c r="S17" s="4"/>
      <c r="T17" s="4" t="s">
        <v>92</v>
      </c>
      <c r="U17" s="20">
        <v>2013</v>
      </c>
      <c r="V17" s="19" t="s">
        <v>31</v>
      </c>
      <c r="W17" s="19" t="s">
        <v>31</v>
      </c>
      <c r="X17" s="4"/>
      <c r="Y17" s="21" t="s">
        <v>81</v>
      </c>
      <c r="Z17" s="14">
        <v>2000000</v>
      </c>
      <c r="AA17" s="14">
        <v>862</v>
      </c>
      <c r="AB17" s="14">
        <f t="shared" si="2"/>
        <v>2320.1856148491879</v>
      </c>
      <c r="AC17" s="4"/>
      <c r="AE17" s="5" t="s">
        <v>93</v>
      </c>
      <c r="AF17" s="6" t="s">
        <v>94</v>
      </c>
      <c r="AG17" s="6" t="s">
        <v>95</v>
      </c>
      <c r="AH17" s="6" t="s">
        <v>96</v>
      </c>
      <c r="AI17" s="6" t="s">
        <v>97</v>
      </c>
      <c r="AN17" s="1"/>
      <c r="AO17" s="1"/>
      <c r="AP17" s="1"/>
      <c r="AQ17" s="1"/>
      <c r="AR17" s="1"/>
      <c r="AS17" s="1"/>
      <c r="AT17" s="1"/>
      <c r="AU17" s="1"/>
    </row>
    <row r="18" spans="1:47" s="10" customFormat="1" ht="21" customHeight="1">
      <c r="A18" s="28"/>
      <c r="B18" s="11">
        <v>16</v>
      </c>
      <c r="C18" s="11" t="s">
        <v>98</v>
      </c>
      <c r="D18" s="11" t="s">
        <v>91</v>
      </c>
      <c r="E18" s="12" t="s">
        <v>46</v>
      </c>
      <c r="F18" s="13">
        <f t="shared" si="0"/>
        <v>20.529833159999999</v>
      </c>
      <c r="G18" s="14">
        <v>20529833.16</v>
      </c>
      <c r="H18" s="4">
        <v>12692</v>
      </c>
      <c r="I18" s="15">
        <f>7356/H18</f>
        <v>0.57957768673179955</v>
      </c>
      <c r="J18" s="16">
        <f>8942/H18</f>
        <v>0.70453829183737793</v>
      </c>
      <c r="K18" s="4">
        <f t="shared" si="3"/>
        <v>1617.5412196659313</v>
      </c>
      <c r="L18" s="17">
        <f>K18/$AG$23</f>
        <v>0.1889909937034516</v>
      </c>
      <c r="M18" s="18">
        <v>0</v>
      </c>
      <c r="N18" s="27" t="s">
        <v>33</v>
      </c>
      <c r="O18" s="20" t="s">
        <v>32</v>
      </c>
      <c r="P18" s="20" t="s">
        <v>33</v>
      </c>
      <c r="Q18" s="20" t="s">
        <v>33</v>
      </c>
      <c r="R18" s="20"/>
      <c r="S18" s="20"/>
      <c r="T18" s="20"/>
      <c r="U18" s="20" t="s">
        <v>88</v>
      </c>
      <c r="V18" s="19" t="s">
        <v>31</v>
      </c>
      <c r="W18" s="19" t="s">
        <v>31</v>
      </c>
      <c r="X18" s="4"/>
      <c r="Y18" s="21" t="s">
        <v>84</v>
      </c>
      <c r="Z18" s="14">
        <v>2000000</v>
      </c>
      <c r="AA18" s="14">
        <v>1507</v>
      </c>
      <c r="AB18" s="14">
        <f t="shared" si="2"/>
        <v>1327.1400132714002</v>
      </c>
      <c r="AC18" s="4"/>
      <c r="AD18" s="5"/>
      <c r="AE18" s="11" t="s">
        <v>29</v>
      </c>
      <c r="AF18" s="4">
        <v>1709852.83</v>
      </c>
      <c r="AG18" s="4">
        <v>22303.205000000002</v>
      </c>
      <c r="AH18" s="36">
        <v>0.83599999999999997</v>
      </c>
      <c r="AI18" s="37">
        <v>32.6</v>
      </c>
      <c r="AJ18" s="1"/>
      <c r="AN18" s="1"/>
      <c r="AO18" s="1"/>
      <c r="AP18" s="1"/>
      <c r="AQ18" s="1"/>
      <c r="AR18" s="1"/>
      <c r="AS18" s="1"/>
      <c r="AT18" s="1"/>
      <c r="AU18" s="1"/>
    </row>
    <row r="19" spans="1:47" s="10" customFormat="1">
      <c r="A19" s="28"/>
      <c r="B19" s="11">
        <v>17</v>
      </c>
      <c r="C19" s="11" t="s">
        <v>99</v>
      </c>
      <c r="D19" s="11" t="s">
        <v>91</v>
      </c>
      <c r="E19" s="12" t="s">
        <v>38</v>
      </c>
      <c r="F19" s="13">
        <f t="shared" si="0"/>
        <v>4.555634930000001</v>
      </c>
      <c r="G19" s="14">
        <f>(4365212.53+190422.4)</f>
        <v>4555634.9300000006</v>
      </c>
      <c r="H19" s="4">
        <v>14176</v>
      </c>
      <c r="I19" s="15">
        <f>12049/H19</f>
        <v>0.84995767494356655</v>
      </c>
      <c r="J19" s="16">
        <f>552/12929</f>
        <v>4.2694717302188878E-2</v>
      </c>
      <c r="K19" s="4">
        <f t="shared" si="3"/>
        <v>321.36250917042895</v>
      </c>
      <c r="L19" s="17">
        <f>K19/$AG$23</f>
        <v>3.7547494437079866E-2</v>
      </c>
      <c r="M19" s="18">
        <v>0</v>
      </c>
      <c r="N19" s="27" t="s">
        <v>33</v>
      </c>
      <c r="O19" s="20" t="s">
        <v>32</v>
      </c>
      <c r="P19" s="20" t="s">
        <v>33</v>
      </c>
      <c r="Q19" s="20" t="s">
        <v>33</v>
      </c>
      <c r="R19" s="20"/>
      <c r="S19" s="20"/>
      <c r="T19" s="20"/>
      <c r="U19" s="20" t="s">
        <v>88</v>
      </c>
      <c r="V19" s="19" t="s">
        <v>31</v>
      </c>
      <c r="W19" s="19">
        <v>0.19</v>
      </c>
      <c r="X19" s="4"/>
      <c r="Y19" s="21" t="s">
        <v>100</v>
      </c>
      <c r="Z19" s="14">
        <v>2000000</v>
      </c>
      <c r="AA19" s="14">
        <v>1507</v>
      </c>
      <c r="AB19" s="14">
        <f t="shared" si="2"/>
        <v>1327.1400132714002</v>
      </c>
      <c r="AC19" s="4"/>
      <c r="AD19" s="11"/>
      <c r="AE19" s="11" t="s">
        <v>45</v>
      </c>
      <c r="AF19" s="4">
        <v>8782302.1400000006</v>
      </c>
      <c r="AG19" s="4">
        <v>6650.357</v>
      </c>
      <c r="AH19" s="36">
        <v>0.66183076420764497</v>
      </c>
      <c r="AI19" s="37">
        <v>39.299999999999997</v>
      </c>
      <c r="AJ19" s="1"/>
      <c r="AN19" s="1"/>
      <c r="AO19" s="1"/>
      <c r="AP19" s="1"/>
      <c r="AQ19" s="1"/>
      <c r="AR19" s="1"/>
      <c r="AS19" s="1"/>
      <c r="AT19" s="1"/>
      <c r="AU19" s="1"/>
    </row>
    <row r="20" spans="1:47" s="10" customFormat="1">
      <c r="A20" s="28"/>
      <c r="B20" s="11">
        <v>18</v>
      </c>
      <c r="C20" s="11" t="s">
        <v>101</v>
      </c>
      <c r="D20" s="11" t="s">
        <v>91</v>
      </c>
      <c r="E20" s="12" t="s">
        <v>74</v>
      </c>
      <c r="F20" s="13">
        <f t="shared" si="0"/>
        <v>10.3992539</v>
      </c>
      <c r="G20" s="14">
        <v>10399253.9</v>
      </c>
      <c r="H20" s="4">
        <v>7054</v>
      </c>
      <c r="I20" s="15">
        <f>3322/H20</f>
        <v>0.47093847462432664</v>
      </c>
      <c r="J20" s="16">
        <f>4257/H20</f>
        <v>0.60348738304508076</v>
      </c>
      <c r="K20" s="4">
        <f t="shared" si="3"/>
        <v>1474.2350297703431</v>
      </c>
      <c r="L20" s="17">
        <f>K20/$AG$23</f>
        <v>0.17224732194848</v>
      </c>
      <c r="M20" s="18">
        <f>220456.02/G20</f>
        <v>2.119921507061194E-2</v>
      </c>
      <c r="N20" s="30" t="s">
        <v>32</v>
      </c>
      <c r="O20" s="20" t="s">
        <v>32</v>
      </c>
      <c r="P20" s="20" t="s">
        <v>33</v>
      </c>
      <c r="Q20" s="20" t="s">
        <v>32</v>
      </c>
      <c r="R20" s="4"/>
      <c r="S20" s="4"/>
      <c r="T20" s="4"/>
      <c r="U20" s="20">
        <v>2011</v>
      </c>
      <c r="V20" s="19" t="s">
        <v>31</v>
      </c>
      <c r="W20" s="19" t="s">
        <v>31</v>
      </c>
      <c r="X20" s="4"/>
      <c r="Y20" s="21" t="s">
        <v>90</v>
      </c>
      <c r="Z20" s="14">
        <v>1000000</v>
      </c>
      <c r="AA20" s="14">
        <v>2268</v>
      </c>
      <c r="AB20" s="14">
        <f t="shared" si="2"/>
        <v>440.91710758377423</v>
      </c>
      <c r="AC20" s="4"/>
      <c r="AD20" s="11"/>
      <c r="AE20" s="11" t="s">
        <v>65</v>
      </c>
      <c r="AF20" s="4">
        <v>1339718.17</v>
      </c>
      <c r="AG20" s="4">
        <v>14171.184999999999</v>
      </c>
      <c r="AH20" s="36">
        <v>0.72017039997179799</v>
      </c>
      <c r="AI20" s="37">
        <v>27.8</v>
      </c>
      <c r="AJ20" s="1"/>
      <c r="AN20" s="1"/>
      <c r="AO20" s="1"/>
      <c r="AP20" s="1"/>
      <c r="AQ20" s="1"/>
      <c r="AR20" s="1"/>
      <c r="AS20" s="1"/>
      <c r="AT20" s="1"/>
      <c r="AU20" s="1"/>
    </row>
    <row r="21" spans="1:47" s="10" customFormat="1">
      <c r="A21" s="28"/>
      <c r="B21" s="11">
        <v>19</v>
      </c>
      <c r="C21" s="11" t="s">
        <v>102</v>
      </c>
      <c r="D21" s="11" t="s">
        <v>91</v>
      </c>
      <c r="E21" s="12" t="s">
        <v>82</v>
      </c>
      <c r="F21" s="13">
        <f t="shared" si="0"/>
        <v>29.324395739999996</v>
      </c>
      <c r="G21" s="14">
        <v>29324395.739999995</v>
      </c>
      <c r="H21" s="4">
        <v>17804</v>
      </c>
      <c r="I21" s="15">
        <v>0.48099999999999998</v>
      </c>
      <c r="J21" s="15">
        <f>16661/H21</f>
        <v>0.93580094360817789</v>
      </c>
      <c r="K21" s="4">
        <f t="shared" si="3"/>
        <v>1647.0678353179057</v>
      </c>
      <c r="L21" s="17">
        <f>K21/$AG$23</f>
        <v>0.19244083743226797</v>
      </c>
      <c r="M21" s="18">
        <f>195731/G21</f>
        <v>6.6746814405117573E-3</v>
      </c>
      <c r="N21" s="27" t="s">
        <v>33</v>
      </c>
      <c r="O21" s="20" t="s">
        <v>32</v>
      </c>
      <c r="P21" s="20" t="s">
        <v>33</v>
      </c>
      <c r="Q21" s="20" t="s">
        <v>33</v>
      </c>
      <c r="R21" s="4"/>
      <c r="S21" s="4"/>
      <c r="T21" s="4"/>
      <c r="U21" s="20" t="s">
        <v>88</v>
      </c>
      <c r="V21" s="19" t="s">
        <v>31</v>
      </c>
      <c r="W21" s="19" t="s">
        <v>31</v>
      </c>
      <c r="X21" s="4"/>
      <c r="Y21" s="21" t="s">
        <v>103</v>
      </c>
      <c r="Z21" s="14">
        <v>1000000</v>
      </c>
      <c r="AA21" s="14">
        <v>4343.6121777290182</v>
      </c>
      <c r="AB21" s="14">
        <f t="shared" si="2"/>
        <v>230.22313205752926</v>
      </c>
      <c r="AC21" s="4"/>
      <c r="AD21" s="11"/>
      <c r="AE21" s="11" t="s">
        <v>104</v>
      </c>
      <c r="AF21" s="4">
        <v>1639085.61</v>
      </c>
      <c r="AG21" s="4">
        <v>15776.947</v>
      </c>
      <c r="AH21" s="36">
        <v>0.71502847209969</v>
      </c>
      <c r="AI21" s="37">
        <v>41.1</v>
      </c>
      <c r="AJ21" s="1"/>
      <c r="AN21" s="1"/>
      <c r="AO21" s="1"/>
      <c r="AP21" s="1"/>
      <c r="AQ21" s="1"/>
      <c r="AR21" s="1"/>
      <c r="AS21" s="1"/>
      <c r="AT21" s="1"/>
      <c r="AU21" s="1"/>
    </row>
    <row r="22" spans="1:47" s="38" customFormat="1">
      <c r="A22" s="28">
        <v>22.6631</v>
      </c>
      <c r="B22" s="11">
        <v>20</v>
      </c>
      <c r="C22" s="11" t="s">
        <v>105</v>
      </c>
      <c r="D22" s="11" t="s">
        <v>106</v>
      </c>
      <c r="E22" s="12" t="s">
        <v>46</v>
      </c>
      <c r="F22" s="13">
        <f t="shared" si="0"/>
        <v>37.05957018854437</v>
      </c>
      <c r="G22" s="14">
        <f>839884745.14/A22</f>
        <v>37059570.18854437</v>
      </c>
      <c r="H22" s="4">
        <v>10845</v>
      </c>
      <c r="I22" s="15">
        <v>1</v>
      </c>
      <c r="J22" s="16">
        <f>4253/H22</f>
        <v>0.39216228676809589</v>
      </c>
      <c r="K22" s="4">
        <f t="shared" si="3"/>
        <v>3417.2033368874477</v>
      </c>
      <c r="L22" s="17">
        <f t="shared" ref="L22:L27" si="4">K22/$AG$25</f>
        <v>0.68532118871933545</v>
      </c>
      <c r="M22" s="18">
        <f>6903201/A22/G22</f>
        <v>8.2192241732516637E-3</v>
      </c>
      <c r="N22" s="27" t="s">
        <v>33</v>
      </c>
      <c r="O22" s="20" t="s">
        <v>32</v>
      </c>
      <c r="P22" s="20" t="s">
        <v>32</v>
      </c>
      <c r="Q22" s="4" t="s">
        <v>32</v>
      </c>
      <c r="R22" s="4"/>
      <c r="S22" s="4">
        <v>2014</v>
      </c>
      <c r="T22" s="4"/>
      <c r="U22" s="20">
        <v>2014</v>
      </c>
      <c r="V22" s="19" t="s">
        <v>31</v>
      </c>
      <c r="W22" s="19" t="s">
        <v>31</v>
      </c>
      <c r="X22" s="4"/>
      <c r="Y22" s="21" t="s">
        <v>107</v>
      </c>
      <c r="Z22" s="14">
        <v>1000000</v>
      </c>
      <c r="AA22" s="14">
        <v>1680</v>
      </c>
      <c r="AB22" s="14">
        <f t="shared" si="2"/>
        <v>595.23809523809518</v>
      </c>
      <c r="AC22" s="4"/>
      <c r="AD22" s="11"/>
      <c r="AE22" s="11" t="s">
        <v>77</v>
      </c>
      <c r="AF22" s="4">
        <v>9094178.9800000004</v>
      </c>
      <c r="AG22" s="4">
        <v>10698.296</v>
      </c>
      <c r="AH22" s="36">
        <v>0.73167444306173501</v>
      </c>
      <c r="AI22" s="37">
        <v>22.5</v>
      </c>
      <c r="AJ22" s="1"/>
      <c r="AN22" s="1"/>
      <c r="AO22" s="1"/>
      <c r="AP22" s="1"/>
      <c r="AQ22" s="1"/>
      <c r="AR22" s="1"/>
      <c r="AS22" s="1"/>
      <c r="AT22" s="1"/>
      <c r="AU22" s="1"/>
    </row>
    <row r="23" spans="1:47" s="38" customFormat="1">
      <c r="A23" s="28">
        <v>22.635899999999999</v>
      </c>
      <c r="B23" s="11">
        <v>21</v>
      </c>
      <c r="C23" s="11" t="s">
        <v>108</v>
      </c>
      <c r="D23" s="11" t="s">
        <v>106</v>
      </c>
      <c r="E23" s="12" t="s">
        <v>38</v>
      </c>
      <c r="F23" s="13">
        <f t="shared" si="0"/>
        <v>20.509500395389622</v>
      </c>
      <c r="G23" s="14">
        <f>464251000/A23</f>
        <v>20509500.395389624</v>
      </c>
      <c r="H23" s="4">
        <v>18568</v>
      </c>
      <c r="I23" s="15">
        <f>10063/H23</f>
        <v>0.54195389918138737</v>
      </c>
      <c r="J23" s="16">
        <f>12254/H23</f>
        <v>0.65995260663507105</v>
      </c>
      <c r="K23" s="4">
        <f t="shared" si="3"/>
        <v>1104.5616326685492</v>
      </c>
      <c r="L23" s="17">
        <f t="shared" si="4"/>
        <v>0.22152017790187259</v>
      </c>
      <c r="M23" s="18">
        <v>0</v>
      </c>
      <c r="N23" s="27" t="s">
        <v>33</v>
      </c>
      <c r="O23" s="20" t="s">
        <v>32</v>
      </c>
      <c r="P23" s="20" t="s">
        <v>33</v>
      </c>
      <c r="Q23" s="20" t="s">
        <v>33</v>
      </c>
      <c r="R23" s="20"/>
      <c r="S23" s="20"/>
      <c r="T23" s="20"/>
      <c r="U23" s="20" t="s">
        <v>88</v>
      </c>
      <c r="V23" s="19" t="s">
        <v>31</v>
      </c>
      <c r="W23" s="19" t="s">
        <v>31</v>
      </c>
      <c r="X23" s="4"/>
      <c r="Y23" s="21" t="s">
        <v>109</v>
      </c>
      <c r="Z23" s="14">
        <v>500000</v>
      </c>
      <c r="AA23" s="14">
        <v>1760</v>
      </c>
      <c r="AB23" s="14">
        <f t="shared" si="2"/>
        <v>284.09090909090907</v>
      </c>
      <c r="AC23" s="4"/>
      <c r="AD23" s="11"/>
      <c r="AE23" s="11" t="s">
        <v>110</v>
      </c>
      <c r="AF23" s="4">
        <v>7683326.0899999989</v>
      </c>
      <c r="AG23" s="4">
        <v>8558.8269999999993</v>
      </c>
      <c r="AH23" s="36">
        <v>0.66578428849696403</v>
      </c>
      <c r="AI23" s="37">
        <v>31.8</v>
      </c>
      <c r="AJ23" s="1"/>
      <c r="AN23" s="1"/>
      <c r="AO23" s="1"/>
      <c r="AP23" s="1"/>
      <c r="AQ23" s="1"/>
      <c r="AR23" s="1"/>
      <c r="AS23" s="1"/>
      <c r="AT23" s="1"/>
      <c r="AU23" s="1"/>
    </row>
    <row r="24" spans="1:47" s="38" customFormat="1" ht="15" customHeight="1">
      <c r="A24" s="28"/>
      <c r="B24" s="11">
        <v>22</v>
      </c>
      <c r="C24" s="11" t="s">
        <v>111</v>
      </c>
      <c r="D24" s="11" t="s">
        <v>106</v>
      </c>
      <c r="E24" s="12" t="s">
        <v>46</v>
      </c>
      <c r="F24" s="13">
        <f t="shared" si="0"/>
        <v>54.744652746976371</v>
      </c>
      <c r="G24" s="14">
        <f>1240683539.67/A22</f>
        <v>54744652.746976368</v>
      </c>
      <c r="H24" s="4">
        <v>39892</v>
      </c>
      <c r="I24" s="15">
        <f>19018/H24</f>
        <v>0.47673719041411811</v>
      </c>
      <c r="J24" s="16">
        <f>28322/H24</f>
        <v>0.7099669106587787</v>
      </c>
      <c r="K24" s="4">
        <f t="shared" si="3"/>
        <v>1372.3215869591991</v>
      </c>
      <c r="L24" s="17">
        <f t="shared" si="4"/>
        <v>0.27521951975404491</v>
      </c>
      <c r="M24" s="18">
        <v>2.5258248939399337E-3</v>
      </c>
      <c r="N24" s="27" t="s">
        <v>33</v>
      </c>
      <c r="O24" s="20" t="s">
        <v>32</v>
      </c>
      <c r="P24" s="20" t="s">
        <v>32</v>
      </c>
      <c r="Q24" s="20" t="s">
        <v>33</v>
      </c>
      <c r="R24" s="20"/>
      <c r="S24" s="20"/>
      <c r="T24" s="20"/>
      <c r="U24" s="20" t="s">
        <v>88</v>
      </c>
      <c r="V24" s="19" t="s">
        <v>31</v>
      </c>
      <c r="W24" s="19" t="s">
        <v>31</v>
      </c>
      <c r="X24" s="4"/>
      <c r="Y24" s="21" t="s">
        <v>112</v>
      </c>
      <c r="Z24" s="14">
        <v>1000000</v>
      </c>
      <c r="AA24" s="14">
        <v>1863</v>
      </c>
      <c r="AB24" s="14">
        <f t="shared" si="2"/>
        <v>536.76865271068175</v>
      </c>
      <c r="AC24" s="4"/>
      <c r="AD24" s="11"/>
      <c r="AE24" s="11" t="s">
        <v>86</v>
      </c>
      <c r="AF24" s="4">
        <v>405186.81</v>
      </c>
      <c r="AG24" s="4">
        <v>7927.8</v>
      </c>
      <c r="AH24" s="36">
        <v>0.627</v>
      </c>
      <c r="AI24" s="37">
        <v>59.3</v>
      </c>
      <c r="AJ24" s="1"/>
      <c r="AN24" s="1"/>
      <c r="AO24" s="1"/>
      <c r="AP24" s="1"/>
      <c r="AQ24" s="1"/>
      <c r="AR24" s="1"/>
      <c r="AS24" s="1"/>
      <c r="AT24" s="1"/>
      <c r="AU24" s="1"/>
    </row>
    <row r="25" spans="1:47" s="38" customFormat="1">
      <c r="A25" s="28"/>
      <c r="B25" s="11">
        <v>23</v>
      </c>
      <c r="C25" s="11" t="s">
        <v>113</v>
      </c>
      <c r="D25" s="11" t="s">
        <v>106</v>
      </c>
      <c r="E25" s="12" t="s">
        <v>46</v>
      </c>
      <c r="F25" s="13">
        <f t="shared" si="0"/>
        <v>4.5365760650572957</v>
      </c>
      <c r="G25" s="14">
        <f>102812877.02/A22</f>
        <v>4536576.0650572954</v>
      </c>
      <c r="H25" s="4">
        <v>6207</v>
      </c>
      <c r="I25" s="15">
        <f>3252/H25</f>
        <v>0.52392460125664575</v>
      </c>
      <c r="J25" s="16">
        <f>4601/H25</f>
        <v>0.74125986789109066</v>
      </c>
      <c r="K25" s="4">
        <f t="shared" si="3"/>
        <v>730.88062913763417</v>
      </c>
      <c r="L25" s="17">
        <f t="shared" si="4"/>
        <v>0.1465783367836612</v>
      </c>
      <c r="M25" s="18">
        <v>0</v>
      </c>
      <c r="N25" s="27" t="s">
        <v>33</v>
      </c>
      <c r="O25" s="20" t="s">
        <v>32</v>
      </c>
      <c r="P25" s="20" t="s">
        <v>33</v>
      </c>
      <c r="Q25" s="20" t="s">
        <v>33</v>
      </c>
      <c r="R25" s="20"/>
      <c r="S25" s="20"/>
      <c r="T25" s="20"/>
      <c r="U25" s="20" t="s">
        <v>88</v>
      </c>
      <c r="V25" s="19" t="s">
        <v>31</v>
      </c>
      <c r="W25" s="19" t="s">
        <v>31</v>
      </c>
      <c r="X25" s="4"/>
      <c r="Y25" s="21" t="s">
        <v>114</v>
      </c>
      <c r="Z25" s="14">
        <v>500000</v>
      </c>
      <c r="AA25" s="14">
        <v>1722</v>
      </c>
      <c r="AB25" s="14">
        <f t="shared" si="2"/>
        <v>290.36004645760744</v>
      </c>
      <c r="AC25" s="4"/>
      <c r="AD25" s="11"/>
      <c r="AE25" s="11" t="s">
        <v>106</v>
      </c>
      <c r="AF25" s="4">
        <v>7695224.3900000006</v>
      </c>
      <c r="AG25" s="4">
        <v>4986.28</v>
      </c>
      <c r="AH25" s="36">
        <v>0.60605460756075502</v>
      </c>
      <c r="AI25" s="37">
        <v>62.8</v>
      </c>
      <c r="AJ25" s="1"/>
      <c r="AN25" s="1"/>
      <c r="AO25" s="1"/>
      <c r="AP25" s="1"/>
      <c r="AQ25" s="1"/>
      <c r="AR25" s="1"/>
      <c r="AS25" s="1"/>
      <c r="AT25" s="1"/>
      <c r="AU25" s="1"/>
    </row>
    <row r="26" spans="1:47" s="38" customFormat="1">
      <c r="A26" s="28">
        <v>22.607900000000001</v>
      </c>
      <c r="B26" s="11">
        <v>24</v>
      </c>
      <c r="C26" s="11" t="s">
        <v>115</v>
      </c>
      <c r="D26" s="11" t="s">
        <v>106</v>
      </c>
      <c r="E26" s="12" t="s">
        <v>30</v>
      </c>
      <c r="F26" s="13">
        <f t="shared" si="0"/>
        <v>7.4145899999999996</v>
      </c>
      <c r="G26" s="14">
        <v>7414590</v>
      </c>
      <c r="H26" s="4">
        <v>5996</v>
      </c>
      <c r="I26" s="15">
        <v>0.31</v>
      </c>
      <c r="J26" s="16">
        <v>0.74</v>
      </c>
      <c r="K26" s="4">
        <f t="shared" si="3"/>
        <v>1236.5893929286192</v>
      </c>
      <c r="L26" s="17">
        <f t="shared" si="4"/>
        <v>0.2479983861573396</v>
      </c>
      <c r="M26" s="18">
        <v>2.8E-3</v>
      </c>
      <c r="N26" s="19" t="s">
        <v>31</v>
      </c>
      <c r="O26" s="20" t="s">
        <v>32</v>
      </c>
      <c r="P26" s="20" t="s">
        <v>33</v>
      </c>
      <c r="Q26" s="20" t="s">
        <v>32</v>
      </c>
      <c r="R26" s="20"/>
      <c r="S26" s="20">
        <v>2013</v>
      </c>
      <c r="T26" s="20"/>
      <c r="U26" s="20">
        <v>2013</v>
      </c>
      <c r="V26" s="19" t="s">
        <v>31</v>
      </c>
      <c r="W26" s="19" t="s">
        <v>31</v>
      </c>
      <c r="X26" s="4"/>
      <c r="Y26" s="21" t="s">
        <v>116</v>
      </c>
      <c r="Z26" s="14">
        <v>300000</v>
      </c>
      <c r="AA26" s="14">
        <v>1617.5412196659313</v>
      </c>
      <c r="AB26" s="14">
        <f t="shared" si="2"/>
        <v>185.46668013935286</v>
      </c>
      <c r="AC26" s="4"/>
      <c r="AD26" s="11"/>
      <c r="AE26" s="11" t="s">
        <v>117</v>
      </c>
      <c r="AF26" s="4">
        <v>3309877.59</v>
      </c>
      <c r="AG26" s="4">
        <v>17905.519</v>
      </c>
      <c r="AH26" s="36">
        <v>0.75620791155171296</v>
      </c>
      <c r="AI26" s="39">
        <v>53.2</v>
      </c>
      <c r="AJ26" s="1"/>
      <c r="AN26" s="1"/>
      <c r="AO26" s="1"/>
      <c r="AP26" s="1"/>
      <c r="AQ26" s="1"/>
      <c r="AR26" s="1"/>
      <c r="AS26" s="1"/>
      <c r="AT26" s="1"/>
      <c r="AU26" s="1"/>
    </row>
    <row r="27" spans="1:47" s="38" customFormat="1">
      <c r="A27" s="28"/>
      <c r="B27" s="11">
        <v>25</v>
      </c>
      <c r="C27" s="11" t="s">
        <v>118</v>
      </c>
      <c r="D27" s="11" t="s">
        <v>106</v>
      </c>
      <c r="E27" s="40" t="s">
        <v>38</v>
      </c>
      <c r="F27" s="41">
        <f t="shared" si="0"/>
        <v>6.7976120083584037</v>
      </c>
      <c r="G27" s="14">
        <f>153870065.66/A23</f>
        <v>6797612.008358404</v>
      </c>
      <c r="H27" s="30">
        <v>7036</v>
      </c>
      <c r="I27" s="42">
        <v>0.52</v>
      </c>
      <c r="J27" s="43">
        <v>0.43</v>
      </c>
      <c r="K27" s="30">
        <f t="shared" si="3"/>
        <v>966.11881869789715</v>
      </c>
      <c r="L27" s="44">
        <f t="shared" si="4"/>
        <v>0.19375542863575596</v>
      </c>
      <c r="M27" s="45">
        <v>0</v>
      </c>
      <c r="N27" s="19" t="s">
        <v>31</v>
      </c>
      <c r="O27" s="20" t="s">
        <v>32</v>
      </c>
      <c r="P27" s="20" t="s">
        <v>32</v>
      </c>
      <c r="Q27" s="20" t="s">
        <v>33</v>
      </c>
      <c r="R27" s="20"/>
      <c r="S27" s="20"/>
      <c r="T27" s="20"/>
      <c r="U27" s="20"/>
      <c r="V27" s="19" t="s">
        <v>31</v>
      </c>
      <c r="W27" s="19" t="s">
        <v>31</v>
      </c>
      <c r="X27" s="4"/>
      <c r="Y27" s="21" t="s">
        <v>119</v>
      </c>
      <c r="Z27" s="14">
        <v>300000</v>
      </c>
      <c r="AA27" s="14">
        <v>1617.5412196659313</v>
      </c>
      <c r="AB27" s="14">
        <f t="shared" si="2"/>
        <v>185.46668013935286</v>
      </c>
      <c r="AC27" s="4"/>
      <c r="AD27" s="11"/>
      <c r="AE27" s="11" t="s">
        <v>120</v>
      </c>
      <c r="AF27" s="4">
        <v>8115636.3699999992</v>
      </c>
      <c r="AG27" s="4">
        <v>5213.5280000000002</v>
      </c>
      <c r="AH27" s="36">
        <v>0.63143213373139495</v>
      </c>
      <c r="AI27" s="37">
        <v>29.6</v>
      </c>
      <c r="AJ27" s="1"/>
      <c r="AN27" s="1"/>
      <c r="AO27" s="1"/>
      <c r="AP27" s="1"/>
      <c r="AQ27" s="1"/>
      <c r="AR27" s="1"/>
      <c r="AS27" s="1"/>
      <c r="AT27" s="1"/>
      <c r="AU27" s="1"/>
    </row>
    <row r="28" spans="1:47" s="38" customFormat="1">
      <c r="A28" s="28">
        <v>17.250900000000001</v>
      </c>
      <c r="B28" s="11">
        <v>26</v>
      </c>
      <c r="C28" s="11" t="s">
        <v>121</v>
      </c>
      <c r="D28" s="11" t="s">
        <v>117</v>
      </c>
      <c r="E28" s="40" t="s">
        <v>38</v>
      </c>
      <c r="F28" s="41">
        <f t="shared" si="0"/>
        <v>10.757232999999999</v>
      </c>
      <c r="G28" s="14">
        <v>10757233</v>
      </c>
      <c r="H28" s="30">
        <v>20857</v>
      </c>
      <c r="I28" s="42">
        <f>20750/20857</f>
        <v>0.99486982787553335</v>
      </c>
      <c r="J28" s="43">
        <f>12979/20857</f>
        <v>0.62228508414441197</v>
      </c>
      <c r="K28" s="30">
        <f t="shared" si="3"/>
        <v>515.76127918684369</v>
      </c>
      <c r="L28" s="44">
        <f>K28/$AG$26</f>
        <v>2.8804598134622276E-2</v>
      </c>
      <c r="M28" s="45">
        <v>2.9999999999999997E-4</v>
      </c>
      <c r="N28" s="27" t="s">
        <v>33</v>
      </c>
      <c r="O28" s="20" t="s">
        <v>33</v>
      </c>
      <c r="P28" s="20" t="s">
        <v>33</v>
      </c>
      <c r="Q28" s="20" t="s">
        <v>32</v>
      </c>
      <c r="R28" s="20">
        <v>2015</v>
      </c>
      <c r="S28" s="20"/>
      <c r="T28" s="20"/>
      <c r="U28" s="20">
        <v>2015</v>
      </c>
      <c r="V28" s="19" t="s">
        <v>31</v>
      </c>
      <c r="W28" s="19" t="s">
        <v>31</v>
      </c>
      <c r="X28" s="4"/>
      <c r="Y28" s="21" t="s">
        <v>61</v>
      </c>
      <c r="Z28" s="14">
        <v>400000</v>
      </c>
      <c r="AA28" s="14">
        <v>752.56192511932113</v>
      </c>
      <c r="AB28" s="14">
        <f t="shared" si="2"/>
        <v>531.51772186266089</v>
      </c>
      <c r="AC28" s="4"/>
      <c r="AD28" s="11"/>
      <c r="AE28" s="11" t="s">
        <v>122</v>
      </c>
      <c r="AF28" s="4">
        <v>2316375.5300000003</v>
      </c>
      <c r="AG28" s="4">
        <v>22861.405999999999</v>
      </c>
      <c r="AH28" s="36">
        <v>0.77967759708981599</v>
      </c>
      <c r="AI28" s="37">
        <v>23</v>
      </c>
      <c r="AJ28" s="1"/>
      <c r="AM28" s="1"/>
      <c r="AU28" s="1"/>
    </row>
    <row r="29" spans="1:47" s="38" customFormat="1">
      <c r="A29" s="46">
        <v>18.477699999999999</v>
      </c>
      <c r="B29" s="11">
        <v>27</v>
      </c>
      <c r="C29" s="11" t="s">
        <v>123</v>
      </c>
      <c r="D29" s="11" t="s">
        <v>117</v>
      </c>
      <c r="E29" s="40" t="s">
        <v>46</v>
      </c>
      <c r="F29" s="41">
        <f t="shared" si="0"/>
        <v>17.113078792273932</v>
      </c>
      <c r="G29" s="14">
        <f>316210336/A29</f>
        <v>17113078.792273931</v>
      </c>
      <c r="H29" s="30">
        <v>37169</v>
      </c>
      <c r="I29" s="42">
        <f>34121/H29</f>
        <v>0.91799617961204227</v>
      </c>
      <c r="J29" s="15">
        <v>0.33</v>
      </c>
      <c r="K29" s="30">
        <f t="shared" si="3"/>
        <v>460.41267702316259</v>
      </c>
      <c r="L29" s="44">
        <f>K29/$AG$26</f>
        <v>2.5713450530150093E-2</v>
      </c>
      <c r="M29" s="47">
        <f>7976027.19/A29/G29</f>
        <v>2.5223802899346087E-2</v>
      </c>
      <c r="N29" s="30" t="s">
        <v>32</v>
      </c>
      <c r="O29" s="20" t="s">
        <v>32</v>
      </c>
      <c r="P29" s="20" t="s">
        <v>32</v>
      </c>
      <c r="Q29" s="4" t="s">
        <v>32</v>
      </c>
      <c r="R29" s="4">
        <v>2013</v>
      </c>
      <c r="S29" s="20"/>
      <c r="T29" s="20"/>
      <c r="U29" s="20">
        <v>2013</v>
      </c>
      <c r="V29" s="19" t="s">
        <v>31</v>
      </c>
      <c r="W29" s="19" t="s">
        <v>31</v>
      </c>
      <c r="X29" s="4"/>
      <c r="Y29" s="21" t="s">
        <v>124</v>
      </c>
      <c r="Z29" s="14">
        <v>300000</v>
      </c>
      <c r="AA29" s="14">
        <v>1114.1478102189781</v>
      </c>
      <c r="AB29" s="14">
        <f t="shared" si="2"/>
        <v>269.26409337109146</v>
      </c>
      <c r="AC29" s="4"/>
      <c r="AD29" s="11"/>
      <c r="AE29" s="11" t="s">
        <v>125</v>
      </c>
      <c r="AF29" s="4">
        <v>2031525.81</v>
      </c>
      <c r="AG29" s="4">
        <v>8905.0239999999994</v>
      </c>
      <c r="AH29" s="36">
        <v>0.67916435563286104</v>
      </c>
      <c r="AI29" s="37">
        <v>22.6</v>
      </c>
      <c r="AJ29" s="1"/>
      <c r="AM29" s="1"/>
      <c r="AU29" s="1"/>
    </row>
    <row r="30" spans="1:47" s="38" customFormat="1">
      <c r="A30" s="48">
        <v>28.6142</v>
      </c>
      <c r="B30" s="11">
        <v>28</v>
      </c>
      <c r="C30" s="11" t="s">
        <v>56</v>
      </c>
      <c r="D30" s="11" t="s">
        <v>120</v>
      </c>
      <c r="E30" s="40" t="s">
        <v>82</v>
      </c>
      <c r="F30" s="41">
        <f t="shared" si="0"/>
        <v>52.007175737920335</v>
      </c>
      <c r="G30" s="14">
        <f>1488143728/A30</f>
        <v>52007175.737920336</v>
      </c>
      <c r="H30" s="30">
        <v>54917</v>
      </c>
      <c r="I30" s="42">
        <f>39745/H30</f>
        <v>0.72372853579037455</v>
      </c>
      <c r="J30" s="43">
        <f>20727/H30</f>
        <v>0.37742411275197113</v>
      </c>
      <c r="K30" s="30">
        <f t="shared" si="3"/>
        <v>947.01414385200098</v>
      </c>
      <c r="L30" s="44">
        <f>K30/$AG$27</f>
        <v>0.18164554671078798</v>
      </c>
      <c r="M30" s="47">
        <f>9087564/A30/G30</f>
        <v>6.1066440216855184E-3</v>
      </c>
      <c r="N30" s="27" t="s">
        <v>33</v>
      </c>
      <c r="O30" s="20" t="s">
        <v>32</v>
      </c>
      <c r="P30" s="20" t="s">
        <v>33</v>
      </c>
      <c r="Q30" s="20" t="s">
        <v>33</v>
      </c>
      <c r="R30" s="4"/>
      <c r="S30" s="4"/>
      <c r="T30" s="4"/>
      <c r="U30" s="20" t="s">
        <v>88</v>
      </c>
      <c r="V30" s="19">
        <v>0.52</v>
      </c>
      <c r="W30" s="19" t="s">
        <v>31</v>
      </c>
      <c r="X30" s="4"/>
      <c r="Y30" s="21" t="s">
        <v>126</v>
      </c>
      <c r="Z30" s="14">
        <v>2000000</v>
      </c>
      <c r="AA30" s="14">
        <v>2912</v>
      </c>
      <c r="AB30" s="14">
        <f t="shared" si="2"/>
        <v>686.8131868131868</v>
      </c>
      <c r="AC30" s="4"/>
      <c r="AD30" s="11"/>
      <c r="AE30" s="11" t="s">
        <v>127</v>
      </c>
      <c r="AF30" s="4">
        <v>3896411.1</v>
      </c>
      <c r="AG30" s="4">
        <v>12580.602999999999</v>
      </c>
      <c r="AH30" s="36">
        <v>0.73420312910429797</v>
      </c>
      <c r="AI30" s="37">
        <v>22.7</v>
      </c>
      <c r="AJ30" s="1"/>
      <c r="AM30" s="1"/>
      <c r="AU30" s="1"/>
    </row>
    <row r="31" spans="1:47" s="38" customFormat="1">
      <c r="A31" s="28"/>
      <c r="B31" s="11">
        <v>29</v>
      </c>
      <c r="C31" s="11" t="s">
        <v>128</v>
      </c>
      <c r="D31" s="11" t="s">
        <v>120</v>
      </c>
      <c r="E31" s="40" t="s">
        <v>82</v>
      </c>
      <c r="F31" s="41">
        <f t="shared" si="0"/>
        <v>38.833582067644741</v>
      </c>
      <c r="G31" s="14">
        <f>1111191884/A30</f>
        <v>38833582.067644738</v>
      </c>
      <c r="H31" s="30">
        <v>49920</v>
      </c>
      <c r="I31" s="42">
        <v>0.76</v>
      </c>
      <c r="J31" s="43">
        <f>24806/H31</f>
        <v>0.49691506410256409</v>
      </c>
      <c r="K31" s="30">
        <f t="shared" si="3"/>
        <v>777.91630744480642</v>
      </c>
      <c r="L31" s="44">
        <f>K31/$AG$27</f>
        <v>0.14921111144791135</v>
      </c>
      <c r="M31" s="45">
        <f>12969038/A30/G31</f>
        <v>1.1671285748879713E-2</v>
      </c>
      <c r="N31" s="27" t="s">
        <v>33</v>
      </c>
      <c r="O31" s="20" t="s">
        <v>32</v>
      </c>
      <c r="P31" s="20" t="s">
        <v>33</v>
      </c>
      <c r="Q31" s="20" t="s">
        <v>33</v>
      </c>
      <c r="R31" s="20"/>
      <c r="S31" s="20"/>
      <c r="T31" s="20"/>
      <c r="U31" s="20" t="s">
        <v>88</v>
      </c>
      <c r="V31" s="19" t="s">
        <v>31</v>
      </c>
      <c r="W31" s="19" t="s">
        <v>31</v>
      </c>
      <c r="X31" s="4"/>
      <c r="Y31" s="21" t="s">
        <v>129</v>
      </c>
      <c r="Z31" s="14">
        <v>250000</v>
      </c>
      <c r="AA31" s="14">
        <v>285</v>
      </c>
      <c r="AB31" s="14">
        <f t="shared" si="2"/>
        <v>877.19298245614038</v>
      </c>
      <c r="AC31" s="22"/>
      <c r="AD31" s="11"/>
      <c r="AE31" s="49"/>
      <c r="AF31" s="50">
        <f>+SUM(AF18:AF30)</f>
        <v>58018701.420000002</v>
      </c>
      <c r="AG31" s="22"/>
      <c r="AH31" s="51"/>
      <c r="AI31" s="22"/>
      <c r="AJ31" s="1"/>
      <c r="AM31" s="1"/>
      <c r="AU31" s="1"/>
    </row>
    <row r="32" spans="1:47" s="38" customFormat="1">
      <c r="A32" s="28"/>
      <c r="B32" s="11">
        <v>30</v>
      </c>
      <c r="C32" s="11" t="s">
        <v>130</v>
      </c>
      <c r="D32" s="11" t="s">
        <v>120</v>
      </c>
      <c r="E32" s="40" t="s">
        <v>38</v>
      </c>
      <c r="F32" s="41">
        <f t="shared" si="0"/>
        <v>9.7908690000000007</v>
      </c>
      <c r="G32" s="14">
        <v>9790869</v>
      </c>
      <c r="H32" s="30">
        <v>7110</v>
      </c>
      <c r="I32" s="42">
        <f>4179/7110</f>
        <v>0.58776371308016873</v>
      </c>
      <c r="J32" s="42">
        <f>1433/7110</f>
        <v>0.20154711673699016</v>
      </c>
      <c r="K32" s="30">
        <f t="shared" si="3"/>
        <v>1377.05611814346</v>
      </c>
      <c r="L32" s="44">
        <f>K32/$AG$27</f>
        <v>0.26413133642774334</v>
      </c>
      <c r="M32" s="45">
        <v>0</v>
      </c>
      <c r="N32" s="27" t="s">
        <v>33</v>
      </c>
      <c r="O32" s="20" t="s">
        <v>32</v>
      </c>
      <c r="P32" s="20" t="s">
        <v>33</v>
      </c>
      <c r="Q32" s="20" t="s">
        <v>33</v>
      </c>
      <c r="R32" s="4"/>
      <c r="S32" s="4"/>
      <c r="T32" s="4"/>
      <c r="U32" s="20" t="s">
        <v>88</v>
      </c>
      <c r="V32" s="19" t="s">
        <v>31</v>
      </c>
      <c r="W32" s="19">
        <v>0.53</v>
      </c>
      <c r="X32" s="4"/>
      <c r="Y32" s="52" t="s">
        <v>131</v>
      </c>
      <c r="Z32" s="14">
        <v>250000</v>
      </c>
      <c r="AA32" s="14">
        <v>277.22912937347439</v>
      </c>
      <c r="AB32" s="14">
        <f t="shared" si="2"/>
        <v>901.78113881823663</v>
      </c>
      <c r="AC32" s="22"/>
      <c r="AD32" s="11"/>
      <c r="AJ32" s="1"/>
      <c r="AM32" s="1"/>
      <c r="AU32" s="1"/>
    </row>
    <row r="33" spans="1:47" s="38" customFormat="1">
      <c r="A33" s="48">
        <v>28.4999</v>
      </c>
      <c r="B33" s="11">
        <v>31</v>
      </c>
      <c r="C33" s="11" t="s">
        <v>132</v>
      </c>
      <c r="D33" s="11" t="s">
        <v>120</v>
      </c>
      <c r="E33" s="40" t="s">
        <v>46</v>
      </c>
      <c r="F33" s="41">
        <f t="shared" si="0"/>
        <v>82.348697980161688</v>
      </c>
      <c r="G33" s="14">
        <f>2346929657.56481/A33</f>
        <v>82348697.980161682</v>
      </c>
      <c r="H33" s="30">
        <v>64855</v>
      </c>
      <c r="I33" s="42">
        <f>33096/69203</f>
        <v>0.47824516278196033</v>
      </c>
      <c r="J33" s="43">
        <f>47153/H33</f>
        <v>0.72705265592475521</v>
      </c>
      <c r="K33" s="30">
        <f t="shared" si="3"/>
        <v>1269.7355328064402</v>
      </c>
      <c r="L33" s="44">
        <f>K33/$AG$27</f>
        <v>0.2435463150493179</v>
      </c>
      <c r="M33" s="47">
        <f>15737934.43/A33/G33</f>
        <v>6.7057546353263041E-3</v>
      </c>
      <c r="N33" s="27" t="s">
        <v>33</v>
      </c>
      <c r="O33" s="20" t="s">
        <v>32</v>
      </c>
      <c r="P33" s="20" t="s">
        <v>32</v>
      </c>
      <c r="Q33" s="4" t="s">
        <v>32</v>
      </c>
      <c r="R33" s="4"/>
      <c r="S33" s="20"/>
      <c r="T33" s="4" t="s">
        <v>92</v>
      </c>
      <c r="U33" s="20">
        <v>2013</v>
      </c>
      <c r="V33" s="19" t="s">
        <v>31</v>
      </c>
      <c r="W33" s="19" t="s">
        <v>31</v>
      </c>
      <c r="X33" s="4"/>
      <c r="Y33" s="52" t="s">
        <v>133</v>
      </c>
      <c r="Z33" s="14">
        <v>250000</v>
      </c>
      <c r="AA33" s="14">
        <f>+K19</f>
        <v>321.36250917042895</v>
      </c>
      <c r="AB33" s="14">
        <f t="shared" si="2"/>
        <v>777.93766499195738</v>
      </c>
      <c r="AC33" s="22"/>
      <c r="AD33" s="49"/>
      <c r="AE33" s="49"/>
      <c r="AG33" s="22"/>
      <c r="AH33" s="51"/>
      <c r="AI33" s="22"/>
      <c r="AJ33" s="1"/>
      <c r="AM33" s="1"/>
      <c r="AU33" s="1"/>
    </row>
    <row r="34" spans="1:47" s="38" customFormat="1">
      <c r="A34" s="28"/>
      <c r="B34" s="11">
        <v>32</v>
      </c>
      <c r="C34" s="11" t="s">
        <v>134</v>
      </c>
      <c r="D34" s="11" t="s">
        <v>120</v>
      </c>
      <c r="E34" s="40" t="s">
        <v>46</v>
      </c>
      <c r="F34" s="41">
        <f t="shared" si="0"/>
        <v>19.419378173256746</v>
      </c>
      <c r="G34" s="14">
        <f>553450336/A33</f>
        <v>19419378.173256747</v>
      </c>
      <c r="H34" s="30">
        <v>49934</v>
      </c>
      <c r="I34" s="42">
        <f>46701/H34</f>
        <v>0.93525453598750352</v>
      </c>
      <c r="J34" s="43">
        <v>0.05</v>
      </c>
      <c r="K34" s="30">
        <f t="shared" si="3"/>
        <v>388.90091266985917</v>
      </c>
      <c r="L34" s="44">
        <f>K34/$AG$27</f>
        <v>7.459457639238902E-2</v>
      </c>
      <c r="M34" s="45">
        <f>1906920/A33/G34</f>
        <v>3.4455124081811022E-3</v>
      </c>
      <c r="N34" s="27" t="s">
        <v>32</v>
      </c>
      <c r="O34" s="20" t="s">
        <v>32</v>
      </c>
      <c r="P34" s="20" t="s">
        <v>32</v>
      </c>
      <c r="Q34" s="4" t="s">
        <v>32</v>
      </c>
      <c r="R34" s="4">
        <v>2013</v>
      </c>
      <c r="S34" s="20" t="s">
        <v>33</v>
      </c>
      <c r="T34" s="20"/>
      <c r="U34" s="20">
        <v>2013</v>
      </c>
      <c r="V34" s="19" t="s">
        <v>31</v>
      </c>
      <c r="W34" s="19" t="s">
        <v>31</v>
      </c>
      <c r="X34" s="4"/>
      <c r="Y34" s="21" t="s">
        <v>135</v>
      </c>
      <c r="Z34" s="14">
        <v>1750000</v>
      </c>
      <c r="AA34" s="14">
        <v>1049</v>
      </c>
      <c r="AB34" s="14">
        <f t="shared" si="2"/>
        <v>1668.2554814108676</v>
      </c>
      <c r="AC34" s="22"/>
      <c r="AD34" s="49"/>
      <c r="AE34" s="6" t="s">
        <v>136</v>
      </c>
      <c r="AF34" s="6" t="s">
        <v>95</v>
      </c>
      <c r="AG34" s="6" t="s">
        <v>96</v>
      </c>
      <c r="AH34" s="6" t="s">
        <v>97</v>
      </c>
      <c r="AI34" s="1"/>
      <c r="AJ34" s="1"/>
      <c r="AM34" s="1"/>
      <c r="AU34" s="1"/>
    </row>
    <row r="35" spans="1:47">
      <c r="A35" s="28"/>
      <c r="B35" s="11">
        <v>33</v>
      </c>
      <c r="C35" s="11" t="s">
        <v>137</v>
      </c>
      <c r="D35" s="11" t="s">
        <v>122</v>
      </c>
      <c r="E35" s="40" t="s">
        <v>46</v>
      </c>
      <c r="F35" s="41">
        <f t="shared" si="0"/>
        <v>24.204000000000001</v>
      </c>
      <c r="G35" s="14">
        <f>23024000+1180000</f>
        <v>24204000</v>
      </c>
      <c r="H35" s="30">
        <v>15821</v>
      </c>
      <c r="I35" s="42">
        <f>6771/H35</f>
        <v>0.42797547563365146</v>
      </c>
      <c r="J35" s="43">
        <f>6105/H35</f>
        <v>0.38587952721066937</v>
      </c>
      <c r="K35" s="30">
        <f t="shared" si="3"/>
        <v>1529.8653688136021</v>
      </c>
      <c r="L35" s="44">
        <f>K35/$AG$28</f>
        <v>6.6919128631616184E-2</v>
      </c>
      <c r="M35" s="45" t="s">
        <v>138</v>
      </c>
      <c r="N35" s="27" t="s">
        <v>33</v>
      </c>
      <c r="O35" s="20" t="s">
        <v>32</v>
      </c>
      <c r="P35" s="20" t="s">
        <v>33</v>
      </c>
      <c r="Q35" s="20" t="s">
        <v>33</v>
      </c>
      <c r="R35" s="20"/>
      <c r="S35" s="20"/>
      <c r="T35" s="20"/>
      <c r="U35" s="20" t="s">
        <v>88</v>
      </c>
      <c r="V35" s="19" t="s">
        <v>31</v>
      </c>
      <c r="W35" s="19" t="s">
        <v>31</v>
      </c>
      <c r="X35" s="4"/>
      <c r="Y35" s="21" t="s">
        <v>139</v>
      </c>
      <c r="Z35" s="14">
        <v>600000</v>
      </c>
      <c r="AA35" s="14">
        <v>1137</v>
      </c>
      <c r="AB35" s="14">
        <f t="shared" si="2"/>
        <v>527.70448548812669</v>
      </c>
      <c r="AC35" s="22"/>
      <c r="AE35" s="11" t="s">
        <v>140</v>
      </c>
      <c r="AF35" s="4">
        <v>16997</v>
      </c>
      <c r="AG35" s="36">
        <v>0.78500000000000003</v>
      </c>
      <c r="AH35" s="4" t="s">
        <v>141</v>
      </c>
    </row>
    <row r="36" spans="1:47">
      <c r="A36" s="28"/>
      <c r="B36" s="11">
        <v>34</v>
      </c>
      <c r="C36" s="11" t="s">
        <v>124</v>
      </c>
      <c r="D36" s="11" t="s">
        <v>122</v>
      </c>
      <c r="E36" s="40" t="s">
        <v>142</v>
      </c>
      <c r="F36" s="41">
        <f t="shared" si="0"/>
        <v>4.2738709999999998</v>
      </c>
      <c r="G36" s="14">
        <v>4273871</v>
      </c>
      <c r="H36" s="30">
        <v>3836</v>
      </c>
      <c r="I36" s="42" t="s">
        <v>143</v>
      </c>
      <c r="J36" s="43">
        <v>1</v>
      </c>
      <c r="K36" s="30">
        <f>G36/H36</f>
        <v>1114.1478102189781</v>
      </c>
      <c r="L36" s="44">
        <f>K36/$AG$28</f>
        <v>4.8734877033327614E-2</v>
      </c>
      <c r="M36" s="45">
        <v>3.0000000000000001E-3</v>
      </c>
      <c r="N36" s="19" t="s">
        <v>31</v>
      </c>
      <c r="O36" s="20" t="s">
        <v>32</v>
      </c>
      <c r="P36" s="20" t="s">
        <v>33</v>
      </c>
      <c r="Q36" s="20" t="s">
        <v>33</v>
      </c>
      <c r="R36" s="20"/>
      <c r="S36" s="20"/>
      <c r="T36" s="20"/>
      <c r="U36" s="20"/>
      <c r="V36" s="19" t="s">
        <v>31</v>
      </c>
      <c r="W36" s="19" t="s">
        <v>31</v>
      </c>
      <c r="X36" s="4"/>
      <c r="Y36" s="21" t="s">
        <v>144</v>
      </c>
      <c r="Z36" s="14">
        <v>1000000</v>
      </c>
      <c r="AA36" s="14">
        <v>1104.5616326685492</v>
      </c>
      <c r="AB36" s="14">
        <f t="shared" si="2"/>
        <v>905.33653390084248</v>
      </c>
      <c r="AC36" s="22"/>
      <c r="AE36" s="11" t="s">
        <v>145</v>
      </c>
      <c r="AF36" s="4">
        <v>8631</v>
      </c>
      <c r="AG36" s="36">
        <v>0.71499999999999997</v>
      </c>
      <c r="AH36" s="4" t="s">
        <v>141</v>
      </c>
    </row>
    <row r="37" spans="1:47">
      <c r="A37" s="53">
        <v>5708.68</v>
      </c>
      <c r="B37" s="11">
        <v>35</v>
      </c>
      <c r="C37" s="11" t="s">
        <v>146</v>
      </c>
      <c r="D37" s="11" t="s">
        <v>125</v>
      </c>
      <c r="E37" s="40" t="s">
        <v>46</v>
      </c>
      <c r="F37" s="41">
        <f t="shared" si="0"/>
        <v>20.787779528367327</v>
      </c>
      <c r="G37" s="14">
        <f>118670781238/A37</f>
        <v>20787779.528367326</v>
      </c>
      <c r="H37" s="30">
        <v>82501</v>
      </c>
      <c r="I37" s="42">
        <f>67229/H37</f>
        <v>0.81488709227766931</v>
      </c>
      <c r="J37" s="43">
        <f>25040/H37</f>
        <v>0.30351147258821104</v>
      </c>
      <c r="K37" s="30">
        <f t="shared" si="3"/>
        <v>251.97003101013715</v>
      </c>
      <c r="L37" s="44">
        <f>K37/$AG$29</f>
        <v>2.8295266920127016E-2</v>
      </c>
      <c r="M37" s="45">
        <v>0</v>
      </c>
      <c r="N37" s="27" t="s">
        <v>32</v>
      </c>
      <c r="O37" s="20" t="s">
        <v>32</v>
      </c>
      <c r="P37" s="20" t="s">
        <v>33</v>
      </c>
      <c r="Q37" s="4" t="s">
        <v>32</v>
      </c>
      <c r="R37" s="4"/>
      <c r="S37" s="4"/>
      <c r="T37" s="4" t="s">
        <v>92</v>
      </c>
      <c r="U37" s="20">
        <v>2012</v>
      </c>
      <c r="V37" s="19" t="s">
        <v>31</v>
      </c>
      <c r="W37" s="19" t="s">
        <v>31</v>
      </c>
      <c r="X37" s="4"/>
      <c r="Y37" s="21" t="s">
        <v>147</v>
      </c>
      <c r="Z37" s="14">
        <v>2000000</v>
      </c>
      <c r="AA37" s="14">
        <v>1356</v>
      </c>
      <c r="AB37" s="14">
        <f t="shared" si="2"/>
        <v>1474.9262536873157</v>
      </c>
      <c r="AC37" s="22"/>
      <c r="AE37" s="11" t="s">
        <v>148</v>
      </c>
      <c r="AF37" s="4">
        <v>15587</v>
      </c>
      <c r="AG37" s="36">
        <v>0.755</v>
      </c>
      <c r="AH37" s="37">
        <v>8.9</v>
      </c>
    </row>
    <row r="38" spans="1:47">
      <c r="A38" s="53">
        <v>3.37</v>
      </c>
      <c r="B38" s="11">
        <v>36</v>
      </c>
      <c r="C38" s="11" t="s">
        <v>149</v>
      </c>
      <c r="D38" s="11" t="s">
        <v>127</v>
      </c>
      <c r="E38" s="40" t="s">
        <v>46</v>
      </c>
      <c r="F38" s="41">
        <f t="shared" si="0"/>
        <v>91.387340068249244</v>
      </c>
      <c r="G38" s="14">
        <f>307975336.03/A38</f>
        <v>91387340.068249241</v>
      </c>
      <c r="H38" s="30">
        <v>55969</v>
      </c>
      <c r="I38" s="42">
        <f>27464/H38</f>
        <v>0.4907002090442924</v>
      </c>
      <c r="J38" s="43">
        <f>17557/H38</f>
        <v>0.31369150779896016</v>
      </c>
      <c r="K38" s="30">
        <f t="shared" si="3"/>
        <v>1632.8206698038064</v>
      </c>
      <c r="L38" s="44">
        <f>K38/$AG$30</f>
        <v>0.12978874460976206</v>
      </c>
      <c r="M38" s="45">
        <v>0</v>
      </c>
      <c r="N38" s="27" t="s">
        <v>32</v>
      </c>
      <c r="O38" s="20" t="s">
        <v>32</v>
      </c>
      <c r="P38" s="20" t="s">
        <v>32</v>
      </c>
      <c r="Q38" s="20" t="s">
        <v>32</v>
      </c>
      <c r="R38" s="4">
        <v>2014</v>
      </c>
      <c r="S38" s="4" t="s">
        <v>33</v>
      </c>
      <c r="T38" s="4"/>
      <c r="U38" s="20">
        <v>2014</v>
      </c>
      <c r="V38" s="19">
        <f>18902/H38</f>
        <v>0.33772266790544764</v>
      </c>
      <c r="W38" s="19" t="s">
        <v>31</v>
      </c>
      <c r="X38" s="4"/>
      <c r="Y38" s="21" t="s">
        <v>150</v>
      </c>
      <c r="Z38" s="14">
        <v>500000</v>
      </c>
      <c r="AA38" s="14">
        <v>484</v>
      </c>
      <c r="AB38" s="14">
        <f t="shared" si="2"/>
        <v>1033.0578512396694</v>
      </c>
      <c r="AC38" s="22"/>
      <c r="AE38" s="11" t="s">
        <v>151</v>
      </c>
      <c r="AF38" s="4">
        <v>15912</v>
      </c>
      <c r="AG38" s="36">
        <v>0.76600000000000001</v>
      </c>
      <c r="AH38" s="37">
        <v>20.7</v>
      </c>
    </row>
    <row r="39" spans="1:47">
      <c r="A39" s="28"/>
      <c r="B39" s="11">
        <v>37</v>
      </c>
      <c r="C39" s="11" t="s">
        <v>152</v>
      </c>
      <c r="D39" s="11" t="s">
        <v>127</v>
      </c>
      <c r="E39" s="40" t="s">
        <v>46</v>
      </c>
      <c r="F39" s="41">
        <f t="shared" si="0"/>
        <v>57.651942136498512</v>
      </c>
      <c r="G39" s="14">
        <f>194287045/A38</f>
        <v>57651942.136498511</v>
      </c>
      <c r="H39" s="30">
        <v>10026</v>
      </c>
      <c r="I39" s="42">
        <f>831/H39</f>
        <v>8.2884500299222022E-2</v>
      </c>
      <c r="J39" s="43">
        <f>300/H39</f>
        <v>2.9922202274087373E-2</v>
      </c>
      <c r="K39" s="30">
        <f t="shared" si="3"/>
        <v>5750.2435803409644</v>
      </c>
      <c r="L39" s="44">
        <f>K39/$AG$30</f>
        <v>0.45707217534334121</v>
      </c>
      <c r="M39" s="45">
        <v>0</v>
      </c>
      <c r="N39" s="45" t="s">
        <v>33</v>
      </c>
      <c r="O39" s="18" t="s">
        <v>33</v>
      </c>
      <c r="P39" s="20" t="s">
        <v>33</v>
      </c>
      <c r="Q39" s="20" t="s">
        <v>32</v>
      </c>
      <c r="R39" s="4">
        <v>2011</v>
      </c>
      <c r="S39" s="4"/>
      <c r="T39" s="4"/>
      <c r="U39" s="20">
        <v>2011</v>
      </c>
      <c r="V39" s="19">
        <f>2265/H39</f>
        <v>0.22591262716935967</v>
      </c>
      <c r="W39" s="19" t="s">
        <v>31</v>
      </c>
      <c r="X39" s="4"/>
      <c r="Y39" s="21" t="s">
        <v>153</v>
      </c>
      <c r="Z39" s="14">
        <v>1500000</v>
      </c>
      <c r="AA39" s="14">
        <v>515.76127918684369</v>
      </c>
      <c r="AB39" s="14">
        <f t="shared" si="2"/>
        <v>2908.3222423461502</v>
      </c>
      <c r="AC39" s="4"/>
      <c r="AE39" s="11" t="s">
        <v>154</v>
      </c>
      <c r="AF39" s="4">
        <v>24186</v>
      </c>
      <c r="AG39" s="36">
        <v>0.83199999999999996</v>
      </c>
      <c r="AH39" s="37">
        <v>14.4</v>
      </c>
    </row>
    <row r="40" spans="1:47" ht="18" customHeight="1">
      <c r="A40" s="54" t="s">
        <v>155</v>
      </c>
      <c r="D40" s="2"/>
      <c r="E40" s="2"/>
      <c r="F40" s="2"/>
      <c r="G40" s="55"/>
      <c r="H40" s="56"/>
      <c r="I40" s="57"/>
      <c r="J40" s="57"/>
      <c r="K40" s="56"/>
      <c r="L40" s="58"/>
      <c r="M40" s="2"/>
      <c r="N40" s="2"/>
      <c r="O40" s="2"/>
      <c r="P40" s="2"/>
      <c r="Q40" s="2"/>
      <c r="R40" s="2"/>
      <c r="S40" s="2"/>
      <c r="T40" s="2"/>
      <c r="U40" s="2"/>
      <c r="V40" s="2"/>
      <c r="W40" s="2"/>
      <c r="X40" s="4"/>
      <c r="Y40" s="21" t="s">
        <v>156</v>
      </c>
      <c r="Z40" s="14">
        <v>500000</v>
      </c>
      <c r="AA40" s="14">
        <v>1162</v>
      </c>
      <c r="AB40" s="14">
        <f t="shared" si="2"/>
        <v>430.29259896729775</v>
      </c>
      <c r="AC40" s="4"/>
      <c r="AD40" s="5"/>
      <c r="AE40" s="11" t="s">
        <v>86</v>
      </c>
      <c r="AF40" s="4">
        <v>7615</v>
      </c>
      <c r="AG40" s="36">
        <v>0.63600000000000001</v>
      </c>
      <c r="AH40" s="37" t="s">
        <v>141</v>
      </c>
    </row>
    <row r="41" spans="1:47">
      <c r="A41" s="54" t="s">
        <v>157</v>
      </c>
      <c r="D41" s="2"/>
      <c r="E41" s="2"/>
      <c r="F41" s="2"/>
      <c r="G41" s="55"/>
      <c r="H41" s="56"/>
      <c r="I41" s="57"/>
      <c r="J41" s="57"/>
      <c r="K41" s="56"/>
      <c r="L41" s="2"/>
      <c r="M41" s="2"/>
      <c r="N41" s="2"/>
      <c r="O41" s="2"/>
      <c r="P41" s="2"/>
      <c r="Q41" s="2"/>
      <c r="R41" s="2"/>
      <c r="S41" s="2"/>
      <c r="T41" s="2"/>
      <c r="U41" s="2"/>
      <c r="V41" s="2"/>
      <c r="W41" s="2"/>
      <c r="X41" s="4"/>
      <c r="Y41" s="21" t="s">
        <v>158</v>
      </c>
      <c r="Z41" s="14">
        <v>500000</v>
      </c>
      <c r="AA41" s="14">
        <v>1215</v>
      </c>
      <c r="AB41" s="14">
        <f t="shared" si="2"/>
        <v>411.52263374485597</v>
      </c>
      <c r="AC41" s="4"/>
      <c r="AD41" s="11"/>
      <c r="AE41" s="11" t="s">
        <v>159</v>
      </c>
      <c r="AF41" s="4">
        <v>1850</v>
      </c>
      <c r="AG41" s="36">
        <v>0.48299999999999998</v>
      </c>
      <c r="AH41" s="37">
        <v>58.5</v>
      </c>
    </row>
    <row r="42" spans="1:47">
      <c r="A42" s="54" t="s">
        <v>160</v>
      </c>
      <c r="D42" s="2"/>
      <c r="E42" s="2"/>
      <c r="F42" s="2"/>
      <c r="G42" s="55"/>
      <c r="H42" s="56"/>
      <c r="I42" s="57"/>
      <c r="J42" s="57"/>
      <c r="K42" s="2"/>
      <c r="L42" s="2"/>
      <c r="M42" s="2"/>
      <c r="N42" s="2"/>
      <c r="O42" s="2"/>
      <c r="P42" s="2"/>
      <c r="Q42" s="2"/>
      <c r="R42" s="2"/>
      <c r="S42" s="2"/>
      <c r="T42" s="2"/>
      <c r="U42" s="2"/>
      <c r="V42" s="2"/>
      <c r="W42" s="2"/>
      <c r="X42" s="4"/>
      <c r="Y42" s="21" t="s">
        <v>161</v>
      </c>
      <c r="Z42" s="14">
        <v>500000</v>
      </c>
      <c r="AA42" s="14">
        <v>1240</v>
      </c>
      <c r="AB42" s="14">
        <f t="shared" si="2"/>
        <v>403.22580645161293</v>
      </c>
      <c r="AC42" s="4"/>
      <c r="AD42" s="11"/>
      <c r="AE42" s="11" t="s">
        <v>162</v>
      </c>
      <c r="AF42" s="4">
        <v>8981</v>
      </c>
      <c r="AG42" s="36">
        <v>0.71899999999999997</v>
      </c>
      <c r="AH42" s="37">
        <v>19.899999999999999</v>
      </c>
    </row>
    <row r="43" spans="1:47">
      <c r="A43" s="54" t="s">
        <v>163</v>
      </c>
      <c r="D43" s="2"/>
      <c r="E43" s="2"/>
      <c r="F43" s="2"/>
      <c r="G43" s="55"/>
      <c r="H43" s="56"/>
      <c r="I43" s="57"/>
      <c r="J43" s="57"/>
      <c r="K43" s="2"/>
      <c r="L43" s="2"/>
      <c r="M43" s="2"/>
      <c r="N43" s="2"/>
      <c r="O43" s="2"/>
      <c r="P43" s="2"/>
      <c r="Q43" s="2"/>
      <c r="R43" s="2"/>
      <c r="S43" s="2"/>
      <c r="T43" s="2"/>
      <c r="U43" s="2"/>
      <c r="V43" s="2"/>
      <c r="W43" s="2"/>
      <c r="X43" s="4"/>
      <c r="Y43" s="21" t="s">
        <v>132</v>
      </c>
      <c r="Z43" s="14">
        <v>250000</v>
      </c>
      <c r="AA43" s="14">
        <v>1144</v>
      </c>
      <c r="AB43" s="14">
        <f t="shared" si="2"/>
        <v>218.53146853146853</v>
      </c>
      <c r="AC43" s="4"/>
      <c r="AD43" s="11"/>
      <c r="AE43" s="11" t="s">
        <v>164</v>
      </c>
      <c r="AF43" s="4">
        <v>16635</v>
      </c>
      <c r="AG43" s="36">
        <v>0.71399999999999997</v>
      </c>
      <c r="AH43" s="37" t="s">
        <v>141</v>
      </c>
    </row>
    <row r="44" spans="1:47">
      <c r="A44" s="59" t="s">
        <v>165</v>
      </c>
      <c r="D44" s="2"/>
      <c r="E44" s="2"/>
      <c r="F44" s="2"/>
      <c r="G44" s="55"/>
      <c r="H44" s="56"/>
      <c r="I44" s="57"/>
      <c r="J44" s="57"/>
      <c r="K44" s="2"/>
      <c r="L44" s="2"/>
      <c r="M44" s="2"/>
      <c r="N44" s="2"/>
      <c r="O44" s="2"/>
      <c r="P44" s="2"/>
      <c r="Q44" s="2"/>
      <c r="R44" s="2"/>
      <c r="S44" s="2"/>
      <c r="T44" s="2"/>
      <c r="U44" s="2"/>
      <c r="V44" s="2"/>
      <c r="W44" s="2"/>
      <c r="X44" s="4"/>
      <c r="Y44" s="21" t="s">
        <v>166</v>
      </c>
      <c r="Z44" s="14">
        <v>2000000</v>
      </c>
      <c r="AA44" s="14">
        <v>1144</v>
      </c>
      <c r="AB44" s="14">
        <f t="shared" si="2"/>
        <v>1748.2517482517483</v>
      </c>
      <c r="AC44" s="4"/>
      <c r="AD44" s="11"/>
      <c r="AE44" s="11" t="s">
        <v>167</v>
      </c>
      <c r="AF44" s="4">
        <v>33327</v>
      </c>
      <c r="AG44" s="36">
        <v>0.77200000000000002</v>
      </c>
      <c r="AH44" s="37" t="s">
        <v>141</v>
      </c>
    </row>
    <row r="45" spans="1:47">
      <c r="A45" s="54" t="s">
        <v>168</v>
      </c>
      <c r="D45" s="2"/>
      <c r="E45" s="2"/>
      <c r="F45" s="2"/>
      <c r="G45" s="55"/>
      <c r="H45" s="56"/>
      <c r="I45" s="57"/>
      <c r="J45" s="57"/>
      <c r="K45" s="2"/>
      <c r="L45" s="2"/>
      <c r="M45" s="2"/>
      <c r="N45" s="2"/>
      <c r="O45" s="2"/>
      <c r="P45" s="2"/>
      <c r="Q45" s="2"/>
      <c r="R45" s="2"/>
      <c r="S45" s="2"/>
      <c r="T45" s="2"/>
      <c r="U45" s="2"/>
      <c r="V45" s="2"/>
      <c r="W45" s="2"/>
      <c r="X45" s="4"/>
      <c r="Y45" s="21" t="s">
        <v>128</v>
      </c>
      <c r="Z45" s="14">
        <v>1000000</v>
      </c>
      <c r="AA45" s="14">
        <v>469</v>
      </c>
      <c r="AB45" s="14">
        <f t="shared" si="2"/>
        <v>2132.1961620469083</v>
      </c>
      <c r="AC45" s="4"/>
      <c r="AD45" s="11"/>
      <c r="AE45" s="11" t="s">
        <v>169</v>
      </c>
      <c r="AF45" s="4">
        <v>22385</v>
      </c>
      <c r="AG45" s="36">
        <v>0.79300000000000004</v>
      </c>
      <c r="AH45" s="37">
        <v>11.5</v>
      </c>
    </row>
    <row r="46" spans="1:47">
      <c r="A46" s="54" t="s">
        <v>170</v>
      </c>
      <c r="V46" s="2"/>
      <c r="W46" s="2"/>
      <c r="X46" s="4"/>
      <c r="Y46" s="21" t="s">
        <v>171</v>
      </c>
      <c r="Z46" s="14">
        <v>1000000</v>
      </c>
      <c r="AA46" s="14">
        <v>509</v>
      </c>
      <c r="AB46" s="14">
        <f t="shared" si="2"/>
        <v>1964.6365422396857</v>
      </c>
      <c r="AC46" s="4"/>
      <c r="AD46" s="11"/>
      <c r="AE46" s="11" t="s">
        <v>172</v>
      </c>
      <c r="AF46" s="4" t="s">
        <v>141</v>
      </c>
      <c r="AG46" s="36">
        <v>0.76900000000000002</v>
      </c>
      <c r="AH46" s="37" t="s">
        <v>141</v>
      </c>
    </row>
    <row r="47" spans="1:47">
      <c r="A47" s="54" t="s">
        <v>173</v>
      </c>
      <c r="D47" s="60"/>
      <c r="E47" s="2"/>
      <c r="F47" s="2"/>
      <c r="G47" s="55"/>
      <c r="H47" s="56"/>
      <c r="I47" s="57"/>
      <c r="J47" s="57"/>
      <c r="K47" s="2"/>
      <c r="L47" s="2"/>
      <c r="M47" s="2"/>
      <c r="N47" s="2"/>
      <c r="O47" s="2"/>
      <c r="P47" s="2"/>
      <c r="Q47" s="2"/>
      <c r="R47" s="2"/>
      <c r="S47" s="2"/>
      <c r="T47" s="2"/>
      <c r="U47" s="2"/>
      <c r="V47" s="2"/>
      <c r="W47" s="2"/>
      <c r="X47" s="4"/>
      <c r="Y47" s="21" t="s">
        <v>174</v>
      </c>
      <c r="Z47" s="14">
        <v>550000</v>
      </c>
      <c r="AA47" s="14">
        <v>777.91630744480642</v>
      </c>
      <c r="AB47" s="14">
        <f t="shared" si="2"/>
        <v>707.01693066001553</v>
      </c>
      <c r="AC47" s="4"/>
      <c r="AD47" s="11"/>
      <c r="AE47" s="11" t="s">
        <v>175</v>
      </c>
      <c r="AF47" s="4">
        <v>14884</v>
      </c>
      <c r="AG47" s="36">
        <v>0.76200000000000001</v>
      </c>
      <c r="AH47" s="37">
        <v>32.1</v>
      </c>
    </row>
    <row r="48" spans="1:47" ht="15" customHeight="1">
      <c r="A48" s="54" t="s">
        <v>176</v>
      </c>
      <c r="D48" s="60"/>
      <c r="E48" s="2"/>
      <c r="F48" s="2"/>
      <c r="G48" s="2"/>
      <c r="H48" s="2"/>
      <c r="I48" s="2"/>
      <c r="K48" s="2"/>
      <c r="L48" s="2"/>
      <c r="M48" s="2"/>
      <c r="N48" s="2"/>
      <c r="O48" s="2"/>
      <c r="P48" s="2"/>
      <c r="Q48" s="2"/>
      <c r="R48" s="2"/>
      <c r="S48" s="2"/>
      <c r="T48" s="2"/>
      <c r="U48" s="2"/>
      <c r="V48" s="2"/>
      <c r="W48" s="2"/>
      <c r="X48" s="4"/>
      <c r="Y48" s="21" t="s">
        <v>177</v>
      </c>
      <c r="Z48" s="14">
        <v>550000</v>
      </c>
      <c r="AA48" s="14">
        <v>777.91630744480642</v>
      </c>
      <c r="AB48" s="14">
        <f t="shared" si="2"/>
        <v>707.01693066001553</v>
      </c>
      <c r="AC48" s="4"/>
      <c r="AD48" s="11"/>
    </row>
    <row r="49" spans="1:30">
      <c r="A49" s="54" t="s">
        <v>178</v>
      </c>
      <c r="P49" s="2"/>
      <c r="Q49" s="2"/>
      <c r="R49" s="2"/>
      <c r="S49" s="2"/>
      <c r="T49" s="2"/>
      <c r="U49" s="2"/>
      <c r="V49" s="2"/>
      <c r="W49" s="2"/>
      <c r="X49" s="4"/>
      <c r="Y49" s="21" t="s">
        <v>146</v>
      </c>
      <c r="Z49" s="14">
        <v>1000000</v>
      </c>
      <c r="AA49" s="14">
        <v>353</v>
      </c>
      <c r="AB49" s="14">
        <f t="shared" si="2"/>
        <v>2832.8611898016998</v>
      </c>
      <c r="AC49" s="4"/>
      <c r="AD49" s="11"/>
    </row>
    <row r="50" spans="1:30">
      <c r="A50" s="61" t="s">
        <v>179</v>
      </c>
      <c r="D50" s="61"/>
      <c r="E50" s="2"/>
      <c r="F50" s="2"/>
      <c r="G50" s="2"/>
      <c r="H50" s="2"/>
      <c r="I50" s="2"/>
      <c r="K50" s="2"/>
      <c r="L50" s="2"/>
      <c r="M50" s="2"/>
      <c r="N50" s="2"/>
      <c r="O50" s="2"/>
      <c r="P50" s="2"/>
      <c r="Q50" s="2"/>
      <c r="R50" s="2"/>
      <c r="S50" s="2"/>
      <c r="T50" s="2"/>
      <c r="U50" s="2"/>
      <c r="V50" s="2"/>
      <c r="W50" s="2"/>
      <c r="X50" s="4"/>
      <c r="Y50" s="21" t="s">
        <v>180</v>
      </c>
      <c r="Z50" s="14">
        <v>1500000</v>
      </c>
      <c r="AA50" s="14">
        <v>353</v>
      </c>
      <c r="AB50" s="14">
        <f t="shared" si="2"/>
        <v>4249.2917847025492</v>
      </c>
      <c r="AC50" s="4"/>
      <c r="AD50" s="11"/>
    </row>
    <row r="51" spans="1:30" ht="13.9" customHeight="1">
      <c r="A51" s="54" t="s">
        <v>181</v>
      </c>
      <c r="D51" s="61"/>
      <c r="E51" s="2"/>
      <c r="F51" s="2"/>
      <c r="G51" s="2"/>
      <c r="H51" s="2"/>
      <c r="I51" s="2"/>
      <c r="K51" s="2"/>
      <c r="L51" s="2"/>
      <c r="M51" s="2"/>
      <c r="N51" s="2"/>
      <c r="O51" s="2"/>
      <c r="P51" s="2"/>
      <c r="Q51" s="2"/>
      <c r="R51" s="2"/>
      <c r="S51" s="2"/>
      <c r="T51" s="2"/>
      <c r="U51" s="2"/>
      <c r="V51" s="62"/>
      <c r="W51" s="62"/>
      <c r="X51" s="4"/>
      <c r="Y51" s="21" t="s">
        <v>182</v>
      </c>
      <c r="Z51" s="14">
        <v>1500000</v>
      </c>
      <c r="AA51" s="14">
        <v>1814</v>
      </c>
      <c r="AB51" s="14">
        <f t="shared" si="2"/>
        <v>826.9018743109151</v>
      </c>
      <c r="AC51" s="4"/>
      <c r="AD51" s="11"/>
    </row>
    <row r="52" spans="1:30">
      <c r="D52" s="60"/>
      <c r="E52" s="2"/>
      <c r="F52" s="2"/>
      <c r="G52" s="2"/>
      <c r="H52" s="2"/>
      <c r="I52" s="2"/>
      <c r="K52" s="2"/>
      <c r="L52" s="2"/>
      <c r="M52" s="2"/>
      <c r="N52" s="2"/>
      <c r="O52" s="2"/>
      <c r="P52" s="62"/>
      <c r="Q52" s="62"/>
      <c r="R52" s="62"/>
      <c r="S52" s="62"/>
      <c r="T52" s="62"/>
      <c r="U52" s="62"/>
      <c r="V52" s="2"/>
      <c r="W52" s="2"/>
      <c r="X52" s="4"/>
      <c r="Y52" s="21" t="s">
        <v>183</v>
      </c>
      <c r="Z52" s="14">
        <v>1500000</v>
      </c>
      <c r="AA52" s="14">
        <v>1814</v>
      </c>
      <c r="AB52" s="14">
        <f t="shared" si="2"/>
        <v>826.9018743109151</v>
      </c>
      <c r="AC52" s="4"/>
      <c r="AD52" s="11"/>
    </row>
    <row r="53" spans="1:30">
      <c r="D53" s="62"/>
      <c r="E53" s="62"/>
      <c r="F53" s="62"/>
      <c r="G53" s="62"/>
      <c r="H53" s="62"/>
      <c r="I53" s="62"/>
      <c r="J53" s="62"/>
      <c r="K53" s="62"/>
      <c r="L53" s="62"/>
      <c r="M53" s="62"/>
      <c r="N53" s="62"/>
      <c r="O53" s="62"/>
      <c r="P53" s="62"/>
      <c r="Q53" s="62"/>
      <c r="R53" s="62"/>
      <c r="S53" s="62"/>
      <c r="T53" s="62"/>
      <c r="U53" s="62"/>
      <c r="X53" s="4"/>
      <c r="Y53" s="21" t="s">
        <v>70</v>
      </c>
      <c r="Z53" s="14">
        <v>500000</v>
      </c>
      <c r="AA53" s="14">
        <v>324</v>
      </c>
      <c r="AB53" s="14">
        <f t="shared" si="2"/>
        <v>1543.2098765432099</v>
      </c>
      <c r="AC53" s="4"/>
      <c r="AD53" s="11"/>
    </row>
    <row r="54" spans="1:30">
      <c r="L54" s="1"/>
      <c r="M54" s="1"/>
      <c r="X54" s="4"/>
      <c r="Y54" s="52" t="s">
        <v>152</v>
      </c>
      <c r="Z54" s="63">
        <v>600000</v>
      </c>
      <c r="AA54" s="14">
        <v>6384</v>
      </c>
      <c r="AB54" s="14">
        <f t="shared" si="2"/>
        <v>93.984962406015043</v>
      </c>
      <c r="AC54" s="4"/>
      <c r="AD54" s="11"/>
    </row>
    <row r="55" spans="1:30">
      <c r="X55" s="4"/>
      <c r="Y55" s="52" t="s">
        <v>184</v>
      </c>
      <c r="Z55" s="63">
        <v>600000</v>
      </c>
      <c r="AA55" s="14">
        <v>6384</v>
      </c>
      <c r="AB55" s="14">
        <f t="shared" si="2"/>
        <v>93.984962406015043</v>
      </c>
      <c r="AC55" s="22"/>
      <c r="AD55" s="11"/>
    </row>
    <row r="56" spans="1:30" ht="19.899999999999999" customHeight="1">
      <c r="X56" s="4"/>
      <c r="Y56" s="52" t="s">
        <v>185</v>
      </c>
      <c r="Z56" s="63">
        <v>800000</v>
      </c>
      <c r="AA56" s="14">
        <v>6384</v>
      </c>
      <c r="AB56" s="14">
        <f t="shared" si="2"/>
        <v>125.31328320802005</v>
      </c>
      <c r="AC56" s="22"/>
    </row>
    <row r="57" spans="1:30" ht="24" customHeight="1">
      <c r="B57" s="64"/>
      <c r="X57" s="4"/>
      <c r="Y57" s="52" t="s">
        <v>186</v>
      </c>
      <c r="Z57" s="63">
        <v>500000</v>
      </c>
      <c r="AA57" s="14">
        <v>1275</v>
      </c>
      <c r="AB57" s="14">
        <f t="shared" si="2"/>
        <v>392.15686274509807</v>
      </c>
      <c r="AC57" s="22"/>
    </row>
    <row r="58" spans="1:30" ht="21" customHeight="1">
      <c r="X58" s="4"/>
      <c r="Y58" s="52" t="s">
        <v>187</v>
      </c>
      <c r="Z58" s="14">
        <v>300000</v>
      </c>
      <c r="AA58" s="14">
        <v>1425</v>
      </c>
      <c r="AB58" s="14">
        <f t="shared" si="2"/>
        <v>210.52631578947367</v>
      </c>
      <c r="AC58" s="22"/>
    </row>
    <row r="59" spans="1:30" ht="18.600000000000001" customHeight="1">
      <c r="X59" s="4"/>
      <c r="Y59" s="52" t="s">
        <v>188</v>
      </c>
      <c r="Z59" s="63">
        <v>500000</v>
      </c>
      <c r="AA59" s="14">
        <v>1474.2350297703431</v>
      </c>
      <c r="AB59" s="14">
        <f t="shared" si="2"/>
        <v>339.158946777903</v>
      </c>
      <c r="AC59" s="22"/>
    </row>
    <row r="60" spans="1:30" ht="27.6" customHeight="1">
      <c r="X60" s="4"/>
      <c r="Y60" s="52" t="s">
        <v>189</v>
      </c>
      <c r="Z60" s="63">
        <v>1050000</v>
      </c>
      <c r="AA60" s="14">
        <v>700</v>
      </c>
      <c r="AB60" s="14">
        <f t="shared" si="2"/>
        <v>1500</v>
      </c>
      <c r="AC60" s="22"/>
    </row>
    <row r="61" spans="1:30" ht="12" customHeight="1">
      <c r="L61" s="1"/>
      <c r="M61" s="1"/>
      <c r="X61" s="4"/>
      <c r="Y61" s="52" t="s">
        <v>190</v>
      </c>
      <c r="Z61" s="14">
        <v>2000000</v>
      </c>
      <c r="AA61" s="14">
        <v>1341</v>
      </c>
      <c r="AB61" s="14">
        <f t="shared" si="2"/>
        <v>1491.4243102162566</v>
      </c>
      <c r="AC61" s="22"/>
    </row>
    <row r="62" spans="1:30" ht="12" customHeight="1">
      <c r="L62" s="1"/>
      <c r="M62" s="1"/>
      <c r="X62" s="4"/>
      <c r="Y62" s="52" t="s">
        <v>102</v>
      </c>
      <c r="Z62" s="14">
        <v>1000000</v>
      </c>
      <c r="AA62" s="14">
        <v>1388</v>
      </c>
      <c r="AB62" s="14">
        <f t="shared" si="2"/>
        <v>720.46109510086455</v>
      </c>
      <c r="AC62" s="22"/>
    </row>
    <row r="63" spans="1:30" ht="12" customHeight="1">
      <c r="L63" s="1"/>
      <c r="M63" s="1"/>
      <c r="X63" s="4"/>
      <c r="Y63" s="52" t="s">
        <v>191</v>
      </c>
      <c r="Z63" s="63">
        <v>1000000</v>
      </c>
      <c r="AA63" s="14">
        <v>1388</v>
      </c>
      <c r="AB63" s="14">
        <f t="shared" si="2"/>
        <v>720.46109510086455</v>
      </c>
      <c r="AC63" s="22"/>
    </row>
    <row r="64" spans="1:30" ht="18" customHeight="1">
      <c r="L64" s="1"/>
      <c r="M64" s="1"/>
      <c r="X64" s="4"/>
      <c r="Y64" s="52" t="s">
        <v>192</v>
      </c>
      <c r="Z64" s="14">
        <v>1000000</v>
      </c>
      <c r="AA64" s="14">
        <v>426</v>
      </c>
      <c r="AB64" s="14">
        <f t="shared" si="2"/>
        <v>2347.4178403755868</v>
      </c>
    </row>
    <row r="65" spans="4:33" ht="18" customHeight="1">
      <c r="L65" s="1"/>
      <c r="M65" s="1"/>
      <c r="X65" s="4"/>
      <c r="Y65" s="52" t="s">
        <v>193</v>
      </c>
      <c r="Z65" s="14">
        <v>1000000</v>
      </c>
      <c r="AA65" s="14">
        <v>460.41267702316259</v>
      </c>
      <c r="AB65" s="14">
        <f t="shared" si="2"/>
        <v>2171.964522057875</v>
      </c>
    </row>
    <row r="66" spans="4:33" ht="35.450000000000003" customHeight="1">
      <c r="L66" s="1"/>
      <c r="M66" s="1"/>
      <c r="X66" s="4"/>
      <c r="Y66" s="52" t="s">
        <v>194</v>
      </c>
      <c r="Z66" s="14">
        <v>400000</v>
      </c>
      <c r="AA66" s="14">
        <v>683</v>
      </c>
      <c r="AB66" s="14">
        <f t="shared" si="2"/>
        <v>585.65153733528552</v>
      </c>
      <c r="AC66" s="22"/>
    </row>
    <row r="67" spans="4:33" ht="12" customHeight="1">
      <c r="L67" s="1"/>
      <c r="M67" s="1"/>
      <c r="X67" s="4"/>
      <c r="Y67" s="52" t="s">
        <v>113</v>
      </c>
      <c r="Z67" s="14">
        <v>500000</v>
      </c>
      <c r="AA67" s="14">
        <v>668</v>
      </c>
      <c r="AB67" s="14">
        <f t="shared" ref="AB67:AB79" si="5">Z67/AA67</f>
        <v>748.50299401197606</v>
      </c>
      <c r="AC67" s="22"/>
    </row>
    <row r="68" spans="4:33" ht="24" customHeight="1">
      <c r="L68" s="1"/>
      <c r="M68" s="1"/>
      <c r="X68" s="4"/>
      <c r="Y68" s="52" t="s">
        <v>195</v>
      </c>
      <c r="Z68" s="14">
        <v>2000000</v>
      </c>
      <c r="AA68" s="14">
        <v>376</v>
      </c>
      <c r="AB68" s="14">
        <f t="shared" si="5"/>
        <v>5319.1489361702124</v>
      </c>
    </row>
    <row r="69" spans="4:33" ht="12" customHeight="1">
      <c r="L69" s="1"/>
      <c r="M69" s="1"/>
      <c r="Y69" s="52" t="s">
        <v>196</v>
      </c>
      <c r="Z69" s="14">
        <v>1000000</v>
      </c>
      <c r="AA69" s="14">
        <v>590.56997414138482</v>
      </c>
      <c r="AB69" s="14">
        <f t="shared" si="5"/>
        <v>1693.2794483056398</v>
      </c>
    </row>
    <row r="70" spans="4:33" ht="12" customHeight="1">
      <c r="L70" s="1"/>
      <c r="M70" s="1"/>
      <c r="Y70" s="52" t="s">
        <v>197</v>
      </c>
      <c r="Z70" s="14">
        <v>1000000</v>
      </c>
      <c r="AA70" s="14">
        <v>590.56997414138482</v>
      </c>
      <c r="AB70" s="14">
        <f t="shared" si="5"/>
        <v>1693.2794483056398</v>
      </c>
    </row>
    <row r="71" spans="4:33" ht="12" customHeight="1">
      <c r="L71" s="1"/>
      <c r="M71" s="1"/>
      <c r="Y71" s="52" t="s">
        <v>198</v>
      </c>
      <c r="Z71" s="14">
        <v>300000</v>
      </c>
      <c r="AA71" s="14">
        <v>279</v>
      </c>
      <c r="AB71" s="14">
        <f t="shared" si="5"/>
        <v>1075.2688172043011</v>
      </c>
    </row>
    <row r="72" spans="4:33" ht="12.75" customHeight="1">
      <c r="L72" s="1"/>
      <c r="M72" s="1"/>
      <c r="Y72" s="52" t="s">
        <v>199</v>
      </c>
      <c r="Z72" s="14">
        <v>600000</v>
      </c>
      <c r="AA72" s="14">
        <v>388.90091266985917</v>
      </c>
      <c r="AB72" s="14">
        <f t="shared" si="5"/>
        <v>1542.8094418213525</v>
      </c>
    </row>
    <row r="73" spans="4:33">
      <c r="L73" s="1"/>
      <c r="M73" s="1"/>
      <c r="Y73" s="52" t="s">
        <v>200</v>
      </c>
      <c r="Z73" s="14">
        <v>900000</v>
      </c>
      <c r="AA73" s="14">
        <v>617</v>
      </c>
      <c r="AB73" s="14">
        <f t="shared" si="5"/>
        <v>1458.6709886547812</v>
      </c>
    </row>
    <row r="74" spans="4:33">
      <c r="L74" s="1"/>
      <c r="M74" s="1"/>
      <c r="Y74" s="52" t="s">
        <v>201</v>
      </c>
      <c r="Z74" s="14">
        <v>300000</v>
      </c>
      <c r="AA74" s="14">
        <v>617</v>
      </c>
      <c r="AB74" s="14">
        <f t="shared" si="5"/>
        <v>486.22366288492708</v>
      </c>
    </row>
    <row r="75" spans="4:33" ht="12" customHeight="1">
      <c r="L75" s="1"/>
      <c r="M75" s="1"/>
      <c r="Y75" s="52" t="s">
        <v>202</v>
      </c>
      <c r="Z75" s="14">
        <v>300000</v>
      </c>
      <c r="AA75" s="63">
        <v>636.61545736773257</v>
      </c>
      <c r="AB75" s="63">
        <f t="shared" si="5"/>
        <v>471.24209211073071</v>
      </c>
    </row>
    <row r="76" spans="4:33" ht="12" customHeight="1">
      <c r="L76" s="1"/>
      <c r="M76" s="1"/>
      <c r="Y76" s="52" t="s">
        <v>28</v>
      </c>
      <c r="Z76" s="63">
        <v>1000000</v>
      </c>
      <c r="AA76" s="63">
        <v>801.88478419897581</v>
      </c>
      <c r="AB76" s="63">
        <f t="shared" si="5"/>
        <v>1247.0619466846808</v>
      </c>
      <c r="AE76" s="65"/>
      <c r="AF76" s="65"/>
      <c r="AG76" s="66"/>
    </row>
    <row r="77" spans="4:33" ht="12" customHeight="1">
      <c r="D77" s="67"/>
      <c r="E77" s="67"/>
      <c r="F77" s="68"/>
      <c r="H77" s="68"/>
      <c r="L77" s="1"/>
      <c r="M77" s="1"/>
      <c r="Y77" s="52" t="s">
        <v>203</v>
      </c>
      <c r="Z77" s="63">
        <v>900000</v>
      </c>
      <c r="AA77" s="63">
        <v>966.11881869789715</v>
      </c>
      <c r="AB77" s="63">
        <f t="shared" si="5"/>
        <v>931.56243578092199</v>
      </c>
      <c r="AE77" s="65"/>
      <c r="AF77" s="65"/>
      <c r="AG77" s="66"/>
    </row>
    <row r="78" spans="4:33" ht="12" customHeight="1">
      <c r="D78" s="67"/>
      <c r="E78" s="67"/>
      <c r="F78" s="68"/>
      <c r="G78" s="68"/>
      <c r="L78" s="1"/>
      <c r="M78" s="1"/>
      <c r="P78" s="68"/>
      <c r="X78" s="65"/>
      <c r="Y78" s="52" t="s">
        <v>204</v>
      </c>
      <c r="Z78" s="63">
        <v>450000</v>
      </c>
      <c r="AA78" s="63">
        <v>1236.5893929286192</v>
      </c>
      <c r="AB78" s="63">
        <f t="shared" si="5"/>
        <v>363.90414035030926</v>
      </c>
      <c r="AC78" s="69"/>
      <c r="AD78" s="65"/>
      <c r="AE78" s="65"/>
      <c r="AF78" s="65"/>
      <c r="AG78" s="66"/>
    </row>
    <row r="79" spans="4:33" ht="12" customHeight="1">
      <c r="D79" s="67"/>
      <c r="E79" s="67"/>
      <c r="F79" s="68"/>
      <c r="G79" s="68"/>
      <c r="L79" s="1"/>
      <c r="M79" s="1"/>
      <c r="N79" s="70"/>
      <c r="O79" s="71"/>
      <c r="P79" s="68"/>
      <c r="Q79" s="72"/>
      <c r="R79" s="72"/>
      <c r="S79" s="72"/>
      <c r="T79" s="72"/>
      <c r="U79" s="65"/>
      <c r="V79" s="65"/>
      <c r="W79" s="65"/>
      <c r="X79" s="65"/>
      <c r="Y79" s="52" t="s">
        <v>205</v>
      </c>
      <c r="Z79" s="63">
        <v>750000</v>
      </c>
      <c r="AA79" s="63">
        <v>317.3881690140845</v>
      </c>
      <c r="AB79" s="63">
        <f t="shared" si="5"/>
        <v>2363.0370417705071</v>
      </c>
      <c r="AC79" s="69"/>
      <c r="AD79" s="65"/>
      <c r="AE79" s="65"/>
      <c r="AF79" s="65"/>
      <c r="AG79" s="66"/>
    </row>
    <row r="80" spans="4:33" ht="12" customHeight="1">
      <c r="G80" s="68"/>
      <c r="L80" s="1"/>
      <c r="M80" s="1"/>
      <c r="N80" s="70"/>
      <c r="O80" s="71"/>
      <c r="P80" s="68"/>
      <c r="Q80" s="72"/>
      <c r="R80" s="72"/>
      <c r="S80" s="72"/>
      <c r="T80" s="72"/>
      <c r="U80" s="65"/>
      <c r="V80" s="65"/>
      <c r="W80" s="65"/>
      <c r="X80" s="65"/>
      <c r="Z80" s="14">
        <f>SUM(Z3:Z79)</f>
        <v>71384293.909999996</v>
      </c>
      <c r="AA80" s="14"/>
      <c r="AB80" s="14">
        <f>SUM(AB3:AB79)</f>
        <v>83863.512230271794</v>
      </c>
      <c r="AC80" s="69"/>
      <c r="AD80" s="65"/>
      <c r="AE80" s="65"/>
      <c r="AF80" s="65"/>
      <c r="AG80" s="66"/>
    </row>
    <row r="81" spans="2:33" ht="12" customHeight="1">
      <c r="G81" s="68"/>
      <c r="L81" s="1"/>
      <c r="M81" s="1"/>
      <c r="N81" s="70"/>
      <c r="O81" s="71"/>
      <c r="P81" s="68"/>
      <c r="Q81" s="72"/>
      <c r="R81" s="72"/>
      <c r="S81" s="72"/>
      <c r="T81" s="72"/>
      <c r="U81" s="65"/>
      <c r="V81" s="65"/>
      <c r="W81" s="65"/>
      <c r="X81" s="65"/>
      <c r="AC81" s="69"/>
      <c r="AD81" s="65"/>
      <c r="AE81" s="65"/>
      <c r="AF81" s="65"/>
      <c r="AG81" s="66"/>
    </row>
    <row r="82" spans="2:33" ht="12" customHeight="1">
      <c r="G82" s="68"/>
      <c r="L82" s="1"/>
      <c r="M82" s="1"/>
      <c r="N82" s="70"/>
      <c r="O82" s="71"/>
      <c r="P82" s="68"/>
      <c r="Q82" s="72"/>
      <c r="R82" s="72"/>
      <c r="S82" s="72"/>
      <c r="T82" s="72"/>
      <c r="U82" s="65"/>
      <c r="V82" s="65"/>
      <c r="W82" s="65"/>
      <c r="X82" s="65"/>
      <c r="AC82" s="69"/>
      <c r="AD82" s="65"/>
      <c r="AE82" s="65"/>
      <c r="AF82" s="65"/>
      <c r="AG82" s="66"/>
    </row>
    <row r="83" spans="2:33" ht="12" customHeight="1">
      <c r="G83" s="68"/>
      <c r="L83" s="1"/>
      <c r="M83" s="1"/>
      <c r="N83" s="70"/>
      <c r="O83" s="71"/>
      <c r="P83" s="68"/>
      <c r="Q83" s="72"/>
      <c r="R83" s="72"/>
      <c r="S83" s="72"/>
      <c r="T83" s="72"/>
      <c r="U83" s="65"/>
      <c r="V83" s="65"/>
      <c r="W83" s="65"/>
      <c r="X83" s="65"/>
      <c r="AC83" s="69"/>
      <c r="AD83" s="65"/>
      <c r="AE83" s="65"/>
      <c r="AF83" s="65"/>
      <c r="AG83" s="66"/>
    </row>
    <row r="84" spans="2:33" ht="12" customHeight="1">
      <c r="G84" s="68"/>
      <c r="L84" s="1"/>
      <c r="M84" s="1"/>
      <c r="N84" s="70"/>
      <c r="O84" s="71"/>
      <c r="P84" s="68"/>
      <c r="Q84" s="72"/>
      <c r="R84" s="72"/>
      <c r="S84" s="72"/>
      <c r="T84" s="72"/>
      <c r="U84" s="65"/>
      <c r="V84" s="65"/>
      <c r="W84" s="65"/>
      <c r="X84" s="65"/>
      <c r="AC84" s="69"/>
      <c r="AD84" s="65"/>
      <c r="AE84" s="65"/>
      <c r="AF84" s="65"/>
      <c r="AG84" s="66"/>
    </row>
    <row r="85" spans="2:33" ht="12" customHeight="1">
      <c r="G85" s="68"/>
      <c r="L85" s="1"/>
      <c r="M85" s="1"/>
      <c r="N85" s="70"/>
      <c r="O85" s="71"/>
      <c r="P85" s="68"/>
      <c r="Q85" s="72"/>
      <c r="R85" s="72"/>
      <c r="S85" s="72"/>
      <c r="T85" s="72"/>
      <c r="U85" s="65"/>
      <c r="V85" s="65"/>
      <c r="W85" s="65"/>
      <c r="X85" s="65"/>
      <c r="AC85" s="69"/>
      <c r="AD85" s="65"/>
      <c r="AE85" s="65"/>
      <c r="AF85" s="65"/>
      <c r="AG85" s="66"/>
    </row>
    <row r="86" spans="2:33">
      <c r="G86" s="68"/>
      <c r="L86" s="1"/>
      <c r="M86" s="1"/>
      <c r="N86" s="70"/>
      <c r="O86" s="71"/>
      <c r="P86" s="68"/>
      <c r="Q86" s="72"/>
      <c r="R86" s="72"/>
      <c r="S86" s="72"/>
      <c r="T86" s="72"/>
      <c r="U86" s="65"/>
      <c r="V86" s="65"/>
      <c r="W86" s="65"/>
      <c r="X86" s="65"/>
      <c r="AC86" s="69"/>
      <c r="AD86" s="65"/>
      <c r="AE86" s="65"/>
      <c r="AF86" s="65"/>
      <c r="AG86" s="66"/>
    </row>
    <row r="87" spans="2:33">
      <c r="G87" s="68"/>
      <c r="L87" s="1"/>
      <c r="M87" s="1"/>
      <c r="N87" s="70"/>
      <c r="O87" s="71"/>
      <c r="P87" s="68"/>
      <c r="Q87" s="72"/>
      <c r="R87" s="72"/>
      <c r="S87" s="72"/>
      <c r="T87" s="72"/>
      <c r="U87" s="65"/>
      <c r="V87" s="65"/>
      <c r="W87" s="65"/>
      <c r="X87" s="65"/>
      <c r="AC87" s="69"/>
      <c r="AD87" s="65"/>
      <c r="AE87" s="65"/>
      <c r="AF87" s="65"/>
      <c r="AG87" s="66"/>
    </row>
    <row r="88" spans="2:33">
      <c r="G88" s="68"/>
      <c r="L88" s="1"/>
      <c r="M88" s="1"/>
      <c r="N88" s="70"/>
      <c r="O88" s="71"/>
      <c r="P88" s="68"/>
      <c r="Q88" s="72"/>
      <c r="R88" s="72"/>
      <c r="S88" s="72"/>
      <c r="T88" s="72"/>
      <c r="U88" s="65"/>
      <c r="V88" s="65"/>
      <c r="W88" s="65"/>
      <c r="X88" s="65"/>
      <c r="AC88" s="69"/>
      <c r="AD88" s="65"/>
      <c r="AE88" s="65"/>
      <c r="AF88" s="65"/>
      <c r="AG88" s="66"/>
    </row>
    <row r="89" spans="2:33">
      <c r="G89" s="68"/>
      <c r="L89" s="1"/>
      <c r="M89" s="1"/>
      <c r="N89" s="70"/>
      <c r="O89" s="71"/>
      <c r="P89" s="68"/>
      <c r="Q89" s="72"/>
      <c r="R89" s="72"/>
      <c r="S89" s="72"/>
      <c r="T89" s="72"/>
      <c r="U89" s="65"/>
      <c r="V89" s="65"/>
      <c r="W89" s="65"/>
      <c r="X89" s="65"/>
      <c r="AC89" s="69"/>
      <c r="AD89" s="65"/>
      <c r="AE89" s="65"/>
      <c r="AF89" s="65"/>
      <c r="AG89" s="66"/>
    </row>
    <row r="90" spans="2:33">
      <c r="G90" s="68"/>
      <c r="L90" s="1"/>
      <c r="M90" s="1"/>
      <c r="N90" s="70"/>
      <c r="O90" s="71"/>
      <c r="P90" s="68"/>
      <c r="Q90" s="72"/>
      <c r="R90" s="72"/>
      <c r="S90" s="72"/>
      <c r="T90" s="72"/>
      <c r="U90" s="65"/>
      <c r="V90" s="65"/>
      <c r="W90" s="65"/>
      <c r="X90" s="65"/>
      <c r="AC90" s="69"/>
      <c r="AD90" s="65"/>
      <c r="AE90" s="65"/>
      <c r="AF90" s="65"/>
      <c r="AG90" s="66"/>
    </row>
    <row r="91" spans="2:33">
      <c r="G91" s="68"/>
      <c r="L91" s="1"/>
      <c r="M91" s="1"/>
      <c r="N91" s="70"/>
      <c r="O91" s="71"/>
      <c r="P91" s="68"/>
      <c r="Q91" s="72"/>
      <c r="R91" s="72"/>
      <c r="S91" s="72"/>
      <c r="T91" s="72"/>
      <c r="U91" s="65"/>
      <c r="V91" s="65"/>
      <c r="W91" s="65"/>
      <c r="X91" s="65"/>
      <c r="AC91" s="69"/>
      <c r="AD91" s="65"/>
      <c r="AE91" s="65"/>
      <c r="AF91" s="65"/>
      <c r="AG91" s="66"/>
    </row>
    <row r="92" spans="2:33">
      <c r="D92" s="67"/>
      <c r="E92" s="67"/>
      <c r="F92" s="68"/>
      <c r="G92" s="68"/>
      <c r="L92" s="1"/>
      <c r="M92" s="1"/>
      <c r="N92" s="70"/>
      <c r="O92" s="71"/>
      <c r="P92" s="68"/>
      <c r="Q92" s="72"/>
      <c r="R92" s="72"/>
      <c r="S92" s="72"/>
      <c r="T92" s="72"/>
      <c r="U92" s="65"/>
      <c r="V92" s="65"/>
      <c r="W92" s="65"/>
      <c r="X92" s="65"/>
      <c r="Y92" s="65"/>
      <c r="Z92" s="65"/>
      <c r="AA92" s="65"/>
      <c r="AC92" s="69"/>
      <c r="AD92" s="65"/>
      <c r="AE92" s="65"/>
      <c r="AF92" s="65"/>
      <c r="AG92" s="66"/>
    </row>
    <row r="93" spans="2:33">
      <c r="B93" s="73"/>
      <c r="D93" s="67"/>
      <c r="E93" s="67"/>
      <c r="F93" s="68"/>
      <c r="G93" s="68"/>
      <c r="L93" s="1"/>
      <c r="M93" s="1"/>
      <c r="N93" s="70"/>
      <c r="O93" s="71"/>
      <c r="P93" s="68"/>
      <c r="Q93" s="72"/>
      <c r="R93" s="72"/>
      <c r="S93" s="72"/>
      <c r="T93" s="72"/>
      <c r="U93" s="65"/>
      <c r="V93" s="65"/>
      <c r="W93" s="65"/>
      <c r="X93" s="65"/>
      <c r="Y93" s="65"/>
      <c r="Z93" s="65"/>
      <c r="AA93" s="65"/>
      <c r="AB93" s="65"/>
      <c r="AC93" s="69"/>
      <c r="AD93" s="65"/>
      <c r="AE93" s="65"/>
      <c r="AF93" s="65"/>
      <c r="AG93" s="66"/>
    </row>
    <row r="94" spans="2:33">
      <c r="B94" s="73"/>
      <c r="D94" s="67"/>
      <c r="E94" s="67"/>
      <c r="F94" s="68"/>
      <c r="G94" s="68"/>
      <c r="L94" s="1"/>
      <c r="M94" s="1"/>
      <c r="N94" s="70"/>
      <c r="O94" s="71"/>
      <c r="P94" s="68"/>
      <c r="Q94" s="72"/>
      <c r="R94" s="72"/>
      <c r="S94" s="72"/>
      <c r="T94" s="72"/>
      <c r="U94" s="65"/>
      <c r="V94" s="65"/>
      <c r="W94" s="65"/>
      <c r="X94" s="65"/>
      <c r="Y94" s="65"/>
      <c r="Z94" s="65"/>
      <c r="AA94" s="65"/>
      <c r="AB94" s="65"/>
      <c r="AC94" s="69"/>
      <c r="AD94" s="65"/>
      <c r="AE94" s="65"/>
      <c r="AF94" s="65"/>
      <c r="AG94" s="66"/>
    </row>
    <row r="95" spans="2:33">
      <c r="B95" s="73"/>
      <c r="D95" s="67"/>
      <c r="E95" s="67"/>
      <c r="F95" s="68"/>
      <c r="G95" s="68"/>
      <c r="L95" s="1"/>
      <c r="M95" s="1"/>
      <c r="N95" s="70"/>
      <c r="O95" s="71"/>
      <c r="P95" s="68"/>
      <c r="Q95" s="72"/>
      <c r="R95" s="72"/>
      <c r="S95" s="72"/>
      <c r="T95" s="72"/>
      <c r="U95" s="65"/>
      <c r="V95" s="65"/>
      <c r="W95" s="65"/>
      <c r="X95" s="65"/>
      <c r="Y95" s="65"/>
      <c r="Z95" s="65"/>
      <c r="AA95" s="65"/>
      <c r="AB95" s="65"/>
      <c r="AC95" s="69"/>
      <c r="AD95" s="65"/>
      <c r="AG95" s="66"/>
    </row>
    <row r="96" spans="2:33">
      <c r="B96" s="73"/>
      <c r="D96" s="67"/>
      <c r="E96" s="67"/>
      <c r="F96" s="68"/>
      <c r="G96" s="68"/>
      <c r="L96" s="1"/>
      <c r="M96" s="1"/>
      <c r="N96" s="70"/>
      <c r="O96" s="71"/>
      <c r="P96" s="68"/>
      <c r="Q96" s="72"/>
      <c r="R96" s="72"/>
      <c r="S96" s="72"/>
      <c r="T96" s="72"/>
      <c r="U96" s="65"/>
      <c r="V96" s="65"/>
      <c r="W96" s="65"/>
      <c r="X96" s="65"/>
      <c r="Y96" s="65"/>
      <c r="Z96" s="65"/>
      <c r="AA96" s="65"/>
      <c r="AB96" s="65"/>
      <c r="AC96" s="69"/>
      <c r="AD96" s="65"/>
    </row>
    <row r="97" spans="2:33">
      <c r="B97" s="73"/>
      <c r="D97" s="67"/>
      <c r="E97" s="67"/>
      <c r="F97" s="68"/>
      <c r="G97" s="68"/>
      <c r="L97" s="1"/>
      <c r="M97" s="1"/>
      <c r="N97" s="70"/>
      <c r="O97" s="71"/>
      <c r="P97" s="68"/>
      <c r="Q97" s="72"/>
      <c r="R97" s="72"/>
      <c r="S97" s="72"/>
      <c r="T97" s="72"/>
      <c r="U97" s="65"/>
      <c r="V97" s="65"/>
      <c r="W97" s="65"/>
      <c r="Y97" s="65"/>
      <c r="Z97" s="65"/>
      <c r="AA97" s="65"/>
      <c r="AB97" s="65"/>
    </row>
    <row r="98" spans="2:33">
      <c r="B98" s="73"/>
      <c r="L98" s="1"/>
      <c r="M98" s="1"/>
      <c r="N98" s="3"/>
      <c r="Y98" s="65"/>
      <c r="Z98" s="65"/>
      <c r="AA98" s="65"/>
      <c r="AB98" s="65"/>
    </row>
    <row r="99" spans="2:33">
      <c r="B99" s="73"/>
      <c r="L99" s="1"/>
      <c r="M99" s="1"/>
      <c r="N99" s="3"/>
      <c r="Y99" s="65"/>
      <c r="Z99" s="65"/>
      <c r="AA99" s="65"/>
      <c r="AB99" s="65"/>
    </row>
    <row r="100" spans="2:33">
      <c r="B100" s="73"/>
      <c r="C100" s="74"/>
      <c r="K100" s="3"/>
      <c r="L100" s="1"/>
      <c r="M100" s="1"/>
      <c r="Y100" s="65"/>
      <c r="Z100" s="65"/>
      <c r="AA100" s="65"/>
      <c r="AB100" s="65"/>
    </row>
    <row r="101" spans="2:33">
      <c r="B101" s="73"/>
      <c r="C101" s="74"/>
      <c r="K101" s="3"/>
      <c r="L101" s="1"/>
      <c r="M101" s="1"/>
      <c r="Y101" s="65"/>
      <c r="Z101" s="65"/>
      <c r="AA101" s="65"/>
      <c r="AB101" s="65"/>
    </row>
    <row r="102" spans="2:33">
      <c r="B102" s="73"/>
      <c r="C102" s="75"/>
      <c r="K102" s="3"/>
      <c r="L102" s="1"/>
      <c r="M102" s="1"/>
      <c r="Y102" s="65"/>
      <c r="Z102" s="65"/>
      <c r="AA102" s="65"/>
      <c r="AB102" s="65"/>
    </row>
    <row r="103" spans="2:33" ht="33" customHeight="1">
      <c r="B103" s="73"/>
      <c r="C103" s="75"/>
      <c r="X103" s="76"/>
      <c r="Y103" s="65"/>
      <c r="Z103" s="65"/>
      <c r="AA103" s="65"/>
      <c r="AB103" s="65"/>
    </row>
    <row r="104" spans="2:33">
      <c r="B104" s="118"/>
      <c r="C104" s="118"/>
      <c r="D104" s="118"/>
      <c r="E104" s="118"/>
      <c r="F104" s="118"/>
      <c r="G104" s="118"/>
      <c r="H104" s="118"/>
      <c r="I104" s="118"/>
      <c r="J104" s="118"/>
      <c r="K104" s="118"/>
      <c r="L104" s="118"/>
      <c r="M104" s="118"/>
      <c r="N104" s="118"/>
      <c r="O104" s="118"/>
      <c r="P104" s="118"/>
      <c r="Q104" s="118"/>
      <c r="R104" s="118"/>
      <c r="S104" s="118"/>
      <c r="T104" s="118"/>
      <c r="U104" s="118"/>
      <c r="V104" s="118"/>
      <c r="W104" s="118"/>
      <c r="Y104" s="65"/>
      <c r="Z104" s="65"/>
      <c r="AA104" s="65"/>
      <c r="AB104" s="65"/>
    </row>
    <row r="105" spans="2:33">
      <c r="B105" s="75"/>
      <c r="C105" s="74"/>
      <c r="Y105" s="65"/>
      <c r="Z105" s="65"/>
      <c r="AA105" s="65"/>
      <c r="AB105" s="65"/>
    </row>
    <row r="106" spans="2:33">
      <c r="B106" s="75"/>
      <c r="C106" s="74"/>
      <c r="Y106" s="65"/>
      <c r="Z106" s="65"/>
      <c r="AA106" s="65"/>
      <c r="AB106" s="65"/>
      <c r="AE106" s="78"/>
      <c r="AF106" s="78"/>
      <c r="AG106" s="78"/>
    </row>
    <row r="107" spans="2:33" ht="76.5" customHeight="1">
      <c r="X107" s="79"/>
      <c r="AB107" s="65"/>
      <c r="AE107" s="78"/>
      <c r="AF107" s="78"/>
      <c r="AG107" s="78"/>
    </row>
    <row r="108" spans="2:33">
      <c r="B108" s="119" t="s">
        <v>206</v>
      </c>
      <c r="C108" s="119"/>
      <c r="D108" s="119"/>
      <c r="E108" s="119"/>
      <c r="F108" s="119"/>
      <c r="G108" s="119"/>
      <c r="H108" s="119"/>
      <c r="I108" s="119"/>
      <c r="J108" s="119"/>
      <c r="K108" s="119"/>
      <c r="L108" s="119"/>
      <c r="M108" s="119"/>
      <c r="N108" s="119"/>
      <c r="O108" s="119"/>
      <c r="P108" s="119"/>
      <c r="Q108" s="119"/>
      <c r="R108" s="119"/>
      <c r="S108" s="119"/>
      <c r="T108" s="119"/>
      <c r="U108" s="119"/>
      <c r="V108" s="119"/>
      <c r="W108" s="119"/>
      <c r="X108" s="78"/>
      <c r="AB108" s="65"/>
      <c r="AC108" s="80"/>
      <c r="AD108" s="78"/>
      <c r="AE108" s="78"/>
      <c r="AF108" s="78"/>
      <c r="AG108" s="78"/>
    </row>
    <row r="109" spans="2:33">
      <c r="B109" s="81"/>
      <c r="C109" s="78"/>
      <c r="D109" s="78"/>
      <c r="E109" s="78"/>
      <c r="F109" s="78"/>
      <c r="G109" s="78"/>
      <c r="H109" s="78"/>
      <c r="I109" s="78"/>
      <c r="J109" s="80"/>
      <c r="K109" s="78"/>
      <c r="L109" s="78"/>
      <c r="M109" s="78"/>
      <c r="N109" s="78"/>
      <c r="O109" s="78"/>
      <c r="P109" s="78"/>
      <c r="Q109" s="78"/>
      <c r="R109" s="78"/>
      <c r="S109" s="78"/>
      <c r="T109" s="78"/>
      <c r="U109" s="78"/>
      <c r="V109" s="78"/>
      <c r="W109" s="78"/>
      <c r="X109" s="78"/>
      <c r="AB109" s="65"/>
      <c r="AC109" s="80"/>
      <c r="AD109" s="78"/>
      <c r="AE109" s="78"/>
      <c r="AF109" s="78"/>
      <c r="AG109" s="78"/>
    </row>
    <row r="110" spans="2:33">
      <c r="B110" s="78"/>
      <c r="C110" s="78"/>
      <c r="D110" s="78"/>
      <c r="E110" s="78"/>
      <c r="F110" s="78"/>
      <c r="G110" s="78"/>
      <c r="H110" s="78"/>
      <c r="I110" s="78"/>
      <c r="J110" s="80"/>
      <c r="K110" s="78"/>
      <c r="L110" s="78"/>
      <c r="M110" s="78"/>
      <c r="N110" s="78"/>
      <c r="O110" s="78"/>
      <c r="P110" s="78"/>
      <c r="Q110" s="78"/>
      <c r="R110" s="78"/>
      <c r="S110" s="78"/>
      <c r="T110" s="78"/>
      <c r="U110" s="78"/>
      <c r="V110" s="78"/>
      <c r="W110" s="78"/>
      <c r="X110" s="78"/>
      <c r="AB110" s="65"/>
      <c r="AC110" s="80"/>
      <c r="AD110" s="78"/>
      <c r="AE110" s="78"/>
      <c r="AF110" s="78"/>
      <c r="AG110" s="78"/>
    </row>
    <row r="111" spans="2:33">
      <c r="B111" s="78"/>
      <c r="C111" s="78"/>
      <c r="D111" s="78"/>
      <c r="E111" s="78"/>
      <c r="F111" s="78"/>
      <c r="G111" s="78"/>
      <c r="H111" s="78"/>
      <c r="I111" s="78"/>
      <c r="J111" s="80"/>
      <c r="K111" s="78"/>
      <c r="L111" s="78"/>
      <c r="M111" s="78"/>
      <c r="N111" s="78"/>
      <c r="O111" s="78"/>
      <c r="P111" s="78"/>
      <c r="Q111" s="78"/>
      <c r="R111" s="78"/>
      <c r="S111" s="78"/>
      <c r="T111" s="78"/>
      <c r="U111" s="78"/>
      <c r="V111" s="78"/>
      <c r="W111" s="78"/>
      <c r="X111" s="78"/>
      <c r="AB111" s="65"/>
      <c r="AC111" s="80"/>
      <c r="AD111" s="78"/>
      <c r="AE111" s="78"/>
      <c r="AF111" s="78"/>
      <c r="AG111" s="78"/>
    </row>
    <row r="112" spans="2:33">
      <c r="B112" s="78"/>
      <c r="C112" s="78"/>
      <c r="D112" s="78"/>
      <c r="E112" s="78"/>
      <c r="F112" s="78"/>
      <c r="G112" s="78"/>
      <c r="H112" s="78"/>
      <c r="I112" s="78"/>
      <c r="J112" s="80"/>
      <c r="K112" s="78"/>
      <c r="L112" s="78"/>
      <c r="M112" s="78"/>
      <c r="N112" s="78"/>
      <c r="O112" s="78"/>
      <c r="P112" s="78"/>
      <c r="Q112" s="78"/>
      <c r="R112" s="78"/>
      <c r="S112" s="78"/>
      <c r="T112" s="78"/>
      <c r="U112" s="78"/>
      <c r="V112" s="78"/>
      <c r="W112" s="78"/>
      <c r="X112" s="78"/>
      <c r="AC112" s="80"/>
      <c r="AD112" s="78"/>
      <c r="AE112" s="78"/>
      <c r="AF112" s="78"/>
      <c r="AG112" s="78"/>
    </row>
    <row r="113" spans="2:33">
      <c r="B113" s="78"/>
      <c r="C113" s="78"/>
      <c r="D113" s="78"/>
      <c r="E113" s="78"/>
      <c r="F113" s="78"/>
      <c r="G113" s="78"/>
      <c r="H113" s="78"/>
      <c r="I113" s="78"/>
      <c r="J113" s="80"/>
      <c r="K113" s="78"/>
      <c r="L113" s="78"/>
      <c r="M113" s="78"/>
      <c r="N113" s="78"/>
      <c r="O113" s="78"/>
      <c r="P113" s="78"/>
      <c r="Q113" s="78"/>
      <c r="R113" s="78"/>
      <c r="S113" s="78"/>
      <c r="T113" s="78"/>
      <c r="U113" s="78"/>
      <c r="V113" s="78"/>
      <c r="W113" s="78"/>
      <c r="X113" s="78"/>
      <c r="AC113" s="80"/>
      <c r="AD113" s="78"/>
      <c r="AE113" s="78"/>
      <c r="AF113" s="78"/>
      <c r="AG113" s="78"/>
    </row>
    <row r="114" spans="2:33">
      <c r="B114" s="78"/>
      <c r="C114" s="78"/>
      <c r="D114" s="78"/>
      <c r="E114" s="78"/>
      <c r="F114" s="78"/>
      <c r="G114" s="78"/>
      <c r="H114" s="78"/>
      <c r="I114" s="78"/>
      <c r="J114" s="80"/>
      <c r="K114" s="78"/>
      <c r="L114" s="78"/>
      <c r="M114" s="78"/>
      <c r="N114" s="78"/>
      <c r="O114" s="78"/>
      <c r="P114" s="78"/>
      <c r="Q114" s="78"/>
      <c r="R114" s="78"/>
      <c r="S114" s="78"/>
      <c r="T114" s="78"/>
      <c r="U114" s="78"/>
      <c r="V114" s="78"/>
      <c r="W114" s="78"/>
      <c r="X114" s="78"/>
      <c r="AC114" s="80"/>
      <c r="AD114" s="78"/>
      <c r="AE114" s="78"/>
      <c r="AF114" s="78"/>
      <c r="AG114" s="78"/>
    </row>
    <row r="115" spans="2:33">
      <c r="B115" s="78"/>
      <c r="C115" s="78"/>
      <c r="D115" s="78"/>
      <c r="E115" s="78"/>
      <c r="F115" s="78"/>
      <c r="G115" s="78"/>
      <c r="H115" s="78"/>
      <c r="I115" s="78"/>
      <c r="J115" s="80"/>
      <c r="K115" s="78"/>
      <c r="L115" s="78"/>
      <c r="M115" s="78"/>
      <c r="N115" s="78"/>
      <c r="O115" s="78"/>
      <c r="P115" s="78"/>
      <c r="Q115" s="78"/>
      <c r="R115" s="78"/>
      <c r="S115" s="78"/>
      <c r="T115" s="78"/>
      <c r="U115" s="78"/>
      <c r="V115" s="78"/>
      <c r="W115" s="78"/>
      <c r="X115" s="78"/>
      <c r="AC115" s="80"/>
      <c r="AD115" s="78"/>
      <c r="AE115" s="78"/>
      <c r="AF115" s="78"/>
      <c r="AG115" s="78"/>
    </row>
    <row r="116" spans="2:33">
      <c r="B116" s="78"/>
      <c r="C116" s="78"/>
      <c r="D116" s="78"/>
      <c r="E116" s="78"/>
      <c r="F116" s="78"/>
      <c r="G116" s="78"/>
      <c r="H116" s="78"/>
      <c r="I116" s="78"/>
      <c r="J116" s="80"/>
      <c r="K116" s="78"/>
      <c r="L116" s="78"/>
      <c r="M116" s="78"/>
      <c r="N116" s="78"/>
      <c r="O116" s="78"/>
      <c r="P116" s="78"/>
      <c r="Q116" s="78"/>
      <c r="R116" s="78"/>
      <c r="S116" s="78"/>
      <c r="T116" s="78"/>
      <c r="U116" s="78"/>
      <c r="V116" s="78"/>
      <c r="W116" s="78"/>
      <c r="X116" s="78"/>
      <c r="AC116" s="80"/>
      <c r="AD116" s="78"/>
      <c r="AE116" s="78"/>
      <c r="AF116" s="78"/>
      <c r="AG116" s="78"/>
    </row>
    <row r="117" spans="2:33">
      <c r="B117" s="78"/>
      <c r="C117" s="78"/>
      <c r="D117" s="78"/>
      <c r="E117" s="78"/>
      <c r="F117" s="78"/>
      <c r="G117" s="78"/>
      <c r="H117" s="78"/>
      <c r="I117" s="78"/>
      <c r="J117" s="80"/>
      <c r="K117" s="78"/>
      <c r="L117" s="78"/>
      <c r="M117" s="78"/>
      <c r="N117" s="78"/>
      <c r="O117" s="78"/>
      <c r="P117" s="78"/>
      <c r="Q117" s="78"/>
      <c r="R117" s="78"/>
      <c r="S117" s="78"/>
      <c r="T117" s="78"/>
      <c r="U117" s="78"/>
      <c r="V117" s="78"/>
      <c r="W117" s="78"/>
      <c r="X117" s="78"/>
      <c r="AC117" s="80"/>
      <c r="AD117" s="78"/>
      <c r="AE117" s="78"/>
      <c r="AF117" s="78"/>
      <c r="AG117" s="78"/>
    </row>
    <row r="118" spans="2:33">
      <c r="B118" s="78"/>
      <c r="C118" s="78"/>
      <c r="D118" s="78"/>
      <c r="E118" s="78"/>
      <c r="F118" s="78"/>
      <c r="G118" s="78"/>
      <c r="H118" s="78"/>
      <c r="I118" s="78"/>
      <c r="J118" s="80"/>
      <c r="K118" s="78"/>
      <c r="L118" s="78"/>
      <c r="M118" s="78"/>
      <c r="N118" s="78"/>
      <c r="O118" s="78"/>
      <c r="P118" s="78"/>
      <c r="Q118" s="78"/>
      <c r="R118" s="78"/>
      <c r="S118" s="78"/>
      <c r="T118" s="78"/>
      <c r="U118" s="78"/>
      <c r="V118" s="78"/>
      <c r="W118" s="78"/>
      <c r="X118" s="78"/>
      <c r="AC118" s="80"/>
      <c r="AD118" s="78"/>
      <c r="AE118" s="78"/>
      <c r="AF118" s="78"/>
      <c r="AG118" s="78"/>
    </row>
    <row r="119" spans="2:33">
      <c r="B119" s="78"/>
      <c r="C119" s="78"/>
      <c r="D119" s="78"/>
      <c r="E119" s="78"/>
      <c r="F119" s="78"/>
      <c r="G119" s="78"/>
      <c r="H119" s="78"/>
      <c r="I119" s="78"/>
      <c r="J119" s="80"/>
      <c r="K119" s="82"/>
      <c r="L119" s="78"/>
      <c r="M119" s="78"/>
      <c r="N119" s="78"/>
      <c r="O119" s="78"/>
      <c r="P119" s="78"/>
      <c r="Q119" s="78"/>
      <c r="R119" s="78"/>
      <c r="S119" s="78"/>
      <c r="T119" s="78"/>
      <c r="U119" s="78"/>
      <c r="V119" s="78"/>
      <c r="W119" s="78"/>
      <c r="X119" s="78"/>
      <c r="AC119" s="80"/>
      <c r="AD119" s="78"/>
      <c r="AE119" s="78"/>
      <c r="AF119" s="78"/>
      <c r="AG119" s="78"/>
    </row>
    <row r="120" spans="2:33">
      <c r="B120" s="78"/>
      <c r="C120" s="78"/>
      <c r="D120" s="78"/>
      <c r="E120" s="78"/>
      <c r="F120" s="78"/>
      <c r="G120" s="78"/>
      <c r="H120" s="78"/>
      <c r="I120" s="78"/>
      <c r="J120" s="80"/>
      <c r="K120" s="78"/>
      <c r="L120" s="78"/>
      <c r="M120" s="78"/>
      <c r="N120" s="78"/>
      <c r="O120" s="78"/>
      <c r="P120" s="78"/>
      <c r="Q120" s="78"/>
      <c r="R120" s="78"/>
      <c r="S120" s="78"/>
      <c r="T120" s="78"/>
      <c r="U120" s="78"/>
      <c r="V120" s="78"/>
      <c r="W120" s="78"/>
      <c r="X120" s="78"/>
      <c r="AC120" s="80"/>
      <c r="AD120" s="78"/>
      <c r="AE120" s="78"/>
      <c r="AF120" s="78"/>
      <c r="AG120" s="78"/>
    </row>
    <row r="121" spans="2:33">
      <c r="B121" s="78"/>
      <c r="C121" s="78"/>
      <c r="D121" s="78"/>
      <c r="E121" s="78"/>
      <c r="F121" s="78"/>
      <c r="G121" s="78"/>
      <c r="H121" s="78"/>
      <c r="I121" s="78"/>
      <c r="J121" s="80"/>
      <c r="K121" s="78"/>
      <c r="L121" s="78"/>
      <c r="M121" s="78"/>
      <c r="N121" s="78"/>
      <c r="O121" s="82"/>
      <c r="P121" s="78"/>
      <c r="Q121" s="78"/>
      <c r="R121" s="78"/>
      <c r="S121" s="78"/>
      <c r="T121" s="78"/>
      <c r="U121" s="78"/>
      <c r="V121" s="78"/>
      <c r="W121" s="78"/>
      <c r="X121" s="78"/>
      <c r="Y121" s="83"/>
      <c r="Z121" s="83"/>
      <c r="AA121" s="2"/>
      <c r="AC121" s="80"/>
      <c r="AD121" s="78"/>
      <c r="AE121" s="78"/>
      <c r="AF121" s="78"/>
      <c r="AG121" s="78"/>
    </row>
    <row r="122" spans="2:33">
      <c r="B122" s="78"/>
      <c r="C122" s="78"/>
      <c r="D122" s="78"/>
      <c r="E122" s="78"/>
      <c r="F122" s="78"/>
      <c r="G122" s="78"/>
      <c r="H122" s="78"/>
      <c r="I122" s="78"/>
      <c r="J122" s="80"/>
      <c r="K122" s="82"/>
      <c r="L122" s="78"/>
      <c r="M122" s="78"/>
      <c r="N122" s="78"/>
      <c r="O122" s="78"/>
      <c r="P122" s="78"/>
      <c r="Q122" s="78"/>
      <c r="R122" s="78"/>
      <c r="S122" s="78"/>
      <c r="T122" s="78"/>
      <c r="U122" s="78"/>
      <c r="V122" s="78"/>
      <c r="W122" s="78"/>
      <c r="X122" s="78"/>
      <c r="Y122" s="78"/>
      <c r="Z122" s="78"/>
      <c r="AA122" s="78"/>
      <c r="AC122" s="80"/>
      <c r="AD122" s="78"/>
      <c r="AE122" s="78"/>
      <c r="AF122" s="78"/>
      <c r="AG122" s="78"/>
    </row>
    <row r="123" spans="2:33">
      <c r="B123" s="78"/>
      <c r="C123" s="78"/>
      <c r="D123" s="78"/>
      <c r="E123" s="78"/>
      <c r="F123" s="78"/>
      <c r="G123" s="78"/>
      <c r="H123" s="78"/>
      <c r="I123" s="78"/>
      <c r="J123" s="80"/>
      <c r="K123" s="78"/>
      <c r="L123" s="78"/>
      <c r="M123" s="78"/>
      <c r="N123" s="78"/>
      <c r="O123" s="78"/>
      <c r="P123" s="78"/>
      <c r="Q123" s="78"/>
      <c r="R123" s="78"/>
      <c r="S123" s="78"/>
      <c r="T123" s="78"/>
      <c r="U123" s="78"/>
      <c r="V123" s="78"/>
      <c r="W123" s="78"/>
      <c r="X123" s="78"/>
      <c r="Y123" s="78"/>
      <c r="Z123" s="78"/>
      <c r="AA123" s="78"/>
      <c r="AB123" s="78"/>
      <c r="AC123" s="80"/>
      <c r="AD123" s="78"/>
      <c r="AE123" s="78"/>
      <c r="AF123" s="78"/>
      <c r="AG123" s="78"/>
    </row>
    <row r="124" spans="2:33">
      <c r="B124" s="78"/>
      <c r="C124" s="78"/>
      <c r="D124" s="78"/>
      <c r="E124" s="78"/>
      <c r="F124" s="78"/>
      <c r="G124" s="78"/>
      <c r="H124" s="78"/>
      <c r="I124" s="78"/>
      <c r="J124" s="80"/>
      <c r="K124" s="78"/>
      <c r="L124" s="78"/>
      <c r="M124" s="78"/>
      <c r="N124" s="78"/>
      <c r="O124" s="78"/>
      <c r="P124" s="78"/>
      <c r="Q124" s="78"/>
      <c r="R124" s="78"/>
      <c r="S124" s="78"/>
      <c r="T124" s="78"/>
      <c r="U124" s="78"/>
      <c r="V124" s="78"/>
      <c r="W124" s="78"/>
      <c r="X124" s="78"/>
      <c r="Y124" s="78"/>
      <c r="Z124" s="78"/>
      <c r="AA124" s="78"/>
      <c r="AB124" s="78"/>
      <c r="AC124" s="80"/>
      <c r="AD124" s="78"/>
    </row>
    <row r="125" spans="2:33">
      <c r="B125" s="78"/>
      <c r="C125" s="78"/>
      <c r="D125" s="78"/>
      <c r="E125" s="78"/>
      <c r="F125" s="78"/>
      <c r="G125" s="78"/>
      <c r="H125" s="78"/>
      <c r="I125" s="78"/>
      <c r="J125" s="80"/>
      <c r="K125" s="78"/>
      <c r="L125" s="78"/>
      <c r="M125" s="78"/>
      <c r="N125" s="78"/>
      <c r="O125" s="78"/>
      <c r="P125" s="78"/>
      <c r="Q125" s="78"/>
      <c r="R125" s="78"/>
      <c r="S125" s="78"/>
      <c r="T125" s="78"/>
      <c r="U125" s="78"/>
      <c r="V125" s="78"/>
      <c r="W125" s="78"/>
      <c r="X125" s="78"/>
      <c r="Y125" s="78"/>
      <c r="Z125" s="78"/>
      <c r="AA125" s="78"/>
      <c r="AB125" s="78"/>
      <c r="AC125" s="80"/>
      <c r="AD125" s="78"/>
    </row>
    <row r="126" spans="2:33">
      <c r="B126" s="78"/>
      <c r="C126" s="78"/>
      <c r="D126" s="78"/>
      <c r="E126" s="78"/>
      <c r="F126" s="78"/>
      <c r="G126" s="78"/>
      <c r="H126" s="78"/>
      <c r="I126" s="78"/>
      <c r="J126" s="80"/>
      <c r="K126" s="78"/>
      <c r="L126" s="78"/>
      <c r="M126" s="78"/>
      <c r="N126" s="78"/>
      <c r="O126" s="78"/>
      <c r="P126" s="78"/>
      <c r="Q126" s="78"/>
      <c r="R126" s="78"/>
      <c r="S126" s="78"/>
      <c r="T126" s="78"/>
      <c r="U126" s="78"/>
      <c r="V126" s="78"/>
      <c r="W126" s="78"/>
      <c r="Y126" s="78"/>
      <c r="Z126" s="78"/>
      <c r="AA126" s="78"/>
      <c r="AB126" s="78"/>
    </row>
    <row r="127" spans="2:33">
      <c r="F127" s="84"/>
      <c r="L127" s="1"/>
      <c r="M127" s="1"/>
      <c r="Y127" s="78"/>
      <c r="Z127" s="78"/>
      <c r="AA127" s="78"/>
      <c r="AB127" s="78"/>
    </row>
    <row r="128" spans="2:33">
      <c r="F128" s="84"/>
      <c r="L128" s="1"/>
      <c r="M128" s="1"/>
      <c r="Y128" s="78"/>
      <c r="Z128" s="78"/>
      <c r="AA128" s="78"/>
      <c r="AB128" s="78"/>
    </row>
    <row r="129" spans="6:28">
      <c r="F129" s="84"/>
      <c r="L129" s="1"/>
      <c r="M129" s="1"/>
      <c r="Y129" s="78"/>
      <c r="Z129" s="78"/>
      <c r="AA129" s="78"/>
      <c r="AB129" s="78"/>
    </row>
    <row r="130" spans="6:28">
      <c r="F130" s="84"/>
      <c r="L130" s="1"/>
      <c r="M130" s="1"/>
      <c r="Y130" s="78"/>
      <c r="Z130" s="78"/>
      <c r="AA130" s="78"/>
      <c r="AB130" s="78"/>
    </row>
    <row r="131" spans="6:28">
      <c r="F131" s="84"/>
      <c r="L131" s="1"/>
      <c r="M131" s="1"/>
      <c r="Y131" s="78"/>
      <c r="Z131" s="78"/>
      <c r="AA131" s="78"/>
      <c r="AB131" s="78"/>
    </row>
    <row r="132" spans="6:28">
      <c r="Y132" s="78"/>
      <c r="Z132" s="78"/>
      <c r="AA132" s="78"/>
      <c r="AB132" s="78"/>
    </row>
    <row r="133" spans="6:28">
      <c r="Y133" s="78"/>
      <c r="Z133" s="78"/>
      <c r="AA133" s="78"/>
      <c r="AB133" s="78"/>
    </row>
    <row r="134" spans="6:28">
      <c r="Y134" s="78"/>
      <c r="Z134" s="78"/>
      <c r="AA134" s="78"/>
      <c r="AB134" s="78"/>
    </row>
    <row r="135" spans="6:28">
      <c r="Y135" s="78"/>
      <c r="Z135" s="78"/>
      <c r="AA135" s="78"/>
      <c r="AB135" s="78"/>
    </row>
    <row r="136" spans="6:28">
      <c r="Y136" s="78"/>
      <c r="Z136" s="78"/>
      <c r="AA136" s="78"/>
      <c r="AB136" s="78"/>
    </row>
    <row r="137" spans="6:28">
      <c r="Y137" s="78"/>
      <c r="Z137" s="78"/>
      <c r="AA137" s="78"/>
      <c r="AB137" s="78"/>
    </row>
    <row r="138" spans="6:28">
      <c r="Y138" s="78"/>
      <c r="Z138" s="78"/>
      <c r="AA138" s="78"/>
      <c r="AB138" s="78"/>
    </row>
    <row r="139" spans="6:28">
      <c r="Y139" s="78"/>
      <c r="Z139" s="78"/>
      <c r="AA139" s="78"/>
      <c r="AB139" s="78"/>
    </row>
    <row r="140" spans="6:28">
      <c r="AB140" s="78"/>
    </row>
  </sheetData>
  <mergeCells count="2">
    <mergeCell ref="B104:W104"/>
    <mergeCell ref="B108:W108"/>
  </mergeCells>
  <printOptions horizontalCentered="1" verticalCentered="1"/>
  <pageMargins left="0" right="0" top="0" bottom="0" header="0.11811023622047245" footer="0.11811023622047245"/>
  <pageSetup scale="69" orientation="landscape" r:id="rId1"/>
  <rowBreaks count="3" manualBreakCount="3">
    <brk id="52" max="53" man="1"/>
    <brk id="65" max="53" man="1"/>
    <brk id="106" max="46" man="1"/>
  </rowBreaks>
  <colBreaks count="1" manualBreakCount="1">
    <brk id="23" max="98" man="1"/>
  </colBreaks>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AZ147"/>
  <sheetViews>
    <sheetView workbookViewId="0"/>
  </sheetViews>
  <sheetFormatPr baseColWidth="10" defaultColWidth="11.42578125" defaultRowHeight="15"/>
  <cols>
    <col min="1" max="1" width="10.140625" style="1" bestFit="1" customWidth="1"/>
    <col min="2" max="2" width="3.7109375" style="1" customWidth="1"/>
    <col min="3" max="3" width="14.42578125" style="1" customWidth="1"/>
    <col min="4" max="4" width="9.5703125" style="1" customWidth="1"/>
    <col min="5" max="5" width="8.140625" style="1" customWidth="1"/>
    <col min="6" max="6" width="10.140625" style="1" customWidth="1"/>
    <col min="7" max="8" width="10.28515625" style="1" customWidth="1"/>
    <col min="9" max="9" width="7.7109375" style="1" customWidth="1"/>
    <col min="10" max="10" width="7.7109375" style="2" customWidth="1"/>
    <col min="11" max="11" width="7.5703125" style="1" customWidth="1"/>
    <col min="12" max="12" width="10.28515625" style="3" customWidth="1"/>
    <col min="13" max="13" width="6.28515625" style="3" customWidth="1"/>
    <col min="14" max="14" width="9.7109375" style="1" customWidth="1"/>
    <col min="15" max="15" width="10.42578125" style="1" customWidth="1"/>
    <col min="16" max="16" width="6.42578125" style="1" customWidth="1"/>
    <col min="17" max="18" width="8.28515625" style="1" customWidth="1"/>
    <col min="19" max="19" width="9.5703125" style="1" customWidth="1"/>
    <col min="20" max="20" width="8.28515625" style="1" customWidth="1"/>
    <col min="21" max="21" width="8.7109375" style="1" customWidth="1"/>
    <col min="22" max="22" width="9.5703125" style="1" customWidth="1"/>
    <col min="23" max="23" width="9.7109375" style="1" customWidth="1"/>
    <col min="24" max="24" width="17.7109375" style="1" customWidth="1"/>
    <col min="25" max="25" width="16.7109375" style="1" customWidth="1"/>
    <col min="26" max="26" width="10.28515625" style="1" customWidth="1"/>
    <col min="27" max="27" width="18.42578125" style="1" customWidth="1"/>
    <col min="28" max="28" width="11.85546875" style="1" customWidth="1"/>
    <col min="29" max="29" width="13.140625" style="2" customWidth="1"/>
    <col min="30" max="30" width="4.85546875" style="1" customWidth="1"/>
    <col min="31" max="31" width="16" style="1" customWidth="1"/>
    <col min="32" max="32" width="14.28515625" style="1" customWidth="1"/>
    <col min="33" max="33" width="9.5703125" style="1" customWidth="1"/>
    <col min="34" max="34" width="16.7109375" style="1" customWidth="1"/>
    <col min="35" max="35" width="10.85546875" style="1" customWidth="1"/>
    <col min="36" max="36" width="9.28515625" style="1" customWidth="1"/>
    <col min="37" max="37" width="9.42578125" style="1" customWidth="1"/>
    <col min="38" max="38" width="12.5703125" style="1" customWidth="1"/>
    <col min="39" max="39" width="9.42578125" style="1" customWidth="1"/>
    <col min="40" max="40" width="2.42578125" style="1" bestFit="1" customWidth="1"/>
    <col min="41" max="41" width="13.7109375" style="1" bestFit="1" customWidth="1"/>
    <col min="42" max="42" width="12" style="1" customWidth="1"/>
    <col min="43" max="44" width="6.5703125" style="1" customWidth="1"/>
    <col min="45" max="45" width="7.28515625" style="1" bestFit="1" customWidth="1"/>
    <col min="46" max="46" width="11.42578125" style="1"/>
    <col min="47" max="47" width="2.42578125" style="1" bestFit="1" customWidth="1"/>
    <col min="48" max="48" width="10.85546875" style="1" customWidth="1"/>
    <col min="49" max="49" width="11.140625" style="1" bestFit="1" customWidth="1"/>
    <col min="50" max="50" width="9.140625" style="1" bestFit="1" customWidth="1"/>
    <col min="51" max="51" width="11.42578125" style="1"/>
    <col min="52" max="52" width="7.28515625" style="1" bestFit="1" customWidth="1"/>
    <col min="53" max="16384" width="11.42578125" style="1"/>
  </cols>
  <sheetData>
    <row r="1" spans="1:47">
      <c r="X1" s="4"/>
      <c r="AG1" s="2"/>
    </row>
    <row r="2" spans="1:47" ht="51" customHeight="1">
      <c r="B2" s="5"/>
      <c r="C2" s="5" t="s">
        <v>0</v>
      </c>
      <c r="D2" s="5" t="s">
        <v>1</v>
      </c>
      <c r="E2" s="6" t="s">
        <v>2</v>
      </c>
      <c r="F2" s="6" t="s">
        <v>3</v>
      </c>
      <c r="G2" s="7"/>
      <c r="H2" s="6" t="s">
        <v>4</v>
      </c>
      <c r="I2" s="6" t="s">
        <v>5</v>
      </c>
      <c r="J2" s="6" t="s">
        <v>6</v>
      </c>
      <c r="K2" s="6" t="s">
        <v>7</v>
      </c>
      <c r="L2" s="6" t="s">
        <v>8</v>
      </c>
      <c r="M2" s="6" t="s">
        <v>9</v>
      </c>
      <c r="N2" s="6" t="s">
        <v>10</v>
      </c>
      <c r="O2" s="6" t="s">
        <v>11</v>
      </c>
      <c r="P2" s="6" t="s">
        <v>12</v>
      </c>
      <c r="Q2" s="6" t="s">
        <v>13</v>
      </c>
      <c r="R2" s="6" t="s">
        <v>14</v>
      </c>
      <c r="S2" s="6" t="s">
        <v>15</v>
      </c>
      <c r="T2" s="6" t="s">
        <v>16</v>
      </c>
      <c r="U2" s="6" t="s">
        <v>17</v>
      </c>
      <c r="V2" s="6" t="s">
        <v>18</v>
      </c>
      <c r="W2" s="6" t="s">
        <v>19</v>
      </c>
      <c r="X2" s="4"/>
      <c r="Y2" s="7" t="s">
        <v>0</v>
      </c>
      <c r="Z2" s="7" t="s">
        <v>20</v>
      </c>
      <c r="AA2" s="7" t="s">
        <v>21</v>
      </c>
      <c r="AB2" s="7" t="s">
        <v>22</v>
      </c>
      <c r="AC2" s="8"/>
      <c r="AE2" s="9" t="s">
        <v>23</v>
      </c>
      <c r="AF2" s="6" t="s">
        <v>24</v>
      </c>
      <c r="AG2" s="6" t="s">
        <v>25</v>
      </c>
      <c r="AH2" s="6" t="s">
        <v>26</v>
      </c>
      <c r="AI2" s="6" t="s">
        <v>27</v>
      </c>
    </row>
    <row r="3" spans="1:47" s="10" customFormat="1">
      <c r="B3" s="11">
        <v>1</v>
      </c>
      <c r="C3" s="11" t="s">
        <v>28</v>
      </c>
      <c r="D3" s="11" t="s">
        <v>29</v>
      </c>
      <c r="E3" s="29" t="s">
        <v>209</v>
      </c>
      <c r="F3" s="13">
        <f t="shared" ref="F3:F40" si="0">G3/1000000</f>
        <v>4.6816561466828865</v>
      </c>
      <c r="G3" s="14">
        <v>4681656.1466828864</v>
      </c>
      <c r="H3" s="4">
        <v>5346</v>
      </c>
      <c r="I3" s="15">
        <v>0.44500561167227831</v>
      </c>
      <c r="J3" s="16">
        <v>0</v>
      </c>
      <c r="K3" s="4">
        <f t="shared" ref="K3:K4" si="1">G3/H3</f>
        <v>875.73066716851599</v>
      </c>
      <c r="L3" s="17">
        <f>K3/$AG$19</f>
        <v>3.9264790292180697E-2</v>
      </c>
      <c r="M3" s="18">
        <v>0</v>
      </c>
      <c r="N3" s="19" t="s">
        <v>31</v>
      </c>
      <c r="O3" s="20" t="s">
        <v>32</v>
      </c>
      <c r="P3" s="20" t="s">
        <v>33</v>
      </c>
      <c r="Q3" s="20" t="s">
        <v>32</v>
      </c>
      <c r="R3" s="20">
        <v>2016</v>
      </c>
      <c r="S3" s="20"/>
      <c r="T3" s="20"/>
      <c r="U3" s="20">
        <v>2016</v>
      </c>
      <c r="V3" s="19" t="s">
        <v>31</v>
      </c>
      <c r="W3" s="19" t="s">
        <v>31</v>
      </c>
      <c r="X3" s="4"/>
      <c r="Y3" s="21" t="s">
        <v>34</v>
      </c>
      <c r="Z3" s="14">
        <v>2000000</v>
      </c>
      <c r="AA3" s="14">
        <v>702</v>
      </c>
      <c r="AB3" s="14">
        <f t="shared" ref="AB3:AB8" si="2">Z3/AA3</f>
        <v>2849.002849002849</v>
      </c>
      <c r="AC3" s="22"/>
      <c r="AE3" s="23" t="s">
        <v>35</v>
      </c>
      <c r="AF3" s="4">
        <f>SUM(H3:H40)</f>
        <v>1159324</v>
      </c>
      <c r="AG3" s="24" t="s">
        <v>36</v>
      </c>
      <c r="AH3" s="24" t="s">
        <v>36</v>
      </c>
      <c r="AI3" s="25" t="s">
        <v>36</v>
      </c>
      <c r="AK3" s="26"/>
      <c r="AL3" s="26"/>
      <c r="AM3" s="26"/>
      <c r="AN3" s="1"/>
      <c r="AO3" s="1"/>
      <c r="AP3" s="1"/>
      <c r="AQ3" s="1"/>
      <c r="AR3" s="1"/>
      <c r="AS3" s="1"/>
      <c r="AT3" s="1"/>
      <c r="AU3" s="1"/>
    </row>
    <row r="4" spans="1:47" s="10" customFormat="1">
      <c r="B4" s="11">
        <v>2</v>
      </c>
      <c r="C4" s="11" t="s">
        <v>37</v>
      </c>
      <c r="D4" s="11" t="s">
        <v>29</v>
      </c>
      <c r="E4" s="29" t="s">
        <v>209</v>
      </c>
      <c r="F4" s="13">
        <f t="shared" si="0"/>
        <v>2.8612726162701807</v>
      </c>
      <c r="G4" s="14">
        <v>2861272.6162701808</v>
      </c>
      <c r="H4" s="4">
        <v>8785</v>
      </c>
      <c r="I4" s="15">
        <v>1</v>
      </c>
      <c r="J4" s="16">
        <v>0</v>
      </c>
      <c r="K4" s="4">
        <f t="shared" si="1"/>
        <v>325.69978557429494</v>
      </c>
      <c r="L4" s="17">
        <f>K4/$AG$19</f>
        <v>1.4603272739245096E-2</v>
      </c>
      <c r="M4" s="18">
        <v>0</v>
      </c>
      <c r="N4" s="19" t="s">
        <v>31</v>
      </c>
      <c r="O4" s="20" t="s">
        <v>32</v>
      </c>
      <c r="P4" s="20" t="s">
        <v>32</v>
      </c>
      <c r="Q4" s="20" t="s">
        <v>32</v>
      </c>
      <c r="R4" s="20">
        <v>2013</v>
      </c>
      <c r="S4" s="20"/>
      <c r="T4" s="20"/>
      <c r="U4" s="20">
        <v>2013</v>
      </c>
      <c r="V4" s="19">
        <v>0.5</v>
      </c>
      <c r="W4" s="19" t="s">
        <v>31</v>
      </c>
      <c r="X4" s="4"/>
      <c r="Y4" s="21" t="s">
        <v>39</v>
      </c>
      <c r="Z4" s="14">
        <v>1000000</v>
      </c>
      <c r="AA4" s="14">
        <v>818</v>
      </c>
      <c r="AB4" s="14">
        <f t="shared" si="2"/>
        <v>1222.4938875305625</v>
      </c>
      <c r="AC4" s="22"/>
      <c r="AE4" s="23" t="s">
        <v>40</v>
      </c>
      <c r="AF4" s="17">
        <f>AVERAGE(I3:I40)</f>
        <v>0.6158949380982206</v>
      </c>
      <c r="AG4" s="20" t="s">
        <v>41</v>
      </c>
      <c r="AH4" s="20" t="s">
        <v>42</v>
      </c>
      <c r="AI4" s="27" t="s">
        <v>43</v>
      </c>
      <c r="AK4" s="26"/>
      <c r="AL4" s="26"/>
      <c r="AM4" s="26"/>
      <c r="AN4" s="1"/>
      <c r="AO4" s="1"/>
      <c r="AP4" s="1"/>
      <c r="AQ4" s="1"/>
      <c r="AR4" s="1"/>
      <c r="AS4" s="1"/>
      <c r="AT4" s="1"/>
      <c r="AU4" s="1"/>
    </row>
    <row r="5" spans="1:47" s="10" customFormat="1">
      <c r="A5" s="28">
        <v>6.86</v>
      </c>
      <c r="B5" s="11">
        <v>3</v>
      </c>
      <c r="C5" s="11" t="s">
        <v>44</v>
      </c>
      <c r="D5" s="11" t="s">
        <v>45</v>
      </c>
      <c r="E5" s="29" t="s">
        <v>208</v>
      </c>
      <c r="F5" s="13">
        <f t="shared" si="0"/>
        <v>33.570633277463557</v>
      </c>
      <c r="G5" s="14">
        <v>33570633.277463555</v>
      </c>
      <c r="H5" s="4">
        <v>40669</v>
      </c>
      <c r="I5" s="15">
        <v>0.72775332562885731</v>
      </c>
      <c r="J5" s="16">
        <v>0.45621972509774028</v>
      </c>
      <c r="K5" s="4">
        <f>G5/H5</f>
        <v>825.46001321555866</v>
      </c>
      <c r="L5" s="17">
        <f>K5/$AG$20</f>
        <v>0.12412266186846189</v>
      </c>
      <c r="M5" s="18">
        <v>0</v>
      </c>
      <c r="N5" s="27" t="s">
        <v>32</v>
      </c>
      <c r="O5" s="20" t="s">
        <v>32</v>
      </c>
      <c r="P5" s="20" t="s">
        <v>32</v>
      </c>
      <c r="Q5" s="20" t="s">
        <v>32</v>
      </c>
      <c r="R5" s="20">
        <v>2010</v>
      </c>
      <c r="S5" s="20"/>
      <c r="T5" s="20"/>
      <c r="U5" s="20">
        <v>2010</v>
      </c>
      <c r="V5" s="19">
        <v>0.497</v>
      </c>
      <c r="W5" s="19" t="s">
        <v>31</v>
      </c>
      <c r="X5" s="4"/>
      <c r="Y5" s="21" t="s">
        <v>47</v>
      </c>
      <c r="Z5" s="14">
        <v>2000000</v>
      </c>
      <c r="AA5" s="14">
        <v>1272</v>
      </c>
      <c r="AB5" s="14">
        <f t="shared" si="2"/>
        <v>1572.3270440251572</v>
      </c>
      <c r="AC5" s="22"/>
      <c r="AE5" s="23" t="s">
        <v>48</v>
      </c>
      <c r="AF5" s="17">
        <f>AVERAGE(J3:J40)</f>
        <v>0.49440590406985341</v>
      </c>
      <c r="AG5" s="20" t="s">
        <v>49</v>
      </c>
      <c r="AH5" s="20" t="s">
        <v>42</v>
      </c>
      <c r="AI5" s="27" t="s">
        <v>43</v>
      </c>
      <c r="AK5" s="26"/>
      <c r="AL5" s="26"/>
      <c r="AM5" s="26"/>
      <c r="AN5" s="1"/>
      <c r="AO5" s="1"/>
      <c r="AP5" s="1"/>
      <c r="AQ5" s="1"/>
      <c r="AR5" s="1"/>
      <c r="AS5" s="1"/>
      <c r="AT5" s="1"/>
      <c r="AU5" s="1"/>
    </row>
    <row r="6" spans="1:47" s="10" customFormat="1">
      <c r="A6" s="28"/>
      <c r="B6" s="11">
        <v>4</v>
      </c>
      <c r="C6" s="11" t="s">
        <v>134</v>
      </c>
      <c r="D6" s="11" t="s">
        <v>45</v>
      </c>
      <c r="E6" s="29" t="s">
        <v>208</v>
      </c>
      <c r="F6" s="13">
        <f t="shared" si="0"/>
        <v>70.301305976676375</v>
      </c>
      <c r="G6" s="14">
        <v>70301305.976676375</v>
      </c>
      <c r="H6" s="4">
        <v>120617</v>
      </c>
      <c r="I6" s="15">
        <v>0.90250959649137352</v>
      </c>
      <c r="J6" s="16">
        <v>0.25158974273941487</v>
      </c>
      <c r="K6" s="4">
        <f>G6/H6</f>
        <v>582.84740937576271</v>
      </c>
      <c r="L6" s="17">
        <f>K6/$AG$20</f>
        <v>8.7641522007880585E-2</v>
      </c>
      <c r="M6" s="18">
        <v>0</v>
      </c>
      <c r="N6" s="27" t="s">
        <v>32</v>
      </c>
      <c r="O6" s="4" t="s">
        <v>33</v>
      </c>
      <c r="P6" s="20" t="s">
        <v>32</v>
      </c>
      <c r="Q6" s="20" t="s">
        <v>32</v>
      </c>
      <c r="R6" s="20"/>
      <c r="S6" s="20">
        <v>2015</v>
      </c>
      <c r="T6" s="20"/>
      <c r="U6" s="20">
        <v>2015</v>
      </c>
      <c r="V6" s="19" t="s">
        <v>31</v>
      </c>
      <c r="W6" s="19" t="s">
        <v>31</v>
      </c>
      <c r="X6" s="4"/>
      <c r="Y6" s="21" t="s">
        <v>51</v>
      </c>
      <c r="Z6" s="14">
        <v>1500000</v>
      </c>
      <c r="AA6" s="14">
        <v>1746.41379330778</v>
      </c>
      <c r="AB6" s="14">
        <f t="shared" si="2"/>
        <v>858.90297348083698</v>
      </c>
      <c r="AC6" s="22"/>
      <c r="AE6" s="23" t="s">
        <v>52</v>
      </c>
      <c r="AF6" s="4">
        <f>SUM(G3:G40)/SUM(H3:H40)</f>
        <v>1137.2619199793446</v>
      </c>
      <c r="AG6" s="20" t="s">
        <v>53</v>
      </c>
      <c r="AH6" s="20" t="s">
        <v>54</v>
      </c>
      <c r="AI6" s="27" t="s">
        <v>43</v>
      </c>
      <c r="AK6" s="26"/>
      <c r="AL6" s="26"/>
      <c r="AM6" s="26"/>
      <c r="AN6" s="1"/>
      <c r="AO6" s="1"/>
      <c r="AP6" s="1"/>
      <c r="AQ6" s="1"/>
      <c r="AR6" s="1"/>
      <c r="AS6" s="1"/>
      <c r="AT6" s="1"/>
      <c r="AU6" s="1"/>
    </row>
    <row r="7" spans="1:47" s="10" customFormat="1" ht="25.5">
      <c r="A7" s="28"/>
      <c r="B7" s="11">
        <v>5</v>
      </c>
      <c r="C7" s="11" t="s">
        <v>211</v>
      </c>
      <c r="D7" s="11" t="s">
        <v>45</v>
      </c>
      <c r="E7" s="29" t="s">
        <v>208</v>
      </c>
      <c r="F7" s="13">
        <f t="shared" si="0"/>
        <v>120.66287580174927</v>
      </c>
      <c r="G7" s="14">
        <v>120662875.80174926</v>
      </c>
      <c r="H7" s="4">
        <v>66548</v>
      </c>
      <c r="I7" s="15">
        <v>0.52835547274147987</v>
      </c>
      <c r="J7" s="16">
        <v>0.21631003185670494</v>
      </c>
      <c r="K7" s="4">
        <f t="shared" ref="K7:K40" si="3">G7/H7</f>
        <v>1813.1705806598134</v>
      </c>
      <c r="L7" s="17">
        <f>K7/$AG$20</f>
        <v>0.27264259357201626</v>
      </c>
      <c r="M7" s="18">
        <v>1.7141785929147694E-3</v>
      </c>
      <c r="N7" s="30" t="s">
        <v>33</v>
      </c>
      <c r="O7" s="20" t="s">
        <v>32</v>
      </c>
      <c r="P7" s="20" t="s">
        <v>33</v>
      </c>
      <c r="Q7" s="20" t="s">
        <v>32</v>
      </c>
      <c r="R7" s="4">
        <v>2009</v>
      </c>
      <c r="S7" s="4"/>
      <c r="T7" s="4"/>
      <c r="U7" s="20">
        <v>2009</v>
      </c>
      <c r="V7" s="19">
        <v>0.47</v>
      </c>
      <c r="W7" s="19" t="s">
        <v>31</v>
      </c>
      <c r="X7" s="4"/>
      <c r="Y7" s="21" t="s">
        <v>56</v>
      </c>
      <c r="Z7" s="14">
        <v>1000000</v>
      </c>
      <c r="AA7" s="14">
        <v>699.56709732601064</v>
      </c>
      <c r="AB7" s="14">
        <f t="shared" si="2"/>
        <v>1429.4554501238676</v>
      </c>
      <c r="AC7" s="22"/>
      <c r="AE7" s="23" t="s">
        <v>57</v>
      </c>
      <c r="AF7" s="30">
        <f>+AB87</f>
        <v>90571.162539090379</v>
      </c>
      <c r="AG7" s="20" t="s">
        <v>58</v>
      </c>
      <c r="AH7" s="20" t="s">
        <v>59</v>
      </c>
      <c r="AI7" s="27" t="s">
        <v>43</v>
      </c>
      <c r="AK7" s="26"/>
      <c r="AL7" s="26"/>
      <c r="AM7" s="26"/>
      <c r="AN7" s="1"/>
      <c r="AO7" s="1"/>
      <c r="AP7" s="1"/>
      <c r="AQ7" s="1"/>
      <c r="AR7" s="1"/>
      <c r="AS7" s="1"/>
      <c r="AT7" s="1"/>
      <c r="AU7" s="1"/>
    </row>
    <row r="8" spans="1:47" s="10" customFormat="1" ht="25.5">
      <c r="A8" s="28"/>
      <c r="B8" s="11">
        <v>6</v>
      </c>
      <c r="C8" s="11" t="s">
        <v>61</v>
      </c>
      <c r="D8" s="11" t="s">
        <v>45</v>
      </c>
      <c r="E8" s="29" t="s">
        <v>208</v>
      </c>
      <c r="F8" s="13">
        <f t="shared" si="0"/>
        <v>7.7774524781341103</v>
      </c>
      <c r="G8" s="14">
        <v>7777452.4781341106</v>
      </c>
      <c r="H8" s="4">
        <v>10220</v>
      </c>
      <c r="I8" s="15">
        <v>0.72729941291585132</v>
      </c>
      <c r="J8" s="16">
        <v>0.25861056751467709</v>
      </c>
      <c r="K8" s="4">
        <f>G8/H8</f>
        <v>761.00317789961946</v>
      </c>
      <c r="L8" s="17">
        <f>K8/$AG$20</f>
        <v>0.11443042499817972</v>
      </c>
      <c r="M8" s="19">
        <v>3.6721985681716853E-3</v>
      </c>
      <c r="N8" s="19" t="s">
        <v>31</v>
      </c>
      <c r="O8" s="20" t="s">
        <v>32</v>
      </c>
      <c r="P8" s="20" t="s">
        <v>32</v>
      </c>
      <c r="Q8" s="20" t="s">
        <v>32</v>
      </c>
      <c r="R8" s="4"/>
      <c r="S8" s="4">
        <v>2010</v>
      </c>
      <c r="T8" s="4"/>
      <c r="U8" s="20">
        <v>2010</v>
      </c>
      <c r="V8" s="19" t="s">
        <v>31</v>
      </c>
      <c r="W8" s="19" t="s">
        <v>31</v>
      </c>
      <c r="X8" s="4"/>
      <c r="Y8" s="21" t="s">
        <v>62</v>
      </c>
      <c r="Z8" s="14">
        <v>1000000</v>
      </c>
      <c r="AA8" s="14">
        <v>699.56709732601064</v>
      </c>
      <c r="AB8" s="14">
        <f t="shared" si="2"/>
        <v>1429.4554501238676</v>
      </c>
      <c r="AC8" s="22"/>
      <c r="AE8" s="23" t="s">
        <v>63</v>
      </c>
      <c r="AF8" s="16">
        <f>COUNTIF(L3:L40,"&lt;40%")/COUNT(L3:L40)</f>
        <v>0.92105263157894735</v>
      </c>
      <c r="AG8" s="20" t="s">
        <v>41</v>
      </c>
      <c r="AH8" s="20" t="s">
        <v>42</v>
      </c>
      <c r="AI8" s="27" t="s">
        <v>43</v>
      </c>
      <c r="AK8" s="26"/>
      <c r="AL8" s="26"/>
      <c r="AM8" s="26"/>
      <c r="AN8" s="1"/>
      <c r="AO8" s="1"/>
      <c r="AP8" s="1"/>
      <c r="AQ8" s="1"/>
      <c r="AR8" s="1"/>
      <c r="AS8" s="1"/>
      <c r="AT8" s="1"/>
      <c r="AU8" s="1"/>
    </row>
    <row r="9" spans="1:47" s="10" customFormat="1">
      <c r="A9" s="28"/>
      <c r="B9" s="11">
        <v>7</v>
      </c>
      <c r="C9" s="11" t="s">
        <v>207</v>
      </c>
      <c r="D9" s="11" t="s">
        <v>45</v>
      </c>
      <c r="E9" s="29" t="s">
        <v>208</v>
      </c>
      <c r="F9" s="13">
        <f t="shared" si="0"/>
        <v>48.670929300291547</v>
      </c>
      <c r="G9" s="14">
        <v>48670929.300291546</v>
      </c>
      <c r="H9" s="4">
        <v>21595</v>
      </c>
      <c r="I9" s="15">
        <v>0.53322528363047006</v>
      </c>
      <c r="J9" s="16">
        <v>0.56235239638805279</v>
      </c>
      <c r="K9" s="4">
        <f>G9/H9</f>
        <v>2253.8054781334358</v>
      </c>
      <c r="L9" s="17">
        <f>K9/$AG$20</f>
        <v>0.33889992343770958</v>
      </c>
      <c r="M9" s="19">
        <v>7.621632365810046E-3</v>
      </c>
      <c r="N9" s="19" t="s">
        <v>31</v>
      </c>
      <c r="O9" s="20" t="s">
        <v>32</v>
      </c>
      <c r="P9" s="20" t="s">
        <v>33</v>
      </c>
      <c r="Q9" s="20" t="s">
        <v>31</v>
      </c>
      <c r="R9" s="4"/>
      <c r="S9" s="4"/>
      <c r="T9" s="4"/>
      <c r="U9" s="20"/>
      <c r="V9" s="19" t="s">
        <v>31</v>
      </c>
      <c r="W9" s="19" t="s">
        <v>31</v>
      </c>
      <c r="X9" s="4"/>
      <c r="Y9" s="21" t="s">
        <v>67</v>
      </c>
      <c r="Z9" s="14">
        <v>1000000</v>
      </c>
      <c r="AA9" s="14">
        <v>988</v>
      </c>
      <c r="AB9" s="14">
        <f t="shared" ref="AB9:AB40" si="4">Z9/AA9</f>
        <v>1012.1457489878543</v>
      </c>
      <c r="AC9" s="22"/>
      <c r="AE9" s="23" t="s">
        <v>68</v>
      </c>
      <c r="AF9" s="31">
        <f>AVERAGE(M3:M40)</f>
        <v>6.9100812856774316E-3</v>
      </c>
      <c r="AG9" s="20" t="s">
        <v>69</v>
      </c>
      <c r="AH9" s="20" t="s">
        <v>42</v>
      </c>
      <c r="AI9" s="27" t="s">
        <v>43</v>
      </c>
      <c r="AK9" s="26"/>
      <c r="AL9" s="26"/>
      <c r="AM9" s="26"/>
      <c r="AN9" s="1"/>
      <c r="AO9" s="1"/>
      <c r="AP9" s="1"/>
      <c r="AQ9" s="1"/>
      <c r="AR9" s="1"/>
      <c r="AS9" s="1"/>
      <c r="AT9" s="1"/>
      <c r="AU9" s="1"/>
    </row>
    <row r="10" spans="1:47">
      <c r="A10" s="28">
        <v>3069.17</v>
      </c>
      <c r="B10" s="11">
        <v>8</v>
      </c>
      <c r="C10" s="11" t="s">
        <v>67</v>
      </c>
      <c r="D10" s="11" t="s">
        <v>65</v>
      </c>
      <c r="E10" s="29" t="s">
        <v>208</v>
      </c>
      <c r="F10" s="13">
        <f t="shared" si="0"/>
        <v>67.702462791514122</v>
      </c>
      <c r="G10" s="14">
        <v>67702462.791514128</v>
      </c>
      <c r="H10" s="4">
        <v>80984</v>
      </c>
      <c r="I10" s="15">
        <v>0.46059715499357901</v>
      </c>
      <c r="J10" s="16">
        <v>0.83065790773486126</v>
      </c>
      <c r="K10" s="4">
        <f t="shared" si="3"/>
        <v>835.99800937857015</v>
      </c>
      <c r="L10" s="17">
        <f>K10/$AG$21</f>
        <v>5.89928089555369E-2</v>
      </c>
      <c r="M10" s="18">
        <v>1.076076863326402E-2</v>
      </c>
      <c r="N10" s="27" t="s">
        <v>32</v>
      </c>
      <c r="O10" s="20" t="s">
        <v>32</v>
      </c>
      <c r="P10" s="20" t="s">
        <v>32</v>
      </c>
      <c r="Q10" s="20" t="s">
        <v>32</v>
      </c>
      <c r="R10" s="4">
        <v>2013</v>
      </c>
      <c r="S10" s="4">
        <v>2010</v>
      </c>
      <c r="T10" s="4" t="s">
        <v>66</v>
      </c>
      <c r="U10" s="20">
        <v>2014</v>
      </c>
      <c r="V10" s="19" t="s">
        <v>31</v>
      </c>
      <c r="W10" s="19" t="s">
        <v>31</v>
      </c>
      <c r="X10" s="4"/>
      <c r="Y10" s="21" t="s">
        <v>72</v>
      </c>
      <c r="Z10" s="14">
        <v>934293.91</v>
      </c>
      <c r="AA10" s="14">
        <v>988</v>
      </c>
      <c r="AB10" s="14">
        <f t="shared" si="4"/>
        <v>945.64160931174092</v>
      </c>
      <c r="AC10" s="22"/>
    </row>
    <row r="11" spans="1:47" ht="15" customHeight="1">
      <c r="A11" s="28">
        <v>45.7254</v>
      </c>
      <c r="B11" s="11">
        <v>9</v>
      </c>
      <c r="C11" s="32" t="s">
        <v>70</v>
      </c>
      <c r="D11" s="11" t="s">
        <v>71</v>
      </c>
      <c r="E11" s="29" t="s">
        <v>209</v>
      </c>
      <c r="F11" s="13">
        <f t="shared" si="0"/>
        <v>5.8159294546752376</v>
      </c>
      <c r="G11" s="14">
        <v>5815929.4546752376</v>
      </c>
      <c r="H11" s="4">
        <v>17714</v>
      </c>
      <c r="I11" s="15">
        <v>0.55447668510782433</v>
      </c>
      <c r="J11" s="16">
        <v>0.46183809416280908</v>
      </c>
      <c r="K11" s="4">
        <f t="shared" si="3"/>
        <v>328.32389379446977</v>
      </c>
      <c r="L11" s="17">
        <f>K11/$AG$22</f>
        <v>2.0810356642160854E-2</v>
      </c>
      <c r="M11" s="18">
        <v>1.700311467980551E-2</v>
      </c>
      <c r="N11" s="27" t="s">
        <v>33</v>
      </c>
      <c r="O11" s="20" t="s">
        <v>32</v>
      </c>
      <c r="P11" s="20" t="s">
        <v>33</v>
      </c>
      <c r="Q11" s="20" t="s">
        <v>32</v>
      </c>
      <c r="R11" s="4">
        <v>2010</v>
      </c>
      <c r="S11" s="4"/>
      <c r="T11" s="4"/>
      <c r="U11" s="20">
        <v>2010</v>
      </c>
      <c r="V11" s="19">
        <v>0.56999999999999995</v>
      </c>
      <c r="W11" s="19" t="s">
        <v>31</v>
      </c>
      <c r="X11" s="4"/>
      <c r="Y11" s="21" t="s">
        <v>75</v>
      </c>
      <c r="Z11" s="14">
        <v>850000</v>
      </c>
      <c r="AA11" s="14">
        <v>1449.7030781042786</v>
      </c>
      <c r="AB11" s="14">
        <f t="shared" si="4"/>
        <v>586.32696090534114</v>
      </c>
      <c r="AC11" s="22"/>
      <c r="AE11" s="10"/>
      <c r="AF11" s="10"/>
      <c r="AG11" s="10"/>
      <c r="AH11" s="10"/>
      <c r="AI11" s="10"/>
    </row>
    <row r="12" spans="1:47" s="10" customFormat="1" ht="15" customHeight="1">
      <c r="A12" s="28">
        <v>45.759500000000003</v>
      </c>
      <c r="B12" s="11">
        <v>10</v>
      </c>
      <c r="C12" s="32" t="s">
        <v>212</v>
      </c>
      <c r="D12" s="11" t="s">
        <v>71</v>
      </c>
      <c r="E12" s="29" t="s">
        <v>208</v>
      </c>
      <c r="F12" s="13">
        <f t="shared" si="0"/>
        <v>24.457449380674809</v>
      </c>
      <c r="G12" s="14">
        <v>24457449.380674809</v>
      </c>
      <c r="H12" s="4">
        <v>35166</v>
      </c>
      <c r="I12" s="15">
        <f>22653/H12</f>
        <v>0.64417334925780578</v>
      </c>
      <c r="J12" s="16">
        <f>17752/H12</f>
        <v>0.50480577830859352</v>
      </c>
      <c r="K12" s="4">
        <f t="shared" si="3"/>
        <v>695.48567879982966</v>
      </c>
      <c r="L12" s="17">
        <f>K12/$AG$22</f>
        <v>4.4082399389427478E-2</v>
      </c>
      <c r="M12" s="18">
        <v>4.8355941891825484E-3</v>
      </c>
      <c r="N12" s="27" t="s">
        <v>32</v>
      </c>
      <c r="O12" s="20" t="s">
        <v>32</v>
      </c>
      <c r="P12" s="20" t="s">
        <v>33</v>
      </c>
      <c r="Q12" s="20" t="s">
        <v>32</v>
      </c>
      <c r="R12" s="4">
        <v>2010</v>
      </c>
      <c r="S12" s="4"/>
      <c r="T12" s="4"/>
      <c r="U12" s="20">
        <v>2011</v>
      </c>
      <c r="V12" s="19" t="s">
        <v>31</v>
      </c>
      <c r="W12" s="19" t="s">
        <v>31</v>
      </c>
      <c r="X12" s="4"/>
      <c r="Y12" s="21" t="s">
        <v>78</v>
      </c>
      <c r="Z12" s="14">
        <v>1000000</v>
      </c>
      <c r="AA12" s="14">
        <v>1451</v>
      </c>
      <c r="AB12" s="14">
        <f t="shared" si="4"/>
        <v>689.17987594762235</v>
      </c>
      <c r="AC12" s="22"/>
      <c r="AK12" s="26"/>
      <c r="AL12" s="26"/>
      <c r="AM12" s="26"/>
      <c r="AN12" s="1"/>
      <c r="AO12" s="1"/>
      <c r="AP12" s="1"/>
      <c r="AQ12" s="1"/>
      <c r="AR12" s="1"/>
      <c r="AS12" s="1"/>
      <c r="AT12" s="1"/>
      <c r="AU12" s="1"/>
    </row>
    <row r="13" spans="1:47" s="10" customFormat="1">
      <c r="A13" s="28"/>
      <c r="B13" s="11">
        <v>11</v>
      </c>
      <c r="C13" s="32" t="s">
        <v>76</v>
      </c>
      <c r="D13" s="11" t="s">
        <v>77</v>
      </c>
      <c r="E13" s="29" t="s">
        <v>208</v>
      </c>
      <c r="F13" s="13">
        <f t="shared" si="0"/>
        <v>33.535829609999993</v>
      </c>
      <c r="G13" s="14">
        <v>33535829.609999996</v>
      </c>
      <c r="H13" s="4">
        <v>15274</v>
      </c>
      <c r="I13" s="15">
        <v>0.39832394919470998</v>
      </c>
      <c r="J13" s="16">
        <v>0.29059341141002054</v>
      </c>
      <c r="K13" s="4">
        <f t="shared" si="3"/>
        <v>2195.6153993714806</v>
      </c>
      <c r="L13" s="17">
        <f>K13/$AG$23</f>
        <v>0.20523038429404838</v>
      </c>
      <c r="M13" s="18">
        <v>2.2628803247906292E-2</v>
      </c>
      <c r="N13" s="27" t="s">
        <v>33</v>
      </c>
      <c r="O13" s="20" t="s">
        <v>32</v>
      </c>
      <c r="P13" s="20" t="s">
        <v>32</v>
      </c>
      <c r="Q13" s="20" t="s">
        <v>32</v>
      </c>
      <c r="R13" s="4"/>
      <c r="S13" s="4">
        <v>2014</v>
      </c>
      <c r="T13" s="4"/>
      <c r="U13" s="20">
        <v>2014</v>
      </c>
      <c r="V13" s="19">
        <v>0.35</v>
      </c>
      <c r="W13" s="19" t="s">
        <v>31</v>
      </c>
      <c r="X13" s="4"/>
      <c r="Y13" s="21" t="s">
        <v>80</v>
      </c>
      <c r="Z13" s="14">
        <v>500000</v>
      </c>
      <c r="AA13" s="14">
        <v>1712</v>
      </c>
      <c r="AB13" s="14">
        <f t="shared" si="4"/>
        <v>292.05607476635515</v>
      </c>
      <c r="AC13" s="22"/>
      <c r="AK13" s="26"/>
      <c r="AL13" s="26"/>
      <c r="AM13" s="26"/>
      <c r="AN13" s="1"/>
      <c r="AO13" s="1"/>
      <c r="AP13" s="1"/>
      <c r="AQ13" s="1"/>
      <c r="AR13" s="1"/>
      <c r="AS13" s="1"/>
      <c r="AT13" s="1"/>
      <c r="AU13" s="1"/>
    </row>
    <row r="14" spans="1:47" s="10" customFormat="1">
      <c r="A14" s="28"/>
      <c r="B14" s="11">
        <v>12</v>
      </c>
      <c r="C14" s="11" t="s">
        <v>79</v>
      </c>
      <c r="D14" s="11" t="s">
        <v>77</v>
      </c>
      <c r="E14" s="29" t="s">
        <v>208</v>
      </c>
      <c r="F14" s="13">
        <f t="shared" si="0"/>
        <v>25.67124858</v>
      </c>
      <c r="G14" s="14">
        <v>25671248.580000002</v>
      </c>
      <c r="H14" s="4">
        <v>14816</v>
      </c>
      <c r="I14" s="15">
        <v>0.57842872570194404</v>
      </c>
      <c r="J14" s="16">
        <v>0.50066608252211497</v>
      </c>
      <c r="K14" s="4">
        <f t="shared" si="3"/>
        <v>1732.6706654967604</v>
      </c>
      <c r="L14" s="17">
        <f>K14/$AG$23</f>
        <v>0.16195763002788111</v>
      </c>
      <c r="M14" s="18">
        <v>6.2515214053526953E-3</v>
      </c>
      <c r="N14" s="27" t="s">
        <v>33</v>
      </c>
      <c r="O14" s="20" t="s">
        <v>32</v>
      </c>
      <c r="P14" s="20" t="s">
        <v>32</v>
      </c>
      <c r="Q14" s="20" t="s">
        <v>32</v>
      </c>
      <c r="R14" s="20"/>
      <c r="S14" s="20"/>
      <c r="T14" s="20"/>
      <c r="U14" s="20"/>
      <c r="V14" s="19">
        <v>0.43</v>
      </c>
      <c r="W14" s="19" t="s">
        <v>31</v>
      </c>
      <c r="X14" s="4"/>
      <c r="Y14" s="21" t="s">
        <v>83</v>
      </c>
      <c r="Z14" s="14">
        <v>1000000</v>
      </c>
      <c r="AA14" s="14">
        <v>2081.0403530707435</v>
      </c>
      <c r="AB14" s="14">
        <f t="shared" si="4"/>
        <v>480.52888475921145</v>
      </c>
      <c r="AC14" s="22"/>
      <c r="AF14" s="33"/>
      <c r="AG14" s="34"/>
      <c r="AH14" s="33"/>
      <c r="AK14" s="26"/>
      <c r="AL14" s="26"/>
      <c r="AM14" s="26"/>
      <c r="AN14" s="1"/>
      <c r="AO14" s="1"/>
      <c r="AP14" s="1"/>
      <c r="AQ14" s="1"/>
      <c r="AR14" s="1"/>
      <c r="AS14" s="1"/>
      <c r="AT14" s="1"/>
      <c r="AU14" s="1"/>
    </row>
    <row r="15" spans="1:47" s="10" customFormat="1">
      <c r="A15" s="28"/>
      <c r="B15" s="11">
        <v>13</v>
      </c>
      <c r="C15" s="11" t="s">
        <v>81</v>
      </c>
      <c r="D15" s="11" t="s">
        <v>77</v>
      </c>
      <c r="E15" s="29" t="s">
        <v>209</v>
      </c>
      <c r="F15" s="13">
        <f t="shared" si="0"/>
        <v>37.600119729999996</v>
      </c>
      <c r="G15" s="14">
        <v>37600119.729999997</v>
      </c>
      <c r="H15" s="4">
        <v>41235</v>
      </c>
      <c r="I15" s="15">
        <v>0.79316114950891237</v>
      </c>
      <c r="J15" s="16">
        <v>0.75739056626652113</v>
      </c>
      <c r="K15" s="4">
        <f t="shared" si="3"/>
        <v>911.84963574633196</v>
      </c>
      <c r="L15" s="17">
        <f>K15/$AG$23</f>
        <v>8.5233165706607106E-2</v>
      </c>
      <c r="M15" s="18">
        <v>5.7692901394386072E-3</v>
      </c>
      <c r="N15" s="27" t="s">
        <v>33</v>
      </c>
      <c r="O15" s="20" t="s">
        <v>32</v>
      </c>
      <c r="P15" s="20" t="s">
        <v>32</v>
      </c>
      <c r="Q15" s="20" t="s">
        <v>32</v>
      </c>
      <c r="R15" s="4">
        <v>2016</v>
      </c>
      <c r="S15" s="4"/>
      <c r="T15" s="4">
        <v>2014</v>
      </c>
      <c r="U15" s="20">
        <v>2016</v>
      </c>
      <c r="V15" s="19">
        <v>0.59</v>
      </c>
      <c r="W15" s="19" t="s">
        <v>31</v>
      </c>
      <c r="X15" s="4"/>
      <c r="Y15" s="21" t="s">
        <v>79</v>
      </c>
      <c r="Z15" s="14">
        <v>800000</v>
      </c>
      <c r="AA15" s="14">
        <v>1531</v>
      </c>
      <c r="AB15" s="14">
        <f t="shared" si="4"/>
        <v>522.53429131286737</v>
      </c>
      <c r="AC15" s="22"/>
      <c r="AF15" s="33"/>
      <c r="AG15" s="34"/>
      <c r="AH15" s="33"/>
      <c r="AN15" s="1"/>
      <c r="AO15" s="1"/>
      <c r="AP15" s="1"/>
      <c r="AQ15" s="1"/>
      <c r="AR15" s="1"/>
      <c r="AS15" s="1"/>
      <c r="AT15" s="1"/>
      <c r="AU15" s="1"/>
    </row>
    <row r="16" spans="1:47" s="10" customFormat="1">
      <c r="A16" s="28"/>
      <c r="B16" s="11">
        <v>14</v>
      </c>
      <c r="C16" s="11" t="s">
        <v>84</v>
      </c>
      <c r="D16" s="11" t="s">
        <v>77</v>
      </c>
      <c r="E16" s="29" t="s">
        <v>208</v>
      </c>
      <c r="F16" s="13">
        <f t="shared" si="0"/>
        <v>94.657740260000338</v>
      </c>
      <c r="G16" s="14">
        <v>94657740.260000333</v>
      </c>
      <c r="H16" s="4">
        <v>41070</v>
      </c>
      <c r="I16" s="15">
        <v>0.55840000000000001</v>
      </c>
      <c r="J16" s="16">
        <v>1</v>
      </c>
      <c r="K16" s="4">
        <f t="shared" si="3"/>
        <v>2304.790364256156</v>
      </c>
      <c r="L16" s="17">
        <f>K16/$AG$23</f>
        <v>0.21543527719331712</v>
      </c>
      <c r="M16" s="18">
        <v>5.3923746605188418E-4</v>
      </c>
      <c r="N16" s="27" t="s">
        <v>32</v>
      </c>
      <c r="O16" s="20" t="s">
        <v>32</v>
      </c>
      <c r="P16" s="20" t="s">
        <v>32</v>
      </c>
      <c r="Q16" s="20" t="s">
        <v>32</v>
      </c>
      <c r="R16" s="4">
        <v>2012</v>
      </c>
      <c r="S16" s="4"/>
      <c r="T16" s="4"/>
      <c r="U16" s="20">
        <v>2012</v>
      </c>
      <c r="V16" s="19">
        <v>0.34</v>
      </c>
      <c r="W16" s="19" t="s">
        <v>31</v>
      </c>
      <c r="X16" s="4"/>
      <c r="Y16" s="21" t="s">
        <v>89</v>
      </c>
      <c r="Z16" s="14">
        <v>800000</v>
      </c>
      <c r="AA16" s="14">
        <v>1600</v>
      </c>
      <c r="AB16" s="14">
        <f t="shared" si="4"/>
        <v>500</v>
      </c>
      <c r="AC16" s="22"/>
      <c r="AG16" s="34"/>
      <c r="AH16" s="33"/>
      <c r="AN16" s="1"/>
      <c r="AO16" s="1"/>
      <c r="AP16" s="1"/>
      <c r="AQ16" s="1"/>
      <c r="AR16" s="1"/>
      <c r="AS16" s="1"/>
      <c r="AT16" s="1"/>
      <c r="AU16" s="1"/>
    </row>
    <row r="17" spans="1:47" s="10" customFormat="1">
      <c r="A17" s="28">
        <v>7.7339399999999996</v>
      </c>
      <c r="B17" s="11">
        <v>15</v>
      </c>
      <c r="C17" s="11" t="s">
        <v>85</v>
      </c>
      <c r="D17" s="11" t="s">
        <v>86</v>
      </c>
      <c r="E17" s="29" t="s">
        <v>209</v>
      </c>
      <c r="F17" s="13">
        <f t="shared" si="0"/>
        <v>5.460823207247719</v>
      </c>
      <c r="G17" s="14">
        <v>5460823.2072477192</v>
      </c>
      <c r="H17" s="4">
        <v>2987</v>
      </c>
      <c r="I17" s="15">
        <v>0.57348510210913961</v>
      </c>
      <c r="J17" s="16">
        <v>0.9912956143287579</v>
      </c>
      <c r="K17" s="4">
        <f t="shared" si="3"/>
        <v>1828.1965876289653</v>
      </c>
      <c r="L17" s="17">
        <f>K17/$AG$25</f>
        <v>0.23060579071482193</v>
      </c>
      <c r="M17" s="18">
        <v>1.3050219676283092E-2</v>
      </c>
      <c r="N17" s="27" t="s">
        <v>33</v>
      </c>
      <c r="O17" s="20" t="s">
        <v>32</v>
      </c>
      <c r="P17" s="20" t="s">
        <v>32</v>
      </c>
      <c r="Q17" s="20" t="s">
        <v>33</v>
      </c>
      <c r="R17" s="4"/>
      <c r="S17" s="4"/>
      <c r="T17" s="4"/>
      <c r="U17" s="20" t="s">
        <v>88</v>
      </c>
      <c r="V17" s="19" t="s">
        <v>31</v>
      </c>
      <c r="W17" s="19" t="s">
        <v>31</v>
      </c>
      <c r="X17" s="4"/>
      <c r="Y17" s="21" t="s">
        <v>81</v>
      </c>
      <c r="Z17" s="14">
        <v>2000000</v>
      </c>
      <c r="AA17" s="14">
        <v>862</v>
      </c>
      <c r="AB17" s="14">
        <f t="shared" si="4"/>
        <v>2320.1856148491879</v>
      </c>
      <c r="AC17" s="22"/>
      <c r="AG17" s="34"/>
      <c r="AH17" s="33"/>
      <c r="AN17" s="1"/>
      <c r="AO17" s="1"/>
      <c r="AP17" s="1"/>
      <c r="AQ17" s="1"/>
      <c r="AR17" s="1"/>
      <c r="AS17" s="1"/>
      <c r="AT17" s="1"/>
      <c r="AU17" s="1"/>
    </row>
    <row r="18" spans="1:47" s="10" customFormat="1" ht="25.5">
      <c r="A18" s="28"/>
      <c r="B18" s="11">
        <v>16</v>
      </c>
      <c r="C18" s="11" t="s">
        <v>90</v>
      </c>
      <c r="D18" s="11" t="s">
        <v>91</v>
      </c>
      <c r="E18" s="29" t="s">
        <v>208</v>
      </c>
      <c r="F18" s="13">
        <f t="shared" si="0"/>
        <v>81.954293679999992</v>
      </c>
      <c r="G18" s="14">
        <v>81954293.679999992</v>
      </c>
      <c r="H18" s="4">
        <v>18382</v>
      </c>
      <c r="I18" s="15">
        <v>0.51028179741051027</v>
      </c>
      <c r="J18" s="35">
        <v>0.59318898922859475</v>
      </c>
      <c r="K18" s="4">
        <f t="shared" si="3"/>
        <v>4458.3991774562064</v>
      </c>
      <c r="L18" s="17">
        <f>K18/$AG$24</f>
        <v>0.52091240744277301</v>
      </c>
      <c r="M18" s="18">
        <v>1.1919185513502677E-2</v>
      </c>
      <c r="N18" s="27" t="s">
        <v>32</v>
      </c>
      <c r="O18" s="20" t="s">
        <v>32</v>
      </c>
      <c r="P18" s="20" t="s">
        <v>33</v>
      </c>
      <c r="Q18" s="20" t="s">
        <v>32</v>
      </c>
      <c r="R18" s="4"/>
      <c r="S18" s="4"/>
      <c r="T18" s="4" t="s">
        <v>92</v>
      </c>
      <c r="U18" s="20">
        <v>2013</v>
      </c>
      <c r="V18" s="19" t="s">
        <v>31</v>
      </c>
      <c r="W18" s="19" t="s">
        <v>31</v>
      </c>
      <c r="X18" s="4"/>
      <c r="Y18" s="21" t="s">
        <v>84</v>
      </c>
      <c r="Z18" s="14">
        <v>2000000</v>
      </c>
      <c r="AA18" s="14">
        <v>1507</v>
      </c>
      <c r="AB18" s="14">
        <f t="shared" si="4"/>
        <v>1327.1400132714002</v>
      </c>
      <c r="AC18" s="4"/>
      <c r="AE18" s="5" t="s">
        <v>93</v>
      </c>
      <c r="AF18" s="6" t="s">
        <v>94</v>
      </c>
      <c r="AG18" s="6" t="s">
        <v>95</v>
      </c>
      <c r="AH18" s="6" t="s">
        <v>96</v>
      </c>
      <c r="AI18" s="6" t="s">
        <v>97</v>
      </c>
      <c r="AN18" s="1"/>
      <c r="AO18" s="1"/>
      <c r="AP18" s="1"/>
      <c r="AQ18" s="1"/>
      <c r="AR18" s="1"/>
      <c r="AS18" s="1"/>
      <c r="AT18" s="1"/>
      <c r="AU18" s="1"/>
    </row>
    <row r="19" spans="1:47" s="10" customFormat="1" ht="21" customHeight="1">
      <c r="A19" s="28"/>
      <c r="B19" s="11">
        <v>17</v>
      </c>
      <c r="C19" s="11" t="s">
        <v>98</v>
      </c>
      <c r="D19" s="11" t="s">
        <v>91</v>
      </c>
      <c r="E19" s="29" t="s">
        <v>208</v>
      </c>
      <c r="F19" s="13">
        <f t="shared" si="0"/>
        <v>21.039417199999999</v>
      </c>
      <c r="G19" s="14">
        <v>21039417.199999999</v>
      </c>
      <c r="H19" s="4">
        <v>13232</v>
      </c>
      <c r="I19" s="15">
        <v>0.58184703748488509</v>
      </c>
      <c r="J19" s="16">
        <v>0.70495767835550183</v>
      </c>
      <c r="K19" s="4">
        <f t="shared" si="3"/>
        <v>1590.0405985489722</v>
      </c>
      <c r="L19" s="17">
        <f>K19/$AG$24</f>
        <v>0.1857778640167598</v>
      </c>
      <c r="M19" s="18">
        <v>0</v>
      </c>
      <c r="N19" s="27" t="s">
        <v>33</v>
      </c>
      <c r="O19" s="20" t="s">
        <v>32</v>
      </c>
      <c r="P19" s="20" t="s">
        <v>33</v>
      </c>
      <c r="Q19" s="20" t="s">
        <v>33</v>
      </c>
      <c r="R19" s="20"/>
      <c r="S19" s="20"/>
      <c r="T19" s="20"/>
      <c r="U19" s="20" t="s">
        <v>88</v>
      </c>
      <c r="V19" s="19" t="s">
        <v>31</v>
      </c>
      <c r="W19" s="19" t="s">
        <v>31</v>
      </c>
      <c r="X19" s="4"/>
      <c r="Y19" s="21" t="s">
        <v>100</v>
      </c>
      <c r="Z19" s="14">
        <v>2000000</v>
      </c>
      <c r="AA19" s="14">
        <v>1507</v>
      </c>
      <c r="AB19" s="14">
        <f t="shared" si="4"/>
        <v>1327.1400132714002</v>
      </c>
      <c r="AC19" s="4"/>
      <c r="AD19" s="5"/>
      <c r="AE19" s="11" t="s">
        <v>29</v>
      </c>
      <c r="AF19" s="4">
        <v>1625080.9300000002</v>
      </c>
      <c r="AG19" s="4">
        <v>22303.205000000002</v>
      </c>
      <c r="AH19" s="36">
        <v>0.83599999999999997</v>
      </c>
      <c r="AI19" s="37">
        <v>32.6</v>
      </c>
      <c r="AJ19" s="1"/>
      <c r="AN19" s="1"/>
      <c r="AO19" s="1"/>
      <c r="AP19" s="1"/>
      <c r="AQ19" s="1"/>
      <c r="AR19" s="1"/>
      <c r="AS19" s="1"/>
      <c r="AT19" s="1"/>
      <c r="AU19" s="1"/>
    </row>
    <row r="20" spans="1:47" s="10" customFormat="1">
      <c r="A20" s="28"/>
      <c r="B20" s="11">
        <v>18</v>
      </c>
      <c r="C20" s="11" t="s">
        <v>99</v>
      </c>
      <c r="D20" s="11" t="s">
        <v>91</v>
      </c>
      <c r="E20" s="29" t="s">
        <v>210</v>
      </c>
      <c r="F20" s="13">
        <f t="shared" si="0"/>
        <v>5.0560146700000006</v>
      </c>
      <c r="G20" s="14">
        <v>5056014.6700000009</v>
      </c>
      <c r="H20" s="4">
        <v>15109</v>
      </c>
      <c r="I20" s="15">
        <v>0.85088357932358194</v>
      </c>
      <c r="J20" s="16">
        <v>4.0770401747302933E-2</v>
      </c>
      <c r="K20" s="4">
        <f t="shared" si="3"/>
        <v>334.63595671454107</v>
      </c>
      <c r="L20" s="17">
        <f>K20/$AG$24</f>
        <v>3.9098343349449768E-2</v>
      </c>
      <c r="M20" s="18">
        <v>0</v>
      </c>
      <c r="N20" s="27" t="s">
        <v>33</v>
      </c>
      <c r="O20" s="20" t="s">
        <v>32</v>
      </c>
      <c r="P20" s="20" t="s">
        <v>33</v>
      </c>
      <c r="Q20" s="20" t="s">
        <v>33</v>
      </c>
      <c r="R20" s="20"/>
      <c r="S20" s="20"/>
      <c r="T20" s="20"/>
      <c r="U20" s="20" t="s">
        <v>88</v>
      </c>
      <c r="V20" s="19" t="s">
        <v>31</v>
      </c>
      <c r="W20" s="19">
        <v>0.19</v>
      </c>
      <c r="X20" s="4"/>
      <c r="Y20" s="21" t="s">
        <v>90</v>
      </c>
      <c r="Z20" s="14">
        <v>1000000</v>
      </c>
      <c r="AA20" s="14">
        <v>2268</v>
      </c>
      <c r="AB20" s="14">
        <f t="shared" si="4"/>
        <v>440.91710758377423</v>
      </c>
      <c r="AC20" s="4"/>
      <c r="AD20" s="11"/>
      <c r="AE20" s="11" t="s">
        <v>45</v>
      </c>
      <c r="AF20" s="4">
        <v>9395794.3900000025</v>
      </c>
      <c r="AG20" s="4">
        <v>6650.357</v>
      </c>
      <c r="AH20" s="36">
        <v>0.66183076420764497</v>
      </c>
      <c r="AI20" s="37">
        <v>39.299999999999997</v>
      </c>
      <c r="AJ20" s="1"/>
      <c r="AN20" s="1"/>
      <c r="AO20" s="1"/>
      <c r="AP20" s="1"/>
      <c r="AQ20" s="1"/>
      <c r="AR20" s="1"/>
      <c r="AS20" s="1"/>
      <c r="AT20" s="1"/>
      <c r="AU20" s="1"/>
    </row>
    <row r="21" spans="1:47" s="10" customFormat="1">
      <c r="A21" s="28"/>
      <c r="B21" s="11">
        <v>19</v>
      </c>
      <c r="C21" s="11" t="s">
        <v>101</v>
      </c>
      <c r="D21" s="11" t="s">
        <v>91</v>
      </c>
      <c r="E21" s="29" t="s">
        <v>208</v>
      </c>
      <c r="F21" s="13">
        <f t="shared" si="0"/>
        <v>10.89461028</v>
      </c>
      <c r="G21" s="14">
        <v>10894610.279999999</v>
      </c>
      <c r="H21" s="4">
        <v>7180</v>
      </c>
      <c r="I21" s="15">
        <v>0.47256267409470754</v>
      </c>
      <c r="J21" s="16">
        <v>0.64902506963788298</v>
      </c>
      <c r="K21" s="4">
        <f t="shared" si="3"/>
        <v>1517.355192200557</v>
      </c>
      <c r="L21" s="17">
        <f>K21/$AG$24</f>
        <v>0.17728541448501731</v>
      </c>
      <c r="M21" s="18">
        <v>2.0235328693189381E-2</v>
      </c>
      <c r="N21" s="30" t="s">
        <v>32</v>
      </c>
      <c r="O21" s="20" t="s">
        <v>32</v>
      </c>
      <c r="P21" s="20" t="s">
        <v>33</v>
      </c>
      <c r="Q21" s="20" t="s">
        <v>32</v>
      </c>
      <c r="R21" s="4"/>
      <c r="S21" s="4"/>
      <c r="T21" s="4"/>
      <c r="U21" s="20">
        <v>2011</v>
      </c>
      <c r="V21" s="19" t="s">
        <v>31</v>
      </c>
      <c r="W21" s="19" t="s">
        <v>31</v>
      </c>
      <c r="X21" s="4"/>
      <c r="Y21" s="21" t="s">
        <v>103</v>
      </c>
      <c r="Z21" s="14">
        <v>1000000</v>
      </c>
      <c r="AA21" s="14">
        <v>4343.6121777290182</v>
      </c>
      <c r="AB21" s="14">
        <f t="shared" si="4"/>
        <v>230.22313205752926</v>
      </c>
      <c r="AC21" s="4"/>
      <c r="AD21" s="11"/>
      <c r="AE21" s="11" t="s">
        <v>65</v>
      </c>
      <c r="AF21" s="4">
        <v>1228680.3899999999</v>
      </c>
      <c r="AG21" s="4">
        <v>14171.184999999999</v>
      </c>
      <c r="AH21" s="36">
        <v>0.72017039997179799</v>
      </c>
      <c r="AI21" s="37">
        <v>27.8</v>
      </c>
      <c r="AJ21" s="1"/>
      <c r="AN21" s="1"/>
      <c r="AO21" s="1"/>
      <c r="AP21" s="1"/>
      <c r="AQ21" s="1"/>
      <c r="AR21" s="1"/>
      <c r="AS21" s="1"/>
      <c r="AT21" s="1"/>
      <c r="AU21" s="1"/>
    </row>
    <row r="22" spans="1:47" s="10" customFormat="1">
      <c r="A22" s="28"/>
      <c r="B22" s="11">
        <v>20</v>
      </c>
      <c r="C22" s="11" t="s">
        <v>102</v>
      </c>
      <c r="D22" s="11" t="s">
        <v>91</v>
      </c>
      <c r="E22" s="29" t="s">
        <v>208</v>
      </c>
      <c r="F22" s="13">
        <f t="shared" si="0"/>
        <v>30.799793570000034</v>
      </c>
      <c r="G22" s="14">
        <v>30799793.570000034</v>
      </c>
      <c r="H22" s="4">
        <v>18652</v>
      </c>
      <c r="I22" s="15">
        <v>0.46179999999999999</v>
      </c>
      <c r="J22" s="15">
        <v>0.9368968475230538</v>
      </c>
      <c r="K22" s="4">
        <f t="shared" si="3"/>
        <v>1651.2863805490047</v>
      </c>
      <c r="L22" s="17">
        <f>K22/$AG$24</f>
        <v>0.19293372567864789</v>
      </c>
      <c r="M22" s="18">
        <v>6.3549451899784209E-3</v>
      </c>
      <c r="N22" s="27" t="s">
        <v>33</v>
      </c>
      <c r="O22" s="20" t="s">
        <v>32</v>
      </c>
      <c r="P22" s="20" t="s">
        <v>33</v>
      </c>
      <c r="Q22" s="20" t="s">
        <v>33</v>
      </c>
      <c r="R22" s="4"/>
      <c r="S22" s="4"/>
      <c r="T22" s="4"/>
      <c r="U22" s="20" t="s">
        <v>88</v>
      </c>
      <c r="V22" s="19" t="s">
        <v>31</v>
      </c>
      <c r="W22" s="19" t="s">
        <v>31</v>
      </c>
      <c r="X22" s="4"/>
      <c r="Y22" s="21" t="s">
        <v>107</v>
      </c>
      <c r="Z22" s="14">
        <v>1000000</v>
      </c>
      <c r="AA22" s="14">
        <v>1680</v>
      </c>
      <c r="AB22" s="14">
        <f t="shared" si="4"/>
        <v>595.23809523809518</v>
      </c>
      <c r="AC22" s="4"/>
      <c r="AD22" s="11"/>
      <c r="AE22" s="11" t="s">
        <v>104</v>
      </c>
      <c r="AF22" s="4">
        <v>1387547.98</v>
      </c>
      <c r="AG22" s="4">
        <v>15776.947</v>
      </c>
      <c r="AH22" s="36">
        <v>0.71502847209969</v>
      </c>
      <c r="AI22" s="37">
        <v>41.1</v>
      </c>
      <c r="AJ22" s="1"/>
      <c r="AN22" s="1"/>
      <c r="AO22" s="1"/>
      <c r="AP22" s="1"/>
      <c r="AQ22" s="1"/>
      <c r="AR22" s="1"/>
      <c r="AS22" s="1"/>
      <c r="AT22" s="1"/>
      <c r="AU22" s="1"/>
    </row>
    <row r="23" spans="1:47" s="38" customFormat="1">
      <c r="A23" s="28">
        <v>22.6631</v>
      </c>
      <c r="B23" s="11">
        <v>21</v>
      </c>
      <c r="C23" s="11" t="s">
        <v>105</v>
      </c>
      <c r="D23" s="11" t="s">
        <v>106</v>
      </c>
      <c r="E23" s="29" t="s">
        <v>208</v>
      </c>
      <c r="F23" s="13">
        <f t="shared" si="0"/>
        <v>35.351758003048452</v>
      </c>
      <c r="G23" s="14">
        <v>35351758.00304845</v>
      </c>
      <c r="H23" s="4">
        <v>10248</v>
      </c>
      <c r="I23" s="15">
        <v>1</v>
      </c>
      <c r="J23" s="16">
        <v>0.39314988290398128</v>
      </c>
      <c r="K23" s="4">
        <f t="shared" si="3"/>
        <v>3449.6250978774833</v>
      </c>
      <c r="L23" s="17">
        <f t="shared" ref="L23:L28" si="5">K23/$AG$26</f>
        <v>0.69182338293827939</v>
      </c>
      <c r="M23" s="18">
        <v>1.2028212870941052E-3</v>
      </c>
      <c r="N23" s="27" t="s">
        <v>33</v>
      </c>
      <c r="O23" s="20" t="s">
        <v>32</v>
      </c>
      <c r="P23" s="20" t="s">
        <v>32</v>
      </c>
      <c r="Q23" s="4" t="s">
        <v>32</v>
      </c>
      <c r="R23" s="4"/>
      <c r="S23" s="4">
        <v>2014</v>
      </c>
      <c r="T23" s="4"/>
      <c r="U23" s="20">
        <v>2014</v>
      </c>
      <c r="V23" s="19" t="s">
        <v>31</v>
      </c>
      <c r="W23" s="19" t="s">
        <v>31</v>
      </c>
      <c r="X23" s="4"/>
      <c r="Y23" s="21" t="s">
        <v>109</v>
      </c>
      <c r="Z23" s="14">
        <v>500000</v>
      </c>
      <c r="AA23" s="14">
        <v>1760</v>
      </c>
      <c r="AB23" s="14">
        <f t="shared" si="4"/>
        <v>284.09090909090907</v>
      </c>
      <c r="AC23" s="4"/>
      <c r="AD23" s="11"/>
      <c r="AE23" s="11" t="s">
        <v>77</v>
      </c>
      <c r="AF23" s="4">
        <v>9188295.4000000004</v>
      </c>
      <c r="AG23" s="4">
        <v>10698.296</v>
      </c>
      <c r="AH23" s="36">
        <v>0.73167444306173501</v>
      </c>
      <c r="AI23" s="37">
        <v>22.5</v>
      </c>
      <c r="AJ23" s="1"/>
      <c r="AN23" s="1"/>
      <c r="AO23" s="1"/>
      <c r="AP23" s="1"/>
      <c r="AQ23" s="1"/>
      <c r="AR23" s="1"/>
      <c r="AS23" s="1"/>
      <c r="AT23" s="1"/>
      <c r="AU23" s="1"/>
    </row>
    <row r="24" spans="1:47" s="38" customFormat="1">
      <c r="A24" s="28">
        <v>22.635899999999999</v>
      </c>
      <c r="B24" s="11">
        <v>22</v>
      </c>
      <c r="C24" s="11" t="s">
        <v>108</v>
      </c>
      <c r="D24" s="11" t="s">
        <v>106</v>
      </c>
      <c r="E24" s="29" t="s">
        <v>210</v>
      </c>
      <c r="F24" s="13">
        <f t="shared" si="0"/>
        <v>21.827506748304696</v>
      </c>
      <c r="G24" s="14">
        <v>21827506.748304695</v>
      </c>
      <c r="H24" s="4">
        <v>20561</v>
      </c>
      <c r="I24" s="15">
        <v>0.53061621516463209</v>
      </c>
      <c r="J24" s="16">
        <v>0.62997908662030055</v>
      </c>
      <c r="K24" s="4">
        <f t="shared" si="3"/>
        <v>1061.5975267888086</v>
      </c>
      <c r="L24" s="17">
        <f t="shared" si="5"/>
        <v>0.21290371314663611</v>
      </c>
      <c r="M24" s="18">
        <v>0</v>
      </c>
      <c r="N24" s="27" t="s">
        <v>33</v>
      </c>
      <c r="O24" s="20" t="s">
        <v>32</v>
      </c>
      <c r="P24" s="20" t="s">
        <v>33</v>
      </c>
      <c r="Q24" s="20" t="s">
        <v>33</v>
      </c>
      <c r="R24" s="20"/>
      <c r="S24" s="20"/>
      <c r="T24" s="20"/>
      <c r="U24" s="20" t="s">
        <v>88</v>
      </c>
      <c r="V24" s="19" t="s">
        <v>31</v>
      </c>
      <c r="W24" s="19" t="s">
        <v>31</v>
      </c>
      <c r="X24" s="4"/>
      <c r="Y24" s="21" t="s">
        <v>112</v>
      </c>
      <c r="Z24" s="14">
        <v>1000000</v>
      </c>
      <c r="AA24" s="14">
        <v>1863</v>
      </c>
      <c r="AB24" s="14">
        <f t="shared" si="4"/>
        <v>536.76865271068175</v>
      </c>
      <c r="AC24" s="4"/>
      <c r="AD24" s="11"/>
      <c r="AE24" s="11" t="s">
        <v>110</v>
      </c>
      <c r="AF24" s="4">
        <v>7376226.7999999998</v>
      </c>
      <c r="AG24" s="4">
        <v>8558.8269999999993</v>
      </c>
      <c r="AH24" s="36">
        <v>0.66578428849696403</v>
      </c>
      <c r="AI24" s="37">
        <v>31.8</v>
      </c>
      <c r="AJ24" s="1"/>
      <c r="AN24" s="1"/>
      <c r="AO24" s="1"/>
      <c r="AP24" s="1"/>
      <c r="AQ24" s="1"/>
      <c r="AR24" s="1"/>
      <c r="AS24" s="1"/>
      <c r="AT24" s="1"/>
      <c r="AU24" s="1"/>
    </row>
    <row r="25" spans="1:47" s="38" customFormat="1" ht="15" customHeight="1">
      <c r="A25" s="28"/>
      <c r="B25" s="11">
        <v>23</v>
      </c>
      <c r="C25" s="11" t="s">
        <v>111</v>
      </c>
      <c r="D25" s="11" t="s">
        <v>106</v>
      </c>
      <c r="E25" s="29" t="s">
        <v>208</v>
      </c>
      <c r="F25" s="13">
        <f t="shared" si="0"/>
        <v>56.35760972577075</v>
      </c>
      <c r="G25" s="14">
        <v>56357609.725770749</v>
      </c>
      <c r="H25" s="4">
        <v>41795</v>
      </c>
      <c r="I25" s="15">
        <v>0.46926665869123102</v>
      </c>
      <c r="J25" s="16">
        <v>0.71597080990549111</v>
      </c>
      <c r="K25" s="4">
        <f t="shared" si="3"/>
        <v>1348.4294706488993</v>
      </c>
      <c r="L25" s="17">
        <f t="shared" si="5"/>
        <v>0.27042794842024503</v>
      </c>
      <c r="M25" s="18">
        <v>5.4621141690021002E-3</v>
      </c>
      <c r="N25" s="27" t="s">
        <v>33</v>
      </c>
      <c r="O25" s="20" t="s">
        <v>32</v>
      </c>
      <c r="P25" s="20" t="s">
        <v>32</v>
      </c>
      <c r="Q25" s="20" t="s">
        <v>33</v>
      </c>
      <c r="R25" s="20"/>
      <c r="S25" s="20"/>
      <c r="T25" s="20"/>
      <c r="U25" s="20" t="s">
        <v>88</v>
      </c>
      <c r="V25" s="19" t="s">
        <v>31</v>
      </c>
      <c r="W25" s="19" t="s">
        <v>31</v>
      </c>
      <c r="X25" s="4"/>
      <c r="Y25" s="21" t="s">
        <v>114</v>
      </c>
      <c r="Z25" s="14">
        <v>500000</v>
      </c>
      <c r="AA25" s="14">
        <v>1722</v>
      </c>
      <c r="AB25" s="14">
        <f t="shared" si="4"/>
        <v>290.36004645760744</v>
      </c>
      <c r="AC25" s="4"/>
      <c r="AD25" s="11"/>
      <c r="AE25" s="11" t="s">
        <v>86</v>
      </c>
      <c r="AF25" s="4">
        <v>374572.73999999993</v>
      </c>
      <c r="AG25" s="4">
        <v>7927.8</v>
      </c>
      <c r="AH25" s="36">
        <v>0.627</v>
      </c>
      <c r="AI25" s="37">
        <v>59.3</v>
      </c>
      <c r="AJ25" s="1"/>
      <c r="AN25" s="1"/>
      <c r="AO25" s="1"/>
      <c r="AP25" s="1"/>
      <c r="AQ25" s="1"/>
      <c r="AR25" s="1"/>
      <c r="AS25" s="1"/>
      <c r="AT25" s="1"/>
      <c r="AU25" s="1"/>
    </row>
    <row r="26" spans="1:47" s="38" customFormat="1">
      <c r="A26" s="28"/>
      <c r="B26" s="11">
        <v>24</v>
      </c>
      <c r="C26" s="11" t="s">
        <v>113</v>
      </c>
      <c r="D26" s="11" t="s">
        <v>106</v>
      </c>
      <c r="E26" s="29" t="s">
        <v>210</v>
      </c>
      <c r="F26" s="13">
        <f t="shared" si="0"/>
        <v>4.4765079820923033</v>
      </c>
      <c r="G26" s="14">
        <v>4476507.9820923032</v>
      </c>
      <c r="H26" s="4">
        <v>6097</v>
      </c>
      <c r="I26" s="15">
        <v>0.51730359193045761</v>
      </c>
      <c r="J26" s="16">
        <v>0.74922092832540599</v>
      </c>
      <c r="K26" s="4">
        <f t="shared" si="3"/>
        <v>734.21485682996604</v>
      </c>
      <c r="L26" s="17">
        <f t="shared" si="5"/>
        <v>0.14724701718113825</v>
      </c>
      <c r="M26" s="18">
        <v>9.9906398545310839E-3</v>
      </c>
      <c r="N26" s="27" t="s">
        <v>33</v>
      </c>
      <c r="O26" s="20" t="s">
        <v>32</v>
      </c>
      <c r="P26" s="20" t="s">
        <v>33</v>
      </c>
      <c r="Q26" s="20" t="s">
        <v>33</v>
      </c>
      <c r="R26" s="20"/>
      <c r="S26" s="20"/>
      <c r="T26" s="20"/>
      <c r="U26" s="20" t="s">
        <v>88</v>
      </c>
      <c r="V26" s="19" t="s">
        <v>31</v>
      </c>
      <c r="W26" s="19" t="s">
        <v>31</v>
      </c>
      <c r="X26" s="4"/>
      <c r="Y26" s="21" t="s">
        <v>116</v>
      </c>
      <c r="Z26" s="14">
        <v>300000</v>
      </c>
      <c r="AA26" s="14">
        <v>1617.5412196659313</v>
      </c>
      <c r="AB26" s="14">
        <f t="shared" si="4"/>
        <v>185.46668013935286</v>
      </c>
      <c r="AC26" s="4"/>
      <c r="AD26" s="11"/>
      <c r="AE26" s="11" t="s">
        <v>106</v>
      </c>
      <c r="AF26" s="4">
        <v>9740966.6300000008</v>
      </c>
      <c r="AG26" s="4">
        <v>4986.28</v>
      </c>
      <c r="AH26" s="36">
        <v>0.60605460756075502</v>
      </c>
      <c r="AI26" s="37">
        <v>62.8</v>
      </c>
      <c r="AJ26" s="1"/>
      <c r="AN26" s="1"/>
      <c r="AO26" s="1"/>
      <c r="AP26" s="1"/>
      <c r="AQ26" s="1"/>
      <c r="AR26" s="1"/>
      <c r="AS26" s="1"/>
      <c r="AT26" s="1"/>
      <c r="AU26" s="1"/>
    </row>
    <row r="27" spans="1:47" s="38" customFormat="1">
      <c r="A27" s="28">
        <v>22.607900000000001</v>
      </c>
      <c r="B27" s="11">
        <v>25</v>
      </c>
      <c r="C27" s="11" t="s">
        <v>213</v>
      </c>
      <c r="D27" s="11" t="s">
        <v>106</v>
      </c>
      <c r="E27" s="29" t="s">
        <v>209</v>
      </c>
      <c r="F27" s="13">
        <f t="shared" si="0"/>
        <v>9.8459635455380177</v>
      </c>
      <c r="G27" s="14">
        <v>9845963.5455380175</v>
      </c>
      <c r="H27" s="4">
        <v>8158</v>
      </c>
      <c r="I27" s="15">
        <v>0.31</v>
      </c>
      <c r="J27" s="16">
        <v>0.74</v>
      </c>
      <c r="K27" s="4">
        <f t="shared" si="3"/>
        <v>1206.9089906273618</v>
      </c>
      <c r="L27" s="17">
        <f t="shared" si="5"/>
        <v>0.24204597227339056</v>
      </c>
      <c r="M27" s="18">
        <v>0</v>
      </c>
      <c r="N27" s="19" t="s">
        <v>31</v>
      </c>
      <c r="O27" s="20" t="s">
        <v>32</v>
      </c>
      <c r="P27" s="20" t="s">
        <v>33</v>
      </c>
      <c r="Q27" s="20" t="s">
        <v>32</v>
      </c>
      <c r="R27" s="20"/>
      <c r="S27" s="20">
        <v>2013</v>
      </c>
      <c r="T27" s="20"/>
      <c r="U27" s="20">
        <v>2013</v>
      </c>
      <c r="V27" s="19" t="s">
        <v>31</v>
      </c>
      <c r="W27" s="19" t="s">
        <v>31</v>
      </c>
      <c r="X27" s="4"/>
      <c r="Y27" s="21" t="s">
        <v>119</v>
      </c>
      <c r="Z27" s="14">
        <v>300000</v>
      </c>
      <c r="AA27" s="14">
        <v>1617.5412196659313</v>
      </c>
      <c r="AB27" s="14">
        <f t="shared" si="4"/>
        <v>185.46668013935286</v>
      </c>
      <c r="AC27" s="4"/>
      <c r="AD27" s="11"/>
      <c r="AE27" s="11" t="s">
        <v>117</v>
      </c>
      <c r="AF27" s="4">
        <v>3017572.38</v>
      </c>
      <c r="AG27" s="4">
        <v>17905.519</v>
      </c>
      <c r="AH27" s="36">
        <v>0.75620791155171296</v>
      </c>
      <c r="AI27" s="39">
        <v>53.2</v>
      </c>
      <c r="AJ27" s="1"/>
      <c r="AN27" s="1"/>
      <c r="AO27" s="1"/>
      <c r="AP27" s="1"/>
      <c r="AQ27" s="1"/>
      <c r="AR27" s="1"/>
      <c r="AS27" s="1"/>
      <c r="AT27" s="1"/>
      <c r="AU27" s="1"/>
    </row>
    <row r="28" spans="1:47" s="38" customFormat="1">
      <c r="A28" s="28"/>
      <c r="B28" s="11">
        <v>26</v>
      </c>
      <c r="C28" s="11" t="s">
        <v>118</v>
      </c>
      <c r="D28" s="11" t="s">
        <v>106</v>
      </c>
      <c r="E28" s="85" t="s">
        <v>209</v>
      </c>
      <c r="F28" s="41">
        <f t="shared" si="0"/>
        <v>7.8481496043023942</v>
      </c>
      <c r="G28" s="14">
        <v>7848149.6043023942</v>
      </c>
      <c r="H28" s="30">
        <v>7285</v>
      </c>
      <c r="I28" s="42">
        <v>0.60988332189430339</v>
      </c>
      <c r="J28" s="43">
        <v>0.56993822923816062</v>
      </c>
      <c r="K28" s="30">
        <f t="shared" si="3"/>
        <v>1077.3026224162518</v>
      </c>
      <c r="L28" s="17">
        <f t="shared" si="5"/>
        <v>0.21605337494409696</v>
      </c>
      <c r="M28" s="45">
        <v>9.3621089327367065E-3</v>
      </c>
      <c r="N28" s="19" t="s">
        <v>31</v>
      </c>
      <c r="O28" s="20" t="s">
        <v>32</v>
      </c>
      <c r="P28" s="20" t="s">
        <v>32</v>
      </c>
      <c r="Q28" s="20" t="s">
        <v>33</v>
      </c>
      <c r="R28" s="20"/>
      <c r="S28" s="20"/>
      <c r="T28" s="20"/>
      <c r="U28" s="20"/>
      <c r="V28" s="19" t="s">
        <v>31</v>
      </c>
      <c r="W28" s="19" t="s">
        <v>31</v>
      </c>
      <c r="X28" s="4"/>
      <c r="Y28" s="21" t="s">
        <v>61</v>
      </c>
      <c r="Z28" s="14">
        <v>400000</v>
      </c>
      <c r="AA28" s="14">
        <v>752.56192511932113</v>
      </c>
      <c r="AB28" s="14">
        <f t="shared" si="4"/>
        <v>531.51772186266089</v>
      </c>
      <c r="AC28" s="4"/>
      <c r="AD28" s="11"/>
      <c r="AE28" s="11" t="s">
        <v>120</v>
      </c>
      <c r="AF28" s="4">
        <v>9787790.6400000006</v>
      </c>
      <c r="AG28" s="4">
        <v>5213.5280000000002</v>
      </c>
      <c r="AH28" s="36">
        <v>0.63143213373139495</v>
      </c>
      <c r="AI28" s="37">
        <v>29.6</v>
      </c>
      <c r="AJ28" s="1"/>
      <c r="AN28" s="1"/>
      <c r="AO28" s="1"/>
      <c r="AP28" s="1"/>
      <c r="AQ28" s="1"/>
      <c r="AR28" s="1"/>
      <c r="AS28" s="1"/>
      <c r="AT28" s="1"/>
      <c r="AU28" s="1"/>
    </row>
    <row r="29" spans="1:47" s="38" customFormat="1">
      <c r="A29" s="28">
        <v>17.250900000000001</v>
      </c>
      <c r="B29" s="11">
        <v>27</v>
      </c>
      <c r="C29" s="11" t="s">
        <v>121</v>
      </c>
      <c r="D29" s="11" t="s">
        <v>117</v>
      </c>
      <c r="E29" s="85" t="s">
        <v>210</v>
      </c>
      <c r="F29" s="41">
        <f t="shared" si="0"/>
        <v>10.127928789544598</v>
      </c>
      <c r="G29" s="14">
        <v>10127928.789544597</v>
      </c>
      <c r="H29" s="30">
        <v>20117</v>
      </c>
      <c r="I29" s="42">
        <v>0.99473082467564744</v>
      </c>
      <c r="J29" s="43">
        <v>0.62673360839091319</v>
      </c>
      <c r="K29" s="30">
        <f t="shared" si="3"/>
        <v>503.45124966667981</v>
      </c>
      <c r="L29" s="17">
        <f>K29/$AG$27</f>
        <v>2.8117098960755052E-2</v>
      </c>
      <c r="M29" s="45">
        <v>8.9230689541970544E-4</v>
      </c>
      <c r="N29" s="27" t="s">
        <v>33</v>
      </c>
      <c r="O29" s="20" t="s">
        <v>33</v>
      </c>
      <c r="P29" s="20" t="s">
        <v>33</v>
      </c>
      <c r="Q29" s="20" t="s">
        <v>32</v>
      </c>
      <c r="R29" s="20">
        <v>2015</v>
      </c>
      <c r="S29" s="20"/>
      <c r="T29" s="20"/>
      <c r="U29" s="20">
        <v>2015</v>
      </c>
      <c r="V29" s="19" t="s">
        <v>31</v>
      </c>
      <c r="W29" s="19" t="s">
        <v>31</v>
      </c>
      <c r="X29" s="4"/>
      <c r="Y29" s="21" t="s">
        <v>124</v>
      </c>
      <c r="Z29" s="14">
        <v>300000</v>
      </c>
      <c r="AA29" s="14">
        <v>1114.1478102189781</v>
      </c>
      <c r="AB29" s="14">
        <f t="shared" si="4"/>
        <v>269.26409337109146</v>
      </c>
      <c r="AC29" s="4"/>
      <c r="AD29" s="11"/>
      <c r="AE29" s="11" t="s">
        <v>122</v>
      </c>
      <c r="AF29" s="4">
        <v>2281615.6199999996</v>
      </c>
      <c r="AG29" s="4">
        <v>22861.405999999999</v>
      </c>
      <c r="AH29" s="36">
        <v>0.77967759708981599</v>
      </c>
      <c r="AI29" s="37">
        <v>23</v>
      </c>
      <c r="AJ29" s="1"/>
      <c r="AM29" s="1"/>
      <c r="AU29" s="1"/>
    </row>
    <row r="30" spans="1:47" s="38" customFormat="1">
      <c r="A30" s="46">
        <v>18.477699999999999</v>
      </c>
      <c r="B30" s="11">
        <v>28</v>
      </c>
      <c r="C30" s="11" t="s">
        <v>37</v>
      </c>
      <c r="D30" s="11" t="s">
        <v>117</v>
      </c>
      <c r="E30" s="85" t="s">
        <v>208</v>
      </c>
      <c r="F30" s="41">
        <f t="shared" si="0"/>
        <v>18.190147342686775</v>
      </c>
      <c r="G30" s="14">
        <v>18190147.342686776</v>
      </c>
      <c r="H30" s="30">
        <v>41737</v>
      </c>
      <c r="I30" s="42">
        <v>0.91352996142511445</v>
      </c>
      <c r="J30" s="15" t="s">
        <v>31</v>
      </c>
      <c r="K30" s="30">
        <f t="shared" si="3"/>
        <v>435.82785879883022</v>
      </c>
      <c r="L30" s="17">
        <f>K30/$AG$27</f>
        <v>2.434042033625667E-2</v>
      </c>
      <c r="M30" s="47">
        <v>2.4221358910135882E-2</v>
      </c>
      <c r="N30" s="30" t="s">
        <v>32</v>
      </c>
      <c r="O30" s="20" t="s">
        <v>32</v>
      </c>
      <c r="P30" s="20" t="s">
        <v>32</v>
      </c>
      <c r="Q30" s="4" t="s">
        <v>32</v>
      </c>
      <c r="R30" s="4">
        <v>2013</v>
      </c>
      <c r="S30" s="20"/>
      <c r="T30" s="20"/>
      <c r="U30" s="20">
        <v>2013</v>
      </c>
      <c r="V30" s="19" t="s">
        <v>31</v>
      </c>
      <c r="W30" s="19" t="s">
        <v>31</v>
      </c>
      <c r="X30" s="4"/>
      <c r="Y30" s="21" t="s">
        <v>126</v>
      </c>
      <c r="Z30" s="14">
        <v>2000000</v>
      </c>
      <c r="AA30" s="14">
        <v>2912</v>
      </c>
      <c r="AB30" s="14">
        <f t="shared" si="4"/>
        <v>686.8131868131868</v>
      </c>
      <c r="AC30" s="4"/>
      <c r="AD30" s="11"/>
      <c r="AE30" s="11" t="s">
        <v>125</v>
      </c>
      <c r="AF30" s="4">
        <v>1869248.45</v>
      </c>
      <c r="AG30" s="4">
        <v>8905.0239999999994</v>
      </c>
      <c r="AH30" s="36">
        <v>0.67916435563286104</v>
      </c>
      <c r="AI30" s="37">
        <v>22.6</v>
      </c>
      <c r="AJ30" s="1"/>
      <c r="AM30" s="1"/>
      <c r="AU30" s="1"/>
    </row>
    <row r="31" spans="1:47" s="38" customFormat="1">
      <c r="A31" s="48">
        <v>28.6142</v>
      </c>
      <c r="B31" s="11">
        <v>29</v>
      </c>
      <c r="C31" s="11" t="s">
        <v>56</v>
      </c>
      <c r="D31" s="11" t="s">
        <v>120</v>
      </c>
      <c r="E31" s="85" t="s">
        <v>208</v>
      </c>
      <c r="F31" s="41">
        <f t="shared" si="0"/>
        <v>54.470532954151587</v>
      </c>
      <c r="G31" s="14">
        <v>54470532.954151586</v>
      </c>
      <c r="H31" s="30">
        <v>56017</v>
      </c>
      <c r="I31" s="42">
        <v>0.72245925344091977</v>
      </c>
      <c r="J31" s="43">
        <v>0.37804595033650501</v>
      </c>
      <c r="K31" s="30">
        <f t="shared" si="3"/>
        <v>972.3928977658851</v>
      </c>
      <c r="L31" s="17">
        <f>K31/$AG$28</f>
        <v>0.18651341236987412</v>
      </c>
      <c r="M31" s="47">
        <v>9.1365328716060158E-3</v>
      </c>
      <c r="N31" s="27" t="s">
        <v>33</v>
      </c>
      <c r="O31" s="20" t="s">
        <v>32</v>
      </c>
      <c r="P31" s="20" t="s">
        <v>33</v>
      </c>
      <c r="Q31" s="20" t="s">
        <v>33</v>
      </c>
      <c r="R31" s="4"/>
      <c r="S31" s="4"/>
      <c r="T31" s="4"/>
      <c r="U31" s="20" t="s">
        <v>88</v>
      </c>
      <c r="V31" s="19">
        <v>0.52</v>
      </c>
      <c r="W31" s="19" t="s">
        <v>31</v>
      </c>
      <c r="X31" s="4"/>
      <c r="Y31" s="21" t="s">
        <v>129</v>
      </c>
      <c r="Z31" s="14">
        <v>250000</v>
      </c>
      <c r="AA31" s="14">
        <v>285</v>
      </c>
      <c r="AB31" s="14">
        <f t="shared" si="4"/>
        <v>877.19298245614038</v>
      </c>
      <c r="AC31" s="4"/>
      <c r="AD31" s="11"/>
      <c r="AE31" s="11" t="s">
        <v>127</v>
      </c>
      <c r="AF31" s="4">
        <v>3423829.91</v>
      </c>
      <c r="AG31" s="4">
        <v>12580.602999999999</v>
      </c>
      <c r="AH31" s="36">
        <v>0.73420312910429797</v>
      </c>
      <c r="AI31" s="37">
        <v>22.7</v>
      </c>
      <c r="AJ31" s="1"/>
      <c r="AM31" s="1"/>
      <c r="AU31" s="1"/>
    </row>
    <row r="32" spans="1:47" s="38" customFormat="1">
      <c r="A32" s="28"/>
      <c r="B32" s="11">
        <v>30</v>
      </c>
      <c r="C32" s="11" t="s">
        <v>128</v>
      </c>
      <c r="D32" s="11" t="s">
        <v>120</v>
      </c>
      <c r="E32" s="85" t="s">
        <v>208</v>
      </c>
      <c r="F32" s="41">
        <f t="shared" si="0"/>
        <v>39.945338804433646</v>
      </c>
      <c r="G32" s="14">
        <v>39945338.804433644</v>
      </c>
      <c r="H32" s="30">
        <v>48641</v>
      </c>
      <c r="I32" s="42">
        <v>0.75506260150901505</v>
      </c>
      <c r="J32" s="43">
        <v>0.50258012787566042</v>
      </c>
      <c r="K32" s="30">
        <f t="shared" si="3"/>
        <v>821.22774623123792</v>
      </c>
      <c r="L32" s="17">
        <f>K32/$AG$28</f>
        <v>0.15751862198327848</v>
      </c>
      <c r="M32" s="45">
        <v>1.458689497429912E-2</v>
      </c>
      <c r="N32" s="27" t="s">
        <v>33</v>
      </c>
      <c r="O32" s="20" t="s">
        <v>32</v>
      </c>
      <c r="P32" s="20" t="s">
        <v>33</v>
      </c>
      <c r="Q32" s="20" t="s">
        <v>33</v>
      </c>
      <c r="R32" s="20"/>
      <c r="S32" s="20"/>
      <c r="T32" s="20"/>
      <c r="U32" s="20" t="s">
        <v>88</v>
      </c>
      <c r="V32" s="19" t="s">
        <v>31</v>
      </c>
      <c r="W32" s="19" t="s">
        <v>31</v>
      </c>
      <c r="X32" s="4"/>
      <c r="Y32" s="52" t="s">
        <v>131</v>
      </c>
      <c r="Z32" s="14">
        <v>250000</v>
      </c>
      <c r="AA32" s="14">
        <v>277.22912937347439</v>
      </c>
      <c r="AB32" s="14">
        <f t="shared" si="4"/>
        <v>901.78113881823663</v>
      </c>
      <c r="AC32" s="22"/>
      <c r="AD32" s="11"/>
      <c r="AE32" s="49"/>
      <c r="AF32" s="50">
        <f>+SUM(AF19:AF31)</f>
        <v>60697222.260000005</v>
      </c>
      <c r="AG32" s="22"/>
      <c r="AH32" s="51"/>
      <c r="AI32" s="22"/>
      <c r="AJ32" s="1"/>
      <c r="AM32" s="1"/>
      <c r="AU32" s="1"/>
    </row>
    <row r="33" spans="1:47" s="38" customFormat="1">
      <c r="A33" s="28"/>
      <c r="B33" s="11">
        <v>31</v>
      </c>
      <c r="C33" s="11" t="s">
        <v>130</v>
      </c>
      <c r="D33" s="11" t="s">
        <v>120</v>
      </c>
      <c r="E33" s="85" t="s">
        <v>209</v>
      </c>
      <c r="F33" s="41">
        <f t="shared" si="0"/>
        <v>10.510129700000011</v>
      </c>
      <c r="G33" s="14">
        <v>10510129.70000001</v>
      </c>
      <c r="H33" s="30">
        <v>7427</v>
      </c>
      <c r="I33" s="42">
        <v>0.58300794398815137</v>
      </c>
      <c r="J33" s="42">
        <v>0.19523360710919618</v>
      </c>
      <c r="K33" s="30">
        <f t="shared" si="3"/>
        <v>1415.1245051837902</v>
      </c>
      <c r="L33" s="17">
        <f>K33/$AG$28</f>
        <v>0.27143318405191075</v>
      </c>
      <c r="M33" s="45">
        <v>0</v>
      </c>
      <c r="N33" s="27" t="s">
        <v>33</v>
      </c>
      <c r="O33" s="20" t="s">
        <v>32</v>
      </c>
      <c r="P33" s="20" t="s">
        <v>33</v>
      </c>
      <c r="Q33" s="20" t="s">
        <v>33</v>
      </c>
      <c r="R33" s="4"/>
      <c r="S33" s="4"/>
      <c r="T33" s="4"/>
      <c r="U33" s="20" t="s">
        <v>88</v>
      </c>
      <c r="V33" s="19" t="s">
        <v>31</v>
      </c>
      <c r="W33" s="19">
        <v>0.53</v>
      </c>
      <c r="X33" s="4"/>
      <c r="Y33" s="52" t="s">
        <v>133</v>
      </c>
      <c r="Z33" s="14">
        <v>250000</v>
      </c>
      <c r="AA33" s="14">
        <f>+K20</f>
        <v>334.63595671454107</v>
      </c>
      <c r="AB33" s="14">
        <f t="shared" si="4"/>
        <v>747.08050639417934</v>
      </c>
      <c r="AC33" s="22"/>
      <c r="AD33" s="11"/>
      <c r="AJ33" s="1"/>
      <c r="AM33" s="1"/>
      <c r="AU33" s="1"/>
    </row>
    <row r="34" spans="1:47" s="38" customFormat="1">
      <c r="A34" s="48">
        <v>28.4999</v>
      </c>
      <c r="B34" s="11">
        <v>32</v>
      </c>
      <c r="C34" s="11" t="s">
        <v>132</v>
      </c>
      <c r="D34" s="11" t="s">
        <v>120</v>
      </c>
      <c r="E34" s="85" t="s">
        <v>208</v>
      </c>
      <c r="F34" s="41">
        <f t="shared" si="0"/>
        <v>91.742847531159441</v>
      </c>
      <c r="G34" s="14">
        <v>91742847.531159446</v>
      </c>
      <c r="H34" s="30">
        <v>71682</v>
      </c>
      <c r="I34" s="42">
        <v>0.50478502273932091</v>
      </c>
      <c r="J34" s="43">
        <v>0.73358723249909319</v>
      </c>
      <c r="K34" s="30">
        <f t="shared" si="3"/>
        <v>1279.8589259669018</v>
      </c>
      <c r="L34" s="17">
        <f>K34/$AG$28</f>
        <v>0.24548806987646402</v>
      </c>
      <c r="M34" s="47">
        <v>9.0151707346942684E-3</v>
      </c>
      <c r="N34" s="27" t="s">
        <v>33</v>
      </c>
      <c r="O34" s="20" t="s">
        <v>32</v>
      </c>
      <c r="P34" s="20" t="s">
        <v>32</v>
      </c>
      <c r="Q34" s="4" t="s">
        <v>32</v>
      </c>
      <c r="R34" s="4"/>
      <c r="S34" s="20"/>
      <c r="T34" s="4" t="s">
        <v>92</v>
      </c>
      <c r="U34" s="20">
        <v>2013</v>
      </c>
      <c r="V34" s="19" t="s">
        <v>31</v>
      </c>
      <c r="W34" s="19" t="s">
        <v>31</v>
      </c>
      <c r="X34" s="4"/>
      <c r="Y34" s="21" t="s">
        <v>135</v>
      </c>
      <c r="Z34" s="14">
        <v>1750000</v>
      </c>
      <c r="AA34" s="14">
        <v>1049</v>
      </c>
      <c r="AB34" s="14">
        <f t="shared" si="4"/>
        <v>1668.2554814108676</v>
      </c>
      <c r="AC34" s="22"/>
      <c r="AD34" s="49"/>
      <c r="AE34" s="49"/>
      <c r="AG34" s="22"/>
      <c r="AH34" s="51"/>
      <c r="AI34" s="22"/>
      <c r="AJ34" s="1"/>
      <c r="AM34" s="1"/>
      <c r="AU34" s="1"/>
    </row>
    <row r="35" spans="1:47" s="38" customFormat="1">
      <c r="A35" s="28"/>
      <c r="B35" s="11">
        <v>33</v>
      </c>
      <c r="C35" s="11" t="s">
        <v>217</v>
      </c>
      <c r="D35" s="11" t="s">
        <v>120</v>
      </c>
      <c r="E35" s="85" t="s">
        <v>208</v>
      </c>
      <c r="F35" s="41">
        <f t="shared" si="0"/>
        <v>19.731708479945656</v>
      </c>
      <c r="G35" s="14">
        <v>19731708.479945656</v>
      </c>
      <c r="H35" s="30">
        <v>52094</v>
      </c>
      <c r="I35" s="15">
        <v>0.92872499712058976</v>
      </c>
      <c r="J35" s="16">
        <v>0.05</v>
      </c>
      <c r="K35" s="30">
        <f t="shared" si="3"/>
        <v>378.77123046695698</v>
      </c>
      <c r="L35" s="17">
        <f>K35/$AG$28</f>
        <v>7.2651615272221984E-2</v>
      </c>
      <c r="M35" s="45">
        <v>7.0771872021923327E-3</v>
      </c>
      <c r="N35" s="27" t="s">
        <v>32</v>
      </c>
      <c r="O35" s="20" t="s">
        <v>32</v>
      </c>
      <c r="P35" s="20" t="s">
        <v>32</v>
      </c>
      <c r="Q35" s="4" t="s">
        <v>32</v>
      </c>
      <c r="R35" s="4">
        <v>2013</v>
      </c>
      <c r="S35" s="20" t="s">
        <v>33</v>
      </c>
      <c r="T35" s="20"/>
      <c r="U35" s="20">
        <v>2013</v>
      </c>
      <c r="V35" s="19" t="s">
        <v>31</v>
      </c>
      <c r="W35" s="19" t="s">
        <v>31</v>
      </c>
      <c r="X35" s="4"/>
      <c r="Y35" s="21" t="s">
        <v>139</v>
      </c>
      <c r="Z35" s="14">
        <v>600000</v>
      </c>
      <c r="AA35" s="14">
        <v>1137</v>
      </c>
      <c r="AB35" s="14">
        <f t="shared" si="4"/>
        <v>527.70448548812669</v>
      </c>
      <c r="AC35" s="22"/>
      <c r="AD35" s="49"/>
      <c r="AE35" s="6" t="s">
        <v>136</v>
      </c>
      <c r="AF35" s="6" t="s">
        <v>95</v>
      </c>
      <c r="AG35" s="6" t="s">
        <v>96</v>
      </c>
      <c r="AH35" s="6" t="s">
        <v>97</v>
      </c>
      <c r="AI35" s="1"/>
      <c r="AJ35" s="1"/>
      <c r="AM35" s="1"/>
      <c r="AU35" s="1"/>
    </row>
    <row r="36" spans="1:47">
      <c r="A36" s="28"/>
      <c r="B36" s="11">
        <v>34</v>
      </c>
      <c r="C36" s="11" t="s">
        <v>214</v>
      </c>
      <c r="D36" s="11" t="s">
        <v>122</v>
      </c>
      <c r="E36" s="85" t="s">
        <v>208</v>
      </c>
      <c r="F36" s="41">
        <f t="shared" si="0"/>
        <v>25.425999999999998</v>
      </c>
      <c r="G36" s="14">
        <v>25426000</v>
      </c>
      <c r="H36" s="30">
        <v>16305</v>
      </c>
      <c r="I36" s="15">
        <f>6771/H36</f>
        <v>0.41527138914443423</v>
      </c>
      <c r="J36" s="16">
        <f>6105/H36</f>
        <v>0.37442502299908004</v>
      </c>
      <c r="K36" s="30">
        <f t="shared" si="3"/>
        <v>1559.3989573750384</v>
      </c>
      <c r="L36" s="17">
        <f>K36/$AG$29</f>
        <v>6.821098218434328E-2</v>
      </c>
      <c r="M36" s="45">
        <v>1.7970935263116494E-2</v>
      </c>
      <c r="N36" s="27" t="s">
        <v>33</v>
      </c>
      <c r="O36" s="20" t="s">
        <v>32</v>
      </c>
      <c r="P36" s="20" t="s">
        <v>33</v>
      </c>
      <c r="Q36" s="20" t="s">
        <v>33</v>
      </c>
      <c r="R36" s="20"/>
      <c r="S36" s="20"/>
      <c r="T36" s="20"/>
      <c r="U36" s="20" t="s">
        <v>88</v>
      </c>
      <c r="V36" s="19" t="s">
        <v>31</v>
      </c>
      <c r="W36" s="19" t="s">
        <v>31</v>
      </c>
      <c r="X36" s="4"/>
      <c r="Y36" s="21" t="s">
        <v>144</v>
      </c>
      <c r="Z36" s="14">
        <v>1000000</v>
      </c>
      <c r="AA36" s="14">
        <v>1104.5616326685492</v>
      </c>
      <c r="AB36" s="14">
        <f t="shared" si="4"/>
        <v>905.33653390084248</v>
      </c>
      <c r="AC36" s="22"/>
      <c r="AE36" s="11" t="s">
        <v>140</v>
      </c>
      <c r="AF36" s="4">
        <v>16997</v>
      </c>
      <c r="AG36" s="36">
        <v>0.78500000000000003</v>
      </c>
      <c r="AH36" s="4" t="s">
        <v>141</v>
      </c>
    </row>
    <row r="37" spans="1:47">
      <c r="A37" s="28"/>
      <c r="B37" s="11">
        <v>35</v>
      </c>
      <c r="C37" s="11" t="s">
        <v>124</v>
      </c>
      <c r="D37" s="11" t="s">
        <v>122</v>
      </c>
      <c r="E37" s="85" t="s">
        <v>210</v>
      </c>
      <c r="F37" s="41">
        <f t="shared" si="0"/>
        <v>4.6503360900000006</v>
      </c>
      <c r="G37" s="14">
        <v>4650336.0900000008</v>
      </c>
      <c r="H37" s="30">
        <v>3853</v>
      </c>
      <c r="I37" s="42">
        <v>0.46197767973008047</v>
      </c>
      <c r="J37" s="43">
        <v>1</v>
      </c>
      <c r="K37" s="30">
        <f>G37/H37</f>
        <v>1206.939031923177</v>
      </c>
      <c r="L37" s="17">
        <f>K37/$AG$29</f>
        <v>5.2793735954961694E-2</v>
      </c>
      <c r="M37" s="45">
        <v>3.641865807595854E-4</v>
      </c>
      <c r="N37" s="19" t="s">
        <v>31</v>
      </c>
      <c r="O37" s="20" t="s">
        <v>32</v>
      </c>
      <c r="P37" s="20" t="s">
        <v>33</v>
      </c>
      <c r="Q37" s="20" t="s">
        <v>33</v>
      </c>
      <c r="R37" s="20"/>
      <c r="S37" s="20"/>
      <c r="T37" s="20"/>
      <c r="U37" s="20"/>
      <c r="V37" s="19" t="s">
        <v>31</v>
      </c>
      <c r="W37" s="19" t="s">
        <v>31</v>
      </c>
      <c r="X37" s="4"/>
      <c r="Y37" s="21" t="s">
        <v>147</v>
      </c>
      <c r="Z37" s="14">
        <v>2000000</v>
      </c>
      <c r="AA37" s="14">
        <v>1356</v>
      </c>
      <c r="AB37" s="14">
        <f t="shared" si="4"/>
        <v>1474.9262536873157</v>
      </c>
      <c r="AC37" s="22"/>
      <c r="AE37" s="11" t="s">
        <v>145</v>
      </c>
      <c r="AF37" s="4">
        <v>8631</v>
      </c>
      <c r="AG37" s="36">
        <v>0.71499999999999997</v>
      </c>
      <c r="AH37" s="4" t="s">
        <v>141</v>
      </c>
    </row>
    <row r="38" spans="1:47">
      <c r="A38" s="53">
        <v>5708.68</v>
      </c>
      <c r="B38" s="11">
        <v>36</v>
      </c>
      <c r="C38" s="11" t="s">
        <v>146</v>
      </c>
      <c r="D38" s="11" t="s">
        <v>125</v>
      </c>
      <c r="E38" s="85" t="s">
        <v>208</v>
      </c>
      <c r="F38" s="41">
        <f t="shared" si="0"/>
        <v>22.121063651493717</v>
      </c>
      <c r="G38" s="14">
        <v>22121063.651493717</v>
      </c>
      <c r="H38" s="30">
        <v>84288</v>
      </c>
      <c r="I38" s="42">
        <v>0.81581007972665143</v>
      </c>
      <c r="J38" s="43">
        <v>0.28337367122247531</v>
      </c>
      <c r="K38" s="30">
        <f t="shared" si="3"/>
        <v>262.44618037554238</v>
      </c>
      <c r="L38" s="17">
        <f>K38/$AG$30</f>
        <v>2.947169826555688E-2</v>
      </c>
      <c r="M38" s="45">
        <v>0</v>
      </c>
      <c r="N38" s="27" t="s">
        <v>32</v>
      </c>
      <c r="O38" s="20" t="s">
        <v>32</v>
      </c>
      <c r="P38" s="20" t="s">
        <v>33</v>
      </c>
      <c r="Q38" s="4" t="s">
        <v>32</v>
      </c>
      <c r="R38" s="4"/>
      <c r="S38" s="4"/>
      <c r="T38" s="4" t="s">
        <v>92</v>
      </c>
      <c r="U38" s="20">
        <v>2012</v>
      </c>
      <c r="V38" s="19" t="s">
        <v>31</v>
      </c>
      <c r="W38" s="19" t="s">
        <v>31</v>
      </c>
      <c r="X38" s="4"/>
      <c r="Y38" s="21" t="s">
        <v>150</v>
      </c>
      <c r="Z38" s="14">
        <v>500000</v>
      </c>
      <c r="AA38" s="14">
        <v>484</v>
      </c>
      <c r="AB38" s="14">
        <f t="shared" si="4"/>
        <v>1033.0578512396694</v>
      </c>
      <c r="AC38" s="22"/>
      <c r="AE38" s="11" t="s">
        <v>148</v>
      </c>
      <c r="AF38" s="4">
        <v>15587</v>
      </c>
      <c r="AG38" s="36">
        <v>0.755</v>
      </c>
      <c r="AH38" s="37">
        <v>8.9</v>
      </c>
    </row>
    <row r="39" spans="1:47">
      <c r="A39" s="53">
        <v>3.37</v>
      </c>
      <c r="B39" s="11">
        <v>37</v>
      </c>
      <c r="C39" s="11" t="s">
        <v>149</v>
      </c>
      <c r="D39" s="11" t="s">
        <v>127</v>
      </c>
      <c r="E39" s="85" t="s">
        <v>209</v>
      </c>
      <c r="F39" s="41">
        <f t="shared" si="0"/>
        <v>91.174229325373133</v>
      </c>
      <c r="G39" s="14">
        <v>91174229.325373128</v>
      </c>
      <c r="H39" s="30">
        <v>56513</v>
      </c>
      <c r="I39" s="42">
        <v>0.48671986976447895</v>
      </c>
      <c r="J39" s="43">
        <v>0.3136800382212942</v>
      </c>
      <c r="K39" s="30">
        <f t="shared" si="3"/>
        <v>1613.3319647757708</v>
      </c>
      <c r="L39" s="17">
        <f>K39/$AG$31</f>
        <v>0.12823963722373014</v>
      </c>
      <c r="M39" s="45">
        <v>2.0944812819303358E-2</v>
      </c>
      <c r="N39" s="27" t="s">
        <v>32</v>
      </c>
      <c r="O39" s="20" t="s">
        <v>32</v>
      </c>
      <c r="P39" s="20" t="s">
        <v>32</v>
      </c>
      <c r="Q39" s="20" t="s">
        <v>32</v>
      </c>
      <c r="R39" s="4">
        <v>2014</v>
      </c>
      <c r="S39" s="4" t="s">
        <v>33</v>
      </c>
      <c r="T39" s="4"/>
      <c r="U39" s="20">
        <v>2014</v>
      </c>
      <c r="V39" s="19">
        <f>18902/H39</f>
        <v>0.33447171447277618</v>
      </c>
      <c r="W39" s="19" t="s">
        <v>31</v>
      </c>
      <c r="X39" s="4"/>
      <c r="Y39" s="21" t="s">
        <v>153</v>
      </c>
      <c r="Z39" s="14">
        <v>1500000</v>
      </c>
      <c r="AA39" s="14">
        <v>515.76127918684369</v>
      </c>
      <c r="AB39" s="14">
        <f t="shared" si="4"/>
        <v>2908.3222423461502</v>
      </c>
      <c r="AC39" s="22"/>
      <c r="AE39" s="11" t="s">
        <v>151</v>
      </c>
      <c r="AF39" s="4">
        <v>15912</v>
      </c>
      <c r="AG39" s="36">
        <v>0.76600000000000001</v>
      </c>
      <c r="AH39" s="37">
        <v>20.7</v>
      </c>
    </row>
    <row r="40" spans="1:47">
      <c r="A40" s="28"/>
      <c r="B40" s="11">
        <v>38</v>
      </c>
      <c r="C40" s="11" t="s">
        <v>152</v>
      </c>
      <c r="D40" s="11" t="s">
        <v>127</v>
      </c>
      <c r="E40" s="85" t="s">
        <v>208</v>
      </c>
      <c r="F40" s="41">
        <f t="shared" si="0"/>
        <v>61.485421828908557</v>
      </c>
      <c r="G40" s="14">
        <v>61485421.828908555</v>
      </c>
      <c r="H40" s="30">
        <v>10925</v>
      </c>
      <c r="I40" s="42">
        <v>8.2288329519450795E-2</v>
      </c>
      <c r="J40" s="43">
        <v>2.9931350114416475E-2</v>
      </c>
      <c r="K40" s="30">
        <f t="shared" si="3"/>
        <v>5627.9562314790437</v>
      </c>
      <c r="L40" s="17">
        <f>K40/$AG$31</f>
        <v>0.44735186631984525</v>
      </c>
      <c r="M40" s="45">
        <v>0</v>
      </c>
      <c r="N40" s="45" t="s">
        <v>33</v>
      </c>
      <c r="O40" s="18" t="s">
        <v>33</v>
      </c>
      <c r="P40" s="20" t="s">
        <v>33</v>
      </c>
      <c r="Q40" s="20" t="s">
        <v>32</v>
      </c>
      <c r="R40" s="4">
        <v>2011</v>
      </c>
      <c r="S40" s="4"/>
      <c r="T40" s="4"/>
      <c r="U40" s="20">
        <v>2011</v>
      </c>
      <c r="V40" s="19">
        <f>2265/H40</f>
        <v>0.20732265446224257</v>
      </c>
      <c r="W40" s="19" t="s">
        <v>31</v>
      </c>
      <c r="X40" s="4"/>
      <c r="Y40" s="21" t="s">
        <v>156</v>
      </c>
      <c r="Z40" s="14">
        <v>500000</v>
      </c>
      <c r="AA40" s="14">
        <v>1162</v>
      </c>
      <c r="AB40" s="14">
        <f t="shared" si="4"/>
        <v>430.29259896729775</v>
      </c>
      <c r="AC40" s="4"/>
      <c r="AE40" s="11" t="s">
        <v>154</v>
      </c>
      <c r="AF40" s="4">
        <v>24186</v>
      </c>
      <c r="AG40" s="36">
        <v>0.83199999999999996</v>
      </c>
      <c r="AH40" s="37">
        <v>14.4</v>
      </c>
    </row>
    <row r="41" spans="1:47" ht="18" customHeight="1">
      <c r="A41" s="54" t="s">
        <v>215</v>
      </c>
      <c r="D41" s="2"/>
      <c r="E41" s="2"/>
      <c r="F41" s="2"/>
      <c r="G41" s="55"/>
      <c r="H41" s="56"/>
      <c r="I41" s="57"/>
      <c r="J41" s="57"/>
      <c r="K41" s="56"/>
      <c r="L41" s="58"/>
      <c r="M41" s="2"/>
      <c r="N41" s="2"/>
      <c r="O41" s="2"/>
      <c r="P41" s="2"/>
      <c r="Q41" s="2"/>
      <c r="R41" s="2"/>
      <c r="S41" s="2"/>
      <c r="T41" s="2"/>
      <c r="U41" s="2"/>
      <c r="V41" s="2"/>
      <c r="W41" s="2"/>
      <c r="X41" s="4"/>
      <c r="Y41" s="21" t="s">
        <v>158</v>
      </c>
      <c r="Z41" s="14">
        <v>500000</v>
      </c>
      <c r="AA41" s="14">
        <v>1215</v>
      </c>
      <c r="AB41" s="14">
        <f t="shared" ref="AB41:AB66" si="6">Z41/AA41</f>
        <v>411.52263374485597</v>
      </c>
      <c r="AC41" s="4"/>
      <c r="AD41" s="5"/>
      <c r="AE41" s="11" t="s">
        <v>86</v>
      </c>
      <c r="AF41" s="4">
        <v>7615</v>
      </c>
      <c r="AG41" s="36">
        <v>0.63600000000000001</v>
      </c>
      <c r="AH41" s="37" t="s">
        <v>141</v>
      </c>
    </row>
    <row r="42" spans="1:47">
      <c r="A42" s="54" t="s">
        <v>216</v>
      </c>
      <c r="D42" s="2"/>
      <c r="E42" s="2"/>
      <c r="F42" s="2"/>
      <c r="G42" s="55"/>
      <c r="H42" s="56"/>
      <c r="I42" s="57"/>
      <c r="J42" s="57"/>
      <c r="K42" s="56"/>
      <c r="L42" s="2"/>
      <c r="M42" s="2"/>
      <c r="N42" s="2"/>
      <c r="O42" s="2"/>
      <c r="P42" s="2"/>
      <c r="Q42" s="2"/>
      <c r="R42" s="2"/>
      <c r="S42" s="2"/>
      <c r="T42" s="2"/>
      <c r="U42" s="2"/>
      <c r="V42" s="2"/>
      <c r="W42" s="2"/>
      <c r="X42" s="4"/>
      <c r="Y42" s="21" t="s">
        <v>161</v>
      </c>
      <c r="Z42" s="14">
        <v>500000</v>
      </c>
      <c r="AA42" s="14">
        <v>1240</v>
      </c>
      <c r="AB42" s="14">
        <f t="shared" si="6"/>
        <v>403.22580645161293</v>
      </c>
      <c r="AC42" s="4"/>
      <c r="AD42" s="11"/>
      <c r="AE42" s="11" t="s">
        <v>159</v>
      </c>
      <c r="AF42" s="4">
        <v>1850</v>
      </c>
      <c r="AG42" s="36">
        <v>0.48299999999999998</v>
      </c>
      <c r="AH42" s="37">
        <v>58.5</v>
      </c>
    </row>
    <row r="43" spans="1:47">
      <c r="A43" s="54" t="s">
        <v>218</v>
      </c>
      <c r="D43" s="2"/>
      <c r="E43" s="2"/>
      <c r="F43" s="2"/>
      <c r="G43" s="55"/>
      <c r="H43" s="56"/>
      <c r="I43" s="57"/>
      <c r="J43" s="57"/>
      <c r="K43" s="2"/>
      <c r="L43" s="2"/>
      <c r="M43" s="2"/>
      <c r="N43" s="2"/>
      <c r="O43" s="2"/>
      <c r="P43" s="2"/>
      <c r="Q43" s="2"/>
      <c r="R43" s="2"/>
      <c r="S43" s="2"/>
      <c r="T43" s="2"/>
      <c r="U43" s="2"/>
      <c r="V43" s="2"/>
      <c r="W43" s="2"/>
      <c r="X43" s="4"/>
      <c r="Y43" s="21" t="s">
        <v>132</v>
      </c>
      <c r="Z43" s="14">
        <v>250000</v>
      </c>
      <c r="AA43" s="14">
        <v>1144</v>
      </c>
      <c r="AB43" s="14">
        <f t="shared" si="6"/>
        <v>218.53146853146853</v>
      </c>
      <c r="AC43" s="4"/>
      <c r="AD43" s="11"/>
      <c r="AE43" s="11" t="s">
        <v>162</v>
      </c>
      <c r="AF43" s="4">
        <v>8981</v>
      </c>
      <c r="AG43" s="36">
        <v>0.71899999999999997</v>
      </c>
      <c r="AH43" s="37">
        <v>19.899999999999999</v>
      </c>
    </row>
    <row r="44" spans="1:47">
      <c r="A44" s="54" t="s">
        <v>219</v>
      </c>
      <c r="D44" s="2"/>
      <c r="E44" s="2"/>
      <c r="F44" s="2"/>
      <c r="G44" s="55"/>
      <c r="H44" s="56"/>
      <c r="I44" s="57"/>
      <c r="J44" s="57"/>
      <c r="K44" s="2"/>
      <c r="L44" s="2"/>
      <c r="M44" s="2"/>
      <c r="N44" s="2"/>
      <c r="O44" s="2"/>
      <c r="P44" s="2"/>
      <c r="Q44" s="2"/>
      <c r="R44" s="2"/>
      <c r="S44" s="2"/>
      <c r="T44" s="2"/>
      <c r="U44" s="2"/>
      <c r="V44" s="2"/>
      <c r="W44" s="2"/>
      <c r="X44" s="4"/>
      <c r="Y44" s="21" t="s">
        <v>166</v>
      </c>
      <c r="Z44" s="14">
        <v>2000000</v>
      </c>
      <c r="AA44" s="14">
        <v>1144</v>
      </c>
      <c r="AB44" s="14">
        <f t="shared" si="6"/>
        <v>1748.2517482517483</v>
      </c>
      <c r="AC44" s="4"/>
      <c r="AD44" s="11"/>
      <c r="AE44" s="11" t="s">
        <v>164</v>
      </c>
      <c r="AF44" s="4">
        <v>16635</v>
      </c>
      <c r="AG44" s="36">
        <v>0.71399999999999997</v>
      </c>
      <c r="AH44" s="37" t="s">
        <v>141</v>
      </c>
    </row>
    <row r="45" spans="1:47">
      <c r="A45" s="59" t="s">
        <v>165</v>
      </c>
      <c r="D45" s="2"/>
      <c r="E45" s="2"/>
      <c r="F45" s="2"/>
      <c r="G45" s="55"/>
      <c r="H45" s="56"/>
      <c r="I45" s="57"/>
      <c r="J45" s="57"/>
      <c r="K45" s="2"/>
      <c r="L45" s="2"/>
      <c r="M45" s="2"/>
      <c r="N45" s="2"/>
      <c r="O45" s="2"/>
      <c r="P45" s="2"/>
      <c r="Q45" s="2"/>
      <c r="R45" s="2"/>
      <c r="S45" s="2"/>
      <c r="T45" s="2"/>
      <c r="U45" s="2"/>
      <c r="V45" s="2"/>
      <c r="W45" s="2"/>
      <c r="X45" s="4"/>
      <c r="Y45" s="21" t="s">
        <v>128</v>
      </c>
      <c r="Z45" s="14">
        <v>1000000</v>
      </c>
      <c r="AA45" s="14">
        <v>469</v>
      </c>
      <c r="AB45" s="14">
        <f t="shared" si="6"/>
        <v>2132.1961620469083</v>
      </c>
      <c r="AC45" s="4"/>
      <c r="AD45" s="11"/>
      <c r="AE45" s="11" t="s">
        <v>167</v>
      </c>
      <c r="AF45" s="4">
        <v>33327</v>
      </c>
      <c r="AG45" s="36">
        <v>0.77200000000000002</v>
      </c>
      <c r="AH45" s="37" t="s">
        <v>141</v>
      </c>
    </row>
    <row r="46" spans="1:47">
      <c r="A46" s="54" t="s">
        <v>168</v>
      </c>
      <c r="D46" s="2"/>
      <c r="E46" s="2"/>
      <c r="F46" s="2"/>
      <c r="G46" s="55"/>
      <c r="H46" s="56"/>
      <c r="I46" s="57"/>
      <c r="J46" s="57"/>
      <c r="K46" s="2"/>
      <c r="L46" s="2"/>
      <c r="M46" s="2"/>
      <c r="N46" s="2"/>
      <c r="O46" s="2"/>
      <c r="P46" s="2"/>
      <c r="Q46" s="2"/>
      <c r="R46" s="2"/>
      <c r="S46" s="2"/>
      <c r="T46" s="2"/>
      <c r="U46" s="2"/>
      <c r="V46" s="2"/>
      <c r="W46" s="2"/>
      <c r="X46" s="4"/>
      <c r="Y46" s="21" t="s">
        <v>171</v>
      </c>
      <c r="Z46" s="14">
        <v>1000000</v>
      </c>
      <c r="AA46" s="14">
        <v>509</v>
      </c>
      <c r="AB46" s="14">
        <f t="shared" si="6"/>
        <v>1964.6365422396857</v>
      </c>
      <c r="AC46" s="4"/>
      <c r="AD46" s="11"/>
      <c r="AE46" s="11" t="s">
        <v>169</v>
      </c>
      <c r="AF46" s="4">
        <v>22385</v>
      </c>
      <c r="AG46" s="36">
        <v>0.79300000000000004</v>
      </c>
      <c r="AH46" s="37">
        <v>11.5</v>
      </c>
    </row>
    <row r="47" spans="1:47">
      <c r="A47" s="54" t="s">
        <v>170</v>
      </c>
      <c r="V47" s="2"/>
      <c r="W47" s="2"/>
      <c r="X47" s="4"/>
      <c r="Y47" s="21" t="s">
        <v>174</v>
      </c>
      <c r="Z47" s="14">
        <v>550000</v>
      </c>
      <c r="AA47" s="14">
        <v>777.91630744480642</v>
      </c>
      <c r="AB47" s="14">
        <f t="shared" si="6"/>
        <v>707.01693066001553</v>
      </c>
      <c r="AC47" s="4"/>
      <c r="AD47" s="11"/>
      <c r="AE47" s="11" t="s">
        <v>172</v>
      </c>
      <c r="AF47" s="4" t="s">
        <v>141</v>
      </c>
      <c r="AG47" s="36">
        <v>0.76900000000000002</v>
      </c>
      <c r="AH47" s="37" t="s">
        <v>141</v>
      </c>
    </row>
    <row r="48" spans="1:47">
      <c r="A48" s="54" t="s">
        <v>220</v>
      </c>
      <c r="D48" s="60"/>
      <c r="E48" s="2"/>
      <c r="F48" s="2"/>
      <c r="G48" s="55"/>
      <c r="H48" s="56"/>
      <c r="I48" s="57"/>
      <c r="J48" s="57"/>
      <c r="K48" s="2"/>
      <c r="L48" s="2"/>
      <c r="M48" s="2"/>
      <c r="N48" s="2"/>
      <c r="O48" s="2"/>
      <c r="P48" s="2"/>
      <c r="Q48" s="2"/>
      <c r="R48" s="2"/>
      <c r="S48" s="2"/>
      <c r="T48" s="2"/>
      <c r="U48" s="2"/>
      <c r="V48" s="2"/>
      <c r="W48" s="2"/>
      <c r="X48" s="4"/>
      <c r="Y48" s="21" t="s">
        <v>177</v>
      </c>
      <c r="Z48" s="14">
        <v>550000</v>
      </c>
      <c r="AA48" s="14">
        <v>777.91630744480642</v>
      </c>
      <c r="AB48" s="14">
        <f t="shared" si="6"/>
        <v>707.01693066001553</v>
      </c>
      <c r="AC48" s="4"/>
      <c r="AD48" s="11"/>
      <c r="AE48" s="11" t="s">
        <v>175</v>
      </c>
      <c r="AF48" s="4">
        <v>14884</v>
      </c>
      <c r="AG48" s="36">
        <v>0.76200000000000001</v>
      </c>
      <c r="AH48" s="37">
        <v>32.1</v>
      </c>
    </row>
    <row r="49" spans="1:30" ht="15" customHeight="1">
      <c r="A49" s="54" t="s">
        <v>176</v>
      </c>
      <c r="D49" s="60"/>
      <c r="E49" s="2"/>
      <c r="F49" s="2"/>
      <c r="G49" s="2"/>
      <c r="H49" s="2"/>
      <c r="I49" s="2"/>
      <c r="K49" s="2"/>
      <c r="L49" s="2"/>
      <c r="M49" s="2"/>
      <c r="N49" s="2"/>
      <c r="O49" s="2"/>
      <c r="P49" s="2"/>
      <c r="Q49" s="2"/>
      <c r="R49" s="2"/>
      <c r="S49" s="2"/>
      <c r="T49" s="2"/>
      <c r="U49" s="2"/>
      <c r="V49" s="2"/>
      <c r="W49" s="2"/>
      <c r="X49" s="4"/>
      <c r="Y49" s="21" t="s">
        <v>146</v>
      </c>
      <c r="Z49" s="14">
        <v>1000000</v>
      </c>
      <c r="AA49" s="14">
        <v>353</v>
      </c>
      <c r="AB49" s="14">
        <f t="shared" si="6"/>
        <v>2832.8611898016998</v>
      </c>
      <c r="AC49" s="4"/>
      <c r="AD49" s="11"/>
    </row>
    <row r="50" spans="1:30">
      <c r="A50" s="54" t="s">
        <v>178</v>
      </c>
      <c r="P50" s="2"/>
      <c r="Q50" s="2"/>
      <c r="R50" s="2"/>
      <c r="S50" s="2"/>
      <c r="T50" s="2"/>
      <c r="U50" s="2"/>
      <c r="V50" s="2"/>
      <c r="W50" s="2"/>
      <c r="X50" s="4"/>
      <c r="Y50" s="21" t="s">
        <v>180</v>
      </c>
      <c r="Z50" s="14">
        <v>1500000</v>
      </c>
      <c r="AA50" s="14">
        <v>353</v>
      </c>
      <c r="AB50" s="14">
        <f t="shared" si="6"/>
        <v>4249.2917847025492</v>
      </c>
      <c r="AC50" s="4"/>
      <c r="AD50" s="11"/>
    </row>
    <row r="51" spans="1:30">
      <c r="A51" s="61" t="s">
        <v>179</v>
      </c>
      <c r="D51" s="61"/>
      <c r="E51" s="2"/>
      <c r="F51" s="2"/>
      <c r="G51" s="2"/>
      <c r="H51" s="2"/>
      <c r="I51" s="2"/>
      <c r="K51" s="2"/>
      <c r="L51" s="2"/>
      <c r="M51" s="2"/>
      <c r="N51" s="2"/>
      <c r="O51" s="2"/>
      <c r="P51" s="2"/>
      <c r="Q51" s="2"/>
      <c r="R51" s="2"/>
      <c r="S51" s="2"/>
      <c r="T51" s="2"/>
      <c r="U51" s="2"/>
      <c r="V51" s="2"/>
      <c r="W51" s="2"/>
      <c r="X51" s="4"/>
      <c r="Y51" s="21" t="s">
        <v>182</v>
      </c>
      <c r="Z51" s="14">
        <v>1500000</v>
      </c>
      <c r="AA51" s="14">
        <v>1814</v>
      </c>
      <c r="AB51" s="14">
        <f t="shared" si="6"/>
        <v>826.9018743109151</v>
      </c>
      <c r="AC51" s="4"/>
      <c r="AD51" s="11"/>
    </row>
    <row r="52" spans="1:30" ht="13.9" customHeight="1">
      <c r="A52" s="54" t="s">
        <v>181</v>
      </c>
      <c r="D52" s="61"/>
      <c r="E52" s="2"/>
      <c r="F52" s="2"/>
      <c r="G52" s="2"/>
      <c r="H52" s="2"/>
      <c r="I52" s="2"/>
      <c r="K52" s="2"/>
      <c r="L52" s="2"/>
      <c r="M52" s="2"/>
      <c r="N52" s="2"/>
      <c r="O52" s="2"/>
      <c r="P52" s="2"/>
      <c r="Q52" s="2"/>
      <c r="R52" s="2"/>
      <c r="S52" s="2"/>
      <c r="T52" s="2"/>
      <c r="U52" s="2"/>
      <c r="V52" s="62"/>
      <c r="W52" s="62"/>
      <c r="X52" s="4"/>
      <c r="Y52" s="21" t="s">
        <v>183</v>
      </c>
      <c r="Z52" s="14">
        <v>1500000</v>
      </c>
      <c r="AA52" s="14">
        <v>1814</v>
      </c>
      <c r="AB52" s="14">
        <f t="shared" si="6"/>
        <v>826.9018743109151</v>
      </c>
      <c r="AC52" s="4"/>
      <c r="AD52" s="11"/>
    </row>
    <row r="53" spans="1:30">
      <c r="D53" s="60"/>
      <c r="E53" s="2"/>
      <c r="F53" s="2"/>
      <c r="G53" s="2"/>
      <c r="H53" s="2"/>
      <c r="I53" s="2"/>
      <c r="K53" s="2"/>
      <c r="L53" s="2"/>
      <c r="M53" s="2"/>
      <c r="N53" s="2"/>
      <c r="O53" s="2"/>
      <c r="P53" s="62"/>
      <c r="Q53" s="62"/>
      <c r="R53" s="62"/>
      <c r="S53" s="62"/>
      <c r="T53" s="62"/>
      <c r="U53" s="62"/>
      <c r="V53" s="2"/>
      <c r="W53" s="2"/>
      <c r="X53" s="4"/>
      <c r="Y53" s="21" t="s">
        <v>70</v>
      </c>
      <c r="Z53" s="14">
        <v>500000</v>
      </c>
      <c r="AA53" s="14">
        <v>324</v>
      </c>
      <c r="AB53" s="14">
        <f t="shared" si="6"/>
        <v>1543.2098765432099</v>
      </c>
      <c r="AC53" s="4"/>
      <c r="AD53" s="11"/>
    </row>
    <row r="54" spans="1:30">
      <c r="D54" s="62"/>
      <c r="E54" s="62"/>
      <c r="F54" s="62"/>
      <c r="G54" s="62"/>
      <c r="H54" s="62"/>
      <c r="I54" s="62"/>
      <c r="J54" s="62"/>
      <c r="K54" s="62"/>
      <c r="L54" s="62"/>
      <c r="M54" s="62"/>
      <c r="N54" s="62"/>
      <c r="O54" s="62"/>
      <c r="P54" s="62"/>
      <c r="Q54" s="62"/>
      <c r="R54" s="62"/>
      <c r="S54" s="62"/>
      <c r="T54" s="62"/>
      <c r="U54" s="62"/>
      <c r="X54" s="4"/>
      <c r="Y54" s="52" t="s">
        <v>152</v>
      </c>
      <c r="Z54" s="63">
        <v>600000</v>
      </c>
      <c r="AA54" s="14">
        <v>6384</v>
      </c>
      <c r="AB54" s="14">
        <f t="shared" si="6"/>
        <v>93.984962406015043</v>
      </c>
      <c r="AC54" s="4"/>
      <c r="AD54" s="11"/>
    </row>
    <row r="55" spans="1:30">
      <c r="L55" s="1"/>
      <c r="M55" s="1"/>
      <c r="X55" s="4"/>
      <c r="Y55" s="52" t="s">
        <v>184</v>
      </c>
      <c r="Z55" s="63">
        <v>600000</v>
      </c>
      <c r="AA55" s="14">
        <v>6384</v>
      </c>
      <c r="AB55" s="14">
        <f t="shared" si="6"/>
        <v>93.984962406015043</v>
      </c>
      <c r="AC55" s="4"/>
      <c r="AD55" s="11"/>
    </row>
    <row r="56" spans="1:30">
      <c r="X56" s="4"/>
      <c r="Y56" s="52" t="s">
        <v>185</v>
      </c>
      <c r="Z56" s="63">
        <v>800000</v>
      </c>
      <c r="AA56" s="14">
        <v>6384</v>
      </c>
      <c r="AB56" s="14">
        <f t="shared" si="6"/>
        <v>125.31328320802005</v>
      </c>
      <c r="AC56" s="22"/>
      <c r="AD56" s="11"/>
    </row>
    <row r="57" spans="1:30" ht="19.899999999999999" customHeight="1">
      <c r="X57" s="4"/>
      <c r="Y57" s="52" t="s">
        <v>186</v>
      </c>
      <c r="Z57" s="63">
        <v>500000</v>
      </c>
      <c r="AA57" s="14">
        <v>1275</v>
      </c>
      <c r="AB57" s="14">
        <f t="shared" si="6"/>
        <v>392.15686274509807</v>
      </c>
      <c r="AC57" s="22"/>
    </row>
    <row r="58" spans="1:30" ht="24" customHeight="1">
      <c r="B58" s="64"/>
      <c r="X58" s="4"/>
      <c r="Y58" s="52" t="s">
        <v>187</v>
      </c>
      <c r="Z58" s="14">
        <v>300000</v>
      </c>
      <c r="AA58" s="14">
        <v>1425</v>
      </c>
      <c r="AB58" s="14">
        <f t="shared" si="6"/>
        <v>210.52631578947367</v>
      </c>
      <c r="AC58" s="22"/>
    </row>
    <row r="59" spans="1:30" ht="21" customHeight="1">
      <c r="X59" s="4"/>
      <c r="Y59" s="52" t="s">
        <v>188</v>
      </c>
      <c r="Z59" s="63">
        <v>500000</v>
      </c>
      <c r="AA59" s="14">
        <v>1474.2350297703431</v>
      </c>
      <c r="AB59" s="14">
        <f t="shared" si="6"/>
        <v>339.158946777903</v>
      </c>
      <c r="AC59" s="22"/>
    </row>
    <row r="60" spans="1:30" ht="18.600000000000001" customHeight="1">
      <c r="X60" s="4"/>
      <c r="Y60" s="52" t="s">
        <v>189</v>
      </c>
      <c r="Z60" s="63">
        <v>1050000</v>
      </c>
      <c r="AA60" s="14">
        <v>700</v>
      </c>
      <c r="AB60" s="14">
        <f t="shared" si="6"/>
        <v>1500</v>
      </c>
      <c r="AC60" s="22"/>
    </row>
    <row r="61" spans="1:30" ht="27.6" customHeight="1">
      <c r="X61" s="4"/>
      <c r="Y61" s="52" t="s">
        <v>190</v>
      </c>
      <c r="Z61" s="14">
        <v>2000000</v>
      </c>
      <c r="AA61" s="14">
        <v>1341</v>
      </c>
      <c r="AB61" s="14">
        <f t="shared" si="6"/>
        <v>1491.4243102162566</v>
      </c>
      <c r="AC61" s="22"/>
    </row>
    <row r="62" spans="1:30" ht="12" customHeight="1">
      <c r="L62" s="1"/>
      <c r="M62" s="1"/>
      <c r="X62" s="4"/>
      <c r="Y62" s="52" t="s">
        <v>102</v>
      </c>
      <c r="Z62" s="14">
        <v>1000000</v>
      </c>
      <c r="AA62" s="14">
        <v>1388</v>
      </c>
      <c r="AB62" s="14">
        <f t="shared" si="6"/>
        <v>720.46109510086455</v>
      </c>
      <c r="AC62" s="22"/>
    </row>
    <row r="63" spans="1:30" ht="12" customHeight="1">
      <c r="L63" s="1"/>
      <c r="M63" s="1"/>
      <c r="X63" s="4"/>
      <c r="Y63" s="52" t="s">
        <v>191</v>
      </c>
      <c r="Z63" s="63">
        <v>1000000</v>
      </c>
      <c r="AA63" s="14">
        <v>1388</v>
      </c>
      <c r="AB63" s="14">
        <f t="shared" si="6"/>
        <v>720.46109510086455</v>
      </c>
      <c r="AC63" s="22"/>
    </row>
    <row r="64" spans="1:30" ht="12" customHeight="1">
      <c r="L64" s="1"/>
      <c r="M64" s="1"/>
      <c r="X64" s="4"/>
      <c r="Y64" s="52" t="s">
        <v>192</v>
      </c>
      <c r="Z64" s="14">
        <v>1000000</v>
      </c>
      <c r="AA64" s="14">
        <v>426</v>
      </c>
      <c r="AB64" s="14">
        <f t="shared" si="6"/>
        <v>2347.4178403755868</v>
      </c>
      <c r="AC64" s="22"/>
    </row>
    <row r="65" spans="4:33" ht="18" customHeight="1">
      <c r="L65" s="1"/>
      <c r="M65" s="1"/>
      <c r="X65" s="4"/>
      <c r="Y65" s="52" t="s">
        <v>193</v>
      </c>
      <c r="Z65" s="14">
        <v>1000000</v>
      </c>
      <c r="AA65" s="14">
        <v>460.41267702316259</v>
      </c>
      <c r="AB65" s="14">
        <f t="shared" si="6"/>
        <v>2171.964522057875</v>
      </c>
    </row>
    <row r="66" spans="4:33" ht="18" customHeight="1">
      <c r="L66" s="1"/>
      <c r="M66" s="1"/>
      <c r="X66" s="4"/>
      <c r="Y66" s="52" t="s">
        <v>194</v>
      </c>
      <c r="Z66" s="14">
        <v>400000</v>
      </c>
      <c r="AA66" s="14">
        <v>683</v>
      </c>
      <c r="AB66" s="14">
        <f t="shared" si="6"/>
        <v>585.65153733528552</v>
      </c>
    </row>
    <row r="67" spans="4:33" ht="35.450000000000003" customHeight="1">
      <c r="L67" s="1"/>
      <c r="M67" s="1"/>
      <c r="X67" s="4"/>
      <c r="Y67" s="52" t="s">
        <v>113</v>
      </c>
      <c r="Z67" s="14">
        <v>500000</v>
      </c>
      <c r="AA67" s="14">
        <v>668</v>
      </c>
      <c r="AB67" s="14">
        <f t="shared" ref="AB67:AB86" si="7">Z67/AA67</f>
        <v>748.50299401197606</v>
      </c>
      <c r="AC67" s="22"/>
    </row>
    <row r="68" spans="4:33" ht="12" customHeight="1">
      <c r="L68" s="1"/>
      <c r="M68" s="1"/>
      <c r="X68" s="4"/>
      <c r="Y68" s="52" t="s">
        <v>195</v>
      </c>
      <c r="Z68" s="14">
        <v>2000000</v>
      </c>
      <c r="AA68" s="14">
        <v>376</v>
      </c>
      <c r="AB68" s="14">
        <f t="shared" si="7"/>
        <v>5319.1489361702124</v>
      </c>
      <c r="AC68" s="22"/>
    </row>
    <row r="69" spans="4:33" ht="24" customHeight="1">
      <c r="L69" s="1"/>
      <c r="M69" s="1"/>
      <c r="X69" s="4"/>
      <c r="Y69" s="52" t="s">
        <v>196</v>
      </c>
      <c r="Z69" s="14">
        <v>1000000</v>
      </c>
      <c r="AA69" s="14">
        <v>590.56997414138482</v>
      </c>
      <c r="AB69" s="14">
        <f t="shared" si="7"/>
        <v>1693.2794483056398</v>
      </c>
    </row>
    <row r="70" spans="4:33" ht="12" customHeight="1">
      <c r="L70" s="1"/>
      <c r="M70" s="1"/>
      <c r="Y70" s="52" t="s">
        <v>197</v>
      </c>
      <c r="Z70" s="14">
        <v>1000000</v>
      </c>
      <c r="AA70" s="14">
        <v>590.56997414138482</v>
      </c>
      <c r="AB70" s="14">
        <f t="shared" si="7"/>
        <v>1693.2794483056398</v>
      </c>
    </row>
    <row r="71" spans="4:33" ht="12" customHeight="1">
      <c r="L71" s="1"/>
      <c r="M71" s="1"/>
      <c r="Y71" s="52" t="s">
        <v>198</v>
      </c>
      <c r="Z71" s="14">
        <v>300000</v>
      </c>
      <c r="AA71" s="14">
        <v>279</v>
      </c>
      <c r="AB71" s="14">
        <f t="shared" si="7"/>
        <v>1075.2688172043011</v>
      </c>
    </row>
    <row r="72" spans="4:33" ht="12" customHeight="1">
      <c r="L72" s="1"/>
      <c r="M72" s="1"/>
      <c r="Y72" s="52" t="s">
        <v>199</v>
      </c>
      <c r="Z72" s="14">
        <v>600000</v>
      </c>
      <c r="AA72" s="14">
        <v>388.90091266985917</v>
      </c>
      <c r="AB72" s="14">
        <f t="shared" si="7"/>
        <v>1542.8094418213525</v>
      </c>
    </row>
    <row r="73" spans="4:33" ht="12.75" customHeight="1">
      <c r="L73" s="1"/>
      <c r="M73" s="1"/>
      <c r="Y73" s="52" t="s">
        <v>200</v>
      </c>
      <c r="Z73" s="14">
        <v>900000</v>
      </c>
      <c r="AA73" s="14">
        <v>617</v>
      </c>
      <c r="AB73" s="14">
        <f t="shared" si="7"/>
        <v>1458.6709886547812</v>
      </c>
    </row>
    <row r="74" spans="4:33">
      <c r="L74" s="1"/>
      <c r="M74" s="1"/>
      <c r="Y74" s="52" t="s">
        <v>201</v>
      </c>
      <c r="Z74" s="14">
        <v>300000</v>
      </c>
      <c r="AA74" s="14">
        <v>617</v>
      </c>
      <c r="AB74" s="14">
        <f t="shared" si="7"/>
        <v>486.22366288492708</v>
      </c>
    </row>
    <row r="75" spans="4:33">
      <c r="L75" s="1"/>
      <c r="M75" s="1"/>
      <c r="Y75" s="52" t="s">
        <v>202</v>
      </c>
      <c r="Z75" s="14">
        <v>300000</v>
      </c>
      <c r="AA75" s="63">
        <v>636.61545736773257</v>
      </c>
      <c r="AB75" s="63">
        <f t="shared" si="7"/>
        <v>471.24209211073071</v>
      </c>
    </row>
    <row r="76" spans="4:33" ht="12" customHeight="1">
      <c r="L76" s="1"/>
      <c r="M76" s="1"/>
      <c r="Y76" s="52" t="s">
        <v>28</v>
      </c>
      <c r="Z76" s="63">
        <v>1000000</v>
      </c>
      <c r="AA76" s="63">
        <v>801.88478419897581</v>
      </c>
      <c r="AB76" s="63">
        <f t="shared" si="7"/>
        <v>1247.0619466846808</v>
      </c>
    </row>
    <row r="77" spans="4:33" ht="12" customHeight="1">
      <c r="L77" s="1"/>
      <c r="M77" s="1"/>
      <c r="Y77" s="52" t="s">
        <v>203</v>
      </c>
      <c r="Z77" s="63">
        <v>900000</v>
      </c>
      <c r="AA77" s="63">
        <v>966.11881869789715</v>
      </c>
      <c r="AB77" s="63">
        <f t="shared" si="7"/>
        <v>931.56243578092199</v>
      </c>
      <c r="AE77" s="65"/>
      <c r="AF77" s="65"/>
      <c r="AG77" s="66"/>
    </row>
    <row r="78" spans="4:33" ht="12" customHeight="1">
      <c r="D78" s="67"/>
      <c r="E78" s="67"/>
      <c r="F78" s="68"/>
      <c r="H78" s="68"/>
      <c r="L78" s="1"/>
      <c r="M78" s="1"/>
      <c r="Y78" s="52" t="s">
        <v>204</v>
      </c>
      <c r="Z78" s="63">
        <v>450000</v>
      </c>
      <c r="AA78" s="63">
        <v>1236.5893929286192</v>
      </c>
      <c r="AB78" s="63">
        <f t="shared" si="7"/>
        <v>363.90414035030926</v>
      </c>
      <c r="AE78" s="65"/>
      <c r="AF78" s="65"/>
      <c r="AG78" s="66"/>
    </row>
    <row r="79" spans="4:33" ht="12" customHeight="1">
      <c r="D79" s="67"/>
      <c r="E79" s="67"/>
      <c r="F79" s="68"/>
      <c r="G79" s="68"/>
      <c r="L79" s="1"/>
      <c r="M79" s="1"/>
      <c r="P79" s="68"/>
      <c r="X79" s="65"/>
      <c r="Y79" s="52" t="s">
        <v>205</v>
      </c>
      <c r="Z79" s="63">
        <v>750000</v>
      </c>
      <c r="AA79" s="63">
        <v>317.3881690140845</v>
      </c>
      <c r="AB79" s="63">
        <f t="shared" si="7"/>
        <v>2363.0370417705071</v>
      </c>
      <c r="AC79" s="69"/>
      <c r="AD79" s="65"/>
      <c r="AE79" s="65"/>
      <c r="AF79" s="65"/>
      <c r="AG79" s="66"/>
    </row>
    <row r="80" spans="4:33" ht="12" customHeight="1">
      <c r="D80" s="67"/>
      <c r="E80" s="67"/>
      <c r="F80" s="68"/>
      <c r="G80" s="68"/>
      <c r="L80" s="1"/>
      <c r="M80" s="1"/>
      <c r="N80" s="70"/>
      <c r="O80" s="71"/>
      <c r="P80" s="68"/>
      <c r="Q80" s="72"/>
      <c r="R80" s="72"/>
      <c r="S80" s="72"/>
      <c r="T80" s="72"/>
      <c r="U80" s="65"/>
      <c r="V80" s="65"/>
      <c r="W80" s="65"/>
      <c r="X80" s="65"/>
      <c r="Y80" s="52" t="s">
        <v>221</v>
      </c>
      <c r="Z80" s="63">
        <v>250000</v>
      </c>
      <c r="AA80" s="63">
        <v>334.63595671454107</v>
      </c>
      <c r="AB80" s="63">
        <f t="shared" si="7"/>
        <v>747.08050639417934</v>
      </c>
      <c r="AC80" s="69"/>
      <c r="AD80" s="65"/>
      <c r="AE80" s="65"/>
      <c r="AF80" s="65"/>
      <c r="AG80" s="66"/>
    </row>
    <row r="81" spans="2:33" ht="12" customHeight="1">
      <c r="G81" s="68"/>
      <c r="L81" s="1"/>
      <c r="M81" s="1"/>
      <c r="N81" s="70"/>
      <c r="O81" s="71"/>
      <c r="P81" s="68"/>
      <c r="Q81" s="72"/>
      <c r="R81" s="72"/>
      <c r="S81" s="72"/>
      <c r="T81" s="72"/>
      <c r="U81" s="65"/>
      <c r="V81" s="65"/>
      <c r="W81" s="65"/>
      <c r="X81" s="65"/>
      <c r="Y81" s="52" t="s">
        <v>222</v>
      </c>
      <c r="Z81" s="63">
        <v>500000</v>
      </c>
      <c r="AA81" s="63">
        <v>2195.6153993714806</v>
      </c>
      <c r="AB81" s="63">
        <f t="shared" si="7"/>
        <v>227.72658642453072</v>
      </c>
      <c r="AC81" s="69"/>
      <c r="AD81" s="65"/>
      <c r="AE81" s="65"/>
      <c r="AF81" s="65"/>
      <c r="AG81" s="66"/>
    </row>
    <row r="82" spans="2:33" ht="12" customHeight="1">
      <c r="G82" s="68"/>
      <c r="L82" s="1"/>
      <c r="M82" s="1"/>
      <c r="N82" s="70"/>
      <c r="O82" s="71"/>
      <c r="P82" s="68"/>
      <c r="Q82" s="72"/>
      <c r="R82" s="72"/>
      <c r="S82" s="72"/>
      <c r="T82" s="72"/>
      <c r="U82" s="65"/>
      <c r="V82" s="65"/>
      <c r="W82" s="65"/>
      <c r="X82" s="65"/>
      <c r="Y82" s="52" t="s">
        <v>223</v>
      </c>
      <c r="Z82" s="63">
        <v>2000000</v>
      </c>
      <c r="AA82" s="63">
        <v>1348.4294706488993</v>
      </c>
      <c r="AB82" s="63">
        <f t="shared" si="7"/>
        <v>1483.2069778462703</v>
      </c>
      <c r="AC82" s="69"/>
      <c r="AD82" s="65"/>
      <c r="AE82" s="65"/>
      <c r="AF82" s="65"/>
      <c r="AG82" s="66"/>
    </row>
    <row r="83" spans="2:33" ht="12" customHeight="1">
      <c r="G83" s="68"/>
      <c r="L83" s="1"/>
      <c r="M83" s="1"/>
      <c r="N83" s="70"/>
      <c r="O83" s="71"/>
      <c r="P83" s="68"/>
      <c r="Q83" s="72"/>
      <c r="R83" s="72"/>
      <c r="S83" s="72"/>
      <c r="T83" s="72"/>
      <c r="U83" s="65"/>
      <c r="V83" s="65"/>
      <c r="W83" s="65"/>
      <c r="X83" s="65"/>
      <c r="Y83" s="52" t="s">
        <v>224</v>
      </c>
      <c r="Z83" s="63">
        <v>500000</v>
      </c>
      <c r="AA83" s="63">
        <v>378.77123046695698</v>
      </c>
      <c r="AB83" s="63">
        <f t="shared" si="7"/>
        <v>1320.0580186187576</v>
      </c>
      <c r="AC83" s="69"/>
      <c r="AD83" s="65"/>
      <c r="AE83" s="65"/>
      <c r="AF83" s="65"/>
      <c r="AG83" s="66"/>
    </row>
    <row r="84" spans="2:33" ht="12" customHeight="1">
      <c r="G84" s="68"/>
      <c r="L84" s="1"/>
      <c r="M84" s="1"/>
      <c r="N84" s="70"/>
      <c r="O84" s="71"/>
      <c r="P84" s="68"/>
      <c r="Q84" s="72"/>
      <c r="R84" s="72"/>
      <c r="S84" s="72"/>
      <c r="T84" s="72"/>
      <c r="U84" s="65"/>
      <c r="V84" s="65"/>
      <c r="W84" s="65"/>
      <c r="X84" s="65"/>
      <c r="Y84" s="52" t="s">
        <v>225</v>
      </c>
      <c r="Z84" s="63">
        <v>1000000</v>
      </c>
      <c r="AA84" s="63">
        <v>2253.8054781334358</v>
      </c>
      <c r="AB84" s="63">
        <f t="shared" si="7"/>
        <v>443.69401428031995</v>
      </c>
      <c r="AC84" s="69"/>
      <c r="AD84" s="65"/>
      <c r="AE84" s="65"/>
      <c r="AF84" s="65"/>
      <c r="AG84" s="66"/>
    </row>
    <row r="85" spans="2:33" ht="12" customHeight="1">
      <c r="G85" s="68"/>
      <c r="L85" s="1"/>
      <c r="M85" s="1"/>
      <c r="N85" s="70"/>
      <c r="O85" s="71"/>
      <c r="P85" s="68"/>
      <c r="Q85" s="72"/>
      <c r="R85" s="72"/>
      <c r="S85" s="72"/>
      <c r="T85" s="72"/>
      <c r="U85" s="65"/>
      <c r="V85" s="65"/>
      <c r="W85" s="65"/>
      <c r="X85" s="65"/>
      <c r="Y85" s="52" t="s">
        <v>226</v>
      </c>
      <c r="Z85" s="63">
        <v>550000</v>
      </c>
      <c r="AA85" s="63">
        <v>1206.9089906273618</v>
      </c>
      <c r="AB85" s="63">
        <f t="shared" si="7"/>
        <v>455.7095889343779</v>
      </c>
      <c r="AC85" s="69"/>
      <c r="AD85" s="65"/>
      <c r="AE85" s="65"/>
      <c r="AF85" s="65"/>
      <c r="AG85" s="66"/>
    </row>
    <row r="86" spans="2:33" ht="12" customHeight="1">
      <c r="G86" s="68"/>
      <c r="L86" s="1"/>
      <c r="M86" s="1"/>
      <c r="N86" s="70"/>
      <c r="O86" s="71"/>
      <c r="P86" s="68"/>
      <c r="Q86" s="72"/>
      <c r="R86" s="72"/>
      <c r="S86" s="72"/>
      <c r="T86" s="72"/>
      <c r="U86" s="65"/>
      <c r="V86" s="65"/>
      <c r="W86" s="65"/>
      <c r="X86" s="65"/>
      <c r="Y86" s="52" t="s">
        <v>227</v>
      </c>
      <c r="Z86" s="63">
        <v>2004132.66</v>
      </c>
      <c r="AA86" s="63">
        <v>972.3928977658851</v>
      </c>
      <c r="AB86" s="63">
        <f t="shared" si="7"/>
        <v>2061.031774917918</v>
      </c>
      <c r="AC86" s="69"/>
      <c r="AD86" s="65"/>
      <c r="AE86" s="65"/>
      <c r="AF86" s="65"/>
      <c r="AG86" s="66"/>
    </row>
    <row r="87" spans="2:33">
      <c r="G87" s="68"/>
      <c r="L87" s="1"/>
      <c r="M87" s="1"/>
      <c r="N87" s="70"/>
      <c r="O87" s="71"/>
      <c r="P87" s="68"/>
      <c r="Q87" s="72"/>
      <c r="R87" s="72"/>
      <c r="S87" s="72"/>
      <c r="T87" s="72"/>
      <c r="U87" s="65"/>
      <c r="V87" s="65"/>
      <c r="W87" s="65"/>
      <c r="X87" s="65"/>
      <c r="Z87" s="14">
        <f>SUM(Z3:Z86)</f>
        <v>78188426.569999993</v>
      </c>
      <c r="AA87" s="14"/>
      <c r="AB87" s="14">
        <f>SUM(AB3:AB86)</f>
        <v>90571.162539090379</v>
      </c>
      <c r="AC87" s="69"/>
      <c r="AD87" s="65"/>
      <c r="AE87" s="65"/>
      <c r="AF87" s="65"/>
      <c r="AG87" s="66"/>
    </row>
    <row r="88" spans="2:33">
      <c r="G88" s="68"/>
      <c r="L88" s="1"/>
      <c r="M88" s="1"/>
      <c r="N88" s="70"/>
      <c r="O88" s="71"/>
      <c r="P88" s="68"/>
      <c r="Q88" s="72"/>
      <c r="R88" s="72"/>
      <c r="S88" s="72"/>
      <c r="T88" s="72"/>
      <c r="U88" s="65"/>
      <c r="V88" s="65"/>
      <c r="W88" s="65"/>
      <c r="X88" s="65"/>
      <c r="AC88" s="69"/>
      <c r="AD88" s="65"/>
      <c r="AE88" s="65"/>
      <c r="AF88" s="65"/>
      <c r="AG88" s="66"/>
    </row>
    <row r="89" spans="2:33">
      <c r="G89" s="68"/>
      <c r="L89" s="1"/>
      <c r="M89" s="1"/>
      <c r="N89" s="70"/>
      <c r="O89" s="71"/>
      <c r="P89" s="68"/>
      <c r="Q89" s="72"/>
      <c r="R89" s="72"/>
      <c r="S89" s="72"/>
      <c r="T89" s="72"/>
      <c r="U89" s="65"/>
      <c r="V89" s="65"/>
      <c r="W89" s="65"/>
      <c r="X89" s="65"/>
      <c r="AC89" s="69"/>
      <c r="AD89" s="65"/>
      <c r="AE89" s="65"/>
      <c r="AF89" s="65"/>
      <c r="AG89" s="66"/>
    </row>
    <row r="90" spans="2:33">
      <c r="G90" s="68"/>
      <c r="L90" s="1"/>
      <c r="M90" s="1"/>
      <c r="N90" s="70"/>
      <c r="O90" s="71"/>
      <c r="P90" s="68"/>
      <c r="Q90" s="72"/>
      <c r="R90" s="72"/>
      <c r="S90" s="72"/>
      <c r="T90" s="72"/>
      <c r="U90" s="65"/>
      <c r="V90" s="65"/>
      <c r="W90" s="65"/>
      <c r="X90" s="65"/>
      <c r="AC90" s="69"/>
      <c r="AD90" s="65"/>
      <c r="AE90" s="65"/>
      <c r="AF90" s="65"/>
      <c r="AG90" s="66"/>
    </row>
    <row r="91" spans="2:33">
      <c r="G91" s="68"/>
      <c r="L91" s="1"/>
      <c r="M91" s="1"/>
      <c r="N91" s="70"/>
      <c r="O91" s="71"/>
      <c r="P91" s="68"/>
      <c r="Q91" s="72"/>
      <c r="R91" s="72"/>
      <c r="S91" s="72"/>
      <c r="T91" s="72"/>
      <c r="U91" s="65"/>
      <c r="V91" s="65"/>
      <c r="W91" s="65"/>
      <c r="X91" s="65"/>
      <c r="AC91" s="69"/>
      <c r="AD91" s="65"/>
      <c r="AE91" s="65"/>
      <c r="AF91" s="65"/>
      <c r="AG91" s="66"/>
    </row>
    <row r="92" spans="2:33">
      <c r="G92" s="68"/>
      <c r="L92" s="1"/>
      <c r="M92" s="1"/>
      <c r="N92" s="70"/>
      <c r="O92" s="71"/>
      <c r="P92" s="68"/>
      <c r="Q92" s="72"/>
      <c r="R92" s="72"/>
      <c r="S92" s="72"/>
      <c r="T92" s="72"/>
      <c r="U92" s="65"/>
      <c r="V92" s="65"/>
      <c r="W92" s="65"/>
      <c r="X92" s="65"/>
      <c r="AC92" s="69"/>
      <c r="AD92" s="65"/>
      <c r="AE92" s="65"/>
      <c r="AF92" s="65"/>
      <c r="AG92" s="66"/>
    </row>
    <row r="93" spans="2:33">
      <c r="D93" s="67"/>
      <c r="E93" s="67"/>
      <c r="F93" s="68"/>
      <c r="G93" s="68"/>
      <c r="L93" s="1"/>
      <c r="M93" s="1"/>
      <c r="N93" s="70"/>
      <c r="O93" s="71"/>
      <c r="P93" s="68"/>
      <c r="Q93" s="72"/>
      <c r="R93" s="72"/>
      <c r="S93" s="72"/>
      <c r="T93" s="72"/>
      <c r="U93" s="65"/>
      <c r="V93" s="65"/>
      <c r="W93" s="65"/>
      <c r="X93" s="65"/>
      <c r="AC93" s="69"/>
      <c r="AD93" s="65"/>
      <c r="AE93" s="65"/>
      <c r="AF93" s="65"/>
      <c r="AG93" s="66"/>
    </row>
    <row r="94" spans="2:33">
      <c r="B94" s="73"/>
      <c r="D94" s="67"/>
      <c r="E94" s="67"/>
      <c r="F94" s="68"/>
      <c r="G94" s="68"/>
      <c r="L94" s="1"/>
      <c r="M94" s="1"/>
      <c r="N94" s="70"/>
      <c r="O94" s="71"/>
      <c r="P94" s="68"/>
      <c r="Q94" s="72"/>
      <c r="R94" s="72"/>
      <c r="S94" s="72"/>
      <c r="T94" s="72"/>
      <c r="U94" s="65"/>
      <c r="V94" s="65"/>
      <c r="W94" s="65"/>
      <c r="X94" s="65"/>
      <c r="AC94" s="69"/>
      <c r="AD94" s="65"/>
      <c r="AE94" s="65"/>
      <c r="AF94" s="65"/>
      <c r="AG94" s="66"/>
    </row>
    <row r="95" spans="2:33">
      <c r="B95" s="73"/>
      <c r="D95" s="67"/>
      <c r="E95" s="67"/>
      <c r="F95" s="68"/>
      <c r="G95" s="68"/>
      <c r="L95" s="1"/>
      <c r="M95" s="1"/>
      <c r="N95" s="70"/>
      <c r="O95" s="71"/>
      <c r="P95" s="68"/>
      <c r="Q95" s="72"/>
      <c r="R95" s="72"/>
      <c r="S95" s="72"/>
      <c r="T95" s="72"/>
      <c r="U95" s="65"/>
      <c r="V95" s="65"/>
      <c r="W95" s="65"/>
      <c r="X95" s="65"/>
      <c r="AC95" s="69"/>
      <c r="AD95" s="65"/>
      <c r="AE95" s="65"/>
      <c r="AF95" s="65"/>
      <c r="AG95" s="66"/>
    </row>
    <row r="96" spans="2:33">
      <c r="B96" s="73"/>
      <c r="D96" s="67"/>
      <c r="E96" s="67"/>
      <c r="F96" s="68"/>
      <c r="G96" s="68"/>
      <c r="L96" s="1"/>
      <c r="M96" s="1"/>
      <c r="N96" s="70"/>
      <c r="O96" s="71"/>
      <c r="P96" s="68"/>
      <c r="Q96" s="72"/>
      <c r="R96" s="72"/>
      <c r="S96" s="72"/>
      <c r="T96" s="72"/>
      <c r="U96" s="65"/>
      <c r="V96" s="65"/>
      <c r="W96" s="65"/>
      <c r="X96" s="65"/>
      <c r="AC96" s="69"/>
      <c r="AD96" s="65"/>
      <c r="AG96" s="66"/>
    </row>
    <row r="97" spans="2:33">
      <c r="B97" s="73"/>
      <c r="D97" s="67"/>
      <c r="E97" s="67"/>
      <c r="F97" s="68"/>
      <c r="G97" s="68"/>
      <c r="L97" s="1"/>
      <c r="M97" s="1"/>
      <c r="N97" s="70"/>
      <c r="O97" s="71"/>
      <c r="P97" s="68"/>
      <c r="Q97" s="72"/>
      <c r="R97" s="72"/>
      <c r="S97" s="72"/>
      <c r="T97" s="72"/>
      <c r="U97" s="65"/>
      <c r="V97" s="65"/>
      <c r="W97" s="65"/>
      <c r="X97" s="65"/>
      <c r="AC97" s="69"/>
      <c r="AD97" s="65"/>
    </row>
    <row r="98" spans="2:33">
      <c r="B98" s="73"/>
      <c r="D98" s="67"/>
      <c r="E98" s="67"/>
      <c r="F98" s="68"/>
      <c r="G98" s="68"/>
      <c r="L98" s="1"/>
      <c r="M98" s="1"/>
      <c r="N98" s="70"/>
      <c r="O98" s="71"/>
      <c r="P98" s="68"/>
      <c r="Q98" s="72"/>
      <c r="R98" s="72"/>
      <c r="S98" s="72"/>
      <c r="T98" s="72"/>
      <c r="U98" s="65"/>
      <c r="V98" s="65"/>
      <c r="W98" s="65"/>
    </row>
    <row r="99" spans="2:33">
      <c r="B99" s="73"/>
      <c r="L99" s="1"/>
      <c r="M99" s="1"/>
      <c r="N99" s="3"/>
      <c r="Y99" s="65"/>
      <c r="Z99" s="65"/>
      <c r="AA99" s="65"/>
    </row>
    <row r="100" spans="2:33">
      <c r="B100" s="73"/>
      <c r="L100" s="1"/>
      <c r="M100" s="1"/>
      <c r="N100" s="3"/>
      <c r="Y100" s="65"/>
      <c r="Z100" s="65"/>
      <c r="AA100" s="65"/>
      <c r="AB100" s="65"/>
    </row>
    <row r="101" spans="2:33">
      <c r="B101" s="73"/>
      <c r="C101" s="74"/>
      <c r="K101" s="3"/>
      <c r="L101" s="1"/>
      <c r="M101" s="1"/>
      <c r="Y101" s="65"/>
      <c r="Z101" s="65"/>
      <c r="AA101" s="65"/>
      <c r="AB101" s="65"/>
    </row>
    <row r="102" spans="2:33">
      <c r="B102" s="73"/>
      <c r="C102" s="74"/>
      <c r="K102" s="3"/>
      <c r="L102" s="1"/>
      <c r="M102" s="1"/>
      <c r="Y102" s="65"/>
      <c r="Z102" s="65"/>
      <c r="AA102" s="65"/>
      <c r="AB102" s="65"/>
    </row>
    <row r="103" spans="2:33">
      <c r="B103" s="73"/>
      <c r="C103" s="75"/>
      <c r="K103" s="3"/>
      <c r="L103" s="1"/>
      <c r="M103" s="1"/>
      <c r="Y103" s="65"/>
      <c r="Z103" s="65"/>
      <c r="AA103" s="65"/>
      <c r="AB103" s="65"/>
    </row>
    <row r="104" spans="2:33" ht="33" customHeight="1">
      <c r="B104" s="73"/>
      <c r="C104" s="75"/>
      <c r="X104" s="77"/>
      <c r="Y104" s="65"/>
      <c r="Z104" s="65"/>
      <c r="AA104" s="65"/>
      <c r="AB104" s="65"/>
    </row>
    <row r="105" spans="2:33">
      <c r="B105" s="118"/>
      <c r="C105" s="118"/>
      <c r="D105" s="118"/>
      <c r="E105" s="118"/>
      <c r="F105" s="118"/>
      <c r="G105" s="118"/>
      <c r="H105" s="118"/>
      <c r="I105" s="118"/>
      <c r="J105" s="118"/>
      <c r="K105" s="118"/>
      <c r="L105" s="118"/>
      <c r="M105" s="118"/>
      <c r="N105" s="118"/>
      <c r="O105" s="118"/>
      <c r="P105" s="118"/>
      <c r="Q105" s="118"/>
      <c r="R105" s="118"/>
      <c r="S105" s="118"/>
      <c r="T105" s="118"/>
      <c r="U105" s="118"/>
      <c r="V105" s="118"/>
      <c r="W105" s="118"/>
      <c r="Y105" s="65"/>
      <c r="Z105" s="65"/>
      <c r="AA105" s="65"/>
      <c r="AB105" s="65"/>
    </row>
    <row r="106" spans="2:33">
      <c r="B106" s="75"/>
      <c r="C106" s="74"/>
      <c r="Y106" s="65"/>
      <c r="Z106" s="65"/>
      <c r="AA106" s="65"/>
      <c r="AB106" s="65"/>
    </row>
    <row r="107" spans="2:33">
      <c r="B107" s="75"/>
      <c r="C107" s="74"/>
      <c r="Y107" s="65"/>
      <c r="Z107" s="65"/>
      <c r="AA107" s="65"/>
      <c r="AB107" s="65"/>
      <c r="AE107" s="78"/>
      <c r="AF107" s="78"/>
      <c r="AG107" s="78"/>
    </row>
    <row r="108" spans="2:33" ht="76.5" customHeight="1">
      <c r="X108" s="79"/>
      <c r="Y108" s="65"/>
      <c r="Z108" s="65"/>
      <c r="AA108" s="65"/>
      <c r="AB108" s="65"/>
      <c r="AE108" s="78"/>
      <c r="AF108" s="78"/>
      <c r="AG108" s="78"/>
    </row>
    <row r="109" spans="2:33">
      <c r="B109" s="119" t="s">
        <v>206</v>
      </c>
      <c r="C109" s="119"/>
      <c r="D109" s="119"/>
      <c r="E109" s="119"/>
      <c r="F109" s="119"/>
      <c r="G109" s="119"/>
      <c r="H109" s="119"/>
      <c r="I109" s="119"/>
      <c r="J109" s="119"/>
      <c r="K109" s="119"/>
      <c r="L109" s="119"/>
      <c r="M109" s="119"/>
      <c r="N109" s="119"/>
      <c r="O109" s="119"/>
      <c r="P109" s="119"/>
      <c r="Q109" s="119"/>
      <c r="R109" s="119"/>
      <c r="S109" s="119"/>
      <c r="T109" s="119"/>
      <c r="U109" s="119"/>
      <c r="V109" s="119"/>
      <c r="W109" s="119"/>
      <c r="X109" s="78"/>
      <c r="Y109" s="65"/>
      <c r="Z109" s="65"/>
      <c r="AA109" s="65"/>
      <c r="AB109" s="65"/>
      <c r="AC109" s="80"/>
      <c r="AD109" s="78"/>
      <c r="AE109" s="78"/>
      <c r="AF109" s="78"/>
      <c r="AG109" s="78"/>
    </row>
    <row r="110" spans="2:33">
      <c r="B110" s="81"/>
      <c r="C110" s="78"/>
      <c r="D110" s="78"/>
      <c r="E110" s="78"/>
      <c r="F110" s="78"/>
      <c r="G110" s="78"/>
      <c r="H110" s="78"/>
      <c r="I110" s="78"/>
      <c r="J110" s="80"/>
      <c r="K110" s="78"/>
      <c r="L110" s="78"/>
      <c r="M110" s="78"/>
      <c r="N110" s="78"/>
      <c r="O110" s="78"/>
      <c r="P110" s="78"/>
      <c r="Q110" s="78"/>
      <c r="R110" s="78"/>
      <c r="S110" s="78"/>
      <c r="T110" s="78"/>
      <c r="U110" s="78"/>
      <c r="V110" s="78"/>
      <c r="W110" s="78"/>
      <c r="X110" s="78"/>
      <c r="Y110" s="65"/>
      <c r="Z110" s="65"/>
      <c r="AA110" s="65"/>
      <c r="AB110" s="65"/>
      <c r="AC110" s="80"/>
      <c r="AD110" s="78"/>
      <c r="AE110" s="78"/>
      <c r="AF110" s="78"/>
      <c r="AG110" s="78"/>
    </row>
    <row r="111" spans="2:33">
      <c r="B111" s="78"/>
      <c r="C111" s="78"/>
      <c r="D111" s="78"/>
      <c r="E111" s="78"/>
      <c r="F111" s="78"/>
      <c r="G111" s="78"/>
      <c r="H111" s="78"/>
      <c r="I111" s="78"/>
      <c r="J111" s="80"/>
      <c r="K111" s="78"/>
      <c r="L111" s="78"/>
      <c r="M111" s="78"/>
      <c r="N111" s="78"/>
      <c r="O111" s="78"/>
      <c r="P111" s="78"/>
      <c r="Q111" s="78"/>
      <c r="R111" s="78"/>
      <c r="S111" s="78"/>
      <c r="T111" s="78"/>
      <c r="U111" s="78"/>
      <c r="V111" s="78"/>
      <c r="W111" s="78"/>
      <c r="X111" s="78"/>
      <c r="Y111" s="65"/>
      <c r="Z111" s="65"/>
      <c r="AA111" s="65"/>
      <c r="AB111" s="65"/>
      <c r="AC111" s="80"/>
      <c r="AD111" s="78"/>
      <c r="AE111" s="78"/>
      <c r="AF111" s="78"/>
      <c r="AG111" s="78"/>
    </row>
    <row r="112" spans="2:33">
      <c r="B112" s="78"/>
      <c r="C112" s="78"/>
      <c r="D112" s="78"/>
      <c r="E112" s="78"/>
      <c r="F112" s="78"/>
      <c r="G112" s="78"/>
      <c r="H112" s="78"/>
      <c r="I112" s="78"/>
      <c r="J112" s="80"/>
      <c r="K112" s="78"/>
      <c r="L112" s="78"/>
      <c r="M112" s="78"/>
      <c r="N112" s="78"/>
      <c r="O112" s="78"/>
      <c r="P112" s="78"/>
      <c r="Q112" s="78"/>
      <c r="R112" s="78"/>
      <c r="S112" s="78"/>
      <c r="T112" s="78"/>
      <c r="U112" s="78"/>
      <c r="V112" s="78"/>
      <c r="W112" s="78"/>
      <c r="X112" s="78"/>
      <c r="Y112" s="65"/>
      <c r="Z112" s="65"/>
      <c r="AA112" s="65"/>
      <c r="AB112" s="65"/>
      <c r="AC112" s="80"/>
      <c r="AD112" s="78"/>
      <c r="AE112" s="78"/>
      <c r="AF112" s="78"/>
      <c r="AG112" s="78"/>
    </row>
    <row r="113" spans="2:33">
      <c r="B113" s="78"/>
      <c r="C113" s="78"/>
      <c r="D113" s="78"/>
      <c r="E113" s="78"/>
      <c r="F113" s="78"/>
      <c r="G113" s="78"/>
      <c r="H113" s="78"/>
      <c r="I113" s="78"/>
      <c r="J113" s="80"/>
      <c r="K113" s="78"/>
      <c r="L113" s="78"/>
      <c r="M113" s="78"/>
      <c r="N113" s="78"/>
      <c r="O113" s="78"/>
      <c r="P113" s="78"/>
      <c r="Q113" s="78"/>
      <c r="R113" s="78"/>
      <c r="S113" s="78"/>
      <c r="T113" s="78"/>
      <c r="U113" s="78"/>
      <c r="V113" s="78"/>
      <c r="W113" s="78"/>
      <c r="X113" s="78"/>
      <c r="Y113" s="65"/>
      <c r="Z113" s="65"/>
      <c r="AA113" s="65"/>
      <c r="AB113" s="65"/>
      <c r="AC113" s="80"/>
      <c r="AD113" s="78"/>
      <c r="AE113" s="78"/>
      <c r="AF113" s="78"/>
      <c r="AG113" s="78"/>
    </row>
    <row r="114" spans="2:33">
      <c r="B114" s="78"/>
      <c r="C114" s="78"/>
      <c r="D114" s="78"/>
      <c r="E114" s="78"/>
      <c r="F114" s="78"/>
      <c r="G114" s="78"/>
      <c r="H114" s="78"/>
      <c r="I114" s="78"/>
      <c r="J114" s="80"/>
      <c r="K114" s="78"/>
      <c r="L114" s="78"/>
      <c r="M114" s="78"/>
      <c r="N114" s="78"/>
      <c r="O114" s="78"/>
      <c r="P114" s="78"/>
      <c r="Q114" s="78"/>
      <c r="R114" s="78"/>
      <c r="S114" s="78"/>
      <c r="T114" s="78"/>
      <c r="U114" s="78"/>
      <c r="V114" s="78"/>
      <c r="W114" s="78"/>
      <c r="X114" s="78"/>
      <c r="AB114" s="65"/>
      <c r="AC114" s="80"/>
      <c r="AD114" s="78"/>
      <c r="AE114" s="78"/>
      <c r="AF114" s="78"/>
      <c r="AG114" s="78"/>
    </row>
    <row r="115" spans="2:33">
      <c r="B115" s="78"/>
      <c r="C115" s="78"/>
      <c r="D115" s="78"/>
      <c r="E115" s="78"/>
      <c r="F115" s="78"/>
      <c r="G115" s="78"/>
      <c r="H115" s="78"/>
      <c r="I115" s="78"/>
      <c r="J115" s="80"/>
      <c r="K115" s="78"/>
      <c r="L115" s="78"/>
      <c r="M115" s="78"/>
      <c r="N115" s="78"/>
      <c r="O115" s="78"/>
      <c r="P115" s="78"/>
      <c r="Q115" s="78"/>
      <c r="R115" s="78"/>
      <c r="S115" s="78"/>
      <c r="T115" s="78"/>
      <c r="U115" s="78"/>
      <c r="V115" s="78"/>
      <c r="W115" s="78"/>
      <c r="X115" s="78"/>
      <c r="AB115" s="65"/>
      <c r="AC115" s="80"/>
      <c r="AD115" s="78"/>
      <c r="AE115" s="78"/>
      <c r="AF115" s="78"/>
      <c r="AG115" s="78"/>
    </row>
    <row r="116" spans="2:33">
      <c r="B116" s="78"/>
      <c r="C116" s="78"/>
      <c r="D116" s="78"/>
      <c r="E116" s="78"/>
      <c r="F116" s="78"/>
      <c r="G116" s="78"/>
      <c r="H116" s="78"/>
      <c r="I116" s="78"/>
      <c r="J116" s="80"/>
      <c r="K116" s="78"/>
      <c r="L116" s="78"/>
      <c r="M116" s="78"/>
      <c r="N116" s="78"/>
      <c r="O116" s="78"/>
      <c r="P116" s="78"/>
      <c r="Q116" s="78"/>
      <c r="R116" s="78"/>
      <c r="S116" s="78"/>
      <c r="T116" s="78"/>
      <c r="U116" s="78"/>
      <c r="V116" s="78"/>
      <c r="W116" s="78"/>
      <c r="X116" s="78"/>
      <c r="AB116" s="65"/>
      <c r="AC116" s="80"/>
      <c r="AD116" s="78"/>
      <c r="AE116" s="78"/>
      <c r="AF116" s="78"/>
      <c r="AG116" s="78"/>
    </row>
    <row r="117" spans="2:33">
      <c r="B117" s="78"/>
      <c r="C117" s="78"/>
      <c r="D117" s="78"/>
      <c r="E117" s="78"/>
      <c r="F117" s="78"/>
      <c r="G117" s="78"/>
      <c r="H117" s="78"/>
      <c r="I117" s="78"/>
      <c r="J117" s="80"/>
      <c r="K117" s="78"/>
      <c r="L117" s="78"/>
      <c r="M117" s="78"/>
      <c r="N117" s="78"/>
      <c r="O117" s="78"/>
      <c r="P117" s="78"/>
      <c r="Q117" s="78"/>
      <c r="R117" s="78"/>
      <c r="S117" s="78"/>
      <c r="T117" s="78"/>
      <c r="U117" s="78"/>
      <c r="V117" s="78"/>
      <c r="W117" s="78"/>
      <c r="X117" s="78"/>
      <c r="AB117" s="65"/>
      <c r="AC117" s="80"/>
      <c r="AD117" s="78"/>
      <c r="AE117" s="78"/>
      <c r="AF117" s="78"/>
      <c r="AG117" s="78"/>
    </row>
    <row r="118" spans="2:33">
      <c r="B118" s="78"/>
      <c r="C118" s="78"/>
      <c r="D118" s="78"/>
      <c r="E118" s="78"/>
      <c r="F118" s="78"/>
      <c r="G118" s="78"/>
      <c r="H118" s="78"/>
      <c r="I118" s="78"/>
      <c r="J118" s="80"/>
      <c r="K118" s="78"/>
      <c r="L118" s="78"/>
      <c r="M118" s="78"/>
      <c r="N118" s="78"/>
      <c r="O118" s="78"/>
      <c r="P118" s="78"/>
      <c r="Q118" s="78"/>
      <c r="R118" s="78"/>
      <c r="S118" s="78"/>
      <c r="T118" s="78"/>
      <c r="U118" s="78"/>
      <c r="V118" s="78"/>
      <c r="W118" s="78"/>
      <c r="X118" s="78"/>
      <c r="AB118" s="65"/>
      <c r="AC118" s="80"/>
      <c r="AD118" s="78"/>
      <c r="AE118" s="78"/>
      <c r="AF118" s="78"/>
      <c r="AG118" s="78"/>
    </row>
    <row r="119" spans="2:33">
      <c r="B119" s="78"/>
      <c r="C119" s="78"/>
      <c r="D119" s="78"/>
      <c r="E119" s="78"/>
      <c r="F119" s="78"/>
      <c r="G119" s="78"/>
      <c r="H119" s="78"/>
      <c r="I119" s="78"/>
      <c r="J119" s="80"/>
      <c r="K119" s="78"/>
      <c r="L119" s="78"/>
      <c r="M119" s="78"/>
      <c r="N119" s="78"/>
      <c r="O119" s="78"/>
      <c r="P119" s="78"/>
      <c r="Q119" s="78"/>
      <c r="R119" s="78"/>
      <c r="S119" s="78"/>
      <c r="T119" s="78"/>
      <c r="U119" s="78"/>
      <c r="V119" s="78"/>
      <c r="W119" s="78"/>
      <c r="X119" s="78"/>
      <c r="AC119" s="80"/>
      <c r="AD119" s="78"/>
      <c r="AE119" s="78"/>
      <c r="AF119" s="78"/>
      <c r="AG119" s="78"/>
    </row>
    <row r="120" spans="2:33">
      <c r="B120" s="78"/>
      <c r="C120" s="78"/>
      <c r="D120" s="78"/>
      <c r="E120" s="78"/>
      <c r="F120" s="78"/>
      <c r="G120" s="78"/>
      <c r="H120" s="78"/>
      <c r="I120" s="78"/>
      <c r="J120" s="80"/>
      <c r="K120" s="82"/>
      <c r="L120" s="78"/>
      <c r="M120" s="78"/>
      <c r="N120" s="78"/>
      <c r="O120" s="78"/>
      <c r="P120" s="78"/>
      <c r="Q120" s="78"/>
      <c r="R120" s="78"/>
      <c r="S120" s="78"/>
      <c r="T120" s="78"/>
      <c r="U120" s="78"/>
      <c r="V120" s="78"/>
      <c r="W120" s="78"/>
      <c r="X120" s="78"/>
      <c r="AC120" s="80"/>
      <c r="AD120" s="78"/>
      <c r="AE120" s="78"/>
      <c r="AF120" s="78"/>
      <c r="AG120" s="78"/>
    </row>
    <row r="121" spans="2:33">
      <c r="B121" s="78"/>
      <c r="C121" s="78"/>
      <c r="D121" s="78"/>
      <c r="E121" s="78"/>
      <c r="F121" s="78"/>
      <c r="G121" s="78"/>
      <c r="H121" s="78"/>
      <c r="I121" s="78"/>
      <c r="J121" s="80"/>
      <c r="K121" s="78"/>
      <c r="L121" s="78"/>
      <c r="M121" s="78"/>
      <c r="N121" s="78"/>
      <c r="O121" s="78"/>
      <c r="P121" s="78"/>
      <c r="Q121" s="78"/>
      <c r="R121" s="78"/>
      <c r="S121" s="78"/>
      <c r="T121" s="78"/>
      <c r="U121" s="78"/>
      <c r="V121" s="78"/>
      <c r="W121" s="78"/>
      <c r="X121" s="78"/>
      <c r="AC121" s="80"/>
      <c r="AD121" s="78"/>
      <c r="AE121" s="78"/>
      <c r="AF121" s="78"/>
      <c r="AG121" s="78"/>
    </row>
    <row r="122" spans="2:33">
      <c r="B122" s="78"/>
      <c r="C122" s="78"/>
      <c r="D122" s="78"/>
      <c r="E122" s="78"/>
      <c r="F122" s="78"/>
      <c r="G122" s="78"/>
      <c r="H122" s="78"/>
      <c r="I122" s="78"/>
      <c r="J122" s="80"/>
      <c r="K122" s="78"/>
      <c r="L122" s="78"/>
      <c r="M122" s="78"/>
      <c r="N122" s="78"/>
      <c r="O122" s="82"/>
      <c r="P122" s="78"/>
      <c r="Q122" s="78"/>
      <c r="R122" s="78"/>
      <c r="S122" s="78"/>
      <c r="T122" s="78"/>
      <c r="U122" s="78"/>
      <c r="V122" s="78"/>
      <c r="W122" s="78"/>
      <c r="X122" s="78"/>
      <c r="AC122" s="80"/>
      <c r="AD122" s="78"/>
      <c r="AE122" s="78"/>
      <c r="AF122" s="78"/>
      <c r="AG122" s="78"/>
    </row>
    <row r="123" spans="2:33">
      <c r="B123" s="78"/>
      <c r="C123" s="78"/>
      <c r="D123" s="78"/>
      <c r="E123" s="78"/>
      <c r="F123" s="78"/>
      <c r="G123" s="78"/>
      <c r="H123" s="78"/>
      <c r="I123" s="78"/>
      <c r="J123" s="80"/>
      <c r="K123" s="82"/>
      <c r="L123" s="78"/>
      <c r="M123" s="78"/>
      <c r="N123" s="78"/>
      <c r="O123" s="78"/>
      <c r="P123" s="78"/>
      <c r="Q123" s="78"/>
      <c r="R123" s="78"/>
      <c r="S123" s="78"/>
      <c r="T123" s="78"/>
      <c r="U123" s="78"/>
      <c r="V123" s="78"/>
      <c r="W123" s="78"/>
      <c r="X123" s="78"/>
      <c r="AC123" s="80"/>
      <c r="AD123" s="78"/>
      <c r="AE123" s="78"/>
      <c r="AF123" s="78"/>
      <c r="AG123" s="78"/>
    </row>
    <row r="124" spans="2:33">
      <c r="B124" s="78"/>
      <c r="C124" s="78"/>
      <c r="D124" s="78"/>
      <c r="E124" s="78"/>
      <c r="F124" s="78"/>
      <c r="G124" s="78"/>
      <c r="H124" s="78"/>
      <c r="I124" s="78"/>
      <c r="J124" s="80"/>
      <c r="K124" s="78"/>
      <c r="L124" s="78"/>
      <c r="M124" s="78"/>
      <c r="N124" s="78"/>
      <c r="O124" s="78"/>
      <c r="P124" s="78"/>
      <c r="Q124" s="78"/>
      <c r="R124" s="78"/>
      <c r="S124" s="78"/>
      <c r="T124" s="78"/>
      <c r="U124" s="78"/>
      <c r="V124" s="78"/>
      <c r="W124" s="78"/>
      <c r="X124" s="78"/>
      <c r="AC124" s="80"/>
      <c r="AD124" s="78"/>
      <c r="AE124" s="78"/>
      <c r="AF124" s="78"/>
      <c r="AG124" s="78"/>
    </row>
    <row r="125" spans="2:33">
      <c r="B125" s="78"/>
      <c r="C125" s="78"/>
      <c r="D125" s="78"/>
      <c r="E125" s="78"/>
      <c r="F125" s="78"/>
      <c r="G125" s="78"/>
      <c r="H125" s="78"/>
      <c r="I125" s="78"/>
      <c r="J125" s="80"/>
      <c r="K125" s="78"/>
      <c r="L125" s="78"/>
      <c r="M125" s="78"/>
      <c r="N125" s="78"/>
      <c r="O125" s="78"/>
      <c r="P125" s="78"/>
      <c r="Q125" s="78"/>
      <c r="R125" s="78"/>
      <c r="S125" s="78"/>
      <c r="T125" s="78"/>
      <c r="U125" s="78"/>
      <c r="V125" s="78"/>
      <c r="W125" s="78"/>
      <c r="X125" s="78"/>
      <c r="AC125" s="80"/>
      <c r="AD125" s="78"/>
    </row>
    <row r="126" spans="2:33">
      <c r="B126" s="78"/>
      <c r="C126" s="78"/>
      <c r="D126" s="78"/>
      <c r="E126" s="78"/>
      <c r="F126" s="78"/>
      <c r="G126" s="78"/>
      <c r="H126" s="78"/>
      <c r="I126" s="78"/>
      <c r="J126" s="80"/>
      <c r="K126" s="78"/>
      <c r="L126" s="78"/>
      <c r="M126" s="78"/>
      <c r="N126" s="78"/>
      <c r="O126" s="78"/>
      <c r="P126" s="78"/>
      <c r="Q126" s="78"/>
      <c r="R126" s="78"/>
      <c r="S126" s="78"/>
      <c r="T126" s="78"/>
      <c r="U126" s="78"/>
      <c r="V126" s="78"/>
      <c r="W126" s="78"/>
      <c r="X126" s="78"/>
      <c r="AC126" s="80"/>
      <c r="AD126" s="78"/>
    </row>
    <row r="127" spans="2:33">
      <c r="B127" s="78"/>
      <c r="C127" s="78"/>
      <c r="D127" s="78"/>
      <c r="E127" s="78"/>
      <c r="F127" s="78"/>
      <c r="G127" s="78"/>
      <c r="H127" s="78"/>
      <c r="I127" s="78"/>
      <c r="J127" s="80"/>
      <c r="K127" s="78"/>
      <c r="L127" s="78"/>
      <c r="M127" s="78"/>
      <c r="N127" s="78"/>
      <c r="O127" s="78"/>
      <c r="P127" s="78"/>
      <c r="Q127" s="78"/>
      <c r="R127" s="78"/>
      <c r="S127" s="78"/>
      <c r="T127" s="78"/>
      <c r="U127" s="78"/>
      <c r="V127" s="78"/>
      <c r="W127" s="78"/>
    </row>
    <row r="128" spans="2:33">
      <c r="F128" s="84"/>
      <c r="L128" s="1"/>
      <c r="M128" s="1"/>
      <c r="Y128" s="83"/>
      <c r="Z128" s="83"/>
      <c r="AA128" s="2"/>
    </row>
    <row r="129" spans="1:52">
      <c r="F129" s="84"/>
      <c r="L129" s="1"/>
      <c r="M129" s="1"/>
      <c r="Y129" s="78"/>
      <c r="Z129" s="78"/>
      <c r="AA129" s="78"/>
    </row>
    <row r="130" spans="1:52" s="2" customFormat="1">
      <c r="A130" s="1"/>
      <c r="B130" s="1"/>
      <c r="C130" s="1"/>
      <c r="D130" s="1"/>
      <c r="E130" s="1"/>
      <c r="F130" s="84"/>
      <c r="G130" s="1"/>
      <c r="H130" s="1"/>
      <c r="I130" s="1"/>
      <c r="K130" s="1"/>
      <c r="L130" s="1"/>
      <c r="M130" s="1"/>
      <c r="N130" s="1"/>
      <c r="O130" s="1"/>
      <c r="P130" s="1"/>
      <c r="Q130" s="1"/>
      <c r="R130" s="1"/>
      <c r="S130" s="1"/>
      <c r="T130" s="1"/>
      <c r="U130" s="1"/>
      <c r="V130" s="1"/>
      <c r="W130" s="1"/>
      <c r="X130" s="1"/>
      <c r="Y130" s="78"/>
      <c r="Z130" s="78"/>
      <c r="AA130" s="78"/>
      <c r="AB130" s="78"/>
      <c r="AD130" s="1"/>
      <c r="AE130" s="1"/>
      <c r="AF130" s="1"/>
      <c r="AG130" s="1"/>
      <c r="AH130" s="1"/>
      <c r="AI130" s="1"/>
      <c r="AJ130" s="1"/>
      <c r="AK130" s="1"/>
      <c r="AL130" s="1"/>
      <c r="AM130" s="1"/>
      <c r="AN130" s="1"/>
      <c r="AO130" s="1"/>
      <c r="AP130" s="1"/>
      <c r="AQ130" s="1"/>
      <c r="AR130" s="1"/>
      <c r="AS130" s="1"/>
      <c r="AT130" s="1"/>
      <c r="AU130" s="1"/>
      <c r="AV130" s="1"/>
      <c r="AW130" s="1"/>
      <c r="AX130" s="1"/>
      <c r="AY130" s="1"/>
      <c r="AZ130" s="1"/>
    </row>
    <row r="131" spans="1:52" s="2" customFormat="1">
      <c r="A131" s="1"/>
      <c r="B131" s="1"/>
      <c r="C131" s="1"/>
      <c r="D131" s="1"/>
      <c r="E131" s="1"/>
      <c r="F131" s="84"/>
      <c r="G131" s="1"/>
      <c r="H131" s="1"/>
      <c r="I131" s="1"/>
      <c r="K131" s="1"/>
      <c r="L131" s="1"/>
      <c r="M131" s="1"/>
      <c r="N131" s="1"/>
      <c r="O131" s="1"/>
      <c r="P131" s="1"/>
      <c r="Q131" s="1"/>
      <c r="R131" s="1"/>
      <c r="S131" s="1"/>
      <c r="T131" s="1"/>
      <c r="U131" s="1"/>
      <c r="V131" s="1"/>
      <c r="W131" s="1"/>
      <c r="X131" s="1"/>
      <c r="Y131" s="78"/>
      <c r="Z131" s="78"/>
      <c r="AA131" s="78"/>
      <c r="AB131" s="78"/>
      <c r="AD131" s="1"/>
      <c r="AE131" s="1"/>
      <c r="AF131" s="1"/>
      <c r="AG131" s="1"/>
      <c r="AH131" s="1"/>
      <c r="AI131" s="1"/>
      <c r="AJ131" s="1"/>
      <c r="AK131" s="1"/>
      <c r="AL131" s="1"/>
      <c r="AM131" s="1"/>
      <c r="AN131" s="1"/>
      <c r="AO131" s="1"/>
      <c r="AP131" s="1"/>
      <c r="AQ131" s="1"/>
      <c r="AR131" s="1"/>
      <c r="AS131" s="1"/>
      <c r="AT131" s="1"/>
      <c r="AU131" s="1"/>
      <c r="AV131" s="1"/>
      <c r="AW131" s="1"/>
      <c r="AX131" s="1"/>
      <c r="AY131" s="1"/>
      <c r="AZ131" s="1"/>
    </row>
    <row r="132" spans="1:52" s="2" customFormat="1">
      <c r="A132" s="1"/>
      <c r="B132" s="1"/>
      <c r="C132" s="1"/>
      <c r="D132" s="1"/>
      <c r="E132" s="1"/>
      <c r="F132" s="84"/>
      <c r="G132" s="1"/>
      <c r="H132" s="1"/>
      <c r="I132" s="1"/>
      <c r="K132" s="1"/>
      <c r="L132" s="1"/>
      <c r="M132" s="1"/>
      <c r="N132" s="1"/>
      <c r="O132" s="1"/>
      <c r="P132" s="1"/>
      <c r="Q132" s="1"/>
      <c r="R132" s="1"/>
      <c r="S132" s="1"/>
      <c r="T132" s="1"/>
      <c r="U132" s="1"/>
      <c r="V132" s="1"/>
      <c r="W132" s="1"/>
      <c r="X132" s="1"/>
      <c r="Y132" s="78"/>
      <c r="Z132" s="78"/>
      <c r="AA132" s="78"/>
      <c r="AB132" s="78"/>
      <c r="AD132" s="1"/>
      <c r="AE132" s="1"/>
      <c r="AF132" s="1"/>
      <c r="AG132" s="1"/>
      <c r="AH132" s="1"/>
      <c r="AI132" s="1"/>
      <c r="AJ132" s="1"/>
      <c r="AK132" s="1"/>
      <c r="AL132" s="1"/>
      <c r="AM132" s="1"/>
      <c r="AN132" s="1"/>
      <c r="AO132" s="1"/>
      <c r="AP132" s="1"/>
      <c r="AQ132" s="1"/>
      <c r="AR132" s="1"/>
      <c r="AS132" s="1"/>
      <c r="AT132" s="1"/>
      <c r="AU132" s="1"/>
      <c r="AV132" s="1"/>
      <c r="AW132" s="1"/>
      <c r="AX132" s="1"/>
      <c r="AY132" s="1"/>
      <c r="AZ132" s="1"/>
    </row>
    <row r="133" spans="1:52" s="2" customFormat="1">
      <c r="A133" s="1"/>
      <c r="B133" s="1"/>
      <c r="C133" s="1"/>
      <c r="D133" s="1"/>
      <c r="E133" s="1"/>
      <c r="F133" s="1"/>
      <c r="G133" s="1"/>
      <c r="H133" s="1"/>
      <c r="I133" s="1"/>
      <c r="K133" s="1"/>
      <c r="L133" s="3"/>
      <c r="M133" s="3"/>
      <c r="N133" s="1"/>
      <c r="O133" s="1"/>
      <c r="P133" s="1"/>
      <c r="Q133" s="1"/>
      <c r="R133" s="1"/>
      <c r="S133" s="1"/>
      <c r="T133" s="1"/>
      <c r="U133" s="1"/>
      <c r="V133" s="1"/>
      <c r="W133" s="1"/>
      <c r="X133" s="1"/>
      <c r="Y133" s="78"/>
      <c r="Z133" s="78"/>
      <c r="AA133" s="78"/>
      <c r="AB133" s="78"/>
      <c r="AD133" s="1"/>
      <c r="AE133" s="1"/>
      <c r="AF133" s="1"/>
      <c r="AG133" s="1"/>
      <c r="AH133" s="1"/>
      <c r="AI133" s="1"/>
      <c r="AJ133" s="1"/>
      <c r="AK133" s="1"/>
      <c r="AL133" s="1"/>
      <c r="AM133" s="1"/>
      <c r="AN133" s="1"/>
      <c r="AO133" s="1"/>
      <c r="AP133" s="1"/>
      <c r="AQ133" s="1"/>
      <c r="AR133" s="1"/>
      <c r="AS133" s="1"/>
      <c r="AT133" s="1"/>
      <c r="AU133" s="1"/>
      <c r="AV133" s="1"/>
      <c r="AW133" s="1"/>
      <c r="AX133" s="1"/>
      <c r="AY133" s="1"/>
      <c r="AZ133" s="1"/>
    </row>
    <row r="134" spans="1:52" s="2" customFormat="1">
      <c r="A134" s="1"/>
      <c r="B134" s="1"/>
      <c r="C134" s="1"/>
      <c r="D134" s="1"/>
      <c r="E134" s="1"/>
      <c r="F134" s="1"/>
      <c r="G134" s="1"/>
      <c r="H134" s="1"/>
      <c r="I134" s="1"/>
      <c r="K134" s="1"/>
      <c r="L134" s="3"/>
      <c r="M134" s="3"/>
      <c r="N134" s="1"/>
      <c r="O134" s="1"/>
      <c r="P134" s="1"/>
      <c r="Q134" s="1"/>
      <c r="R134" s="1"/>
      <c r="S134" s="1"/>
      <c r="T134" s="1"/>
      <c r="U134" s="1"/>
      <c r="V134" s="1"/>
      <c r="W134" s="1"/>
      <c r="X134" s="1"/>
      <c r="Y134" s="78"/>
      <c r="Z134" s="78"/>
      <c r="AA134" s="78"/>
      <c r="AB134" s="78"/>
      <c r="AD134" s="1"/>
      <c r="AE134" s="1"/>
      <c r="AF134" s="1"/>
      <c r="AG134" s="1"/>
      <c r="AH134" s="1"/>
      <c r="AI134" s="1"/>
      <c r="AJ134" s="1"/>
      <c r="AK134" s="1"/>
      <c r="AL134" s="1"/>
      <c r="AM134" s="1"/>
      <c r="AN134" s="1"/>
      <c r="AO134" s="1"/>
      <c r="AP134" s="1"/>
      <c r="AQ134" s="1"/>
      <c r="AR134" s="1"/>
      <c r="AS134" s="1"/>
      <c r="AT134" s="1"/>
      <c r="AU134" s="1"/>
      <c r="AV134" s="1"/>
      <c r="AW134" s="1"/>
      <c r="AX134" s="1"/>
      <c r="AY134" s="1"/>
      <c r="AZ134" s="1"/>
    </row>
    <row r="135" spans="1:52" s="2" customFormat="1">
      <c r="A135" s="1"/>
      <c r="B135" s="1"/>
      <c r="C135" s="1"/>
      <c r="D135" s="1"/>
      <c r="E135" s="1"/>
      <c r="F135" s="1"/>
      <c r="G135" s="1"/>
      <c r="H135" s="1"/>
      <c r="I135" s="1"/>
      <c r="K135" s="1"/>
      <c r="L135" s="3"/>
      <c r="M135" s="3"/>
      <c r="N135" s="1"/>
      <c r="O135" s="1"/>
      <c r="P135" s="1"/>
      <c r="Q135" s="1"/>
      <c r="R135" s="1"/>
      <c r="S135" s="1"/>
      <c r="T135" s="1"/>
      <c r="U135" s="1"/>
      <c r="V135" s="1"/>
      <c r="W135" s="1"/>
      <c r="X135" s="1"/>
      <c r="Y135" s="78"/>
      <c r="Z135" s="78"/>
      <c r="AA135" s="78"/>
      <c r="AB135" s="78"/>
      <c r="AD135" s="1"/>
      <c r="AE135" s="1"/>
      <c r="AF135" s="1"/>
      <c r="AG135" s="1"/>
      <c r="AH135" s="1"/>
      <c r="AI135" s="1"/>
      <c r="AJ135" s="1"/>
      <c r="AK135" s="1"/>
      <c r="AL135" s="1"/>
      <c r="AM135" s="1"/>
      <c r="AN135" s="1"/>
      <c r="AO135" s="1"/>
      <c r="AP135" s="1"/>
      <c r="AQ135" s="1"/>
      <c r="AR135" s="1"/>
      <c r="AS135" s="1"/>
      <c r="AT135" s="1"/>
      <c r="AU135" s="1"/>
      <c r="AV135" s="1"/>
      <c r="AW135" s="1"/>
      <c r="AX135" s="1"/>
      <c r="AY135" s="1"/>
      <c r="AZ135" s="1"/>
    </row>
    <row r="136" spans="1:52" s="2" customFormat="1">
      <c r="A136" s="1"/>
      <c r="B136" s="1"/>
      <c r="C136" s="1"/>
      <c r="D136" s="1"/>
      <c r="E136" s="1"/>
      <c r="F136" s="1"/>
      <c r="G136" s="1"/>
      <c r="H136" s="1"/>
      <c r="I136" s="1"/>
      <c r="K136" s="1"/>
      <c r="L136" s="3"/>
      <c r="M136" s="3"/>
      <c r="N136" s="1"/>
      <c r="O136" s="1"/>
      <c r="P136" s="1"/>
      <c r="Q136" s="1"/>
      <c r="R136" s="1"/>
      <c r="S136" s="1"/>
      <c r="T136" s="1"/>
      <c r="U136" s="1"/>
      <c r="V136" s="1"/>
      <c r="W136" s="1"/>
      <c r="X136" s="1"/>
      <c r="Y136" s="78"/>
      <c r="Z136" s="78"/>
      <c r="AA136" s="78"/>
      <c r="AB136" s="78"/>
      <c r="AD136" s="1"/>
      <c r="AE136" s="1"/>
      <c r="AF136" s="1"/>
      <c r="AG136" s="1"/>
      <c r="AH136" s="1"/>
      <c r="AI136" s="1"/>
      <c r="AJ136" s="1"/>
      <c r="AK136" s="1"/>
      <c r="AL136" s="1"/>
      <c r="AM136" s="1"/>
      <c r="AN136" s="1"/>
      <c r="AO136" s="1"/>
      <c r="AP136" s="1"/>
      <c r="AQ136" s="1"/>
      <c r="AR136" s="1"/>
      <c r="AS136" s="1"/>
      <c r="AT136" s="1"/>
      <c r="AU136" s="1"/>
      <c r="AV136" s="1"/>
      <c r="AW136" s="1"/>
      <c r="AX136" s="1"/>
      <c r="AY136" s="1"/>
      <c r="AZ136" s="1"/>
    </row>
    <row r="137" spans="1:52" s="2" customFormat="1">
      <c r="A137" s="1"/>
      <c r="B137" s="1"/>
      <c r="C137" s="1"/>
      <c r="D137" s="1"/>
      <c r="E137" s="1"/>
      <c r="F137" s="1"/>
      <c r="G137" s="1"/>
      <c r="H137" s="1"/>
      <c r="I137" s="1"/>
      <c r="K137" s="1"/>
      <c r="L137" s="3"/>
      <c r="M137" s="3"/>
      <c r="N137" s="1"/>
      <c r="O137" s="1"/>
      <c r="P137" s="1"/>
      <c r="Q137" s="1"/>
      <c r="R137" s="1"/>
      <c r="S137" s="1"/>
      <c r="T137" s="1"/>
      <c r="U137" s="1"/>
      <c r="V137" s="1"/>
      <c r="W137" s="1"/>
      <c r="X137" s="1"/>
      <c r="Y137" s="78"/>
      <c r="Z137" s="78"/>
      <c r="AA137" s="78"/>
      <c r="AB137" s="78"/>
      <c r="AD137" s="1"/>
      <c r="AE137" s="1"/>
      <c r="AF137" s="1"/>
      <c r="AG137" s="1"/>
      <c r="AH137" s="1"/>
      <c r="AI137" s="1"/>
      <c r="AJ137" s="1"/>
      <c r="AK137" s="1"/>
      <c r="AL137" s="1"/>
      <c r="AM137" s="1"/>
      <c r="AN137" s="1"/>
      <c r="AO137" s="1"/>
      <c r="AP137" s="1"/>
      <c r="AQ137" s="1"/>
      <c r="AR137" s="1"/>
      <c r="AS137" s="1"/>
      <c r="AT137" s="1"/>
      <c r="AU137" s="1"/>
      <c r="AV137" s="1"/>
      <c r="AW137" s="1"/>
      <c r="AX137" s="1"/>
      <c r="AY137" s="1"/>
      <c r="AZ137" s="1"/>
    </row>
    <row r="138" spans="1:52" s="2" customFormat="1">
      <c r="A138" s="1"/>
      <c r="B138" s="1"/>
      <c r="C138" s="1"/>
      <c r="D138" s="1"/>
      <c r="E138" s="1"/>
      <c r="F138" s="1"/>
      <c r="G138" s="1"/>
      <c r="H138" s="1"/>
      <c r="I138" s="1"/>
      <c r="K138" s="1"/>
      <c r="L138" s="3"/>
      <c r="M138" s="3"/>
      <c r="N138" s="1"/>
      <c r="O138" s="1"/>
      <c r="P138" s="1"/>
      <c r="Q138" s="1"/>
      <c r="R138" s="1"/>
      <c r="S138" s="1"/>
      <c r="T138" s="1"/>
      <c r="U138" s="1"/>
      <c r="V138" s="1"/>
      <c r="W138" s="1"/>
      <c r="X138" s="1"/>
      <c r="Y138" s="78"/>
      <c r="Z138" s="78"/>
      <c r="AA138" s="78"/>
      <c r="AB138" s="78"/>
      <c r="AD138" s="1"/>
      <c r="AE138" s="1"/>
      <c r="AF138" s="1"/>
      <c r="AG138" s="1"/>
      <c r="AH138" s="1"/>
      <c r="AI138" s="1"/>
      <c r="AJ138" s="1"/>
      <c r="AK138" s="1"/>
      <c r="AL138" s="1"/>
      <c r="AM138" s="1"/>
      <c r="AN138" s="1"/>
      <c r="AO138" s="1"/>
      <c r="AP138" s="1"/>
      <c r="AQ138" s="1"/>
      <c r="AR138" s="1"/>
      <c r="AS138" s="1"/>
      <c r="AT138" s="1"/>
      <c r="AU138" s="1"/>
      <c r="AV138" s="1"/>
      <c r="AW138" s="1"/>
      <c r="AX138" s="1"/>
      <c r="AY138" s="1"/>
      <c r="AZ138" s="1"/>
    </row>
    <row r="139" spans="1:52" s="2" customFormat="1">
      <c r="A139" s="1"/>
      <c r="B139" s="1"/>
      <c r="C139" s="1"/>
      <c r="D139" s="1"/>
      <c r="E139" s="1"/>
      <c r="F139" s="1"/>
      <c r="G139" s="1"/>
      <c r="H139" s="1"/>
      <c r="I139" s="1"/>
      <c r="K139" s="1"/>
      <c r="L139" s="3"/>
      <c r="M139" s="3"/>
      <c r="N139" s="1"/>
      <c r="O139" s="1"/>
      <c r="P139" s="1"/>
      <c r="Q139" s="1"/>
      <c r="R139" s="1"/>
      <c r="S139" s="1"/>
      <c r="T139" s="1"/>
      <c r="U139" s="1"/>
      <c r="V139" s="1"/>
      <c r="W139" s="1"/>
      <c r="X139" s="1"/>
      <c r="Y139" s="78"/>
      <c r="Z139" s="78"/>
      <c r="AA139" s="78"/>
      <c r="AB139" s="78"/>
      <c r="AD139" s="1"/>
      <c r="AE139" s="1"/>
      <c r="AF139" s="1"/>
      <c r="AG139" s="1"/>
      <c r="AH139" s="1"/>
      <c r="AI139" s="1"/>
      <c r="AJ139" s="1"/>
      <c r="AK139" s="1"/>
      <c r="AL139" s="1"/>
      <c r="AM139" s="1"/>
      <c r="AN139" s="1"/>
      <c r="AO139" s="1"/>
      <c r="AP139" s="1"/>
      <c r="AQ139" s="1"/>
      <c r="AR139" s="1"/>
      <c r="AS139" s="1"/>
      <c r="AT139" s="1"/>
      <c r="AU139" s="1"/>
      <c r="AV139" s="1"/>
      <c r="AW139" s="1"/>
      <c r="AX139" s="1"/>
      <c r="AY139" s="1"/>
      <c r="AZ139" s="1"/>
    </row>
    <row r="140" spans="1:52" s="2" customFormat="1">
      <c r="A140" s="1"/>
      <c r="B140" s="1"/>
      <c r="C140" s="1"/>
      <c r="D140" s="1"/>
      <c r="E140" s="1"/>
      <c r="F140" s="1"/>
      <c r="G140" s="1"/>
      <c r="H140" s="1"/>
      <c r="I140" s="1"/>
      <c r="K140" s="1"/>
      <c r="L140" s="3"/>
      <c r="M140" s="3"/>
      <c r="N140" s="1"/>
      <c r="O140" s="1"/>
      <c r="P140" s="1"/>
      <c r="Q140" s="1"/>
      <c r="R140" s="1"/>
      <c r="S140" s="1"/>
      <c r="T140" s="1"/>
      <c r="U140" s="1"/>
      <c r="V140" s="1"/>
      <c r="W140" s="1"/>
      <c r="X140" s="1"/>
      <c r="Y140" s="78"/>
      <c r="Z140" s="78"/>
      <c r="AA140" s="78"/>
      <c r="AB140" s="78"/>
      <c r="AD140" s="1"/>
      <c r="AE140" s="1"/>
      <c r="AF140" s="1"/>
      <c r="AG140" s="1"/>
      <c r="AH140" s="1"/>
      <c r="AI140" s="1"/>
      <c r="AJ140" s="1"/>
      <c r="AK140" s="1"/>
      <c r="AL140" s="1"/>
      <c r="AM140" s="1"/>
      <c r="AN140" s="1"/>
      <c r="AO140" s="1"/>
      <c r="AP140" s="1"/>
      <c r="AQ140" s="1"/>
      <c r="AR140" s="1"/>
      <c r="AS140" s="1"/>
      <c r="AT140" s="1"/>
      <c r="AU140" s="1"/>
      <c r="AV140" s="1"/>
      <c r="AW140" s="1"/>
      <c r="AX140" s="1"/>
      <c r="AY140" s="1"/>
      <c r="AZ140" s="1"/>
    </row>
    <row r="141" spans="1:52" s="2" customFormat="1">
      <c r="A141" s="1"/>
      <c r="B141" s="1"/>
      <c r="C141" s="1"/>
      <c r="D141" s="1"/>
      <c r="E141" s="1"/>
      <c r="F141" s="1"/>
      <c r="G141" s="1"/>
      <c r="H141" s="1"/>
      <c r="I141" s="1"/>
      <c r="K141" s="1"/>
      <c r="L141" s="3"/>
      <c r="M141" s="3"/>
      <c r="N141" s="1"/>
      <c r="O141" s="1"/>
      <c r="P141" s="1"/>
      <c r="Q141" s="1"/>
      <c r="R141" s="1"/>
      <c r="S141" s="1"/>
      <c r="T141" s="1"/>
      <c r="U141" s="1"/>
      <c r="V141" s="1"/>
      <c r="W141" s="1"/>
      <c r="X141" s="1"/>
      <c r="Y141" s="78"/>
      <c r="Z141" s="78"/>
      <c r="AA141" s="78"/>
      <c r="AB141" s="78"/>
      <c r="AD141" s="1"/>
      <c r="AE141" s="1"/>
      <c r="AF141" s="1"/>
      <c r="AG141" s="1"/>
      <c r="AH141" s="1"/>
      <c r="AI141" s="1"/>
      <c r="AJ141" s="1"/>
      <c r="AK141" s="1"/>
      <c r="AL141" s="1"/>
      <c r="AM141" s="1"/>
      <c r="AN141" s="1"/>
      <c r="AO141" s="1"/>
      <c r="AP141" s="1"/>
      <c r="AQ141" s="1"/>
      <c r="AR141" s="1"/>
      <c r="AS141" s="1"/>
      <c r="AT141" s="1"/>
      <c r="AU141" s="1"/>
      <c r="AV141" s="1"/>
      <c r="AW141" s="1"/>
      <c r="AX141" s="1"/>
      <c r="AY141" s="1"/>
      <c r="AZ141" s="1"/>
    </row>
    <row r="142" spans="1:52">
      <c r="Y142" s="78"/>
      <c r="Z142" s="78"/>
      <c r="AA142" s="78"/>
      <c r="AB142" s="78"/>
    </row>
    <row r="143" spans="1:52">
      <c r="Y143" s="78"/>
      <c r="Z143" s="78"/>
      <c r="AA143" s="78"/>
      <c r="AB143" s="78"/>
    </row>
    <row r="144" spans="1:52">
      <c r="Y144" s="78"/>
      <c r="Z144" s="78"/>
      <c r="AA144" s="78"/>
      <c r="AB144" s="78"/>
    </row>
    <row r="145" spans="25:28">
      <c r="Y145" s="78"/>
      <c r="Z145" s="78"/>
      <c r="AA145" s="78"/>
      <c r="AB145" s="78"/>
    </row>
    <row r="146" spans="25:28">
      <c r="Y146" s="78"/>
      <c r="Z146" s="78"/>
      <c r="AA146" s="78"/>
      <c r="AB146" s="78"/>
    </row>
    <row r="147" spans="25:28">
      <c r="AB147" s="78"/>
    </row>
  </sheetData>
  <mergeCells count="2">
    <mergeCell ref="B105:W105"/>
    <mergeCell ref="B109:W109"/>
  </mergeCells>
  <printOptions horizontalCentered="1" verticalCentered="1"/>
  <pageMargins left="0" right="0" top="0" bottom="0" header="0.11811023622047245" footer="0.11811023622047245"/>
  <pageSetup scale="69" orientation="landscape" r:id="rId1"/>
  <rowBreaks count="3" manualBreakCount="3">
    <brk id="53" max="53" man="1"/>
    <brk id="66" max="53" man="1"/>
    <brk id="107" max="46" man="1"/>
  </rowBreaks>
  <colBreaks count="1" manualBreakCount="1">
    <brk id="23" max="98" man="1"/>
  </colBreaks>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AZ147"/>
  <sheetViews>
    <sheetView workbookViewId="0"/>
  </sheetViews>
  <sheetFormatPr baseColWidth="10" defaultColWidth="11.42578125" defaultRowHeight="15"/>
  <cols>
    <col min="1" max="1" width="10.140625" style="1" bestFit="1" customWidth="1"/>
    <col min="2" max="2" width="3.7109375" style="1" customWidth="1"/>
    <col min="3" max="3" width="14.42578125" style="1" customWidth="1"/>
    <col min="4" max="4" width="9.5703125" style="1" customWidth="1"/>
    <col min="5" max="5" width="8.140625" style="1" customWidth="1"/>
    <col min="6" max="6" width="10.140625" style="1" customWidth="1"/>
    <col min="7" max="8" width="10.28515625" style="1" customWidth="1"/>
    <col min="9" max="9" width="7.7109375" style="1" customWidth="1"/>
    <col min="10" max="10" width="7.7109375" style="2" customWidth="1"/>
    <col min="11" max="11" width="7.5703125" style="1" customWidth="1"/>
    <col min="12" max="12" width="10.28515625" style="3" customWidth="1"/>
    <col min="13" max="13" width="6.28515625" style="3" customWidth="1"/>
    <col min="14" max="14" width="9.7109375" style="1" customWidth="1"/>
    <col min="15" max="15" width="10.42578125" style="1" customWidth="1"/>
    <col min="16" max="16" width="6.42578125" style="1" customWidth="1"/>
    <col min="17" max="18" width="8.28515625" style="1" customWidth="1"/>
    <col min="19" max="19" width="9.5703125" style="1" customWidth="1"/>
    <col min="20" max="20" width="8.28515625" style="1" customWidth="1"/>
    <col min="21" max="21" width="8.7109375" style="1" customWidth="1"/>
    <col min="22" max="22" width="9.5703125" style="1" customWidth="1"/>
    <col min="23" max="23" width="9.7109375" style="1" customWidth="1"/>
    <col min="24" max="24" width="17.7109375" style="1" customWidth="1"/>
    <col min="25" max="25" width="16.7109375" style="1" customWidth="1"/>
    <col min="26" max="26" width="10.28515625" style="1" customWidth="1"/>
    <col min="27" max="27" width="18.42578125" style="1" customWidth="1"/>
    <col min="28" max="28" width="11.85546875" style="1" customWidth="1"/>
    <col min="29" max="29" width="13.140625" style="2" customWidth="1"/>
    <col min="30" max="30" width="4.85546875" style="1" customWidth="1"/>
    <col min="31" max="31" width="16" style="1" customWidth="1"/>
    <col min="32" max="32" width="14.28515625" style="1" customWidth="1"/>
    <col min="33" max="33" width="9.5703125" style="1" customWidth="1"/>
    <col min="34" max="34" width="16.7109375" style="1" customWidth="1"/>
    <col min="35" max="35" width="10.85546875" style="1" customWidth="1"/>
    <col min="36" max="36" width="9.28515625" style="1" customWidth="1"/>
    <col min="37" max="37" width="9.42578125" style="1" customWidth="1"/>
    <col min="38" max="38" width="12.5703125" style="1" customWidth="1"/>
    <col min="39" max="39" width="9.42578125" style="1" customWidth="1"/>
    <col min="40" max="40" width="2.42578125" style="1" bestFit="1" customWidth="1"/>
    <col min="41" max="41" width="13.7109375" style="1" bestFit="1" customWidth="1"/>
    <col min="42" max="42" width="12" style="1" customWidth="1"/>
    <col min="43" max="44" width="6.5703125" style="1" customWidth="1"/>
    <col min="45" max="45" width="7.28515625" style="1" bestFit="1" customWidth="1"/>
    <col min="46" max="46" width="11.42578125" style="1"/>
    <col min="47" max="47" width="2.42578125" style="1" bestFit="1" customWidth="1"/>
    <col min="48" max="48" width="10.85546875" style="1" customWidth="1"/>
    <col min="49" max="49" width="11.140625" style="1" bestFit="1" customWidth="1"/>
    <col min="50" max="50" width="9.140625" style="1" bestFit="1" customWidth="1"/>
    <col min="51" max="51" width="11.42578125" style="1"/>
    <col min="52" max="52" width="7.28515625" style="1" bestFit="1" customWidth="1"/>
    <col min="53" max="16384" width="11.42578125" style="1"/>
  </cols>
  <sheetData>
    <row r="1" spans="1:47">
      <c r="X1" s="4"/>
      <c r="AG1" s="2"/>
    </row>
    <row r="2" spans="1:47" ht="51" customHeight="1">
      <c r="B2" s="5"/>
      <c r="C2" s="5" t="s">
        <v>0</v>
      </c>
      <c r="D2" s="5" t="s">
        <v>1</v>
      </c>
      <c r="E2" s="87" t="s">
        <v>2</v>
      </c>
      <c r="F2" s="87" t="s">
        <v>3</v>
      </c>
      <c r="G2" s="87"/>
      <c r="H2" s="87" t="s">
        <v>4</v>
      </c>
      <c r="I2" s="87" t="s">
        <v>5</v>
      </c>
      <c r="J2" s="87" t="s">
        <v>6</v>
      </c>
      <c r="K2" s="6" t="s">
        <v>7</v>
      </c>
      <c r="L2" s="6" t="s">
        <v>8</v>
      </c>
      <c r="M2" s="87" t="s">
        <v>251</v>
      </c>
      <c r="N2" s="6" t="s">
        <v>10</v>
      </c>
      <c r="O2" s="6" t="s">
        <v>11</v>
      </c>
      <c r="P2" s="6" t="s">
        <v>12</v>
      </c>
      <c r="Q2" s="6" t="s">
        <v>13</v>
      </c>
      <c r="R2" s="6" t="s">
        <v>14</v>
      </c>
      <c r="S2" s="6" t="s">
        <v>15</v>
      </c>
      <c r="T2" s="6" t="s">
        <v>16</v>
      </c>
      <c r="U2" s="6" t="s">
        <v>17</v>
      </c>
      <c r="V2" s="6" t="s">
        <v>18</v>
      </c>
      <c r="W2" s="6" t="s">
        <v>19</v>
      </c>
      <c r="X2" s="4"/>
      <c r="Y2" s="7" t="s">
        <v>0</v>
      </c>
      <c r="Z2" s="7" t="s">
        <v>20</v>
      </c>
      <c r="AA2" s="7" t="s">
        <v>21</v>
      </c>
      <c r="AB2" s="7" t="s">
        <v>22</v>
      </c>
      <c r="AC2" s="8"/>
      <c r="AE2" s="9" t="s">
        <v>23</v>
      </c>
      <c r="AF2" s="6" t="s">
        <v>24</v>
      </c>
      <c r="AG2" s="6" t="s">
        <v>25</v>
      </c>
      <c r="AH2" s="6" t="s">
        <v>26</v>
      </c>
      <c r="AI2" s="6" t="s">
        <v>27</v>
      </c>
    </row>
    <row r="3" spans="1:47" s="10" customFormat="1">
      <c r="B3" s="11">
        <v>1</v>
      </c>
      <c r="C3" s="11" t="s">
        <v>28</v>
      </c>
      <c r="D3" s="11" t="s">
        <v>29</v>
      </c>
      <c r="E3" s="29" t="s">
        <v>245</v>
      </c>
      <c r="F3" s="13">
        <f t="shared" ref="F3:F43" si="0">G3/1000000</f>
        <v>6.7665410000000001</v>
      </c>
      <c r="G3" s="14">
        <v>6766541</v>
      </c>
      <c r="H3" s="4">
        <v>5816</v>
      </c>
      <c r="I3" s="15">
        <v>0.43758596973865199</v>
      </c>
      <c r="J3" s="16">
        <v>0</v>
      </c>
      <c r="K3" s="4">
        <f t="shared" ref="K3" si="1">G3/H3</f>
        <v>1163.435522696011</v>
      </c>
      <c r="L3" s="17">
        <f>K3/$AG$19</f>
        <v>5.2164499348681545E-2</v>
      </c>
      <c r="M3" s="45">
        <v>8.0000000000000002E-3</v>
      </c>
      <c r="N3" s="19" t="s">
        <v>31</v>
      </c>
      <c r="O3" s="20" t="s">
        <v>32</v>
      </c>
      <c r="P3" s="20" t="s">
        <v>33</v>
      </c>
      <c r="Q3" s="20" t="s">
        <v>32</v>
      </c>
      <c r="R3" s="20">
        <v>2016</v>
      </c>
      <c r="S3" s="20"/>
      <c r="T3" s="20"/>
      <c r="U3" s="20">
        <v>2016</v>
      </c>
      <c r="V3" s="19" t="s">
        <v>31</v>
      </c>
      <c r="W3" s="19" t="s">
        <v>31</v>
      </c>
      <c r="X3" s="4"/>
      <c r="Y3" s="21" t="s">
        <v>34</v>
      </c>
      <c r="Z3" s="14">
        <v>2000000</v>
      </c>
      <c r="AA3" s="14">
        <v>702</v>
      </c>
      <c r="AB3" s="14">
        <f t="shared" ref="AB3:AB66" si="2">Z3/AA3</f>
        <v>2849.002849002849</v>
      </c>
      <c r="AC3" s="22"/>
      <c r="AE3" s="23" t="s">
        <v>35</v>
      </c>
      <c r="AF3" s="4">
        <f>SUM(H3:H42)</f>
        <v>1227072</v>
      </c>
      <c r="AG3" s="24" t="s">
        <v>36</v>
      </c>
      <c r="AH3" s="24" t="s">
        <v>36</v>
      </c>
      <c r="AI3" s="25" t="s">
        <v>36</v>
      </c>
      <c r="AK3" s="26"/>
      <c r="AL3" s="26"/>
      <c r="AM3" s="26"/>
      <c r="AN3" s="1"/>
      <c r="AO3" s="1"/>
      <c r="AP3" s="1"/>
      <c r="AQ3" s="1"/>
      <c r="AR3" s="1"/>
      <c r="AS3" s="1"/>
      <c r="AT3" s="1"/>
      <c r="AU3" s="1"/>
    </row>
    <row r="4" spans="1:47" s="10" customFormat="1">
      <c r="B4" s="11">
        <v>2</v>
      </c>
      <c r="C4" s="11" t="s">
        <v>37</v>
      </c>
      <c r="D4" s="11" t="s">
        <v>29</v>
      </c>
      <c r="E4" s="29" t="s">
        <v>245</v>
      </c>
      <c r="F4" s="13">
        <f t="shared" si="0"/>
        <v>4.564921</v>
      </c>
      <c r="G4" s="14">
        <v>4564921</v>
      </c>
      <c r="H4" s="4">
        <v>9600</v>
      </c>
      <c r="I4" s="15">
        <v>1</v>
      </c>
      <c r="J4" s="16" t="s">
        <v>31</v>
      </c>
      <c r="K4" s="4">
        <f t="shared" ref="K4:K43" si="3">G4/H4</f>
        <v>475.51260416666668</v>
      </c>
      <c r="L4" s="17">
        <f t="shared" ref="L4:L43" si="4">K4/$AG$19</f>
        <v>2.1320370958643236E-2</v>
      </c>
      <c r="M4" s="45">
        <v>1.6000000000000001E-3</v>
      </c>
      <c r="N4" s="19" t="s">
        <v>31</v>
      </c>
      <c r="O4" s="20" t="s">
        <v>32</v>
      </c>
      <c r="P4" s="20" t="s">
        <v>32</v>
      </c>
      <c r="Q4" s="20" t="s">
        <v>32</v>
      </c>
      <c r="R4" s="20">
        <v>2013</v>
      </c>
      <c r="S4" s="20"/>
      <c r="T4" s="20"/>
      <c r="U4" s="20">
        <v>2013</v>
      </c>
      <c r="V4" s="19">
        <v>0.5</v>
      </c>
      <c r="W4" s="19" t="s">
        <v>31</v>
      </c>
      <c r="X4" s="4"/>
      <c r="Y4" s="21" t="s">
        <v>39</v>
      </c>
      <c r="Z4" s="14">
        <v>1000000</v>
      </c>
      <c r="AA4" s="14">
        <v>818</v>
      </c>
      <c r="AB4" s="14">
        <f t="shared" si="2"/>
        <v>1222.4938875305625</v>
      </c>
      <c r="AC4" s="22"/>
      <c r="AE4" s="23" t="s">
        <v>40</v>
      </c>
      <c r="AF4" s="17">
        <f>AVERAGE(I3:I42)</f>
        <v>0.62131772132417329</v>
      </c>
      <c r="AG4" s="20" t="s">
        <v>41</v>
      </c>
      <c r="AH4" s="20" t="s">
        <v>42</v>
      </c>
      <c r="AI4" s="27" t="s">
        <v>43</v>
      </c>
      <c r="AK4" s="26"/>
      <c r="AL4" s="26"/>
      <c r="AM4" s="26"/>
      <c r="AN4" s="1"/>
      <c r="AO4" s="1"/>
      <c r="AP4" s="1"/>
      <c r="AQ4" s="1"/>
      <c r="AR4" s="1"/>
      <c r="AS4" s="1"/>
      <c r="AT4" s="1"/>
      <c r="AU4" s="1"/>
    </row>
    <row r="5" spans="1:47" s="10" customFormat="1">
      <c r="A5" s="28">
        <v>6.86</v>
      </c>
      <c r="B5" s="11">
        <v>3</v>
      </c>
      <c r="C5" s="11" t="s">
        <v>44</v>
      </c>
      <c r="D5" s="11" t="s">
        <v>45</v>
      </c>
      <c r="E5" s="29" t="s">
        <v>245</v>
      </c>
      <c r="F5" s="13">
        <f t="shared" si="0"/>
        <v>35.794285000000002</v>
      </c>
      <c r="G5" s="14">
        <v>35794285</v>
      </c>
      <c r="H5" s="4">
        <v>40677</v>
      </c>
      <c r="I5" s="15">
        <v>0.7271922708164319</v>
      </c>
      <c r="J5" s="16">
        <f>(4843+8114)/40677</f>
        <v>0.31853381517811047</v>
      </c>
      <c r="K5" s="4">
        <f t="shared" si="3"/>
        <v>879.96373872212803</v>
      </c>
      <c r="L5" s="17">
        <f t="shared" si="4"/>
        <v>3.945458685072966E-2</v>
      </c>
      <c r="M5" s="45">
        <v>5.4000000000000003E-3</v>
      </c>
      <c r="N5" s="27" t="s">
        <v>32</v>
      </c>
      <c r="O5" s="20" t="s">
        <v>32</v>
      </c>
      <c r="P5" s="20" t="s">
        <v>32</v>
      </c>
      <c r="Q5" s="20" t="s">
        <v>32</v>
      </c>
      <c r="R5" s="20">
        <v>2010</v>
      </c>
      <c r="S5" s="20"/>
      <c r="T5" s="20"/>
      <c r="U5" s="20">
        <v>2010</v>
      </c>
      <c r="V5" s="19">
        <v>0.497</v>
      </c>
      <c r="W5" s="19" t="s">
        <v>31</v>
      </c>
      <c r="X5" s="4"/>
      <c r="Y5" s="21" t="s">
        <v>47</v>
      </c>
      <c r="Z5" s="14">
        <v>2000000</v>
      </c>
      <c r="AA5" s="14">
        <v>1272</v>
      </c>
      <c r="AB5" s="14">
        <f t="shared" si="2"/>
        <v>1572.3270440251572</v>
      </c>
      <c r="AC5" s="22"/>
      <c r="AE5" s="23" t="s">
        <v>48</v>
      </c>
      <c r="AF5" s="17">
        <f>AVERAGE(J3:J42)</f>
        <v>0.54023738350942607</v>
      </c>
      <c r="AG5" s="20" t="s">
        <v>49</v>
      </c>
      <c r="AH5" s="20" t="s">
        <v>42</v>
      </c>
      <c r="AI5" s="27" t="s">
        <v>43</v>
      </c>
      <c r="AK5" s="26"/>
      <c r="AL5" s="26"/>
      <c r="AM5" s="26"/>
      <c r="AN5" s="1"/>
      <c r="AO5" s="1"/>
      <c r="AP5" s="1"/>
      <c r="AQ5" s="1"/>
      <c r="AR5" s="1"/>
      <c r="AS5" s="1"/>
      <c r="AT5" s="1"/>
      <c r="AU5" s="1"/>
    </row>
    <row r="6" spans="1:47" s="10" customFormat="1">
      <c r="A6" s="28"/>
      <c r="B6" s="11">
        <v>4</v>
      </c>
      <c r="C6" s="11" t="s">
        <v>134</v>
      </c>
      <c r="D6" s="11" t="s">
        <v>45</v>
      </c>
      <c r="E6" s="29" t="s">
        <v>245</v>
      </c>
      <c r="F6" s="13">
        <f t="shared" si="0"/>
        <v>74.443483999999998</v>
      </c>
      <c r="G6" s="14">
        <v>74443484</v>
      </c>
      <c r="H6" s="4">
        <v>121768</v>
      </c>
      <c r="I6" s="15">
        <v>0.90327508048091454</v>
      </c>
      <c r="J6" s="16">
        <f>(3328+27155)/121768</f>
        <v>0.25033670586689444</v>
      </c>
      <c r="K6" s="4">
        <f t="shared" si="3"/>
        <v>611.35506865514753</v>
      </c>
      <c r="L6" s="17">
        <f t="shared" si="4"/>
        <v>2.7411085924877052E-2</v>
      </c>
      <c r="M6" s="45">
        <v>9.7999999999999997E-3</v>
      </c>
      <c r="N6" s="27" t="s">
        <v>32</v>
      </c>
      <c r="O6" s="4" t="s">
        <v>33</v>
      </c>
      <c r="P6" s="20" t="s">
        <v>32</v>
      </c>
      <c r="Q6" s="20" t="s">
        <v>32</v>
      </c>
      <c r="R6" s="20"/>
      <c r="S6" s="20">
        <v>2015</v>
      </c>
      <c r="T6" s="20"/>
      <c r="U6" s="20">
        <v>2015</v>
      </c>
      <c r="V6" s="19" t="s">
        <v>31</v>
      </c>
      <c r="W6" s="19" t="s">
        <v>31</v>
      </c>
      <c r="X6" s="4"/>
      <c r="Y6" s="21" t="s">
        <v>51</v>
      </c>
      <c r="Z6" s="14">
        <v>1500000</v>
      </c>
      <c r="AA6" s="14">
        <v>1746.41379330778</v>
      </c>
      <c r="AB6" s="14">
        <f t="shared" si="2"/>
        <v>858.90297348083698</v>
      </c>
      <c r="AC6" s="22"/>
      <c r="AE6" s="23" t="s">
        <v>52</v>
      </c>
      <c r="AF6" s="4">
        <f>SUM(G3:G42)/SUM(H3:H42)</f>
        <v>1371.50648209722</v>
      </c>
      <c r="AG6" s="20" t="s">
        <v>53</v>
      </c>
      <c r="AH6" s="20" t="s">
        <v>54</v>
      </c>
      <c r="AI6" s="27" t="s">
        <v>43</v>
      </c>
      <c r="AK6" s="26"/>
      <c r="AL6" s="26"/>
      <c r="AM6" s="26"/>
      <c r="AN6" s="1"/>
      <c r="AO6" s="1"/>
      <c r="AP6" s="1"/>
      <c r="AQ6" s="1"/>
      <c r="AR6" s="1"/>
      <c r="AS6" s="1"/>
      <c r="AT6" s="1"/>
      <c r="AU6" s="1"/>
    </row>
    <row r="7" spans="1:47" s="10" customFormat="1" ht="25.5">
      <c r="A7" s="28"/>
      <c r="B7" s="11">
        <v>5</v>
      </c>
      <c r="C7" s="11" t="s">
        <v>211</v>
      </c>
      <c r="D7" s="11" t="s">
        <v>45</v>
      </c>
      <c r="E7" s="29" t="s">
        <v>245</v>
      </c>
      <c r="F7" s="13">
        <f t="shared" si="0"/>
        <v>124.7452</v>
      </c>
      <c r="G7" s="14">
        <v>124745200</v>
      </c>
      <c r="H7" s="4">
        <v>65839</v>
      </c>
      <c r="I7" s="15">
        <v>0.5208311183341181</v>
      </c>
      <c r="J7" s="16">
        <f>(9144+5512)/65839</f>
        <v>0.22260362399185893</v>
      </c>
      <c r="K7" s="4">
        <f t="shared" si="3"/>
        <v>1894.7007093060345</v>
      </c>
      <c r="L7" s="17">
        <f t="shared" si="4"/>
        <v>8.4951947906412292E-2</v>
      </c>
      <c r="M7" s="45">
        <v>2.0999999999999999E-3</v>
      </c>
      <c r="N7" s="30" t="s">
        <v>33</v>
      </c>
      <c r="O7" s="20" t="s">
        <v>32</v>
      </c>
      <c r="P7" s="20" t="s">
        <v>33</v>
      </c>
      <c r="Q7" s="20" t="s">
        <v>32</v>
      </c>
      <c r="R7" s="4">
        <v>2009</v>
      </c>
      <c r="S7" s="4"/>
      <c r="T7" s="4"/>
      <c r="U7" s="20">
        <v>2009</v>
      </c>
      <c r="V7" s="19">
        <v>0.47</v>
      </c>
      <c r="W7" s="19" t="s">
        <v>31</v>
      </c>
      <c r="X7" s="4"/>
      <c r="Y7" s="21" t="s">
        <v>56</v>
      </c>
      <c r="Z7" s="14">
        <v>1000000</v>
      </c>
      <c r="AA7" s="14">
        <v>699.56709732601064</v>
      </c>
      <c r="AB7" s="14">
        <f t="shared" si="2"/>
        <v>1429.4554501238676</v>
      </c>
      <c r="AC7" s="22"/>
      <c r="AE7" s="23" t="s">
        <v>57</v>
      </c>
      <c r="AF7" s="30">
        <f>+AB87</f>
        <v>90183.665536161963</v>
      </c>
      <c r="AG7" s="20" t="s">
        <v>58</v>
      </c>
      <c r="AH7" s="20" t="s">
        <v>59</v>
      </c>
      <c r="AI7" s="27" t="s">
        <v>43</v>
      </c>
      <c r="AK7" s="26"/>
      <c r="AL7" s="26"/>
      <c r="AM7" s="26"/>
      <c r="AN7" s="1"/>
      <c r="AO7" s="1"/>
      <c r="AP7" s="1"/>
      <c r="AQ7" s="1"/>
      <c r="AR7" s="1"/>
      <c r="AS7" s="1"/>
      <c r="AT7" s="1"/>
      <c r="AU7" s="1"/>
    </row>
    <row r="8" spans="1:47" s="10" customFormat="1" ht="25.5">
      <c r="A8" s="28"/>
      <c r="B8" s="11">
        <v>6</v>
      </c>
      <c r="C8" s="11" t="s">
        <v>207</v>
      </c>
      <c r="D8" s="11" t="s">
        <v>45</v>
      </c>
      <c r="E8" s="29" t="s">
        <v>245</v>
      </c>
      <c r="F8" s="13">
        <f t="shared" si="0"/>
        <v>59.056074000000002</v>
      </c>
      <c r="G8" s="14">
        <v>59056074</v>
      </c>
      <c r="H8" s="4">
        <v>31831</v>
      </c>
      <c r="I8" s="15">
        <v>0.59212717162514528</v>
      </c>
      <c r="J8" s="16">
        <f>(7810+6657)/31831</f>
        <v>0.45449404668405013</v>
      </c>
      <c r="K8" s="4">
        <f t="shared" si="3"/>
        <v>1855.3006188935315</v>
      </c>
      <c r="L8" s="17">
        <f t="shared" si="4"/>
        <v>8.3185381602936953E-2</v>
      </c>
      <c r="M8" s="45">
        <v>1.37E-2</v>
      </c>
      <c r="N8" s="19" t="s">
        <v>31</v>
      </c>
      <c r="O8" s="20" t="s">
        <v>32</v>
      </c>
      <c r="P8" s="20" t="s">
        <v>33</v>
      </c>
      <c r="Q8" s="20" t="s">
        <v>31</v>
      </c>
      <c r="R8" s="4"/>
      <c r="S8" s="4"/>
      <c r="T8" s="4"/>
      <c r="U8" s="20"/>
      <c r="V8" s="19" t="s">
        <v>31</v>
      </c>
      <c r="W8" s="19" t="s">
        <v>31</v>
      </c>
      <c r="X8" s="4"/>
      <c r="Y8" s="21" t="s">
        <v>62</v>
      </c>
      <c r="Z8" s="14">
        <v>1000000</v>
      </c>
      <c r="AA8" s="14">
        <v>699.56709732601064</v>
      </c>
      <c r="AB8" s="14">
        <f t="shared" si="2"/>
        <v>1429.4554501238676</v>
      </c>
      <c r="AC8" s="22"/>
      <c r="AE8" s="23" t="s">
        <v>63</v>
      </c>
      <c r="AF8" s="16">
        <f>COUNTIF(L3:L42,"&lt;40%")/COUNT(L3:L42)</f>
        <v>1</v>
      </c>
      <c r="AG8" s="20" t="s">
        <v>41</v>
      </c>
      <c r="AH8" s="20" t="s">
        <v>42</v>
      </c>
      <c r="AI8" s="27" t="s">
        <v>43</v>
      </c>
      <c r="AK8" s="26"/>
      <c r="AL8" s="26"/>
      <c r="AM8" s="26"/>
      <c r="AN8" s="1"/>
      <c r="AO8" s="1"/>
      <c r="AP8" s="1"/>
      <c r="AQ8" s="1"/>
      <c r="AR8" s="1"/>
      <c r="AS8" s="1"/>
      <c r="AT8" s="1"/>
      <c r="AU8" s="1"/>
    </row>
    <row r="9" spans="1:47" s="10" customFormat="1">
      <c r="A9" s="28"/>
      <c r="B9" s="11">
        <v>7</v>
      </c>
      <c r="C9" s="11" t="s">
        <v>67</v>
      </c>
      <c r="D9" s="11" t="s">
        <v>65</v>
      </c>
      <c r="E9" s="29" t="s">
        <v>248</v>
      </c>
      <c r="F9" s="13">
        <f t="shared" si="0"/>
        <v>69.398893000000001</v>
      </c>
      <c r="G9" s="14">
        <v>69398893</v>
      </c>
      <c r="H9" s="4">
        <v>82003</v>
      </c>
      <c r="I9" s="15">
        <v>0.46526346597075718</v>
      </c>
      <c r="J9" s="16">
        <f>67670/82003</f>
        <v>0.82521371169347468</v>
      </c>
      <c r="K9" s="4">
        <f t="shared" si="3"/>
        <v>846.29700132921971</v>
      </c>
      <c r="L9" s="17">
        <f t="shared" si="4"/>
        <v>3.7945084633765398E-2</v>
      </c>
      <c r="M9" s="45">
        <v>1.5100000000000001E-2</v>
      </c>
      <c r="N9" s="27" t="s">
        <v>32</v>
      </c>
      <c r="O9" s="20" t="s">
        <v>32</v>
      </c>
      <c r="P9" s="20" t="s">
        <v>32</v>
      </c>
      <c r="Q9" s="20" t="s">
        <v>32</v>
      </c>
      <c r="R9" s="4">
        <v>2013</v>
      </c>
      <c r="S9" s="4">
        <v>2010</v>
      </c>
      <c r="T9" s="4" t="s">
        <v>66</v>
      </c>
      <c r="U9" s="20">
        <v>2014</v>
      </c>
      <c r="V9" s="19" t="s">
        <v>31</v>
      </c>
      <c r="W9" s="19" t="s">
        <v>31</v>
      </c>
      <c r="X9" s="4"/>
      <c r="Y9" s="21" t="s">
        <v>67</v>
      </c>
      <c r="Z9" s="14">
        <v>1000000</v>
      </c>
      <c r="AA9" s="14">
        <v>988</v>
      </c>
      <c r="AB9" s="14">
        <f t="shared" si="2"/>
        <v>1012.1457489878543</v>
      </c>
      <c r="AC9" s="22"/>
      <c r="AE9" s="23" t="s">
        <v>68</v>
      </c>
      <c r="AF9" s="31">
        <f>AVERAGE(M3:M42)</f>
        <v>1.3527980379937693E-2</v>
      </c>
      <c r="AG9" s="20" t="s">
        <v>69</v>
      </c>
      <c r="AH9" s="20" t="s">
        <v>42</v>
      </c>
      <c r="AI9" s="27" t="s">
        <v>43</v>
      </c>
      <c r="AK9" s="26"/>
      <c r="AL9" s="26"/>
      <c r="AM9" s="26"/>
      <c r="AN9" s="1"/>
      <c r="AO9" s="1"/>
      <c r="AP9" s="1"/>
      <c r="AQ9" s="1"/>
      <c r="AR9" s="1"/>
      <c r="AS9" s="1"/>
      <c r="AT9" s="1"/>
      <c r="AU9" s="1"/>
    </row>
    <row r="10" spans="1:47">
      <c r="A10" s="89" t="s">
        <v>250</v>
      </c>
      <c r="B10" s="11">
        <v>8</v>
      </c>
      <c r="C10" s="32" t="s">
        <v>212</v>
      </c>
      <c r="D10" s="11" t="s">
        <v>71</v>
      </c>
      <c r="E10" s="29" t="s">
        <v>248</v>
      </c>
      <c r="F10" s="13">
        <f t="shared" si="0"/>
        <v>25.844836000000001</v>
      </c>
      <c r="G10" s="14">
        <v>25844836</v>
      </c>
      <c r="H10" s="4">
        <v>35830</v>
      </c>
      <c r="I10" s="15">
        <v>0.64417334925780578</v>
      </c>
      <c r="J10" s="16">
        <v>0.50480577830859352</v>
      </c>
      <c r="K10" s="4">
        <f t="shared" si="3"/>
        <v>721.31833658945015</v>
      </c>
      <c r="L10" s="17">
        <f t="shared" si="4"/>
        <v>3.2341465569161475E-2</v>
      </c>
      <c r="M10" s="45">
        <v>4.5999999999999999E-3</v>
      </c>
      <c r="N10" s="27" t="s">
        <v>32</v>
      </c>
      <c r="O10" s="20" t="s">
        <v>32</v>
      </c>
      <c r="P10" s="20" t="s">
        <v>33</v>
      </c>
      <c r="Q10" s="20" t="s">
        <v>32</v>
      </c>
      <c r="R10" s="4">
        <v>2010</v>
      </c>
      <c r="S10" s="4"/>
      <c r="T10" s="4"/>
      <c r="U10" s="20">
        <v>2011</v>
      </c>
      <c r="V10" s="19" t="s">
        <v>31</v>
      </c>
      <c r="W10" s="19" t="s">
        <v>31</v>
      </c>
      <c r="X10" s="4"/>
      <c r="Y10" s="21" t="s">
        <v>72</v>
      </c>
      <c r="Z10" s="14">
        <v>934293.91</v>
      </c>
      <c r="AA10" s="14">
        <v>988</v>
      </c>
      <c r="AB10" s="14">
        <f t="shared" si="2"/>
        <v>945.64160931174092</v>
      </c>
      <c r="AC10" s="22"/>
    </row>
    <row r="11" spans="1:47" ht="15" customHeight="1">
      <c r="A11" s="28">
        <v>45.7254</v>
      </c>
      <c r="B11" s="11">
        <v>9</v>
      </c>
      <c r="C11" s="32" t="s">
        <v>76</v>
      </c>
      <c r="D11" s="11" t="s">
        <v>77</v>
      </c>
      <c r="E11" s="29" t="s">
        <v>245</v>
      </c>
      <c r="F11" s="13">
        <f t="shared" si="0"/>
        <v>34.301454</v>
      </c>
      <c r="G11" s="14">
        <v>34301454</v>
      </c>
      <c r="H11" s="4">
        <v>14784</v>
      </c>
      <c r="I11" s="15">
        <v>0.39583333333333331</v>
      </c>
      <c r="J11" s="16">
        <v>0.71230000000000004</v>
      </c>
      <c r="K11" s="4">
        <f t="shared" si="3"/>
        <v>2320.1741071428573</v>
      </c>
      <c r="L11" s="17">
        <f t="shared" si="4"/>
        <v>0.10402873072021968</v>
      </c>
      <c r="M11" s="45">
        <v>3.4000000000000002E-2</v>
      </c>
      <c r="N11" s="27" t="s">
        <v>33</v>
      </c>
      <c r="O11" s="20" t="s">
        <v>32</v>
      </c>
      <c r="P11" s="20" t="s">
        <v>32</v>
      </c>
      <c r="Q11" s="20" t="s">
        <v>32</v>
      </c>
      <c r="R11" s="4"/>
      <c r="S11" s="4">
        <v>2014</v>
      </c>
      <c r="T11" s="4"/>
      <c r="U11" s="20">
        <v>2014</v>
      </c>
      <c r="V11" s="19">
        <v>0.35</v>
      </c>
      <c r="W11" s="19" t="s">
        <v>31</v>
      </c>
      <c r="X11" s="4"/>
      <c r="Y11" s="21" t="s">
        <v>75</v>
      </c>
      <c r="Z11" s="14">
        <v>850000</v>
      </c>
      <c r="AA11" s="14">
        <v>1449.7030781042786</v>
      </c>
      <c r="AB11" s="14">
        <f t="shared" si="2"/>
        <v>586.32696090534114</v>
      </c>
      <c r="AC11" s="22"/>
      <c r="AE11" s="10"/>
      <c r="AF11" s="10"/>
      <c r="AG11" s="10"/>
      <c r="AH11" s="10"/>
      <c r="AI11" s="10"/>
    </row>
    <row r="12" spans="1:47" s="10" customFormat="1" ht="15" customHeight="1">
      <c r="A12" s="28">
        <v>45.759500000000003</v>
      </c>
      <c r="B12" s="11">
        <v>10</v>
      </c>
      <c r="C12" s="11" t="s">
        <v>79</v>
      </c>
      <c r="D12" s="11" t="s">
        <v>77</v>
      </c>
      <c r="E12" s="29" t="s">
        <v>245</v>
      </c>
      <c r="F12" s="13">
        <f t="shared" si="0"/>
        <v>26.198675999999999</v>
      </c>
      <c r="G12" s="14">
        <v>26198676</v>
      </c>
      <c r="H12" s="4">
        <v>14175</v>
      </c>
      <c r="I12" s="15">
        <v>0.57940035273368606</v>
      </c>
      <c r="J12" s="16">
        <v>0.48949999999999999</v>
      </c>
      <c r="K12" s="4">
        <f t="shared" si="3"/>
        <v>1848.2311111111112</v>
      </c>
      <c r="L12" s="17">
        <f t="shared" si="4"/>
        <v>8.2868408872675964E-2</v>
      </c>
      <c r="M12" s="45">
        <v>1.3100000000000001E-2</v>
      </c>
      <c r="N12" s="27" t="s">
        <v>33</v>
      </c>
      <c r="O12" s="20" t="s">
        <v>32</v>
      </c>
      <c r="P12" s="20" t="s">
        <v>32</v>
      </c>
      <c r="Q12" s="20" t="s">
        <v>32</v>
      </c>
      <c r="R12" s="20"/>
      <c r="S12" s="20"/>
      <c r="T12" s="20"/>
      <c r="U12" s="20"/>
      <c r="V12" s="19">
        <v>0.43</v>
      </c>
      <c r="W12" s="19" t="s">
        <v>31</v>
      </c>
      <c r="X12" s="4"/>
      <c r="Y12" s="21" t="s">
        <v>78</v>
      </c>
      <c r="Z12" s="14">
        <v>1000000</v>
      </c>
      <c r="AA12" s="14">
        <v>1451</v>
      </c>
      <c r="AB12" s="14">
        <f t="shared" si="2"/>
        <v>689.17987594762235</v>
      </c>
      <c r="AC12" s="22"/>
      <c r="AK12" s="26"/>
      <c r="AL12" s="26"/>
      <c r="AM12" s="26"/>
      <c r="AN12" s="1"/>
      <c r="AO12" s="1"/>
      <c r="AP12" s="1"/>
      <c r="AQ12" s="1"/>
      <c r="AR12" s="1"/>
      <c r="AS12" s="1"/>
      <c r="AT12" s="1"/>
      <c r="AU12" s="1"/>
    </row>
    <row r="13" spans="1:47" s="10" customFormat="1">
      <c r="A13" s="28"/>
      <c r="B13" s="11">
        <v>11</v>
      </c>
      <c r="C13" s="11" t="s">
        <v>81</v>
      </c>
      <c r="D13" s="11" t="s">
        <v>77</v>
      </c>
      <c r="E13" s="29" t="s">
        <v>245</v>
      </c>
      <c r="F13" s="13">
        <f t="shared" si="0"/>
        <v>44.568958000000002</v>
      </c>
      <c r="G13" s="14">
        <v>44568958</v>
      </c>
      <c r="H13" s="4">
        <v>42702</v>
      </c>
      <c r="I13" s="15">
        <v>0.79396749566765024</v>
      </c>
      <c r="J13" s="16">
        <f>32112/H13</f>
        <v>0.75200224813826055</v>
      </c>
      <c r="K13" s="4">
        <f t="shared" si="3"/>
        <v>1043.7206219849188</v>
      </c>
      <c r="L13" s="17">
        <f t="shared" si="4"/>
        <v>4.6796889594339412E-2</v>
      </c>
      <c r="M13" s="45">
        <v>8.3999999999999995E-3</v>
      </c>
      <c r="N13" s="27" t="s">
        <v>33</v>
      </c>
      <c r="O13" s="20" t="s">
        <v>32</v>
      </c>
      <c r="P13" s="20" t="s">
        <v>32</v>
      </c>
      <c r="Q13" s="20" t="s">
        <v>32</v>
      </c>
      <c r="R13" s="4">
        <v>2016</v>
      </c>
      <c r="S13" s="4"/>
      <c r="T13" s="4">
        <v>2014</v>
      </c>
      <c r="U13" s="20">
        <v>2016</v>
      </c>
      <c r="V13" s="19">
        <v>0.59</v>
      </c>
      <c r="W13" s="19" t="s">
        <v>31</v>
      </c>
      <c r="X13" s="4"/>
      <c r="Y13" s="21" t="s">
        <v>80</v>
      </c>
      <c r="Z13" s="14">
        <v>500000</v>
      </c>
      <c r="AA13" s="14">
        <v>1712</v>
      </c>
      <c r="AB13" s="14">
        <f t="shared" si="2"/>
        <v>292.05607476635515</v>
      </c>
      <c r="AC13" s="22"/>
      <c r="AK13" s="26"/>
      <c r="AL13" s="26"/>
      <c r="AM13" s="26"/>
      <c r="AN13" s="1"/>
      <c r="AO13" s="1"/>
      <c r="AP13" s="1"/>
      <c r="AQ13" s="1"/>
      <c r="AR13" s="1"/>
      <c r="AS13" s="1"/>
      <c r="AT13" s="1"/>
      <c r="AU13" s="1"/>
    </row>
    <row r="14" spans="1:47" s="10" customFormat="1">
      <c r="A14" s="28"/>
      <c r="B14" s="11">
        <v>12</v>
      </c>
      <c r="C14" s="11" t="s">
        <v>84</v>
      </c>
      <c r="D14" s="11" t="s">
        <v>77</v>
      </c>
      <c r="E14" s="29" t="s">
        <v>245</v>
      </c>
      <c r="F14" s="13">
        <f t="shared" si="0"/>
        <v>92.973263000000003</v>
      </c>
      <c r="G14" s="14">
        <v>92973263</v>
      </c>
      <c r="H14" s="4">
        <v>37995</v>
      </c>
      <c r="I14" s="15">
        <v>0.55488880115804706</v>
      </c>
      <c r="J14" s="16">
        <v>1</v>
      </c>
      <c r="K14" s="4">
        <f t="shared" si="3"/>
        <v>2446.9867877352285</v>
      </c>
      <c r="L14" s="17">
        <f t="shared" si="4"/>
        <v>0.10971458082976093</v>
      </c>
      <c r="M14" s="45">
        <v>4.4999999999999997E-3</v>
      </c>
      <c r="N14" s="27" t="s">
        <v>32</v>
      </c>
      <c r="O14" s="20" t="s">
        <v>32</v>
      </c>
      <c r="P14" s="20" t="s">
        <v>32</v>
      </c>
      <c r="Q14" s="20" t="s">
        <v>32</v>
      </c>
      <c r="R14" s="4">
        <v>2012</v>
      </c>
      <c r="S14" s="4"/>
      <c r="T14" s="4"/>
      <c r="U14" s="20">
        <v>2012</v>
      </c>
      <c r="V14" s="19">
        <v>0.34</v>
      </c>
      <c r="W14" s="19" t="s">
        <v>31</v>
      </c>
      <c r="X14" s="4"/>
      <c r="Y14" s="21" t="s">
        <v>83</v>
      </c>
      <c r="Z14" s="14">
        <v>1000000</v>
      </c>
      <c r="AA14" s="14">
        <v>2081.0403530707435</v>
      </c>
      <c r="AB14" s="14">
        <f t="shared" si="2"/>
        <v>480.52888475921145</v>
      </c>
      <c r="AC14" s="22"/>
      <c r="AF14" s="33"/>
      <c r="AG14" s="34"/>
      <c r="AH14" s="33"/>
      <c r="AK14" s="26"/>
      <c r="AL14" s="26"/>
      <c r="AM14" s="26"/>
      <c r="AN14" s="1"/>
      <c r="AO14" s="1"/>
      <c r="AP14" s="1"/>
      <c r="AQ14" s="1"/>
      <c r="AR14" s="1"/>
      <c r="AS14" s="1"/>
      <c r="AT14" s="1"/>
      <c r="AU14" s="1"/>
    </row>
    <row r="15" spans="1:47" s="10" customFormat="1">
      <c r="A15" s="89" t="s">
        <v>249</v>
      </c>
      <c r="B15" s="11">
        <v>13</v>
      </c>
      <c r="C15" s="11" t="s">
        <v>85</v>
      </c>
      <c r="D15" s="11" t="s">
        <v>86</v>
      </c>
      <c r="E15" s="29" t="s">
        <v>245</v>
      </c>
      <c r="F15" s="13">
        <f t="shared" si="0"/>
        <v>6.060943</v>
      </c>
      <c r="G15" s="14">
        <v>6060943</v>
      </c>
      <c r="H15" s="30">
        <v>2958</v>
      </c>
      <c r="I15" s="42">
        <f>1721/2958</f>
        <v>0.58181203515889113</v>
      </c>
      <c r="J15" s="16">
        <f>2891/2958</f>
        <v>0.97734956051386068</v>
      </c>
      <c r="K15" s="4">
        <f t="shared" si="3"/>
        <v>2049.0003380662611</v>
      </c>
      <c r="L15" s="17">
        <f t="shared" si="4"/>
        <v>9.1870219462461156E-2</v>
      </c>
      <c r="M15" s="45">
        <v>0.02</v>
      </c>
      <c r="N15" s="27" t="s">
        <v>33</v>
      </c>
      <c r="O15" s="20" t="s">
        <v>32</v>
      </c>
      <c r="P15" s="20" t="s">
        <v>32</v>
      </c>
      <c r="Q15" s="20" t="s">
        <v>33</v>
      </c>
      <c r="R15" s="4"/>
      <c r="S15" s="4"/>
      <c r="T15" s="4"/>
      <c r="U15" s="20" t="s">
        <v>88</v>
      </c>
      <c r="V15" s="19" t="s">
        <v>31</v>
      </c>
      <c r="W15" s="19" t="s">
        <v>31</v>
      </c>
      <c r="X15" s="4"/>
      <c r="Y15" s="21" t="s">
        <v>79</v>
      </c>
      <c r="Z15" s="14">
        <v>800000</v>
      </c>
      <c r="AA15" s="14">
        <v>1531</v>
      </c>
      <c r="AB15" s="14">
        <f t="shared" si="2"/>
        <v>522.53429131286737</v>
      </c>
      <c r="AC15" s="22"/>
      <c r="AF15" s="33"/>
      <c r="AG15" s="34"/>
      <c r="AH15" s="33"/>
      <c r="AN15" s="1"/>
      <c r="AO15" s="1"/>
      <c r="AP15" s="1"/>
      <c r="AQ15" s="1"/>
      <c r="AR15" s="1"/>
      <c r="AS15" s="1"/>
      <c r="AT15" s="1"/>
      <c r="AU15" s="1"/>
    </row>
    <row r="16" spans="1:47" s="10" customFormat="1">
      <c r="A16" s="28"/>
      <c r="B16" s="11">
        <v>14</v>
      </c>
      <c r="C16" s="11" t="s">
        <v>231</v>
      </c>
      <c r="D16" s="11" t="s">
        <v>86</v>
      </c>
      <c r="E16" s="29" t="s">
        <v>245</v>
      </c>
      <c r="F16" s="13">
        <f t="shared" si="0"/>
        <v>21.599292999999999</v>
      </c>
      <c r="G16" s="14">
        <v>21599293</v>
      </c>
      <c r="H16" s="4">
        <v>26934</v>
      </c>
      <c r="I16" s="15">
        <f>18311/26934</f>
        <v>0.67984703348927011</v>
      </c>
      <c r="J16" s="16">
        <f>21398/26934</f>
        <v>0.79446053315511989</v>
      </c>
      <c r="K16" s="4">
        <f t="shared" si="3"/>
        <v>801.93409816588701</v>
      </c>
      <c r="L16" s="17">
        <f t="shared" si="4"/>
        <v>3.5956002653694252E-2</v>
      </c>
      <c r="M16" s="45">
        <v>1.4075631999999999E-2</v>
      </c>
      <c r="N16" s="27"/>
      <c r="O16" s="20" t="s">
        <v>32</v>
      </c>
      <c r="P16" s="20"/>
      <c r="Q16" s="20"/>
      <c r="R16" s="4"/>
      <c r="S16" s="4"/>
      <c r="T16" s="4"/>
      <c r="U16" s="20"/>
      <c r="V16" s="19"/>
      <c r="W16" s="19"/>
      <c r="X16" s="4"/>
      <c r="Y16" s="21" t="s">
        <v>89</v>
      </c>
      <c r="Z16" s="14">
        <v>800000</v>
      </c>
      <c r="AA16" s="14">
        <v>1600</v>
      </c>
      <c r="AB16" s="14">
        <f t="shared" si="2"/>
        <v>500</v>
      </c>
      <c r="AC16" s="22"/>
      <c r="AG16" s="34"/>
      <c r="AH16" s="33"/>
      <c r="AN16" s="1"/>
      <c r="AO16" s="1"/>
      <c r="AP16" s="1"/>
      <c r="AQ16" s="1"/>
      <c r="AR16" s="1"/>
      <c r="AS16" s="1"/>
      <c r="AT16" s="1"/>
      <c r="AU16" s="1"/>
    </row>
    <row r="17" spans="1:47" s="10" customFormat="1">
      <c r="A17" s="28">
        <v>7.7339399999999996</v>
      </c>
      <c r="B17" s="11">
        <v>15</v>
      </c>
      <c r="C17" s="11" t="s">
        <v>232</v>
      </c>
      <c r="D17" s="11" t="s">
        <v>86</v>
      </c>
      <c r="E17" s="29" t="s">
        <v>246</v>
      </c>
      <c r="F17" s="13">
        <f t="shared" si="0"/>
        <v>16.015194000000001</v>
      </c>
      <c r="G17" s="14">
        <v>16015194</v>
      </c>
      <c r="H17" s="4">
        <v>29699</v>
      </c>
      <c r="I17" s="15">
        <v>0.94999831644163102</v>
      </c>
      <c r="J17" s="16">
        <f>26729/29699</f>
        <v>0.89999663288326204</v>
      </c>
      <c r="K17" s="4">
        <f t="shared" si="3"/>
        <v>539.25027778713093</v>
      </c>
      <c r="L17" s="17">
        <f t="shared" si="4"/>
        <v>2.4178151874904567E-2</v>
      </c>
      <c r="M17" s="45">
        <v>1.9E-2</v>
      </c>
      <c r="N17" s="27"/>
      <c r="O17" s="20" t="s">
        <v>32</v>
      </c>
      <c r="P17" s="20"/>
      <c r="Q17" s="20"/>
      <c r="R17" s="4"/>
      <c r="S17" s="4"/>
      <c r="T17" s="4"/>
      <c r="U17" s="20"/>
      <c r="V17" s="19"/>
      <c r="W17" s="19"/>
      <c r="X17" s="4"/>
      <c r="Y17" s="21" t="s">
        <v>81</v>
      </c>
      <c r="Z17" s="14">
        <v>2000000</v>
      </c>
      <c r="AA17" s="14">
        <v>862</v>
      </c>
      <c r="AB17" s="14">
        <f t="shared" si="2"/>
        <v>2320.1856148491879</v>
      </c>
      <c r="AC17" s="22"/>
      <c r="AG17" s="34"/>
      <c r="AH17" s="33"/>
      <c r="AN17" s="1"/>
      <c r="AO17" s="1"/>
      <c r="AP17" s="1"/>
      <c r="AQ17" s="1"/>
      <c r="AR17" s="1"/>
      <c r="AS17" s="1"/>
      <c r="AT17" s="1"/>
      <c r="AU17" s="1"/>
    </row>
    <row r="18" spans="1:47" s="10" customFormat="1" ht="16.5" customHeight="1">
      <c r="A18" s="28"/>
      <c r="B18" s="11">
        <v>16</v>
      </c>
      <c r="C18" s="11" t="s">
        <v>90</v>
      </c>
      <c r="D18" s="11" t="s">
        <v>91</v>
      </c>
      <c r="E18" s="29" t="s">
        <v>245</v>
      </c>
      <c r="F18" s="13">
        <f t="shared" si="0"/>
        <v>85.499125000000006</v>
      </c>
      <c r="G18" s="14">
        <v>85499125</v>
      </c>
      <c r="H18" s="4">
        <v>18042</v>
      </c>
      <c r="I18" s="15">
        <v>0.50509921294756677</v>
      </c>
      <c r="J18" s="35">
        <f>10704/18042</f>
        <v>0.5932823412038577</v>
      </c>
      <c r="K18" s="4">
        <f t="shared" si="3"/>
        <v>4738.893969626427</v>
      </c>
      <c r="L18" s="17">
        <f t="shared" si="4"/>
        <v>0.21247591857880635</v>
      </c>
      <c r="M18" s="45">
        <v>1.7899999999999999E-2</v>
      </c>
      <c r="N18" s="27" t="s">
        <v>32</v>
      </c>
      <c r="O18" s="20" t="s">
        <v>32</v>
      </c>
      <c r="P18" s="20" t="s">
        <v>33</v>
      </c>
      <c r="Q18" s="20" t="s">
        <v>32</v>
      </c>
      <c r="R18" s="4"/>
      <c r="S18" s="4"/>
      <c r="T18" s="4" t="s">
        <v>92</v>
      </c>
      <c r="U18" s="20">
        <v>2013</v>
      </c>
      <c r="V18" s="19" t="s">
        <v>31</v>
      </c>
      <c r="W18" s="19" t="s">
        <v>31</v>
      </c>
      <c r="X18" s="4"/>
      <c r="Y18" s="21" t="s">
        <v>84</v>
      </c>
      <c r="Z18" s="14">
        <v>2000000</v>
      </c>
      <c r="AA18" s="14">
        <v>1507</v>
      </c>
      <c r="AB18" s="14">
        <f t="shared" si="2"/>
        <v>1327.1400132714002</v>
      </c>
      <c r="AC18" s="4"/>
      <c r="AE18" s="5" t="s">
        <v>93</v>
      </c>
      <c r="AF18" s="6" t="s">
        <v>94</v>
      </c>
      <c r="AG18" s="6" t="s">
        <v>95</v>
      </c>
      <c r="AH18" s="6" t="s">
        <v>96</v>
      </c>
      <c r="AI18" s="6" t="s">
        <v>97</v>
      </c>
      <c r="AN18" s="1"/>
      <c r="AO18" s="1"/>
      <c r="AP18" s="1"/>
      <c r="AQ18" s="1"/>
      <c r="AR18" s="1"/>
      <c r="AS18" s="1"/>
      <c r="AT18" s="1"/>
      <c r="AU18" s="1"/>
    </row>
    <row r="19" spans="1:47" s="10" customFormat="1">
      <c r="A19" s="28"/>
      <c r="B19" s="11">
        <v>17</v>
      </c>
      <c r="C19" s="11" t="s">
        <v>98</v>
      </c>
      <c r="D19" s="11" t="s">
        <v>91</v>
      </c>
      <c r="E19" s="29" t="s">
        <v>245</v>
      </c>
      <c r="F19" s="13">
        <f t="shared" si="0"/>
        <v>22.225705000000001</v>
      </c>
      <c r="G19" s="14">
        <v>22225705</v>
      </c>
      <c r="H19" s="4">
        <v>13475</v>
      </c>
      <c r="I19" s="15">
        <v>0.58100185528756954</v>
      </c>
      <c r="J19" s="16">
        <f>9486/H19</f>
        <v>0.70397031539888688</v>
      </c>
      <c r="K19" s="4">
        <f t="shared" si="3"/>
        <v>1649.4029684601114</v>
      </c>
      <c r="L19" s="17">
        <f t="shared" si="4"/>
        <v>7.3953629913732638E-2</v>
      </c>
      <c r="M19" s="45">
        <v>2.1700000000000001E-2</v>
      </c>
      <c r="N19" s="27" t="s">
        <v>33</v>
      </c>
      <c r="O19" s="20" t="s">
        <v>32</v>
      </c>
      <c r="P19" s="20" t="s">
        <v>33</v>
      </c>
      <c r="Q19" s="20" t="s">
        <v>33</v>
      </c>
      <c r="R19" s="20"/>
      <c r="S19" s="20"/>
      <c r="T19" s="20"/>
      <c r="U19" s="20" t="s">
        <v>88</v>
      </c>
      <c r="V19" s="19" t="s">
        <v>31</v>
      </c>
      <c r="W19" s="19" t="s">
        <v>31</v>
      </c>
      <c r="X19" s="4"/>
      <c r="Y19" s="21" t="s">
        <v>100</v>
      </c>
      <c r="Z19" s="14">
        <v>2000000</v>
      </c>
      <c r="AA19" s="14">
        <v>1507</v>
      </c>
      <c r="AB19" s="14">
        <f t="shared" si="2"/>
        <v>1327.1400132714002</v>
      </c>
      <c r="AC19" s="4"/>
      <c r="AD19" s="5"/>
      <c r="AE19" s="11" t="s">
        <v>29</v>
      </c>
      <c r="AF19" s="4">
        <v>1625080.9300000002</v>
      </c>
      <c r="AG19" s="4">
        <v>22303.205000000002</v>
      </c>
      <c r="AH19" s="36">
        <v>0.83599999999999997</v>
      </c>
      <c r="AI19" s="37">
        <v>32.6</v>
      </c>
      <c r="AJ19" s="1"/>
      <c r="AN19" s="1"/>
      <c r="AO19" s="1"/>
      <c r="AP19" s="1"/>
      <c r="AQ19" s="1"/>
      <c r="AR19" s="1"/>
      <c r="AS19" s="1"/>
      <c r="AT19" s="1"/>
      <c r="AU19" s="1"/>
    </row>
    <row r="20" spans="1:47" s="10" customFormat="1">
      <c r="A20" s="28"/>
      <c r="B20" s="11">
        <v>18</v>
      </c>
      <c r="C20" s="11" t="s">
        <v>99</v>
      </c>
      <c r="D20" s="11" t="s">
        <v>91</v>
      </c>
      <c r="E20" s="29" t="s">
        <v>247</v>
      </c>
      <c r="F20" s="13">
        <f t="shared" si="0"/>
        <v>5.4068709999999998</v>
      </c>
      <c r="G20" s="14">
        <v>5406871</v>
      </c>
      <c r="H20" s="4">
        <v>16221</v>
      </c>
      <c r="I20" s="15">
        <f>13819/16221</f>
        <v>0.85192035016336842</v>
      </c>
      <c r="J20" s="16">
        <f>762/16221</f>
        <v>4.6976142038098759E-2</v>
      </c>
      <c r="K20" s="4">
        <f t="shared" si="3"/>
        <v>333.32538067936628</v>
      </c>
      <c r="L20" s="17">
        <f t="shared" si="4"/>
        <v>1.494517853731633E-2</v>
      </c>
      <c r="M20" s="45">
        <v>0</v>
      </c>
      <c r="N20" s="27" t="s">
        <v>33</v>
      </c>
      <c r="O20" s="20" t="s">
        <v>32</v>
      </c>
      <c r="P20" s="20" t="s">
        <v>33</v>
      </c>
      <c r="Q20" s="20" t="s">
        <v>33</v>
      </c>
      <c r="R20" s="20"/>
      <c r="S20" s="20"/>
      <c r="T20" s="20"/>
      <c r="U20" s="20" t="s">
        <v>88</v>
      </c>
      <c r="V20" s="19" t="s">
        <v>31</v>
      </c>
      <c r="W20" s="19">
        <v>0.19</v>
      </c>
      <c r="X20" s="4"/>
      <c r="Y20" s="21" t="s">
        <v>90</v>
      </c>
      <c r="Z20" s="14">
        <v>1000000</v>
      </c>
      <c r="AA20" s="14">
        <v>2268</v>
      </c>
      <c r="AB20" s="14">
        <f t="shared" si="2"/>
        <v>440.91710758377423</v>
      </c>
      <c r="AC20" s="4"/>
      <c r="AD20" s="11"/>
      <c r="AE20" s="11" t="s">
        <v>45</v>
      </c>
      <c r="AF20" s="4">
        <v>9395794.3900000025</v>
      </c>
      <c r="AG20" s="4">
        <v>6650.357</v>
      </c>
      <c r="AH20" s="36">
        <v>0.66183076420764497</v>
      </c>
      <c r="AI20" s="37">
        <v>39.299999999999997</v>
      </c>
      <c r="AJ20" s="1"/>
      <c r="AN20" s="1"/>
      <c r="AO20" s="1"/>
      <c r="AP20" s="1"/>
      <c r="AQ20" s="1"/>
      <c r="AR20" s="1"/>
      <c r="AS20" s="1"/>
      <c r="AT20" s="1"/>
      <c r="AU20" s="1"/>
    </row>
    <row r="21" spans="1:47" s="10" customFormat="1">
      <c r="A21" s="28"/>
      <c r="B21" s="11">
        <v>19</v>
      </c>
      <c r="C21" s="11" t="s">
        <v>101</v>
      </c>
      <c r="D21" s="11" t="s">
        <v>91</v>
      </c>
      <c r="E21" s="29" t="s">
        <v>245</v>
      </c>
      <c r="F21" s="13">
        <f t="shared" si="0"/>
        <v>11.170882000000001</v>
      </c>
      <c r="G21" s="14">
        <v>11170882</v>
      </c>
      <c r="H21" s="4">
        <v>7555</v>
      </c>
      <c r="I21" s="15">
        <v>0.47690271343481139</v>
      </c>
      <c r="J21" s="16">
        <f>4873/H21</f>
        <v>0.64500330906684311</v>
      </c>
      <c r="K21" s="4">
        <f t="shared" si="3"/>
        <v>1478.6078093977499</v>
      </c>
      <c r="L21" s="17">
        <f t="shared" si="4"/>
        <v>6.6295754775950344E-2</v>
      </c>
      <c r="M21" s="45">
        <v>1.9699999999999999E-2</v>
      </c>
      <c r="N21" s="30" t="s">
        <v>32</v>
      </c>
      <c r="O21" s="20" t="s">
        <v>32</v>
      </c>
      <c r="P21" s="20" t="s">
        <v>33</v>
      </c>
      <c r="Q21" s="20" t="s">
        <v>32</v>
      </c>
      <c r="R21" s="4"/>
      <c r="S21" s="4"/>
      <c r="T21" s="4"/>
      <c r="U21" s="20">
        <v>2011</v>
      </c>
      <c r="V21" s="19" t="s">
        <v>31</v>
      </c>
      <c r="W21" s="19" t="s">
        <v>31</v>
      </c>
      <c r="X21" s="4"/>
      <c r="Y21" s="21" t="s">
        <v>103</v>
      </c>
      <c r="Z21" s="14">
        <v>1000000</v>
      </c>
      <c r="AA21" s="14">
        <v>4343.6121777290182</v>
      </c>
      <c r="AB21" s="14">
        <f t="shared" si="2"/>
        <v>230.22313205752926</v>
      </c>
      <c r="AC21" s="4"/>
      <c r="AD21" s="11"/>
      <c r="AE21" s="11" t="s">
        <v>65</v>
      </c>
      <c r="AF21" s="4">
        <v>1228680.3899999999</v>
      </c>
      <c r="AG21" s="4">
        <v>14171.184999999999</v>
      </c>
      <c r="AH21" s="36">
        <v>0.72017039997179799</v>
      </c>
      <c r="AI21" s="37">
        <v>27.8</v>
      </c>
      <c r="AJ21" s="1"/>
      <c r="AN21" s="1"/>
      <c r="AO21" s="1"/>
      <c r="AP21" s="1"/>
      <c r="AQ21" s="1"/>
      <c r="AR21" s="1"/>
      <c r="AS21" s="1"/>
      <c r="AT21" s="1"/>
      <c r="AU21" s="1"/>
    </row>
    <row r="22" spans="1:47" s="10" customFormat="1">
      <c r="A22" s="28"/>
      <c r="B22" s="11">
        <v>20</v>
      </c>
      <c r="C22" s="11" t="s">
        <v>102</v>
      </c>
      <c r="D22" s="11" t="s">
        <v>91</v>
      </c>
      <c r="E22" s="29" t="s">
        <v>245</v>
      </c>
      <c r="F22" s="13">
        <f t="shared" si="0"/>
        <v>32.307620999999997</v>
      </c>
      <c r="G22" s="14">
        <v>32307621</v>
      </c>
      <c r="H22" s="4">
        <v>19320</v>
      </c>
      <c r="I22" s="15">
        <v>0.47199792960662523</v>
      </c>
      <c r="J22" s="15">
        <f>16497/H22</f>
        <v>0.85388198757763978</v>
      </c>
      <c r="K22" s="4">
        <f t="shared" si="3"/>
        <v>1672.2371118012422</v>
      </c>
      <c r="L22" s="17">
        <f t="shared" si="4"/>
        <v>7.4977435386584218E-2</v>
      </c>
      <c r="M22" s="45">
        <v>1.3100000000000001E-2</v>
      </c>
      <c r="N22" s="27" t="s">
        <v>33</v>
      </c>
      <c r="O22" s="20" t="s">
        <v>32</v>
      </c>
      <c r="P22" s="20" t="s">
        <v>33</v>
      </c>
      <c r="Q22" s="20" t="s">
        <v>33</v>
      </c>
      <c r="R22" s="4"/>
      <c r="S22" s="4"/>
      <c r="T22" s="4"/>
      <c r="U22" s="20" t="s">
        <v>88</v>
      </c>
      <c r="V22" s="19" t="s">
        <v>31</v>
      </c>
      <c r="W22" s="19" t="s">
        <v>31</v>
      </c>
      <c r="X22" s="4"/>
      <c r="Y22" s="21" t="s">
        <v>107</v>
      </c>
      <c r="Z22" s="14">
        <v>1000000</v>
      </c>
      <c r="AA22" s="14">
        <v>1680</v>
      </c>
      <c r="AB22" s="14">
        <f t="shared" si="2"/>
        <v>595.23809523809518</v>
      </c>
      <c r="AC22" s="4"/>
      <c r="AD22" s="11"/>
      <c r="AE22" s="11" t="s">
        <v>104</v>
      </c>
      <c r="AF22" s="4">
        <v>1387547.98</v>
      </c>
      <c r="AG22" s="4">
        <v>15776.947</v>
      </c>
      <c r="AH22" s="36">
        <v>0.71502847209969</v>
      </c>
      <c r="AI22" s="37">
        <v>41.1</v>
      </c>
      <c r="AJ22" s="1"/>
      <c r="AN22" s="1"/>
      <c r="AO22" s="1"/>
      <c r="AP22" s="1"/>
      <c r="AQ22" s="1"/>
      <c r="AR22" s="1"/>
      <c r="AS22" s="1"/>
      <c r="AT22" s="1"/>
      <c r="AU22" s="1"/>
    </row>
    <row r="23" spans="1:47" s="38" customFormat="1">
      <c r="A23" s="28">
        <v>22.6631</v>
      </c>
      <c r="B23" s="11">
        <v>21</v>
      </c>
      <c r="C23" s="11" t="s">
        <v>228</v>
      </c>
      <c r="D23" s="11" t="s">
        <v>91</v>
      </c>
      <c r="E23" s="29" t="s">
        <v>245</v>
      </c>
      <c r="F23" s="13">
        <f t="shared" si="0"/>
        <v>27.759858000000001</v>
      </c>
      <c r="G23" s="14">
        <v>27759858</v>
      </c>
      <c r="H23" s="4">
        <v>10213</v>
      </c>
      <c r="I23" s="15">
        <f>6625/10213</f>
        <v>0.64868305101341428</v>
      </c>
      <c r="J23" s="15">
        <f>4919/10213</f>
        <v>0.48164104572603544</v>
      </c>
      <c r="K23" s="4">
        <f t="shared" si="3"/>
        <v>2718.0904729266622</v>
      </c>
      <c r="L23" s="17">
        <f t="shared" si="4"/>
        <v>0.121869949764021</v>
      </c>
      <c r="M23" s="45">
        <v>1.8940583197507702E-2</v>
      </c>
      <c r="N23" s="27"/>
      <c r="O23" s="20" t="s">
        <v>32</v>
      </c>
      <c r="P23" s="20"/>
      <c r="Q23" s="20"/>
      <c r="R23" s="4"/>
      <c r="S23" s="4"/>
      <c r="T23" s="4"/>
      <c r="U23" s="20"/>
      <c r="V23" s="19"/>
      <c r="W23" s="19"/>
      <c r="X23" s="4"/>
      <c r="Y23" s="21" t="s">
        <v>109</v>
      </c>
      <c r="Z23" s="14">
        <v>500000</v>
      </c>
      <c r="AA23" s="14">
        <v>1760</v>
      </c>
      <c r="AB23" s="14">
        <f t="shared" si="2"/>
        <v>284.09090909090907</v>
      </c>
      <c r="AC23" s="4"/>
      <c r="AD23" s="11"/>
      <c r="AE23" s="11" t="s">
        <v>77</v>
      </c>
      <c r="AF23" s="4">
        <v>9188295.4000000004</v>
      </c>
      <c r="AG23" s="4">
        <v>10698.296</v>
      </c>
      <c r="AH23" s="36">
        <v>0.73167444306173501</v>
      </c>
      <c r="AI23" s="37">
        <v>22.5</v>
      </c>
      <c r="AJ23" s="1"/>
      <c r="AN23" s="1"/>
      <c r="AO23" s="1"/>
      <c r="AP23" s="1"/>
      <c r="AQ23" s="1"/>
      <c r="AR23" s="1"/>
      <c r="AS23" s="1"/>
      <c r="AT23" s="1"/>
      <c r="AU23" s="1"/>
    </row>
    <row r="24" spans="1:47" s="38" customFormat="1">
      <c r="A24" s="28">
        <v>22.635899999999999</v>
      </c>
      <c r="B24" s="11">
        <v>22</v>
      </c>
      <c r="C24" s="11" t="s">
        <v>105</v>
      </c>
      <c r="D24" s="11" t="s">
        <v>106</v>
      </c>
      <c r="E24" s="29" t="s">
        <v>245</v>
      </c>
      <c r="F24" s="13">
        <f t="shared" si="0"/>
        <v>33.040371</v>
      </c>
      <c r="G24" s="14">
        <v>33040371</v>
      </c>
      <c r="H24" s="4">
        <v>9612</v>
      </c>
      <c r="I24" s="15">
        <v>1</v>
      </c>
      <c r="J24" s="16">
        <f>3718/H24</f>
        <v>0.3868081564710778</v>
      </c>
      <c r="K24" s="4">
        <f t="shared" si="3"/>
        <v>3437.408551810237</v>
      </c>
      <c r="L24" s="17">
        <f t="shared" si="4"/>
        <v>0.15412173056788192</v>
      </c>
      <c r="M24" s="45">
        <v>2E-3</v>
      </c>
      <c r="N24" s="27" t="s">
        <v>33</v>
      </c>
      <c r="O24" s="20" t="s">
        <v>32</v>
      </c>
      <c r="P24" s="20" t="s">
        <v>32</v>
      </c>
      <c r="Q24" s="4" t="s">
        <v>32</v>
      </c>
      <c r="R24" s="4"/>
      <c r="S24" s="4">
        <v>2014</v>
      </c>
      <c r="T24" s="4"/>
      <c r="U24" s="20">
        <v>2014</v>
      </c>
      <c r="V24" s="19" t="s">
        <v>31</v>
      </c>
      <c r="W24" s="19" t="s">
        <v>31</v>
      </c>
      <c r="X24" s="4"/>
      <c r="Y24" s="21" t="s">
        <v>112</v>
      </c>
      <c r="Z24" s="14">
        <v>1000000</v>
      </c>
      <c r="AA24" s="14">
        <v>1863</v>
      </c>
      <c r="AB24" s="14">
        <f t="shared" si="2"/>
        <v>536.76865271068175</v>
      </c>
      <c r="AC24" s="4"/>
      <c r="AD24" s="11"/>
      <c r="AE24" s="11" t="s">
        <v>110</v>
      </c>
      <c r="AF24" s="4">
        <v>7376226.7999999998</v>
      </c>
      <c r="AG24" s="4">
        <v>8558.8269999999993</v>
      </c>
      <c r="AH24" s="36">
        <v>0.66578428849696403</v>
      </c>
      <c r="AI24" s="37">
        <v>31.8</v>
      </c>
      <c r="AJ24" s="1"/>
      <c r="AN24" s="1"/>
      <c r="AO24" s="1"/>
      <c r="AP24" s="1"/>
      <c r="AQ24" s="1"/>
      <c r="AR24" s="1"/>
      <c r="AS24" s="1"/>
      <c r="AT24" s="1"/>
      <c r="AU24" s="1"/>
    </row>
    <row r="25" spans="1:47" s="38" customFormat="1" ht="15" customHeight="1">
      <c r="A25" s="28"/>
      <c r="B25" s="11">
        <v>23</v>
      </c>
      <c r="C25" s="11" t="s">
        <v>108</v>
      </c>
      <c r="D25" s="11" t="s">
        <v>106</v>
      </c>
      <c r="E25" s="29" t="s">
        <v>245</v>
      </c>
      <c r="F25" s="13">
        <f t="shared" si="0"/>
        <v>25.484259000000002</v>
      </c>
      <c r="G25" s="14">
        <v>25484259</v>
      </c>
      <c r="H25" s="4">
        <v>23774</v>
      </c>
      <c r="I25" s="15">
        <v>0.52326070497181798</v>
      </c>
      <c r="J25" s="16">
        <f>14264/H25</f>
        <v>0.59998317489694619</v>
      </c>
      <c r="K25" s="4">
        <f t="shared" si="3"/>
        <v>1071.938209809035</v>
      </c>
      <c r="L25" s="17">
        <f t="shared" si="4"/>
        <v>4.8062070442747351E-2</v>
      </c>
      <c r="M25" s="45">
        <v>0</v>
      </c>
      <c r="N25" s="27" t="s">
        <v>33</v>
      </c>
      <c r="O25" s="20" t="s">
        <v>32</v>
      </c>
      <c r="P25" s="20" t="s">
        <v>33</v>
      </c>
      <c r="Q25" s="20" t="s">
        <v>33</v>
      </c>
      <c r="R25" s="20"/>
      <c r="S25" s="20"/>
      <c r="T25" s="20"/>
      <c r="U25" s="20" t="s">
        <v>88</v>
      </c>
      <c r="V25" s="19" t="s">
        <v>31</v>
      </c>
      <c r="W25" s="19" t="s">
        <v>31</v>
      </c>
      <c r="X25" s="4"/>
      <c r="Y25" s="21" t="s">
        <v>114</v>
      </c>
      <c r="Z25" s="14">
        <v>500000</v>
      </c>
      <c r="AA25" s="14">
        <v>1722</v>
      </c>
      <c r="AB25" s="14">
        <f t="shared" si="2"/>
        <v>290.36004645760744</v>
      </c>
      <c r="AC25" s="4"/>
      <c r="AD25" s="11"/>
      <c r="AE25" s="11" t="s">
        <v>86</v>
      </c>
      <c r="AF25" s="4">
        <v>374572.73999999993</v>
      </c>
      <c r="AG25" s="4">
        <v>7927.8</v>
      </c>
      <c r="AH25" s="36">
        <v>0.627</v>
      </c>
      <c r="AI25" s="37">
        <v>59.3</v>
      </c>
      <c r="AJ25" s="1"/>
      <c r="AN25" s="1"/>
      <c r="AO25" s="1"/>
      <c r="AP25" s="1"/>
      <c r="AQ25" s="1"/>
      <c r="AR25" s="1"/>
      <c r="AS25" s="1"/>
      <c r="AT25" s="1"/>
      <c r="AU25" s="1"/>
    </row>
    <row r="26" spans="1:47" s="38" customFormat="1">
      <c r="A26" s="28"/>
      <c r="B26" s="11">
        <v>24</v>
      </c>
      <c r="C26" s="11" t="s">
        <v>111</v>
      </c>
      <c r="D26" s="11" t="s">
        <v>106</v>
      </c>
      <c r="E26" s="29" t="s">
        <v>245</v>
      </c>
      <c r="F26" s="13">
        <f t="shared" si="0"/>
        <v>56.477902</v>
      </c>
      <c r="G26" s="14">
        <v>56477902</v>
      </c>
      <c r="H26" s="4">
        <v>42630</v>
      </c>
      <c r="I26" s="15">
        <v>0.4709828759089843</v>
      </c>
      <c r="J26" s="16">
        <f>30404/H26</f>
        <v>0.71320666197513494</v>
      </c>
      <c r="K26" s="4">
        <f t="shared" si="3"/>
        <v>1324.8393619516771</v>
      </c>
      <c r="L26" s="17">
        <f t="shared" si="4"/>
        <v>5.9401299586838617E-2</v>
      </c>
      <c r="M26" s="45">
        <v>7.7999999999999996E-3</v>
      </c>
      <c r="N26" s="27" t="s">
        <v>33</v>
      </c>
      <c r="O26" s="20" t="s">
        <v>32</v>
      </c>
      <c r="P26" s="20" t="s">
        <v>32</v>
      </c>
      <c r="Q26" s="20" t="s">
        <v>33</v>
      </c>
      <c r="R26" s="20"/>
      <c r="S26" s="20"/>
      <c r="T26" s="20"/>
      <c r="U26" s="20" t="s">
        <v>88</v>
      </c>
      <c r="V26" s="19" t="s">
        <v>31</v>
      </c>
      <c r="W26" s="19" t="s">
        <v>31</v>
      </c>
      <c r="X26" s="4"/>
      <c r="Y26" s="21" t="s">
        <v>116</v>
      </c>
      <c r="Z26" s="14">
        <v>300000</v>
      </c>
      <c r="AA26" s="14">
        <v>1617.5412196659313</v>
      </c>
      <c r="AB26" s="14">
        <f t="shared" si="2"/>
        <v>185.46668013935286</v>
      </c>
      <c r="AC26" s="4"/>
      <c r="AD26" s="11"/>
      <c r="AE26" s="11" t="s">
        <v>106</v>
      </c>
      <c r="AF26" s="4">
        <v>9740966.6300000008</v>
      </c>
      <c r="AG26" s="4">
        <v>4986.28</v>
      </c>
      <c r="AH26" s="36">
        <v>0.60605460756075502</v>
      </c>
      <c r="AI26" s="37">
        <v>62.8</v>
      </c>
      <c r="AJ26" s="1"/>
      <c r="AN26" s="1"/>
      <c r="AO26" s="1"/>
      <c r="AP26" s="1"/>
      <c r="AQ26" s="1"/>
      <c r="AR26" s="1"/>
      <c r="AS26" s="1"/>
      <c r="AT26" s="1"/>
      <c r="AU26" s="1"/>
    </row>
    <row r="27" spans="1:47" s="38" customFormat="1">
      <c r="A27" s="28">
        <v>22.607900000000001</v>
      </c>
      <c r="B27" s="11">
        <v>25</v>
      </c>
      <c r="C27" s="11" t="s">
        <v>113</v>
      </c>
      <c r="D27" s="11" t="s">
        <v>106</v>
      </c>
      <c r="E27" s="29" t="s">
        <v>245</v>
      </c>
      <c r="F27" s="13">
        <f t="shared" si="0"/>
        <v>5.1151879999999998</v>
      </c>
      <c r="G27" s="14">
        <v>5115188</v>
      </c>
      <c r="H27" s="4">
        <v>6641</v>
      </c>
      <c r="I27" s="15">
        <v>0.50549616021683486</v>
      </c>
      <c r="J27" s="16">
        <f>5201/H27</f>
        <v>0.78316518596596896</v>
      </c>
      <c r="K27" s="4">
        <f t="shared" si="3"/>
        <v>770.24363800632432</v>
      </c>
      <c r="L27" s="17">
        <f t="shared" si="4"/>
        <v>3.4535109999048311E-2</v>
      </c>
      <c r="M27" s="45">
        <v>1.8499999999999999E-2</v>
      </c>
      <c r="N27" s="27" t="s">
        <v>33</v>
      </c>
      <c r="O27" s="20" t="s">
        <v>32</v>
      </c>
      <c r="P27" s="20" t="s">
        <v>33</v>
      </c>
      <c r="Q27" s="20" t="s">
        <v>33</v>
      </c>
      <c r="R27" s="20"/>
      <c r="S27" s="20"/>
      <c r="T27" s="20"/>
      <c r="U27" s="20" t="s">
        <v>88</v>
      </c>
      <c r="V27" s="19" t="s">
        <v>31</v>
      </c>
      <c r="W27" s="19" t="s">
        <v>31</v>
      </c>
      <c r="X27" s="4"/>
      <c r="Y27" s="21" t="s">
        <v>119</v>
      </c>
      <c r="Z27" s="14">
        <v>300000</v>
      </c>
      <c r="AA27" s="14">
        <v>1617.5412196659313</v>
      </c>
      <c r="AB27" s="14">
        <f t="shared" si="2"/>
        <v>185.46668013935286</v>
      </c>
      <c r="AC27" s="4"/>
      <c r="AD27" s="11"/>
      <c r="AE27" s="11" t="s">
        <v>117</v>
      </c>
      <c r="AF27" s="4">
        <v>3017572.38</v>
      </c>
      <c r="AG27" s="4">
        <v>17905.519</v>
      </c>
      <c r="AH27" s="36">
        <v>0.75620791155171296</v>
      </c>
      <c r="AI27" s="39">
        <v>53.2</v>
      </c>
      <c r="AJ27" s="1"/>
      <c r="AN27" s="1"/>
      <c r="AO27" s="1"/>
      <c r="AP27" s="1"/>
      <c r="AQ27" s="1"/>
      <c r="AR27" s="1"/>
      <c r="AS27" s="1"/>
      <c r="AT27" s="1"/>
      <c r="AU27" s="1"/>
    </row>
    <row r="28" spans="1:47" s="38" customFormat="1">
      <c r="A28" s="28"/>
      <c r="B28" s="11">
        <v>26</v>
      </c>
      <c r="C28" s="11" t="s">
        <v>213</v>
      </c>
      <c r="D28" s="11" t="s">
        <v>106</v>
      </c>
      <c r="E28" s="29" t="s">
        <v>245</v>
      </c>
      <c r="F28" s="13">
        <f t="shared" si="0"/>
        <v>11.889139999999999</v>
      </c>
      <c r="G28" s="14">
        <v>11889140</v>
      </c>
      <c r="H28" s="4">
        <v>10421</v>
      </c>
      <c r="I28" s="15">
        <v>0.52422992035313309</v>
      </c>
      <c r="J28" s="16">
        <f>8109/H28</f>
        <v>0.77814029363784665</v>
      </c>
      <c r="K28" s="4">
        <f t="shared" si="3"/>
        <v>1140.8828327415795</v>
      </c>
      <c r="L28" s="17">
        <f t="shared" si="4"/>
        <v>5.1153313290245923E-2</v>
      </c>
      <c r="M28" s="45">
        <v>5.7000000000000002E-3</v>
      </c>
      <c r="N28" s="19" t="s">
        <v>31</v>
      </c>
      <c r="O28" s="20" t="s">
        <v>32</v>
      </c>
      <c r="P28" s="20" t="s">
        <v>33</v>
      </c>
      <c r="Q28" s="20" t="s">
        <v>32</v>
      </c>
      <c r="R28" s="20"/>
      <c r="S28" s="20">
        <v>2013</v>
      </c>
      <c r="T28" s="20"/>
      <c r="U28" s="20">
        <v>2013</v>
      </c>
      <c r="V28" s="19" t="s">
        <v>31</v>
      </c>
      <c r="W28" s="19" t="s">
        <v>31</v>
      </c>
      <c r="X28" s="4"/>
      <c r="Y28" s="21" t="s">
        <v>61</v>
      </c>
      <c r="Z28" s="14">
        <v>400000</v>
      </c>
      <c r="AA28" s="14">
        <v>752.56192511932113</v>
      </c>
      <c r="AB28" s="14">
        <f t="shared" si="2"/>
        <v>531.51772186266089</v>
      </c>
      <c r="AC28" s="4"/>
      <c r="AD28" s="11"/>
      <c r="AE28" s="11" t="s">
        <v>120</v>
      </c>
      <c r="AF28" s="4">
        <v>9787790.6400000006</v>
      </c>
      <c r="AG28" s="4">
        <v>5213.5280000000002</v>
      </c>
      <c r="AH28" s="36">
        <v>0.63143213373139495</v>
      </c>
      <c r="AI28" s="37">
        <v>29.6</v>
      </c>
      <c r="AJ28" s="1"/>
      <c r="AN28" s="1"/>
      <c r="AO28" s="1"/>
      <c r="AP28" s="1"/>
      <c r="AQ28" s="1"/>
      <c r="AR28" s="1"/>
      <c r="AS28" s="1"/>
      <c r="AT28" s="1"/>
      <c r="AU28" s="1"/>
    </row>
    <row r="29" spans="1:47" s="38" customFormat="1">
      <c r="A29" s="28">
        <v>17.250900000000001</v>
      </c>
      <c r="B29" s="11">
        <v>27</v>
      </c>
      <c r="C29" s="11" t="s">
        <v>118</v>
      </c>
      <c r="D29" s="11" t="s">
        <v>106</v>
      </c>
      <c r="E29" s="85" t="s">
        <v>245</v>
      </c>
      <c r="F29" s="41">
        <f t="shared" si="0"/>
        <v>9.8359140000000007</v>
      </c>
      <c r="G29" s="14">
        <v>9835914</v>
      </c>
      <c r="H29" s="30">
        <v>7616</v>
      </c>
      <c r="I29" s="42">
        <v>0.58022584033613445</v>
      </c>
      <c r="J29" s="43">
        <f>4195/H29</f>
        <v>0.55081407563025209</v>
      </c>
      <c r="K29" s="30">
        <f t="shared" si="3"/>
        <v>1291.4803046218487</v>
      </c>
      <c r="L29" s="17">
        <f t="shared" si="4"/>
        <v>5.7905592699428118E-2</v>
      </c>
      <c r="M29" s="45">
        <v>2.0400000000000001E-2</v>
      </c>
      <c r="N29" s="19" t="s">
        <v>31</v>
      </c>
      <c r="O29" s="20" t="s">
        <v>32</v>
      </c>
      <c r="P29" s="20" t="s">
        <v>32</v>
      </c>
      <c r="Q29" s="20" t="s">
        <v>33</v>
      </c>
      <c r="R29" s="20"/>
      <c r="S29" s="20"/>
      <c r="T29" s="20"/>
      <c r="U29" s="20"/>
      <c r="V29" s="19" t="s">
        <v>31</v>
      </c>
      <c r="W29" s="19" t="s">
        <v>31</v>
      </c>
      <c r="X29" s="4"/>
      <c r="Y29" s="21" t="s">
        <v>124</v>
      </c>
      <c r="Z29" s="14">
        <v>300000</v>
      </c>
      <c r="AA29" s="14">
        <v>1114.1478102189781</v>
      </c>
      <c r="AB29" s="14">
        <f t="shared" si="2"/>
        <v>269.26409337109146</v>
      </c>
      <c r="AC29" s="4"/>
      <c r="AD29" s="11"/>
      <c r="AE29" s="11" t="s">
        <v>122</v>
      </c>
      <c r="AF29" s="4">
        <v>2281615.6199999996</v>
      </c>
      <c r="AG29" s="4">
        <v>22861.405999999999</v>
      </c>
      <c r="AH29" s="36">
        <v>0.77967759708981599</v>
      </c>
      <c r="AI29" s="37">
        <v>23</v>
      </c>
      <c r="AJ29" s="1"/>
      <c r="AM29" s="1"/>
      <c r="AU29" s="1"/>
    </row>
    <row r="30" spans="1:47" s="38" customFormat="1">
      <c r="A30" s="46">
        <v>18.477699999999999</v>
      </c>
      <c r="B30" s="11">
        <v>28</v>
      </c>
      <c r="C30" s="11" t="s">
        <v>230</v>
      </c>
      <c r="D30" s="11" t="s">
        <v>106</v>
      </c>
      <c r="E30" s="85" t="s">
        <v>245</v>
      </c>
      <c r="F30" s="41">
        <f t="shared" si="0"/>
        <v>3.3782640000000002</v>
      </c>
      <c r="G30" s="14">
        <v>3378264</v>
      </c>
      <c r="H30" s="30">
        <v>7426</v>
      </c>
      <c r="I30" s="42">
        <v>0.70926474548882301</v>
      </c>
      <c r="J30" s="43">
        <f>1882/H30</f>
        <v>0.25343388095879343</v>
      </c>
      <c r="K30" s="30">
        <f t="shared" si="3"/>
        <v>454.92378130891461</v>
      </c>
      <c r="L30" s="17">
        <f t="shared" si="4"/>
        <v>2.0397238034126242E-2</v>
      </c>
      <c r="M30" s="45">
        <v>1.5403E-2</v>
      </c>
      <c r="N30" s="19"/>
      <c r="O30" s="20" t="s">
        <v>32</v>
      </c>
      <c r="P30" s="20"/>
      <c r="Q30" s="20"/>
      <c r="R30" s="20"/>
      <c r="S30" s="20"/>
      <c r="T30" s="20"/>
      <c r="U30" s="20"/>
      <c r="V30" s="19"/>
      <c r="W30" s="19"/>
      <c r="X30" s="4"/>
      <c r="Y30" s="21" t="s">
        <v>126</v>
      </c>
      <c r="Z30" s="14">
        <v>2000000</v>
      </c>
      <c r="AA30" s="14">
        <v>2912</v>
      </c>
      <c r="AB30" s="14">
        <f t="shared" si="2"/>
        <v>686.8131868131868</v>
      </c>
      <c r="AC30" s="4"/>
      <c r="AD30" s="11"/>
      <c r="AE30" s="11" t="s">
        <v>125</v>
      </c>
      <c r="AF30" s="4">
        <v>1869248.45</v>
      </c>
      <c r="AG30" s="4">
        <v>8905.0239999999994</v>
      </c>
      <c r="AH30" s="36">
        <v>0.67916435563286104</v>
      </c>
      <c r="AI30" s="37">
        <v>22.6</v>
      </c>
      <c r="AJ30" s="1"/>
      <c r="AM30" s="1"/>
      <c r="AU30" s="1"/>
    </row>
    <row r="31" spans="1:47" s="38" customFormat="1">
      <c r="A31" s="48">
        <v>28.6142</v>
      </c>
      <c r="B31" s="11">
        <v>29</v>
      </c>
      <c r="C31" s="11" t="s">
        <v>121</v>
      </c>
      <c r="D31" s="11" t="s">
        <v>117</v>
      </c>
      <c r="E31" s="85" t="s">
        <v>245</v>
      </c>
      <c r="F31" s="41">
        <f t="shared" si="0"/>
        <v>9.6543720000000004</v>
      </c>
      <c r="G31" s="14">
        <v>9654372</v>
      </c>
      <c r="H31" s="30">
        <v>20768</v>
      </c>
      <c r="I31" s="42">
        <v>0.99398112480739598</v>
      </c>
      <c r="J31" s="43">
        <f>12973/H31</f>
        <v>0.62466294298921421</v>
      </c>
      <c r="K31" s="30">
        <f t="shared" si="3"/>
        <v>464.86768104776581</v>
      </c>
      <c r="L31" s="17">
        <f t="shared" si="4"/>
        <v>2.084308874207836E-2</v>
      </c>
      <c r="M31" s="45">
        <v>3.0499999999999999E-2</v>
      </c>
      <c r="N31" s="27" t="s">
        <v>33</v>
      </c>
      <c r="O31" s="20" t="s">
        <v>33</v>
      </c>
      <c r="P31" s="20" t="s">
        <v>33</v>
      </c>
      <c r="Q31" s="20" t="s">
        <v>32</v>
      </c>
      <c r="R31" s="20">
        <v>2015</v>
      </c>
      <c r="S31" s="20"/>
      <c r="T31" s="20"/>
      <c r="U31" s="20">
        <v>2015</v>
      </c>
      <c r="V31" s="19" t="s">
        <v>31</v>
      </c>
      <c r="W31" s="19" t="s">
        <v>31</v>
      </c>
      <c r="X31" s="4"/>
      <c r="Y31" s="21" t="s">
        <v>129</v>
      </c>
      <c r="Z31" s="14">
        <v>250000</v>
      </c>
      <c r="AA31" s="14">
        <v>285</v>
      </c>
      <c r="AB31" s="14">
        <f t="shared" si="2"/>
        <v>877.19298245614038</v>
      </c>
      <c r="AC31" s="4"/>
      <c r="AD31" s="11"/>
      <c r="AE31" s="11" t="s">
        <v>127</v>
      </c>
      <c r="AF31" s="4">
        <v>3423829.91</v>
      </c>
      <c r="AG31" s="4">
        <v>12580.602999999999</v>
      </c>
      <c r="AH31" s="36">
        <v>0.73420312910429797</v>
      </c>
      <c r="AI31" s="37">
        <v>22.7</v>
      </c>
      <c r="AJ31" s="1"/>
      <c r="AM31" s="1"/>
      <c r="AU31" s="1"/>
    </row>
    <row r="32" spans="1:47" s="38" customFormat="1">
      <c r="A32" s="28"/>
      <c r="B32" s="11">
        <v>30</v>
      </c>
      <c r="C32" s="11" t="s">
        <v>37</v>
      </c>
      <c r="D32" s="11" t="s">
        <v>117</v>
      </c>
      <c r="E32" s="85" t="s">
        <v>245</v>
      </c>
      <c r="F32" s="41">
        <f t="shared" si="0"/>
        <v>20.46068</v>
      </c>
      <c r="G32" s="14">
        <v>20460680</v>
      </c>
      <c r="H32" s="30">
        <v>46444</v>
      </c>
      <c r="I32" s="42">
        <v>0.90640341055895268</v>
      </c>
      <c r="J32" s="15" t="s">
        <v>31</v>
      </c>
      <c r="K32" s="30">
        <f t="shared" si="3"/>
        <v>440.54517268107827</v>
      </c>
      <c r="L32" s="17">
        <f t="shared" si="4"/>
        <v>1.9752550034000865E-2</v>
      </c>
      <c r="M32" s="45">
        <v>3.27E-2</v>
      </c>
      <c r="N32" s="30" t="s">
        <v>32</v>
      </c>
      <c r="O32" s="20" t="s">
        <v>32</v>
      </c>
      <c r="P32" s="20" t="s">
        <v>32</v>
      </c>
      <c r="Q32" s="4" t="s">
        <v>32</v>
      </c>
      <c r="R32" s="4">
        <v>2013</v>
      </c>
      <c r="S32" s="20"/>
      <c r="T32" s="20"/>
      <c r="U32" s="20">
        <v>2013</v>
      </c>
      <c r="V32" s="19" t="s">
        <v>31</v>
      </c>
      <c r="W32" s="19" t="s">
        <v>31</v>
      </c>
      <c r="X32" s="4"/>
      <c r="Y32" s="52" t="s">
        <v>131</v>
      </c>
      <c r="Z32" s="14">
        <v>250000</v>
      </c>
      <c r="AA32" s="14">
        <v>277.22912937347439</v>
      </c>
      <c r="AB32" s="14">
        <f t="shared" si="2"/>
        <v>901.78113881823663</v>
      </c>
      <c r="AC32" s="22"/>
      <c r="AD32" s="11"/>
      <c r="AE32" s="49"/>
      <c r="AF32" s="50">
        <f>+SUM(AF19:AF31)</f>
        <v>60697222.260000005</v>
      </c>
      <c r="AG32" s="22"/>
      <c r="AH32" s="51"/>
      <c r="AI32" s="22"/>
      <c r="AJ32" s="1"/>
      <c r="AM32" s="1"/>
      <c r="AU32" s="1"/>
    </row>
    <row r="33" spans="1:47" s="38" customFormat="1">
      <c r="A33" s="28"/>
      <c r="B33" s="11">
        <v>31</v>
      </c>
      <c r="C33" s="11" t="s">
        <v>56</v>
      </c>
      <c r="D33" s="11" t="s">
        <v>120</v>
      </c>
      <c r="E33" s="85" t="s">
        <v>245</v>
      </c>
      <c r="F33" s="41">
        <f t="shared" si="0"/>
        <v>59.08625</v>
      </c>
      <c r="G33" s="14">
        <v>59086250</v>
      </c>
      <c r="H33" s="30">
        <v>57109</v>
      </c>
      <c r="I33" s="42">
        <v>0.28023603985361328</v>
      </c>
      <c r="J33" s="43">
        <f>21771/H33</f>
        <v>0.38121837188534208</v>
      </c>
      <c r="K33" s="30">
        <f t="shared" si="3"/>
        <v>1034.6223887653434</v>
      </c>
      <c r="L33" s="17">
        <f t="shared" si="4"/>
        <v>4.6388955702346066E-2</v>
      </c>
      <c r="M33" s="45">
        <v>1.29E-2</v>
      </c>
      <c r="N33" s="27" t="s">
        <v>33</v>
      </c>
      <c r="O33" s="20" t="s">
        <v>32</v>
      </c>
      <c r="P33" s="20" t="s">
        <v>33</v>
      </c>
      <c r="Q33" s="20" t="s">
        <v>33</v>
      </c>
      <c r="R33" s="4"/>
      <c r="S33" s="4"/>
      <c r="T33" s="4"/>
      <c r="U33" s="20" t="s">
        <v>88</v>
      </c>
      <c r="V33" s="19">
        <v>0.52</v>
      </c>
      <c r="W33" s="19" t="s">
        <v>31</v>
      </c>
      <c r="X33" s="4"/>
      <c r="Y33" s="52" t="s">
        <v>133</v>
      </c>
      <c r="Z33" s="14">
        <v>250000</v>
      </c>
      <c r="AA33" s="14">
        <f>+K20</f>
        <v>333.32538067936628</v>
      </c>
      <c r="AB33" s="14">
        <f t="shared" si="2"/>
        <v>750.01789389833777</v>
      </c>
      <c r="AC33" s="22"/>
      <c r="AD33" s="11"/>
      <c r="AJ33" s="1"/>
      <c r="AM33" s="1"/>
      <c r="AU33" s="1"/>
    </row>
    <row r="34" spans="1:47" s="38" customFormat="1">
      <c r="A34" s="48">
        <v>28.4999</v>
      </c>
      <c r="B34" s="11">
        <v>32</v>
      </c>
      <c r="C34" s="11" t="s">
        <v>128</v>
      </c>
      <c r="D34" s="11" t="s">
        <v>120</v>
      </c>
      <c r="E34" s="85" t="s">
        <v>245</v>
      </c>
      <c r="F34" s="41">
        <f t="shared" si="0"/>
        <v>43.516469000000001</v>
      </c>
      <c r="G34" s="14">
        <v>43516469</v>
      </c>
      <c r="H34" s="30">
        <v>43261</v>
      </c>
      <c r="I34" s="42">
        <v>0.74755553500843719</v>
      </c>
      <c r="J34" s="43">
        <f>21508/H34</f>
        <v>0.49716835024618017</v>
      </c>
      <c r="K34" s="30">
        <f t="shared" si="3"/>
        <v>1005.9052957629274</v>
      </c>
      <c r="L34" s="17">
        <f t="shared" si="4"/>
        <v>4.5101378737402421E-2</v>
      </c>
      <c r="M34" s="45">
        <v>2.1100000000000001E-2</v>
      </c>
      <c r="N34" s="27" t="s">
        <v>33</v>
      </c>
      <c r="O34" s="20" t="s">
        <v>32</v>
      </c>
      <c r="P34" s="20" t="s">
        <v>33</v>
      </c>
      <c r="Q34" s="20" t="s">
        <v>33</v>
      </c>
      <c r="R34" s="20"/>
      <c r="S34" s="20"/>
      <c r="T34" s="20"/>
      <c r="U34" s="20" t="s">
        <v>88</v>
      </c>
      <c r="V34" s="19" t="s">
        <v>31</v>
      </c>
      <c r="W34" s="19" t="s">
        <v>31</v>
      </c>
      <c r="X34" s="4"/>
      <c r="Y34" s="21" t="s">
        <v>135</v>
      </c>
      <c r="Z34" s="14">
        <v>1750000</v>
      </c>
      <c r="AA34" s="14">
        <v>1049</v>
      </c>
      <c r="AB34" s="14">
        <f t="shared" si="2"/>
        <v>1668.2554814108676</v>
      </c>
      <c r="AC34" s="22"/>
      <c r="AD34" s="49"/>
      <c r="AE34" s="49"/>
      <c r="AG34" s="22"/>
      <c r="AH34" s="51"/>
      <c r="AI34" s="22"/>
      <c r="AJ34" s="1"/>
      <c r="AM34" s="1"/>
      <c r="AU34" s="1"/>
    </row>
    <row r="35" spans="1:47" s="38" customFormat="1">
      <c r="A35" s="28"/>
      <c r="B35" s="11">
        <v>33</v>
      </c>
      <c r="C35" s="11" t="s">
        <v>130</v>
      </c>
      <c r="D35" s="11" t="s">
        <v>120</v>
      </c>
      <c r="E35" s="85" t="s">
        <v>245</v>
      </c>
      <c r="F35" s="41">
        <f t="shared" si="0"/>
        <v>11.870101</v>
      </c>
      <c r="G35" s="14">
        <v>11870101</v>
      </c>
      <c r="H35" s="30">
        <v>6998</v>
      </c>
      <c r="I35" s="42">
        <v>0.57830808802514999</v>
      </c>
      <c r="J35" s="42">
        <f>1260/H35</f>
        <v>0.18005144326950556</v>
      </c>
      <c r="K35" s="30">
        <f t="shared" si="3"/>
        <v>1696.2133466704772</v>
      </c>
      <c r="L35" s="17">
        <f t="shared" si="4"/>
        <v>7.6052448366522973E-2</v>
      </c>
      <c r="M35" s="45">
        <v>0</v>
      </c>
      <c r="N35" s="27" t="s">
        <v>33</v>
      </c>
      <c r="O35" s="20" t="s">
        <v>32</v>
      </c>
      <c r="P35" s="20" t="s">
        <v>33</v>
      </c>
      <c r="Q35" s="20" t="s">
        <v>33</v>
      </c>
      <c r="R35" s="4"/>
      <c r="S35" s="4"/>
      <c r="T35" s="4"/>
      <c r="U35" s="20" t="s">
        <v>88</v>
      </c>
      <c r="V35" s="19" t="s">
        <v>31</v>
      </c>
      <c r="W35" s="19">
        <v>0.53</v>
      </c>
      <c r="X35" s="4"/>
      <c r="Y35" s="21" t="s">
        <v>139</v>
      </c>
      <c r="Z35" s="14">
        <v>600000</v>
      </c>
      <c r="AA35" s="14">
        <v>1137</v>
      </c>
      <c r="AB35" s="14">
        <f t="shared" si="2"/>
        <v>527.70448548812669</v>
      </c>
      <c r="AC35" s="22"/>
      <c r="AD35" s="49"/>
      <c r="AE35" s="6" t="s">
        <v>136</v>
      </c>
      <c r="AF35" s="6" t="s">
        <v>95</v>
      </c>
      <c r="AG35" s="6" t="s">
        <v>96</v>
      </c>
      <c r="AH35" s="6" t="s">
        <v>97</v>
      </c>
      <c r="AI35" s="1"/>
      <c r="AJ35" s="1"/>
      <c r="AM35" s="1"/>
      <c r="AU35" s="1"/>
    </row>
    <row r="36" spans="1:47">
      <c r="A36" s="28"/>
      <c r="B36" s="11">
        <v>34</v>
      </c>
      <c r="C36" s="11" t="s">
        <v>132</v>
      </c>
      <c r="D36" s="11" t="s">
        <v>120</v>
      </c>
      <c r="E36" s="85" t="s">
        <v>245</v>
      </c>
      <c r="F36" s="41">
        <f t="shared" si="0"/>
        <v>97.382391999999996</v>
      </c>
      <c r="G36" s="14">
        <v>97382392</v>
      </c>
      <c r="H36" s="30">
        <v>70936</v>
      </c>
      <c r="I36" s="42">
        <v>0.49743430698094054</v>
      </c>
      <c r="J36" s="43">
        <f>(25191+27975)/H36</f>
        <v>0.74949250028194425</v>
      </c>
      <c r="K36" s="30">
        <f t="shared" si="3"/>
        <v>1372.8204578775235</v>
      </c>
      <c r="L36" s="17">
        <f t="shared" si="4"/>
        <v>6.1552609047781398E-2</v>
      </c>
      <c r="M36" s="45">
        <v>1.44E-2</v>
      </c>
      <c r="N36" s="27" t="s">
        <v>33</v>
      </c>
      <c r="O36" s="20" t="s">
        <v>32</v>
      </c>
      <c r="P36" s="20" t="s">
        <v>32</v>
      </c>
      <c r="Q36" s="4" t="s">
        <v>32</v>
      </c>
      <c r="R36" s="4"/>
      <c r="S36" s="20"/>
      <c r="T36" s="4" t="s">
        <v>92</v>
      </c>
      <c r="U36" s="20">
        <v>2013</v>
      </c>
      <c r="V36" s="19" t="s">
        <v>31</v>
      </c>
      <c r="W36" s="19" t="s">
        <v>31</v>
      </c>
      <c r="X36" s="4"/>
      <c r="Y36" s="21" t="s">
        <v>144</v>
      </c>
      <c r="Z36" s="14">
        <v>1000000</v>
      </c>
      <c r="AA36" s="14">
        <v>1104.5616326685492</v>
      </c>
      <c r="AB36" s="14">
        <f t="shared" si="2"/>
        <v>905.33653390084248</v>
      </c>
      <c r="AC36" s="22"/>
      <c r="AE36" s="11" t="s">
        <v>140</v>
      </c>
      <c r="AF36" s="4">
        <v>16997</v>
      </c>
      <c r="AG36" s="36">
        <v>0.78500000000000003</v>
      </c>
      <c r="AH36" s="4" t="s">
        <v>141</v>
      </c>
    </row>
    <row r="37" spans="1:47">
      <c r="A37" s="28"/>
      <c r="B37" s="11">
        <v>35</v>
      </c>
      <c r="C37" s="11" t="s">
        <v>217</v>
      </c>
      <c r="D37" s="11" t="s">
        <v>120</v>
      </c>
      <c r="E37" s="85" t="s">
        <v>245</v>
      </c>
      <c r="F37" s="41">
        <f t="shared" si="0"/>
        <v>22.528178</v>
      </c>
      <c r="G37" s="14">
        <v>22528178</v>
      </c>
      <c r="H37" s="30">
        <v>52780</v>
      </c>
      <c r="I37" s="15">
        <v>0.92279272451686245</v>
      </c>
      <c r="J37" s="16" t="s">
        <v>31</v>
      </c>
      <c r="K37" s="30">
        <f t="shared" si="3"/>
        <v>426.83171655930278</v>
      </c>
      <c r="L37" s="17">
        <f t="shared" si="4"/>
        <v>1.9137685214268656E-2</v>
      </c>
      <c r="M37" s="45">
        <v>1.15E-2</v>
      </c>
      <c r="N37" s="27" t="s">
        <v>32</v>
      </c>
      <c r="O37" s="20" t="s">
        <v>32</v>
      </c>
      <c r="P37" s="20" t="s">
        <v>32</v>
      </c>
      <c r="Q37" s="4" t="s">
        <v>32</v>
      </c>
      <c r="R37" s="4">
        <v>2013</v>
      </c>
      <c r="S37" s="20" t="s">
        <v>33</v>
      </c>
      <c r="T37" s="20"/>
      <c r="U37" s="20">
        <v>2013</v>
      </c>
      <c r="V37" s="19" t="s">
        <v>31</v>
      </c>
      <c r="W37" s="19" t="s">
        <v>31</v>
      </c>
      <c r="X37" s="4"/>
      <c r="Y37" s="21" t="s">
        <v>147</v>
      </c>
      <c r="Z37" s="14">
        <v>2000000</v>
      </c>
      <c r="AA37" s="14">
        <v>1356</v>
      </c>
      <c r="AB37" s="14">
        <f t="shared" si="2"/>
        <v>1474.9262536873157</v>
      </c>
      <c r="AC37" s="22"/>
      <c r="AE37" s="11" t="s">
        <v>145</v>
      </c>
      <c r="AF37" s="4">
        <v>8631</v>
      </c>
      <c r="AG37" s="36">
        <v>0.71499999999999997</v>
      </c>
      <c r="AH37" s="4" t="s">
        <v>141</v>
      </c>
    </row>
    <row r="38" spans="1:47">
      <c r="A38" s="53">
        <v>5708.68</v>
      </c>
      <c r="B38" s="11">
        <v>36</v>
      </c>
      <c r="C38" s="11" t="s">
        <v>214</v>
      </c>
      <c r="D38" s="11" t="s">
        <v>122</v>
      </c>
      <c r="E38" s="85" t="s">
        <v>245</v>
      </c>
      <c r="F38" s="41">
        <f t="shared" si="0"/>
        <v>27.288399999999999</v>
      </c>
      <c r="G38" s="14">
        <v>27288400</v>
      </c>
      <c r="H38" s="30">
        <v>17084</v>
      </c>
      <c r="I38" s="15">
        <v>0.42999297588386792</v>
      </c>
      <c r="J38" s="16">
        <v>0.34</v>
      </c>
      <c r="K38" s="30">
        <f t="shared" si="3"/>
        <v>1597.3074221493796</v>
      </c>
      <c r="L38" s="17">
        <f t="shared" si="4"/>
        <v>7.1617842464765921E-2</v>
      </c>
      <c r="M38" s="45">
        <v>2.76E-2</v>
      </c>
      <c r="N38" s="27" t="s">
        <v>33</v>
      </c>
      <c r="O38" s="20" t="s">
        <v>32</v>
      </c>
      <c r="P38" s="20" t="s">
        <v>33</v>
      </c>
      <c r="Q38" s="20" t="s">
        <v>33</v>
      </c>
      <c r="R38" s="20"/>
      <c r="S38" s="20"/>
      <c r="T38" s="20"/>
      <c r="U38" s="20" t="s">
        <v>88</v>
      </c>
      <c r="V38" s="19" t="s">
        <v>31</v>
      </c>
      <c r="W38" s="19" t="s">
        <v>31</v>
      </c>
      <c r="X38" s="4"/>
      <c r="Y38" s="21" t="s">
        <v>150</v>
      </c>
      <c r="Z38" s="14">
        <v>500000</v>
      </c>
      <c r="AA38" s="14">
        <v>484</v>
      </c>
      <c r="AB38" s="14">
        <f t="shared" si="2"/>
        <v>1033.0578512396694</v>
      </c>
      <c r="AC38" s="22"/>
      <c r="AE38" s="11" t="s">
        <v>148</v>
      </c>
      <c r="AF38" s="4">
        <v>15587</v>
      </c>
      <c r="AG38" s="36">
        <v>0.755</v>
      </c>
      <c r="AH38" s="37">
        <v>8.9</v>
      </c>
    </row>
    <row r="39" spans="1:47">
      <c r="A39" s="53">
        <v>3.37</v>
      </c>
      <c r="B39" s="11">
        <v>37</v>
      </c>
      <c r="C39" s="11" t="s">
        <v>124</v>
      </c>
      <c r="D39" s="11" t="s">
        <v>122</v>
      </c>
      <c r="E39" s="85" t="s">
        <v>245</v>
      </c>
      <c r="F39" s="41">
        <f t="shared" si="0"/>
        <v>4.786543</v>
      </c>
      <c r="G39" s="14">
        <v>4786543</v>
      </c>
      <c r="H39" s="30">
        <v>3990</v>
      </c>
      <c r="I39" s="42">
        <v>0.44987468671679198</v>
      </c>
      <c r="J39" s="43">
        <f>3990/H39</f>
        <v>1</v>
      </c>
      <c r="K39" s="30">
        <f t="shared" si="3"/>
        <v>1199.6348370927319</v>
      </c>
      <c r="L39" s="17">
        <f t="shared" si="4"/>
        <v>5.3787553721213244E-2</v>
      </c>
      <c r="M39" s="45">
        <v>2.7000000000000001E-3</v>
      </c>
      <c r="N39" s="19" t="s">
        <v>31</v>
      </c>
      <c r="O39" s="20" t="s">
        <v>32</v>
      </c>
      <c r="P39" s="20" t="s">
        <v>33</v>
      </c>
      <c r="Q39" s="20" t="s">
        <v>33</v>
      </c>
      <c r="R39" s="20"/>
      <c r="S39" s="20"/>
      <c r="T39" s="20"/>
      <c r="U39" s="20"/>
      <c r="V39" s="19" t="s">
        <v>31</v>
      </c>
      <c r="W39" s="19" t="s">
        <v>31</v>
      </c>
      <c r="X39" s="4"/>
      <c r="Y39" s="21" t="s">
        <v>153</v>
      </c>
      <c r="Z39" s="14">
        <v>1500000</v>
      </c>
      <c r="AA39" s="14">
        <v>515.76127918684369</v>
      </c>
      <c r="AB39" s="14">
        <f t="shared" si="2"/>
        <v>2908.3222423461502</v>
      </c>
      <c r="AC39" s="22"/>
      <c r="AE39" s="11" t="s">
        <v>151</v>
      </c>
      <c r="AF39" s="4">
        <v>15912</v>
      </c>
      <c r="AG39" s="36">
        <v>0.76600000000000001</v>
      </c>
      <c r="AH39" s="37">
        <v>20.7</v>
      </c>
    </row>
    <row r="40" spans="1:47">
      <c r="A40" s="28"/>
      <c r="B40" s="11">
        <v>38</v>
      </c>
      <c r="C40" s="11" t="s">
        <v>146</v>
      </c>
      <c r="D40" s="11" t="s">
        <v>125</v>
      </c>
      <c r="E40" s="85" t="s">
        <v>245</v>
      </c>
      <c r="F40" s="41">
        <f t="shared" si="0"/>
        <v>21.936845000000002</v>
      </c>
      <c r="G40" s="14">
        <v>21936845</v>
      </c>
      <c r="H40" s="30">
        <v>81102</v>
      </c>
      <c r="I40" s="42">
        <v>0.81327217577864908</v>
      </c>
      <c r="J40" s="43">
        <f>22848/H40</f>
        <v>0.28171931641636455</v>
      </c>
      <c r="K40" s="30">
        <f t="shared" si="3"/>
        <v>270.48463663041599</v>
      </c>
      <c r="L40" s="17">
        <f t="shared" si="4"/>
        <v>1.2127612898254576E-2</v>
      </c>
      <c r="M40" s="45">
        <v>4.8899999999999999E-2</v>
      </c>
      <c r="N40" s="27" t="s">
        <v>32</v>
      </c>
      <c r="O40" s="20" t="s">
        <v>32</v>
      </c>
      <c r="P40" s="20" t="s">
        <v>33</v>
      </c>
      <c r="Q40" s="4" t="s">
        <v>32</v>
      </c>
      <c r="R40" s="4"/>
      <c r="S40" s="4"/>
      <c r="T40" s="4" t="s">
        <v>92</v>
      </c>
      <c r="U40" s="20">
        <v>2012</v>
      </c>
      <c r="V40" s="19" t="s">
        <v>31</v>
      </c>
      <c r="W40" s="19" t="s">
        <v>31</v>
      </c>
      <c r="X40" s="4"/>
      <c r="Y40" s="21" t="s">
        <v>156</v>
      </c>
      <c r="Z40" s="14">
        <v>500000</v>
      </c>
      <c r="AA40" s="14">
        <v>1162</v>
      </c>
      <c r="AB40" s="14">
        <f t="shared" si="2"/>
        <v>430.29259896729775</v>
      </c>
      <c r="AC40" s="4"/>
      <c r="AE40" s="11" t="s">
        <v>154</v>
      </c>
      <c r="AF40" s="4">
        <v>24186</v>
      </c>
      <c r="AG40" s="36">
        <v>0.83199999999999996</v>
      </c>
      <c r="AH40" s="37">
        <v>14.4</v>
      </c>
    </row>
    <row r="41" spans="1:47" ht="18" customHeight="1">
      <c r="A41" s="89" t="s">
        <v>252</v>
      </c>
      <c r="B41" s="11">
        <v>39</v>
      </c>
      <c r="C41" s="11" t="s">
        <v>149</v>
      </c>
      <c r="D41" s="11" t="s">
        <v>127</v>
      </c>
      <c r="E41" s="85" t="s">
        <v>245</v>
      </c>
      <c r="F41" s="41">
        <f t="shared" si="0"/>
        <v>323.844109</v>
      </c>
      <c r="G41" s="14">
        <v>323844109</v>
      </c>
      <c r="H41" s="30">
        <v>58669</v>
      </c>
      <c r="I41" s="42">
        <f>27740/58669</f>
        <v>0.47282210366633143</v>
      </c>
      <c r="J41" s="43">
        <f>18633/58669</f>
        <v>0.31759532291329323</v>
      </c>
      <c r="K41" s="30">
        <f t="shared" si="3"/>
        <v>5519.8505002641941</v>
      </c>
      <c r="L41" s="17">
        <f t="shared" si="4"/>
        <v>0.2474913583166273</v>
      </c>
      <c r="M41" s="45">
        <v>4.3E-3</v>
      </c>
      <c r="N41" s="27" t="s">
        <v>32</v>
      </c>
      <c r="O41" s="20" t="s">
        <v>32</v>
      </c>
      <c r="P41" s="20" t="s">
        <v>32</v>
      </c>
      <c r="Q41" s="20" t="s">
        <v>32</v>
      </c>
      <c r="R41" s="4">
        <v>2014</v>
      </c>
      <c r="S41" s="4" t="s">
        <v>33</v>
      </c>
      <c r="T41" s="4"/>
      <c r="U41" s="20">
        <v>2014</v>
      </c>
      <c r="V41" s="19">
        <f>18902/H41</f>
        <v>0.32218036782627962</v>
      </c>
      <c r="W41" s="19" t="s">
        <v>31</v>
      </c>
      <c r="X41" s="4"/>
      <c r="Y41" s="21" t="s">
        <v>158</v>
      </c>
      <c r="Z41" s="14">
        <v>500000</v>
      </c>
      <c r="AA41" s="14">
        <v>1215</v>
      </c>
      <c r="AB41" s="14">
        <f t="shared" si="2"/>
        <v>411.52263374485597</v>
      </c>
      <c r="AC41" s="4"/>
      <c r="AD41" s="5"/>
      <c r="AE41" s="11" t="s">
        <v>86</v>
      </c>
      <c r="AF41" s="4">
        <v>7615</v>
      </c>
      <c r="AG41" s="36">
        <v>0.63600000000000001</v>
      </c>
      <c r="AH41" s="37" t="s">
        <v>141</v>
      </c>
    </row>
    <row r="42" spans="1:47">
      <c r="B42" s="11">
        <v>40</v>
      </c>
      <c r="C42" s="11" t="s">
        <v>152</v>
      </c>
      <c r="D42" s="11" t="s">
        <v>127</v>
      </c>
      <c r="E42" s="85" t="s">
        <v>245</v>
      </c>
      <c r="F42" s="41">
        <f t="shared" si="0"/>
        <v>68.659747999999993</v>
      </c>
      <c r="G42" s="14">
        <v>68659748</v>
      </c>
      <c r="H42" s="30">
        <v>12374</v>
      </c>
      <c r="I42" s="42">
        <v>8.4774527234524E-2</v>
      </c>
      <c r="J42" s="43">
        <f>309/12374</f>
        <v>2.4971714886051398E-2</v>
      </c>
      <c r="K42" s="30">
        <f t="shared" si="3"/>
        <v>5548.7108453208339</v>
      </c>
      <c r="L42" s="17">
        <f t="shared" si="4"/>
        <v>0.24878535821738773</v>
      </c>
      <c r="M42" s="45">
        <v>0</v>
      </c>
      <c r="N42" s="45" t="s">
        <v>33</v>
      </c>
      <c r="O42" s="18" t="s">
        <v>33</v>
      </c>
      <c r="P42" s="20" t="s">
        <v>33</v>
      </c>
      <c r="Q42" s="20" t="s">
        <v>32</v>
      </c>
      <c r="R42" s="4">
        <v>2011</v>
      </c>
      <c r="S42" s="4"/>
      <c r="T42" s="4"/>
      <c r="U42" s="20">
        <v>2011</v>
      </c>
      <c r="V42" s="19">
        <f>2265/H42</f>
        <v>0.1830450945530952</v>
      </c>
      <c r="W42" s="19" t="s">
        <v>31</v>
      </c>
      <c r="X42" s="4"/>
      <c r="Y42" s="21" t="s">
        <v>161</v>
      </c>
      <c r="Z42" s="14">
        <v>500000</v>
      </c>
      <c r="AA42" s="14">
        <v>1240</v>
      </c>
      <c r="AB42" s="14">
        <f t="shared" si="2"/>
        <v>403.22580645161293</v>
      </c>
      <c r="AC42" s="4"/>
      <c r="AD42" s="11"/>
      <c r="AE42" s="11" t="s">
        <v>159</v>
      </c>
      <c r="AF42" s="4">
        <v>1850</v>
      </c>
      <c r="AG42" s="36">
        <v>0.48299999999999998</v>
      </c>
      <c r="AH42" s="37">
        <v>58.5</v>
      </c>
    </row>
    <row r="43" spans="1:47">
      <c r="B43" s="11">
        <v>41</v>
      </c>
      <c r="C43" s="11" t="s">
        <v>229</v>
      </c>
      <c r="D43" s="11" t="s">
        <v>127</v>
      </c>
      <c r="E43" s="85" t="s">
        <v>245</v>
      </c>
      <c r="F43" s="41">
        <f t="shared" si="0"/>
        <v>5.8716090000000003</v>
      </c>
      <c r="G43" s="14">
        <v>5871609</v>
      </c>
      <c r="H43" s="30">
        <v>12540</v>
      </c>
      <c r="I43" s="42">
        <v>0.74649122807017543</v>
      </c>
      <c r="J43" s="43">
        <f>7397/12540</f>
        <v>0.58987240829346088</v>
      </c>
      <c r="K43" s="30">
        <f t="shared" si="3"/>
        <v>468.23038277511961</v>
      </c>
      <c r="L43" s="17">
        <f t="shared" si="4"/>
        <v>2.0993860872243229E-2</v>
      </c>
      <c r="M43" s="45">
        <v>0</v>
      </c>
      <c r="N43" s="45"/>
      <c r="O43" s="20" t="s">
        <v>32</v>
      </c>
      <c r="P43" s="20"/>
      <c r="Q43" s="20"/>
      <c r="R43" s="4"/>
      <c r="S43" s="4"/>
      <c r="T43" s="4"/>
      <c r="U43" s="20"/>
      <c r="V43" s="19"/>
      <c r="W43" s="19"/>
      <c r="X43" s="4"/>
      <c r="Y43" s="21" t="s">
        <v>132</v>
      </c>
      <c r="Z43" s="14">
        <v>250000</v>
      </c>
      <c r="AA43" s="14">
        <v>1144</v>
      </c>
      <c r="AB43" s="14">
        <f t="shared" si="2"/>
        <v>218.53146853146853</v>
      </c>
      <c r="AC43" s="4"/>
      <c r="AD43" s="11"/>
      <c r="AE43" s="11" t="s">
        <v>162</v>
      </c>
      <c r="AF43" s="4">
        <v>8981</v>
      </c>
      <c r="AG43" s="36">
        <v>0.71899999999999997</v>
      </c>
      <c r="AH43" s="37">
        <v>19.899999999999999</v>
      </c>
    </row>
    <row r="44" spans="1:47">
      <c r="D44" s="2"/>
      <c r="E44" s="2"/>
      <c r="F44" s="2"/>
      <c r="G44" s="55"/>
      <c r="H44" s="56"/>
      <c r="I44" s="57"/>
      <c r="J44" s="57"/>
      <c r="K44" s="56"/>
      <c r="L44" s="2"/>
      <c r="M44" s="2"/>
      <c r="N44" s="2"/>
      <c r="O44" s="2"/>
      <c r="P44" s="2"/>
      <c r="Q44" s="2"/>
      <c r="R44" s="2"/>
      <c r="S44" s="2"/>
      <c r="T44" s="2"/>
      <c r="U44" s="2"/>
      <c r="V44" s="2"/>
      <c r="W44" s="2"/>
      <c r="X44" s="4"/>
      <c r="Y44" s="21" t="s">
        <v>166</v>
      </c>
      <c r="Z44" s="14">
        <v>2000000</v>
      </c>
      <c r="AA44" s="14">
        <v>1144</v>
      </c>
      <c r="AB44" s="14">
        <f t="shared" si="2"/>
        <v>1748.2517482517483</v>
      </c>
      <c r="AC44" s="4"/>
      <c r="AD44" s="11"/>
      <c r="AE44" s="11" t="s">
        <v>164</v>
      </c>
      <c r="AF44" s="4">
        <v>16635</v>
      </c>
      <c r="AG44" s="36">
        <v>0.71399999999999997</v>
      </c>
      <c r="AH44" s="37" t="s">
        <v>141</v>
      </c>
    </row>
    <row r="45" spans="1:47">
      <c r="D45" s="2"/>
      <c r="E45" s="2"/>
      <c r="F45" s="2"/>
      <c r="G45" s="55"/>
      <c r="H45" s="56"/>
      <c r="I45" s="57"/>
      <c r="J45" s="57"/>
      <c r="K45" s="2"/>
      <c r="L45" s="2"/>
      <c r="M45" s="2"/>
      <c r="N45" s="2"/>
      <c r="O45" s="2"/>
      <c r="P45" s="2"/>
      <c r="Q45" s="2"/>
      <c r="R45" s="2"/>
      <c r="S45" s="2"/>
      <c r="T45" s="2"/>
      <c r="U45" s="2"/>
      <c r="V45" s="2"/>
      <c r="W45" s="2"/>
      <c r="X45" s="4"/>
      <c r="Y45" s="21" t="s">
        <v>128</v>
      </c>
      <c r="Z45" s="14">
        <v>1000000</v>
      </c>
      <c r="AA45" s="14">
        <v>469</v>
      </c>
      <c r="AB45" s="14">
        <f t="shared" si="2"/>
        <v>2132.1961620469083</v>
      </c>
      <c r="AC45" s="4"/>
      <c r="AD45" s="11"/>
      <c r="AE45" s="11" t="s">
        <v>167</v>
      </c>
      <c r="AF45" s="4">
        <v>33327</v>
      </c>
      <c r="AG45" s="36">
        <v>0.77200000000000002</v>
      </c>
      <c r="AH45" s="37" t="s">
        <v>141</v>
      </c>
    </row>
    <row r="46" spans="1:47">
      <c r="D46" s="2"/>
      <c r="E46" s="2"/>
      <c r="F46" s="2"/>
      <c r="G46" s="55"/>
      <c r="H46" s="56"/>
      <c r="I46" s="57"/>
      <c r="J46" s="57"/>
      <c r="K46" s="2"/>
      <c r="L46" s="2"/>
      <c r="M46" s="2"/>
      <c r="N46" s="2"/>
      <c r="O46" s="2"/>
      <c r="P46" s="2"/>
      <c r="Q46" s="2"/>
      <c r="R46" s="2"/>
      <c r="S46" s="2"/>
      <c r="T46" s="2"/>
      <c r="U46" s="2"/>
      <c r="V46" s="2"/>
      <c r="W46" s="2"/>
      <c r="X46" s="4"/>
      <c r="Y46" s="21" t="s">
        <v>171</v>
      </c>
      <c r="Z46" s="14">
        <v>1000000</v>
      </c>
      <c r="AA46" s="14">
        <v>509</v>
      </c>
      <c r="AB46" s="14">
        <f t="shared" si="2"/>
        <v>1964.6365422396857</v>
      </c>
      <c r="AC46" s="4"/>
      <c r="AD46" s="11"/>
      <c r="AE46" s="11" t="s">
        <v>169</v>
      </c>
      <c r="AF46" s="4">
        <v>22385</v>
      </c>
      <c r="AG46" s="36">
        <v>0.79300000000000004</v>
      </c>
      <c r="AH46" s="37">
        <v>11.5</v>
      </c>
    </row>
    <row r="47" spans="1:47">
      <c r="D47" s="2"/>
      <c r="E47" s="2"/>
      <c r="F47" s="2"/>
      <c r="G47" s="55"/>
      <c r="H47" s="56"/>
      <c r="I47" s="57"/>
      <c r="J47" s="57"/>
      <c r="K47" s="2"/>
      <c r="L47" s="2"/>
      <c r="M47" s="2"/>
      <c r="N47" s="2"/>
      <c r="O47" s="2"/>
      <c r="P47" s="2"/>
      <c r="Q47" s="2"/>
      <c r="R47" s="2"/>
      <c r="S47" s="2"/>
      <c r="T47" s="2"/>
      <c r="U47" s="2"/>
      <c r="V47" s="2"/>
      <c r="W47" s="2"/>
      <c r="X47" s="4"/>
      <c r="Y47" s="21" t="s">
        <v>174</v>
      </c>
      <c r="Z47" s="14">
        <v>550000</v>
      </c>
      <c r="AA47" s="14">
        <v>777.91630744480642</v>
      </c>
      <c r="AB47" s="14">
        <f t="shared" si="2"/>
        <v>707.01693066001553</v>
      </c>
      <c r="AC47" s="4"/>
      <c r="AD47" s="11"/>
      <c r="AE47" s="11" t="s">
        <v>172</v>
      </c>
      <c r="AF47" s="4" t="s">
        <v>141</v>
      </c>
      <c r="AG47" s="36">
        <v>0.76900000000000002</v>
      </c>
      <c r="AH47" s="37" t="s">
        <v>141</v>
      </c>
    </row>
    <row r="48" spans="1:47">
      <c r="D48" s="2"/>
      <c r="E48" s="2"/>
      <c r="F48" s="2"/>
      <c r="G48" s="55"/>
      <c r="H48" s="56"/>
      <c r="I48" s="57"/>
      <c r="J48" s="57"/>
      <c r="K48" s="2"/>
      <c r="L48" s="2"/>
      <c r="M48" s="2"/>
      <c r="N48" s="2"/>
      <c r="O48" s="2"/>
      <c r="P48" s="2"/>
      <c r="Q48" s="2"/>
      <c r="R48" s="2"/>
      <c r="S48" s="2"/>
      <c r="T48" s="2"/>
      <c r="U48" s="2"/>
      <c r="V48" s="2"/>
      <c r="W48" s="2"/>
      <c r="X48" s="4"/>
      <c r="Y48" s="21" t="s">
        <v>177</v>
      </c>
      <c r="Z48" s="14">
        <v>550000</v>
      </c>
      <c r="AA48" s="14">
        <v>777.91630744480642</v>
      </c>
      <c r="AB48" s="14">
        <f t="shared" si="2"/>
        <v>707.01693066001553</v>
      </c>
      <c r="AC48" s="4"/>
      <c r="AD48" s="11"/>
      <c r="AE48" s="11" t="s">
        <v>175</v>
      </c>
      <c r="AF48" s="4">
        <v>14884</v>
      </c>
      <c r="AG48" s="36">
        <v>0.76200000000000001</v>
      </c>
      <c r="AH48" s="37">
        <v>32.1</v>
      </c>
    </row>
    <row r="49" spans="1:30" ht="15" customHeight="1">
      <c r="V49" s="2"/>
      <c r="W49" s="2"/>
      <c r="X49" s="4"/>
      <c r="Y49" s="21" t="s">
        <v>146</v>
      </c>
      <c r="Z49" s="14">
        <v>1000000</v>
      </c>
      <c r="AA49" s="14">
        <v>353</v>
      </c>
      <c r="AB49" s="14">
        <f t="shared" si="2"/>
        <v>2832.8611898016998</v>
      </c>
      <c r="AC49" s="4"/>
      <c r="AD49" s="11"/>
    </row>
    <row r="50" spans="1:30">
      <c r="D50" s="60"/>
      <c r="E50" s="2"/>
      <c r="F50" s="2"/>
      <c r="G50" s="55"/>
      <c r="H50" s="56"/>
      <c r="I50" s="57"/>
      <c r="J50" s="57"/>
      <c r="K50" s="2"/>
      <c r="L50" s="2"/>
      <c r="M50" s="2"/>
      <c r="N50" s="2"/>
      <c r="O50" s="2"/>
      <c r="P50" s="2"/>
      <c r="Q50" s="2"/>
      <c r="R50" s="2"/>
      <c r="S50" s="2"/>
      <c r="T50" s="2"/>
      <c r="U50" s="2"/>
      <c r="V50" s="2"/>
      <c r="W50" s="2"/>
      <c r="X50" s="4"/>
      <c r="Y50" s="21" t="s">
        <v>180</v>
      </c>
      <c r="Z50" s="14">
        <v>1500000</v>
      </c>
      <c r="AA50" s="14">
        <v>353</v>
      </c>
      <c r="AB50" s="14">
        <f t="shared" si="2"/>
        <v>4249.2917847025492</v>
      </c>
      <c r="AC50" s="4"/>
      <c r="AD50" s="11"/>
    </row>
    <row r="51" spans="1:30">
      <c r="A51" s="54" t="s">
        <v>215</v>
      </c>
      <c r="D51" s="60"/>
      <c r="E51" s="2"/>
      <c r="F51" s="2"/>
      <c r="G51" s="2"/>
      <c r="H51" s="2"/>
      <c r="I51" s="2"/>
      <c r="K51" s="2"/>
      <c r="L51" s="2"/>
      <c r="M51" s="2"/>
      <c r="N51" s="2"/>
      <c r="O51" s="2"/>
      <c r="P51" s="2"/>
      <c r="Q51" s="2"/>
      <c r="R51" s="2"/>
      <c r="S51" s="2"/>
      <c r="T51" s="2"/>
      <c r="U51" s="2"/>
      <c r="V51" s="2"/>
      <c r="W51" s="2"/>
      <c r="X51" s="4"/>
      <c r="Y51" s="21" t="s">
        <v>182</v>
      </c>
      <c r="Z51" s="14">
        <v>1500000</v>
      </c>
      <c r="AA51" s="14">
        <v>1814</v>
      </c>
      <c r="AB51" s="14">
        <f t="shared" si="2"/>
        <v>826.9018743109151</v>
      </c>
      <c r="AC51" s="4"/>
      <c r="AD51" s="11"/>
    </row>
    <row r="52" spans="1:30" ht="13.9" customHeight="1">
      <c r="A52" s="54" t="s">
        <v>216</v>
      </c>
      <c r="P52" s="2"/>
      <c r="Q52" s="2"/>
      <c r="R52" s="2"/>
      <c r="S52" s="2"/>
      <c r="T52" s="2"/>
      <c r="U52" s="2"/>
      <c r="V52" s="2"/>
      <c r="W52" s="2"/>
      <c r="X52" s="4"/>
      <c r="Y52" s="21" t="s">
        <v>183</v>
      </c>
      <c r="Z52" s="14">
        <v>1500000</v>
      </c>
      <c r="AA52" s="14">
        <v>1814</v>
      </c>
      <c r="AB52" s="14">
        <f t="shared" si="2"/>
        <v>826.9018743109151</v>
      </c>
      <c r="AC52" s="4"/>
      <c r="AD52" s="11"/>
    </row>
    <row r="53" spans="1:30">
      <c r="A53" s="54" t="s">
        <v>218</v>
      </c>
      <c r="D53" s="61"/>
      <c r="E53" s="2"/>
      <c r="F53" s="2"/>
      <c r="G53" s="2"/>
      <c r="H53" s="2"/>
      <c r="I53" s="2"/>
      <c r="K53" s="2"/>
      <c r="L53" s="2"/>
      <c r="M53" s="2"/>
      <c r="N53" s="2"/>
      <c r="O53" s="2"/>
      <c r="P53" s="2"/>
      <c r="Q53" s="2"/>
      <c r="R53" s="2"/>
      <c r="S53" s="2"/>
      <c r="T53" s="2"/>
      <c r="U53" s="2"/>
      <c r="V53" s="2"/>
      <c r="W53" s="2"/>
      <c r="X53" s="4"/>
      <c r="Y53" s="21" t="s">
        <v>70</v>
      </c>
      <c r="Z53" s="14">
        <v>500000</v>
      </c>
      <c r="AA53" s="14">
        <v>324</v>
      </c>
      <c r="AB53" s="14">
        <f t="shared" si="2"/>
        <v>1543.2098765432099</v>
      </c>
      <c r="AC53" s="4"/>
      <c r="AD53" s="11"/>
    </row>
    <row r="54" spans="1:30">
      <c r="A54" s="54" t="s">
        <v>219</v>
      </c>
      <c r="D54" s="61"/>
      <c r="E54" s="2"/>
      <c r="F54" s="2"/>
      <c r="G54" s="2"/>
      <c r="H54" s="2"/>
      <c r="I54" s="2"/>
      <c r="K54" s="2"/>
      <c r="L54" s="2"/>
      <c r="M54" s="2"/>
      <c r="N54" s="2"/>
      <c r="O54" s="2"/>
      <c r="P54" s="2"/>
      <c r="Q54" s="2"/>
      <c r="R54" s="2"/>
      <c r="S54" s="2"/>
      <c r="T54" s="2"/>
      <c r="U54" s="2"/>
      <c r="V54" s="62"/>
      <c r="W54" s="62"/>
      <c r="X54" s="4"/>
      <c r="Y54" s="52" t="s">
        <v>152</v>
      </c>
      <c r="Z54" s="63">
        <v>600000</v>
      </c>
      <c r="AA54" s="14">
        <v>6384</v>
      </c>
      <c r="AB54" s="14">
        <f t="shared" si="2"/>
        <v>93.984962406015043</v>
      </c>
      <c r="AC54" s="4"/>
      <c r="AD54" s="11"/>
    </row>
    <row r="55" spans="1:30">
      <c r="A55" s="59" t="s">
        <v>165</v>
      </c>
      <c r="D55" s="60"/>
      <c r="E55" s="2"/>
      <c r="F55" s="2"/>
      <c r="G55" s="2"/>
      <c r="H55" s="2"/>
      <c r="I55" s="2"/>
      <c r="K55" s="2"/>
      <c r="L55" s="2"/>
      <c r="M55" s="2"/>
      <c r="N55" s="2"/>
      <c r="O55" s="2"/>
      <c r="P55" s="62"/>
      <c r="Q55" s="62"/>
      <c r="R55" s="62"/>
      <c r="S55" s="62"/>
      <c r="T55" s="62"/>
      <c r="U55" s="62"/>
      <c r="V55" s="2"/>
      <c r="W55" s="2"/>
      <c r="X55" s="4"/>
      <c r="Y55" s="52" t="s">
        <v>184</v>
      </c>
      <c r="Z55" s="63">
        <v>600000</v>
      </c>
      <c r="AA55" s="14">
        <v>6384</v>
      </c>
      <c r="AB55" s="14">
        <f t="shared" si="2"/>
        <v>93.984962406015043</v>
      </c>
      <c r="AC55" s="4"/>
      <c r="AD55" s="11"/>
    </row>
    <row r="56" spans="1:30">
      <c r="A56" s="54" t="s">
        <v>168</v>
      </c>
      <c r="D56" s="62"/>
      <c r="E56" s="62"/>
      <c r="F56" s="62"/>
      <c r="G56" s="62"/>
      <c r="H56" s="62"/>
      <c r="I56" s="62"/>
      <c r="J56" s="62"/>
      <c r="K56" s="62"/>
      <c r="L56" s="62"/>
      <c r="M56" s="62"/>
      <c r="N56" s="62"/>
      <c r="O56" s="62"/>
      <c r="P56" s="62"/>
      <c r="Q56" s="62"/>
      <c r="R56" s="62"/>
      <c r="S56" s="62"/>
      <c r="T56" s="62"/>
      <c r="U56" s="62"/>
      <c r="X56" s="4"/>
      <c r="Y56" s="52" t="s">
        <v>185</v>
      </c>
      <c r="Z56" s="63">
        <v>800000</v>
      </c>
      <c r="AA56" s="14">
        <v>6384</v>
      </c>
      <c r="AB56" s="14">
        <f t="shared" si="2"/>
        <v>125.31328320802005</v>
      </c>
      <c r="AC56" s="22"/>
      <c r="AD56" s="11"/>
    </row>
    <row r="57" spans="1:30" ht="19.899999999999999" customHeight="1">
      <c r="A57" s="54" t="s">
        <v>170</v>
      </c>
      <c r="L57" s="1"/>
      <c r="M57" s="1"/>
      <c r="X57" s="4"/>
      <c r="Y57" s="52" t="s">
        <v>186</v>
      </c>
      <c r="Z57" s="63">
        <v>500000</v>
      </c>
      <c r="AA57" s="14">
        <v>1275</v>
      </c>
      <c r="AB57" s="14">
        <f t="shared" si="2"/>
        <v>392.15686274509807</v>
      </c>
      <c r="AC57" s="22"/>
    </row>
    <row r="58" spans="1:30" ht="24" customHeight="1">
      <c r="A58" s="54" t="s">
        <v>220</v>
      </c>
      <c r="X58" s="4"/>
      <c r="Y58" s="52" t="s">
        <v>187</v>
      </c>
      <c r="Z58" s="14">
        <v>300000</v>
      </c>
      <c r="AA58" s="14">
        <v>1425</v>
      </c>
      <c r="AB58" s="14">
        <f t="shared" si="2"/>
        <v>210.52631578947367</v>
      </c>
      <c r="AC58" s="22"/>
    </row>
    <row r="59" spans="1:30" ht="21" customHeight="1">
      <c r="A59" s="54" t="s">
        <v>176</v>
      </c>
      <c r="X59" s="4"/>
      <c r="Y59" s="52" t="s">
        <v>188</v>
      </c>
      <c r="Z59" s="63">
        <v>500000</v>
      </c>
      <c r="AA59" s="14">
        <v>1474.2350297703431</v>
      </c>
      <c r="AB59" s="14">
        <f t="shared" si="2"/>
        <v>339.158946777903</v>
      </c>
      <c r="AC59" s="22"/>
    </row>
    <row r="60" spans="1:30" ht="18.600000000000001" customHeight="1">
      <c r="A60" s="54" t="s">
        <v>178</v>
      </c>
      <c r="B60" s="64"/>
      <c r="X60" s="4"/>
      <c r="Y60" s="52" t="s">
        <v>189</v>
      </c>
      <c r="Z60" s="63">
        <v>1050000</v>
      </c>
      <c r="AA60" s="14">
        <v>700</v>
      </c>
      <c r="AB60" s="14">
        <f t="shared" si="2"/>
        <v>1500</v>
      </c>
      <c r="AC60" s="22"/>
    </row>
    <row r="61" spans="1:30" ht="27.6" customHeight="1">
      <c r="A61" s="61" t="s">
        <v>179</v>
      </c>
      <c r="X61" s="4"/>
      <c r="Y61" s="52" t="s">
        <v>190</v>
      </c>
      <c r="Z61" s="14">
        <v>2000000</v>
      </c>
      <c r="AA61" s="14">
        <v>1341</v>
      </c>
      <c r="AB61" s="14">
        <f t="shared" si="2"/>
        <v>1491.4243102162566</v>
      </c>
      <c r="AC61" s="22"/>
    </row>
    <row r="62" spans="1:30" ht="12" customHeight="1">
      <c r="A62" s="54" t="s">
        <v>181</v>
      </c>
      <c r="X62" s="4"/>
      <c r="Y62" s="52" t="s">
        <v>102</v>
      </c>
      <c r="Z62" s="14">
        <v>1000000</v>
      </c>
      <c r="AA62" s="14">
        <v>1388</v>
      </c>
      <c r="AB62" s="14">
        <f t="shared" si="2"/>
        <v>720.46109510086455</v>
      </c>
      <c r="AC62" s="22"/>
    </row>
    <row r="63" spans="1:30" ht="12" customHeight="1">
      <c r="X63" s="4"/>
      <c r="Y63" s="52" t="s">
        <v>191</v>
      </c>
      <c r="Z63" s="63">
        <v>1000000</v>
      </c>
      <c r="AA63" s="14">
        <v>1388</v>
      </c>
      <c r="AB63" s="14">
        <f t="shared" si="2"/>
        <v>720.46109510086455</v>
      </c>
      <c r="AC63" s="22"/>
    </row>
    <row r="64" spans="1:30" ht="12" customHeight="1">
      <c r="L64" s="1"/>
      <c r="M64" s="1"/>
      <c r="X64" s="4"/>
      <c r="Y64" s="52" t="s">
        <v>192</v>
      </c>
      <c r="Z64" s="14">
        <v>1000000</v>
      </c>
      <c r="AA64" s="14">
        <v>426</v>
      </c>
      <c r="AB64" s="14">
        <f t="shared" si="2"/>
        <v>2347.4178403755868</v>
      </c>
      <c r="AC64" s="22"/>
    </row>
    <row r="65" spans="4:33" ht="18" customHeight="1">
      <c r="L65" s="1"/>
      <c r="M65" s="1"/>
      <c r="X65" s="4"/>
      <c r="Y65" s="52" t="s">
        <v>193</v>
      </c>
      <c r="Z65" s="14">
        <v>1000000</v>
      </c>
      <c r="AA65" s="14">
        <v>460.41267702316259</v>
      </c>
      <c r="AB65" s="14">
        <f t="shared" si="2"/>
        <v>2171.964522057875</v>
      </c>
    </row>
    <row r="66" spans="4:33" ht="18" customHeight="1">
      <c r="L66" s="1"/>
      <c r="M66" s="1"/>
      <c r="X66" s="4"/>
      <c r="Y66" s="52" t="s">
        <v>194</v>
      </c>
      <c r="Z66" s="14">
        <v>400000</v>
      </c>
      <c r="AA66" s="14">
        <v>2049.0003380662611</v>
      </c>
      <c r="AB66" s="14">
        <f t="shared" si="2"/>
        <v>195.21714690271793</v>
      </c>
    </row>
    <row r="67" spans="4:33" ht="35.450000000000003" customHeight="1">
      <c r="L67" s="1"/>
      <c r="M67" s="1"/>
      <c r="X67" s="4"/>
      <c r="Y67" s="52" t="s">
        <v>113</v>
      </c>
      <c r="Z67" s="14">
        <v>500000</v>
      </c>
      <c r="AA67" s="14">
        <v>668</v>
      </c>
      <c r="AB67" s="14">
        <f t="shared" ref="AB67:AB86" si="5">Z67/AA67</f>
        <v>748.50299401197606</v>
      </c>
      <c r="AC67" s="22"/>
    </row>
    <row r="68" spans="4:33" ht="12" customHeight="1">
      <c r="L68" s="1"/>
      <c r="M68" s="1"/>
      <c r="X68" s="4"/>
      <c r="Y68" s="52" t="s">
        <v>195</v>
      </c>
      <c r="Z68" s="14">
        <v>2000000</v>
      </c>
      <c r="AA68" s="14">
        <v>376</v>
      </c>
      <c r="AB68" s="14">
        <f t="shared" si="5"/>
        <v>5319.1489361702124</v>
      </c>
      <c r="AC68" s="22"/>
    </row>
    <row r="69" spans="4:33" ht="24" customHeight="1">
      <c r="L69" s="1"/>
      <c r="M69" s="1"/>
      <c r="X69" s="4"/>
      <c r="Y69" s="52" t="s">
        <v>196</v>
      </c>
      <c r="Z69" s="14">
        <v>1000000</v>
      </c>
      <c r="AA69" s="14">
        <v>590.56997414138482</v>
      </c>
      <c r="AB69" s="14">
        <f t="shared" si="5"/>
        <v>1693.2794483056398</v>
      </c>
    </row>
    <row r="70" spans="4:33" ht="12" customHeight="1">
      <c r="L70" s="1"/>
      <c r="M70" s="1"/>
      <c r="Y70" s="52" t="s">
        <v>197</v>
      </c>
      <c r="Z70" s="14">
        <v>1000000</v>
      </c>
      <c r="AA70" s="14">
        <v>590.56997414138482</v>
      </c>
      <c r="AB70" s="14">
        <f t="shared" si="5"/>
        <v>1693.2794483056398</v>
      </c>
    </row>
    <row r="71" spans="4:33" ht="12" customHeight="1">
      <c r="L71" s="1"/>
      <c r="M71" s="1"/>
      <c r="Y71" s="52" t="s">
        <v>198</v>
      </c>
      <c r="Z71" s="14">
        <v>300000</v>
      </c>
      <c r="AA71" s="14">
        <v>279</v>
      </c>
      <c r="AB71" s="14">
        <f t="shared" si="5"/>
        <v>1075.2688172043011</v>
      </c>
    </row>
    <row r="72" spans="4:33" ht="12" customHeight="1">
      <c r="L72" s="1"/>
      <c r="M72" s="1"/>
      <c r="Y72" s="52" t="s">
        <v>199</v>
      </c>
      <c r="Z72" s="14">
        <v>600000</v>
      </c>
      <c r="AA72" s="14">
        <v>388.90091266985917</v>
      </c>
      <c r="AB72" s="14">
        <f t="shared" si="5"/>
        <v>1542.8094418213525</v>
      </c>
    </row>
    <row r="73" spans="4:33" ht="12.75" customHeight="1">
      <c r="L73" s="1"/>
      <c r="M73" s="1"/>
      <c r="Y73" s="52" t="s">
        <v>200</v>
      </c>
      <c r="Z73" s="14">
        <v>900000</v>
      </c>
      <c r="AA73" s="14">
        <v>617</v>
      </c>
      <c r="AB73" s="14">
        <f t="shared" si="5"/>
        <v>1458.6709886547812</v>
      </c>
    </row>
    <row r="74" spans="4:33">
      <c r="L74" s="1"/>
      <c r="M74" s="1"/>
      <c r="Y74" s="52" t="s">
        <v>201</v>
      </c>
      <c r="Z74" s="14">
        <v>300000</v>
      </c>
      <c r="AA74" s="14">
        <v>617</v>
      </c>
      <c r="AB74" s="14">
        <f t="shared" si="5"/>
        <v>486.22366288492708</v>
      </c>
    </row>
    <row r="75" spans="4:33">
      <c r="L75" s="1"/>
      <c r="M75" s="1"/>
      <c r="Y75" s="52" t="s">
        <v>202</v>
      </c>
      <c r="Z75" s="14">
        <v>300000</v>
      </c>
      <c r="AA75" s="63">
        <v>636.61545736773257</v>
      </c>
      <c r="AB75" s="63">
        <f t="shared" si="5"/>
        <v>471.24209211073071</v>
      </c>
    </row>
    <row r="76" spans="4:33" ht="12" customHeight="1">
      <c r="L76" s="1"/>
      <c r="M76" s="1"/>
      <c r="Y76" s="52" t="s">
        <v>28</v>
      </c>
      <c r="Z76" s="63">
        <v>1000000</v>
      </c>
      <c r="AA76" s="63">
        <v>801.88478419897581</v>
      </c>
      <c r="AB76" s="63">
        <f t="shared" si="5"/>
        <v>1247.0619466846808</v>
      </c>
    </row>
    <row r="77" spans="4:33" ht="12" customHeight="1">
      <c r="L77" s="1"/>
      <c r="M77" s="1"/>
      <c r="Y77" s="52" t="s">
        <v>203</v>
      </c>
      <c r="Z77" s="63">
        <v>900000</v>
      </c>
      <c r="AA77" s="63">
        <v>966.11881869789715</v>
      </c>
      <c r="AB77" s="63">
        <f t="shared" si="5"/>
        <v>931.56243578092199</v>
      </c>
      <c r="AE77" s="65"/>
      <c r="AF77" s="65"/>
      <c r="AG77" s="66"/>
    </row>
    <row r="78" spans="4:33" ht="12" customHeight="1">
      <c r="L78" s="1"/>
      <c r="M78" s="1"/>
      <c r="Y78" s="52" t="s">
        <v>204</v>
      </c>
      <c r="Z78" s="63">
        <v>450000</v>
      </c>
      <c r="AA78" s="63">
        <v>1236.5893929286192</v>
      </c>
      <c r="AB78" s="63">
        <f t="shared" si="5"/>
        <v>363.90414035030926</v>
      </c>
      <c r="AE78" s="65"/>
      <c r="AF78" s="65"/>
      <c r="AG78" s="66"/>
    </row>
    <row r="79" spans="4:33" ht="12" customHeight="1">
      <c r="L79" s="1"/>
      <c r="M79" s="1"/>
      <c r="X79" s="65"/>
      <c r="Y79" s="52" t="s">
        <v>205</v>
      </c>
      <c r="Z79" s="63">
        <v>750000</v>
      </c>
      <c r="AA79" s="63">
        <v>317.3881690140845</v>
      </c>
      <c r="AB79" s="63">
        <f t="shared" si="5"/>
        <v>2363.0370417705071</v>
      </c>
      <c r="AC79" s="69"/>
      <c r="AD79" s="65"/>
      <c r="AE79" s="65"/>
      <c r="AF79" s="65"/>
      <c r="AG79" s="66"/>
    </row>
    <row r="80" spans="4:33" ht="12" customHeight="1">
      <c r="D80" s="67"/>
      <c r="E80" s="67"/>
      <c r="F80" s="68"/>
      <c r="H80" s="68"/>
      <c r="L80" s="1"/>
      <c r="M80" s="1"/>
      <c r="X80" s="65"/>
      <c r="Y80" s="52" t="s">
        <v>221</v>
      </c>
      <c r="Z80" s="63">
        <v>250000</v>
      </c>
      <c r="AA80" s="63">
        <v>334.63595671454107</v>
      </c>
      <c r="AB80" s="63">
        <f t="shared" si="5"/>
        <v>747.08050639417934</v>
      </c>
      <c r="AC80" s="69"/>
      <c r="AD80" s="65"/>
      <c r="AE80" s="65"/>
      <c r="AF80" s="65"/>
      <c r="AG80" s="66"/>
    </row>
    <row r="81" spans="2:33" ht="12" customHeight="1">
      <c r="D81" s="67"/>
      <c r="E81" s="67"/>
      <c r="F81" s="68"/>
      <c r="G81" s="68"/>
      <c r="L81" s="1"/>
      <c r="M81" s="1"/>
      <c r="P81" s="68"/>
      <c r="X81" s="65"/>
      <c r="Y81" s="52" t="s">
        <v>222</v>
      </c>
      <c r="Z81" s="63">
        <v>500000</v>
      </c>
      <c r="AA81" s="63">
        <v>2195.6153993714806</v>
      </c>
      <c r="AB81" s="63">
        <f t="shared" si="5"/>
        <v>227.72658642453072</v>
      </c>
      <c r="AC81" s="69"/>
      <c r="AD81" s="65"/>
      <c r="AE81" s="65"/>
      <c r="AF81" s="65"/>
      <c r="AG81" s="66"/>
    </row>
    <row r="82" spans="2:33" ht="12" customHeight="1">
      <c r="D82" s="67"/>
      <c r="E82" s="67"/>
      <c r="F82" s="68"/>
      <c r="G82" s="68"/>
      <c r="L82" s="1"/>
      <c r="M82" s="1"/>
      <c r="N82" s="70"/>
      <c r="O82" s="71"/>
      <c r="P82" s="68"/>
      <c r="Q82" s="72"/>
      <c r="R82" s="72"/>
      <c r="S82" s="72"/>
      <c r="T82" s="72"/>
      <c r="U82" s="65"/>
      <c r="V82" s="65"/>
      <c r="W82" s="65"/>
      <c r="X82" s="65"/>
      <c r="Y82" s="52" t="s">
        <v>223</v>
      </c>
      <c r="Z82" s="63">
        <v>2000000</v>
      </c>
      <c r="AA82" s="63">
        <v>1348.4294706488993</v>
      </c>
      <c r="AB82" s="63">
        <f t="shared" si="5"/>
        <v>1483.2069778462703</v>
      </c>
      <c r="AC82" s="69"/>
      <c r="AD82" s="65"/>
      <c r="AE82" s="65"/>
      <c r="AF82" s="65"/>
      <c r="AG82" s="66"/>
    </row>
    <row r="83" spans="2:33" ht="12" customHeight="1">
      <c r="G83" s="68"/>
      <c r="L83" s="1"/>
      <c r="M83" s="1"/>
      <c r="N83" s="70"/>
      <c r="O83" s="71"/>
      <c r="P83" s="68"/>
      <c r="Q83" s="72"/>
      <c r="R83" s="72"/>
      <c r="S83" s="72"/>
      <c r="T83" s="72"/>
      <c r="U83" s="65"/>
      <c r="V83" s="65"/>
      <c r="W83" s="65"/>
      <c r="X83" s="65"/>
      <c r="Y83" s="52" t="s">
        <v>224</v>
      </c>
      <c r="Z83" s="63">
        <v>500000</v>
      </c>
      <c r="AA83" s="63">
        <v>378.77123046695698</v>
      </c>
      <c r="AB83" s="63">
        <f t="shared" si="5"/>
        <v>1320.0580186187576</v>
      </c>
      <c r="AC83" s="69"/>
      <c r="AD83" s="65"/>
      <c r="AE83" s="65"/>
      <c r="AF83" s="65"/>
      <c r="AG83" s="66"/>
    </row>
    <row r="84" spans="2:33" ht="12" customHeight="1">
      <c r="G84" s="68"/>
      <c r="L84" s="1"/>
      <c r="M84" s="1"/>
      <c r="N84" s="70"/>
      <c r="O84" s="71"/>
      <c r="P84" s="68"/>
      <c r="Q84" s="72"/>
      <c r="R84" s="72"/>
      <c r="S84" s="72"/>
      <c r="T84" s="72"/>
      <c r="U84" s="65"/>
      <c r="V84" s="65"/>
      <c r="W84" s="65"/>
      <c r="X84" s="65"/>
      <c r="Y84" s="52" t="s">
        <v>225</v>
      </c>
      <c r="Z84" s="63">
        <v>1000000</v>
      </c>
      <c r="AA84" s="63">
        <v>2253.8054781334358</v>
      </c>
      <c r="AB84" s="63">
        <f t="shared" si="5"/>
        <v>443.69401428031995</v>
      </c>
      <c r="AC84" s="69"/>
      <c r="AD84" s="65"/>
      <c r="AE84" s="65"/>
      <c r="AF84" s="65"/>
      <c r="AG84" s="66"/>
    </row>
    <row r="85" spans="2:33" ht="12" customHeight="1">
      <c r="G85" s="68"/>
      <c r="L85" s="1"/>
      <c r="M85" s="1"/>
      <c r="N85" s="70"/>
      <c r="O85" s="71"/>
      <c r="P85" s="68"/>
      <c r="Q85" s="72"/>
      <c r="R85" s="72"/>
      <c r="S85" s="72"/>
      <c r="T85" s="72"/>
      <c r="U85" s="65"/>
      <c r="V85" s="65"/>
      <c r="W85" s="65"/>
      <c r="X85" s="65"/>
      <c r="Y85" s="52" t="s">
        <v>226</v>
      </c>
      <c r="Z85" s="63">
        <v>550000</v>
      </c>
      <c r="AA85" s="63">
        <v>1206.9089906273618</v>
      </c>
      <c r="AB85" s="63">
        <f t="shared" si="5"/>
        <v>455.7095889343779</v>
      </c>
      <c r="AC85" s="69"/>
      <c r="AD85" s="65"/>
      <c r="AE85" s="65"/>
      <c r="AF85" s="65"/>
      <c r="AG85" s="66"/>
    </row>
    <row r="86" spans="2:33" ht="12" customHeight="1">
      <c r="G86" s="68"/>
      <c r="L86" s="1"/>
      <c r="M86" s="1"/>
      <c r="N86" s="70"/>
      <c r="O86" s="71"/>
      <c r="P86" s="68"/>
      <c r="Q86" s="72"/>
      <c r="R86" s="72"/>
      <c r="S86" s="72"/>
      <c r="T86" s="72"/>
      <c r="U86" s="65"/>
      <c r="V86" s="65"/>
      <c r="W86" s="65"/>
      <c r="X86" s="65"/>
      <c r="Y86" s="52" t="s">
        <v>227</v>
      </c>
      <c r="Z86" s="63">
        <v>2004132.66</v>
      </c>
      <c r="AA86" s="63">
        <v>972.3928977658851</v>
      </c>
      <c r="AB86" s="63">
        <f t="shared" si="5"/>
        <v>2061.031774917918</v>
      </c>
      <c r="AC86" s="69"/>
      <c r="AD86" s="65"/>
      <c r="AE86" s="65"/>
      <c r="AF86" s="65"/>
      <c r="AG86" s="66"/>
    </row>
    <row r="87" spans="2:33">
      <c r="G87" s="68"/>
      <c r="L87" s="1"/>
      <c r="M87" s="1"/>
      <c r="N87" s="70"/>
      <c r="O87" s="71"/>
      <c r="P87" s="68"/>
      <c r="Q87" s="72"/>
      <c r="R87" s="72"/>
      <c r="S87" s="72"/>
      <c r="T87" s="72"/>
      <c r="U87" s="65"/>
      <c r="V87" s="65"/>
      <c r="W87" s="65"/>
      <c r="X87" s="65"/>
      <c r="Z87" s="14">
        <f>SUM(Z3:Z86)</f>
        <v>78188426.569999993</v>
      </c>
      <c r="AA87" s="14"/>
      <c r="AB87" s="14">
        <f>SUM(AB3:AB86)</f>
        <v>90183.665536161963</v>
      </c>
      <c r="AC87" s="69"/>
      <c r="AD87" s="65"/>
      <c r="AE87" s="65"/>
      <c r="AF87" s="65"/>
      <c r="AG87" s="66"/>
    </row>
    <row r="88" spans="2:33">
      <c r="G88" s="68"/>
      <c r="L88" s="1"/>
      <c r="M88" s="1"/>
      <c r="N88" s="70"/>
      <c r="O88" s="71"/>
      <c r="P88" s="68"/>
      <c r="Q88" s="72"/>
      <c r="R88" s="72"/>
      <c r="S88" s="72"/>
      <c r="T88" s="72"/>
      <c r="U88" s="65"/>
      <c r="V88" s="65"/>
      <c r="W88" s="65"/>
      <c r="X88" s="65"/>
      <c r="AC88" s="69"/>
      <c r="AD88" s="65"/>
      <c r="AE88" s="65"/>
      <c r="AF88" s="65"/>
      <c r="AG88" s="66"/>
    </row>
    <row r="89" spans="2:33">
      <c r="G89" s="68"/>
      <c r="L89" s="1"/>
      <c r="M89" s="1"/>
      <c r="N89" s="70"/>
      <c r="O89" s="71"/>
      <c r="P89" s="68"/>
      <c r="Q89" s="72"/>
      <c r="R89" s="72"/>
      <c r="S89" s="72"/>
      <c r="T89" s="72"/>
      <c r="U89" s="65"/>
      <c r="V89" s="65"/>
      <c r="W89" s="65"/>
      <c r="X89" s="65"/>
      <c r="AC89" s="69"/>
      <c r="AD89" s="65"/>
      <c r="AE89" s="65"/>
      <c r="AF89" s="65"/>
      <c r="AG89" s="66"/>
    </row>
    <row r="90" spans="2:33">
      <c r="G90" s="68"/>
      <c r="L90" s="1"/>
      <c r="M90" s="1"/>
      <c r="N90" s="70"/>
      <c r="O90" s="71"/>
      <c r="P90" s="68"/>
      <c r="Q90" s="72"/>
      <c r="R90" s="72"/>
      <c r="S90" s="72"/>
      <c r="T90" s="72"/>
      <c r="U90" s="65"/>
      <c r="V90" s="65"/>
      <c r="W90" s="65"/>
      <c r="X90" s="65"/>
      <c r="AC90" s="69"/>
      <c r="AD90" s="65"/>
      <c r="AE90" s="65"/>
      <c r="AF90" s="65"/>
      <c r="AG90" s="66"/>
    </row>
    <row r="91" spans="2:33">
      <c r="G91" s="68"/>
      <c r="L91" s="1"/>
      <c r="M91" s="1"/>
      <c r="N91" s="70"/>
      <c r="O91" s="71"/>
      <c r="P91" s="68"/>
      <c r="Q91" s="72"/>
      <c r="R91" s="72"/>
      <c r="S91" s="72"/>
      <c r="T91" s="72"/>
      <c r="U91" s="65"/>
      <c r="V91" s="65"/>
      <c r="W91" s="65"/>
      <c r="X91" s="65"/>
      <c r="AC91" s="69"/>
      <c r="AD91" s="65"/>
      <c r="AE91" s="65"/>
      <c r="AF91" s="65"/>
      <c r="AG91" s="66"/>
    </row>
    <row r="92" spans="2:33">
      <c r="G92" s="68"/>
      <c r="L92" s="1"/>
      <c r="M92" s="1"/>
      <c r="N92" s="70"/>
      <c r="O92" s="71"/>
      <c r="P92" s="68"/>
      <c r="Q92" s="72"/>
      <c r="R92" s="72"/>
      <c r="S92" s="72"/>
      <c r="T92" s="72"/>
      <c r="U92" s="65"/>
      <c r="V92" s="65"/>
      <c r="W92" s="65"/>
      <c r="X92" s="65"/>
      <c r="AC92" s="69"/>
      <c r="AD92" s="65"/>
      <c r="AE92" s="65"/>
      <c r="AF92" s="65"/>
      <c r="AG92" s="66"/>
    </row>
    <row r="93" spans="2:33">
      <c r="G93" s="68"/>
      <c r="L93" s="1"/>
      <c r="M93" s="1"/>
      <c r="N93" s="70"/>
      <c r="O93" s="71"/>
      <c r="P93" s="68"/>
      <c r="Q93" s="72"/>
      <c r="R93" s="72"/>
      <c r="S93" s="72"/>
      <c r="T93" s="72"/>
      <c r="U93" s="65"/>
      <c r="V93" s="65"/>
      <c r="W93" s="65"/>
      <c r="X93" s="65"/>
      <c r="AC93" s="69"/>
      <c r="AD93" s="65"/>
      <c r="AE93" s="65"/>
      <c r="AF93" s="65"/>
      <c r="AG93" s="66"/>
    </row>
    <row r="94" spans="2:33">
      <c r="G94" s="68"/>
      <c r="L94" s="1"/>
      <c r="M94" s="1"/>
      <c r="N94" s="70"/>
      <c r="O94" s="71"/>
      <c r="P94" s="68"/>
      <c r="Q94" s="72"/>
      <c r="R94" s="72"/>
      <c r="S94" s="72"/>
      <c r="T94" s="72"/>
      <c r="U94" s="65"/>
      <c r="V94" s="65"/>
      <c r="W94" s="65"/>
      <c r="X94" s="65"/>
      <c r="AC94" s="69"/>
      <c r="AD94" s="65"/>
      <c r="AE94" s="65"/>
      <c r="AF94" s="65"/>
      <c r="AG94" s="66"/>
    </row>
    <row r="95" spans="2:33">
      <c r="D95" s="67"/>
      <c r="E95" s="67"/>
      <c r="F95" s="68"/>
      <c r="G95" s="68"/>
      <c r="L95" s="1"/>
      <c r="M95" s="1"/>
      <c r="N95" s="70"/>
      <c r="O95" s="71"/>
      <c r="P95" s="68"/>
      <c r="Q95" s="72"/>
      <c r="R95" s="72"/>
      <c r="S95" s="72"/>
      <c r="T95" s="72"/>
      <c r="U95" s="65"/>
      <c r="V95" s="65"/>
      <c r="W95" s="65"/>
      <c r="X95" s="65"/>
      <c r="AC95" s="69"/>
      <c r="AD95" s="65"/>
      <c r="AE95" s="65"/>
      <c r="AF95" s="65"/>
      <c r="AG95" s="66"/>
    </row>
    <row r="96" spans="2:33">
      <c r="B96" s="73"/>
      <c r="D96" s="67"/>
      <c r="E96" s="67"/>
      <c r="F96" s="68"/>
      <c r="G96" s="68"/>
      <c r="L96" s="1"/>
      <c r="M96" s="1"/>
      <c r="N96" s="70"/>
      <c r="O96" s="71"/>
      <c r="P96" s="68"/>
      <c r="Q96" s="72"/>
      <c r="R96" s="72"/>
      <c r="S96" s="72"/>
      <c r="T96" s="72"/>
      <c r="U96" s="65"/>
      <c r="V96" s="65"/>
      <c r="W96" s="65"/>
      <c r="X96" s="65"/>
      <c r="AC96" s="69"/>
      <c r="AD96" s="65"/>
      <c r="AG96" s="66"/>
    </row>
    <row r="97" spans="2:33">
      <c r="B97" s="73"/>
      <c r="D97" s="67"/>
      <c r="E97" s="67"/>
      <c r="F97" s="68"/>
      <c r="G97" s="68"/>
      <c r="L97" s="1"/>
      <c r="M97" s="1"/>
      <c r="N97" s="70"/>
      <c r="O97" s="71"/>
      <c r="P97" s="68"/>
      <c r="Q97" s="72"/>
      <c r="R97" s="72"/>
      <c r="S97" s="72"/>
      <c r="T97" s="72"/>
      <c r="U97" s="65"/>
      <c r="V97" s="65"/>
      <c r="W97" s="65"/>
      <c r="X97" s="65"/>
      <c r="AC97" s="69"/>
      <c r="AD97" s="65"/>
    </row>
    <row r="98" spans="2:33">
      <c r="B98" s="73"/>
      <c r="D98" s="67"/>
      <c r="E98" s="67"/>
      <c r="F98" s="68"/>
      <c r="G98" s="68"/>
      <c r="L98" s="1"/>
      <c r="M98" s="1"/>
      <c r="N98" s="70"/>
      <c r="O98" s="71"/>
      <c r="P98" s="68"/>
      <c r="Q98" s="72"/>
      <c r="R98" s="72"/>
      <c r="S98" s="72"/>
      <c r="T98" s="72"/>
      <c r="U98" s="65"/>
      <c r="V98" s="65"/>
      <c r="W98" s="65"/>
    </row>
    <row r="99" spans="2:33">
      <c r="B99" s="73"/>
      <c r="D99" s="67"/>
      <c r="E99" s="67"/>
      <c r="F99" s="68"/>
      <c r="G99" s="68"/>
      <c r="L99" s="1"/>
      <c r="M99" s="1"/>
      <c r="N99" s="70"/>
      <c r="O99" s="71"/>
      <c r="P99" s="68"/>
      <c r="Q99" s="72"/>
      <c r="R99" s="72"/>
      <c r="S99" s="72"/>
      <c r="T99" s="72"/>
      <c r="U99" s="65"/>
      <c r="V99" s="65"/>
      <c r="W99" s="65"/>
      <c r="Y99" s="65"/>
      <c r="Z99" s="65"/>
      <c r="AA99" s="65"/>
    </row>
    <row r="100" spans="2:33">
      <c r="B100" s="73"/>
      <c r="D100" s="67"/>
      <c r="E100" s="67"/>
      <c r="F100" s="68"/>
      <c r="G100" s="68"/>
      <c r="L100" s="1"/>
      <c r="M100" s="1"/>
      <c r="N100" s="70"/>
      <c r="O100" s="71"/>
      <c r="P100" s="68"/>
      <c r="Q100" s="72"/>
      <c r="R100" s="72"/>
      <c r="S100" s="72"/>
      <c r="T100" s="72"/>
      <c r="U100" s="65"/>
      <c r="V100" s="65"/>
      <c r="W100" s="65"/>
      <c r="Y100" s="65"/>
      <c r="Z100" s="65"/>
      <c r="AA100" s="65"/>
      <c r="AB100" s="65"/>
    </row>
    <row r="101" spans="2:33">
      <c r="B101" s="73"/>
      <c r="L101" s="1"/>
      <c r="M101" s="1"/>
      <c r="N101" s="3"/>
      <c r="Y101" s="65"/>
      <c r="Z101" s="65"/>
      <c r="AA101" s="65"/>
      <c r="AB101" s="65"/>
    </row>
    <row r="102" spans="2:33">
      <c r="B102" s="73"/>
      <c r="L102" s="1"/>
      <c r="M102" s="1"/>
      <c r="N102" s="3"/>
      <c r="Y102" s="65"/>
      <c r="Z102" s="65"/>
      <c r="AA102" s="65"/>
      <c r="AB102" s="65"/>
    </row>
    <row r="103" spans="2:33">
      <c r="B103" s="73"/>
      <c r="C103" s="74"/>
      <c r="K103" s="3"/>
      <c r="L103" s="1"/>
      <c r="M103" s="1"/>
      <c r="Y103" s="65"/>
      <c r="Z103" s="65"/>
      <c r="AA103" s="65"/>
      <c r="AB103" s="65"/>
    </row>
    <row r="104" spans="2:33" ht="33" customHeight="1">
      <c r="B104" s="73"/>
      <c r="C104" s="74"/>
      <c r="K104" s="3"/>
      <c r="L104" s="1"/>
      <c r="M104" s="1"/>
      <c r="X104" s="86"/>
      <c r="Y104" s="65"/>
      <c r="Z104" s="65"/>
      <c r="AA104" s="65"/>
      <c r="AB104" s="65"/>
    </row>
    <row r="105" spans="2:33">
      <c r="B105" s="73"/>
      <c r="C105" s="75"/>
      <c r="K105" s="3"/>
      <c r="L105" s="1"/>
      <c r="M105" s="1"/>
      <c r="Y105" s="65"/>
      <c r="Z105" s="65"/>
      <c r="AA105" s="65"/>
      <c r="AB105" s="65"/>
    </row>
    <row r="106" spans="2:33">
      <c r="B106" s="73"/>
      <c r="C106" s="75"/>
      <c r="Y106" s="65"/>
      <c r="Z106" s="65"/>
      <c r="AA106" s="65"/>
      <c r="AB106" s="65"/>
    </row>
    <row r="107" spans="2:33">
      <c r="B107" s="118"/>
      <c r="C107" s="118"/>
      <c r="D107" s="118"/>
      <c r="E107" s="118"/>
      <c r="F107" s="118"/>
      <c r="G107" s="118"/>
      <c r="H107" s="118"/>
      <c r="I107" s="118"/>
      <c r="J107" s="118"/>
      <c r="K107" s="118"/>
      <c r="L107" s="118"/>
      <c r="M107" s="118"/>
      <c r="N107" s="118"/>
      <c r="O107" s="118"/>
      <c r="P107" s="118"/>
      <c r="Q107" s="118"/>
      <c r="R107" s="118"/>
      <c r="S107" s="118"/>
      <c r="T107" s="118"/>
      <c r="U107" s="118"/>
      <c r="V107" s="118"/>
      <c r="W107" s="118"/>
      <c r="Y107" s="65"/>
      <c r="Z107" s="65"/>
      <c r="AA107" s="65"/>
      <c r="AB107" s="65"/>
      <c r="AE107" s="78"/>
      <c r="AF107" s="78"/>
      <c r="AG107" s="78"/>
    </row>
    <row r="108" spans="2:33" ht="76.5" customHeight="1">
      <c r="B108" s="75"/>
      <c r="C108" s="74"/>
      <c r="X108" s="79"/>
      <c r="Y108" s="65"/>
      <c r="Z108" s="65"/>
      <c r="AA108" s="65"/>
      <c r="AB108" s="65"/>
      <c r="AE108" s="78"/>
      <c r="AF108" s="78"/>
      <c r="AG108" s="78"/>
    </row>
    <row r="109" spans="2:33">
      <c r="B109" s="75"/>
      <c r="C109" s="74"/>
      <c r="X109" s="78"/>
      <c r="Y109" s="65"/>
      <c r="Z109" s="65"/>
      <c r="AA109" s="65"/>
      <c r="AB109" s="65"/>
      <c r="AC109" s="80"/>
      <c r="AD109" s="78"/>
      <c r="AE109" s="78"/>
      <c r="AF109" s="78"/>
      <c r="AG109" s="78"/>
    </row>
    <row r="110" spans="2:33">
      <c r="X110" s="78"/>
      <c r="Y110" s="65"/>
      <c r="Z110" s="65"/>
      <c r="AA110" s="65"/>
      <c r="AB110" s="65"/>
      <c r="AC110" s="80"/>
      <c r="AD110" s="78"/>
      <c r="AE110" s="78"/>
      <c r="AF110" s="78"/>
      <c r="AG110" s="78"/>
    </row>
    <row r="111" spans="2:33">
      <c r="B111" s="119" t="s">
        <v>206</v>
      </c>
      <c r="C111" s="119"/>
      <c r="D111" s="119"/>
      <c r="E111" s="119"/>
      <c r="F111" s="119"/>
      <c r="G111" s="119"/>
      <c r="H111" s="119"/>
      <c r="I111" s="119"/>
      <c r="J111" s="119"/>
      <c r="K111" s="119"/>
      <c r="L111" s="119"/>
      <c r="M111" s="119"/>
      <c r="N111" s="119"/>
      <c r="O111" s="119"/>
      <c r="P111" s="119"/>
      <c r="Q111" s="119"/>
      <c r="R111" s="119"/>
      <c r="S111" s="119"/>
      <c r="T111" s="119"/>
      <c r="U111" s="119"/>
      <c r="V111" s="119"/>
      <c r="W111" s="119"/>
      <c r="X111" s="78"/>
      <c r="Y111" s="65"/>
      <c r="Z111" s="65"/>
      <c r="AA111" s="65"/>
      <c r="AB111" s="65"/>
      <c r="AC111" s="80"/>
      <c r="AD111" s="78"/>
      <c r="AE111" s="78"/>
      <c r="AF111" s="78"/>
      <c r="AG111" s="78"/>
    </row>
    <row r="112" spans="2:33">
      <c r="B112" s="81"/>
      <c r="C112" s="78"/>
      <c r="D112" s="78"/>
      <c r="E112" s="78"/>
      <c r="F112" s="78"/>
      <c r="G112" s="78"/>
      <c r="H112" s="78"/>
      <c r="I112" s="78"/>
      <c r="J112" s="80"/>
      <c r="K112" s="78"/>
      <c r="L112" s="78"/>
      <c r="M112" s="78"/>
      <c r="N112" s="78"/>
      <c r="O112" s="78"/>
      <c r="P112" s="78"/>
      <c r="Q112" s="78"/>
      <c r="R112" s="78"/>
      <c r="S112" s="78"/>
      <c r="T112" s="78"/>
      <c r="U112" s="78"/>
      <c r="V112" s="78"/>
      <c r="W112" s="78"/>
      <c r="X112" s="78"/>
      <c r="Y112" s="65"/>
      <c r="Z112" s="65"/>
      <c r="AA112" s="65"/>
      <c r="AB112" s="65"/>
      <c r="AC112" s="80"/>
      <c r="AD112" s="78"/>
      <c r="AE112" s="78"/>
      <c r="AF112" s="78"/>
      <c r="AG112" s="78"/>
    </row>
    <row r="113" spans="2:33">
      <c r="B113" s="78"/>
      <c r="C113" s="78"/>
      <c r="D113" s="78"/>
      <c r="E113" s="78"/>
      <c r="F113" s="78"/>
      <c r="G113" s="78"/>
      <c r="H113" s="78"/>
      <c r="I113" s="78"/>
      <c r="J113" s="80"/>
      <c r="K113" s="78"/>
      <c r="L113" s="78"/>
      <c r="M113" s="78"/>
      <c r="N113" s="78"/>
      <c r="O113" s="78"/>
      <c r="P113" s="78"/>
      <c r="Q113" s="78"/>
      <c r="R113" s="78"/>
      <c r="S113" s="78"/>
      <c r="T113" s="78"/>
      <c r="U113" s="78"/>
      <c r="V113" s="78"/>
      <c r="W113" s="78"/>
      <c r="X113" s="78"/>
      <c r="Y113" s="65"/>
      <c r="Z113" s="65"/>
      <c r="AA113" s="65"/>
      <c r="AB113" s="65"/>
      <c r="AC113" s="80"/>
      <c r="AD113" s="78"/>
      <c r="AE113" s="78"/>
      <c r="AF113" s="78"/>
      <c r="AG113" s="78"/>
    </row>
    <row r="114" spans="2:33">
      <c r="B114" s="78"/>
      <c r="C114" s="78"/>
      <c r="D114" s="78"/>
      <c r="E114" s="78"/>
      <c r="F114" s="78"/>
      <c r="G114" s="78"/>
      <c r="H114" s="78"/>
      <c r="I114" s="78"/>
      <c r="J114" s="80"/>
      <c r="K114" s="78"/>
      <c r="L114" s="78"/>
      <c r="M114" s="78"/>
      <c r="N114" s="78"/>
      <c r="O114" s="78"/>
      <c r="P114" s="78"/>
      <c r="Q114" s="78"/>
      <c r="R114" s="78"/>
      <c r="S114" s="78"/>
      <c r="T114" s="78"/>
      <c r="U114" s="78"/>
      <c r="V114" s="78"/>
      <c r="W114" s="78"/>
      <c r="X114" s="78"/>
      <c r="AB114" s="65"/>
      <c r="AC114" s="80"/>
      <c r="AD114" s="78"/>
      <c r="AE114" s="78"/>
      <c r="AF114" s="78"/>
      <c r="AG114" s="78"/>
    </row>
    <row r="115" spans="2:33">
      <c r="B115" s="78"/>
      <c r="C115" s="78"/>
      <c r="D115" s="78"/>
      <c r="E115" s="78"/>
      <c r="F115" s="78"/>
      <c r="G115" s="78"/>
      <c r="H115" s="78"/>
      <c r="I115" s="78"/>
      <c r="J115" s="80"/>
      <c r="K115" s="78"/>
      <c r="L115" s="78"/>
      <c r="M115" s="78"/>
      <c r="N115" s="78"/>
      <c r="O115" s="78"/>
      <c r="P115" s="78"/>
      <c r="Q115" s="78"/>
      <c r="R115" s="78"/>
      <c r="S115" s="78"/>
      <c r="T115" s="78"/>
      <c r="U115" s="78"/>
      <c r="V115" s="78"/>
      <c r="W115" s="78"/>
      <c r="X115" s="78"/>
      <c r="AB115" s="65"/>
      <c r="AC115" s="80"/>
      <c r="AD115" s="78"/>
      <c r="AE115" s="78"/>
      <c r="AF115" s="78"/>
      <c r="AG115" s="78"/>
    </row>
    <row r="116" spans="2:33">
      <c r="B116" s="78"/>
      <c r="C116" s="78"/>
      <c r="D116" s="78"/>
      <c r="E116" s="78"/>
      <c r="F116" s="78"/>
      <c r="G116" s="78"/>
      <c r="H116" s="78"/>
      <c r="I116" s="78"/>
      <c r="J116" s="80"/>
      <c r="K116" s="78"/>
      <c r="L116" s="78"/>
      <c r="M116" s="78"/>
      <c r="N116" s="78"/>
      <c r="O116" s="78"/>
      <c r="P116" s="78"/>
      <c r="Q116" s="78"/>
      <c r="R116" s="78"/>
      <c r="S116" s="78"/>
      <c r="T116" s="78"/>
      <c r="U116" s="78"/>
      <c r="V116" s="78"/>
      <c r="W116" s="78"/>
      <c r="X116" s="78"/>
      <c r="AB116" s="65"/>
      <c r="AC116" s="80"/>
      <c r="AD116" s="78"/>
      <c r="AE116" s="78"/>
      <c r="AF116" s="78"/>
      <c r="AG116" s="78"/>
    </row>
    <row r="117" spans="2:33">
      <c r="B117" s="78"/>
      <c r="C117" s="78"/>
      <c r="D117" s="78"/>
      <c r="E117" s="78"/>
      <c r="F117" s="78"/>
      <c r="G117" s="78"/>
      <c r="H117" s="78"/>
      <c r="I117" s="78"/>
      <c r="J117" s="80"/>
      <c r="K117" s="78"/>
      <c r="L117" s="78"/>
      <c r="M117" s="78"/>
      <c r="N117" s="78"/>
      <c r="O117" s="78"/>
      <c r="P117" s="78"/>
      <c r="Q117" s="78"/>
      <c r="R117" s="78"/>
      <c r="S117" s="78"/>
      <c r="T117" s="78"/>
      <c r="U117" s="78"/>
      <c r="V117" s="78"/>
      <c r="W117" s="78"/>
      <c r="X117" s="78"/>
      <c r="AB117" s="65"/>
      <c r="AC117" s="80"/>
      <c r="AD117" s="78"/>
      <c r="AE117" s="78"/>
      <c r="AF117" s="78"/>
      <c r="AG117" s="78"/>
    </row>
    <row r="118" spans="2:33">
      <c r="B118" s="78"/>
      <c r="C118" s="78"/>
      <c r="D118" s="78"/>
      <c r="E118" s="78"/>
      <c r="F118" s="78"/>
      <c r="G118" s="78"/>
      <c r="H118" s="78"/>
      <c r="I118" s="78"/>
      <c r="J118" s="80"/>
      <c r="K118" s="78"/>
      <c r="L118" s="78"/>
      <c r="M118" s="78"/>
      <c r="N118" s="78"/>
      <c r="O118" s="78"/>
      <c r="P118" s="78"/>
      <c r="Q118" s="78"/>
      <c r="R118" s="78"/>
      <c r="S118" s="78"/>
      <c r="T118" s="78"/>
      <c r="U118" s="78"/>
      <c r="V118" s="78"/>
      <c r="W118" s="78"/>
      <c r="X118" s="78"/>
      <c r="AB118" s="65"/>
      <c r="AC118" s="80"/>
      <c r="AD118" s="78"/>
      <c r="AE118" s="78"/>
      <c r="AF118" s="78"/>
      <c r="AG118" s="78"/>
    </row>
    <row r="119" spans="2:33">
      <c r="B119" s="78"/>
      <c r="C119" s="78"/>
      <c r="D119" s="78"/>
      <c r="E119" s="78"/>
      <c r="F119" s="78"/>
      <c r="G119" s="78"/>
      <c r="H119" s="78"/>
      <c r="I119" s="78"/>
      <c r="J119" s="80"/>
      <c r="K119" s="78"/>
      <c r="L119" s="78"/>
      <c r="M119" s="78"/>
      <c r="N119" s="78"/>
      <c r="O119" s="78"/>
      <c r="P119" s="78"/>
      <c r="Q119" s="78"/>
      <c r="R119" s="78"/>
      <c r="S119" s="78"/>
      <c r="T119" s="78"/>
      <c r="U119" s="78"/>
      <c r="V119" s="78"/>
      <c r="W119" s="78"/>
      <c r="X119" s="78"/>
      <c r="AC119" s="80"/>
      <c r="AD119" s="78"/>
      <c r="AE119" s="78"/>
      <c r="AF119" s="78"/>
      <c r="AG119" s="78"/>
    </row>
    <row r="120" spans="2:33">
      <c r="B120" s="78"/>
      <c r="C120" s="78"/>
      <c r="D120" s="78"/>
      <c r="E120" s="78"/>
      <c r="F120" s="78"/>
      <c r="G120" s="78"/>
      <c r="H120" s="78"/>
      <c r="I120" s="78"/>
      <c r="J120" s="80"/>
      <c r="K120" s="78"/>
      <c r="L120" s="78"/>
      <c r="M120" s="78"/>
      <c r="N120" s="78"/>
      <c r="O120" s="78"/>
      <c r="P120" s="78"/>
      <c r="Q120" s="78"/>
      <c r="R120" s="78"/>
      <c r="S120" s="78"/>
      <c r="T120" s="78"/>
      <c r="U120" s="78"/>
      <c r="V120" s="78"/>
      <c r="W120" s="78"/>
      <c r="X120" s="78"/>
      <c r="AC120" s="80"/>
      <c r="AD120" s="78"/>
      <c r="AE120" s="78"/>
      <c r="AF120" s="78"/>
      <c r="AG120" s="78"/>
    </row>
    <row r="121" spans="2:33">
      <c r="B121" s="78"/>
      <c r="C121" s="78"/>
      <c r="D121" s="78"/>
      <c r="E121" s="78"/>
      <c r="F121" s="78"/>
      <c r="G121" s="78"/>
      <c r="H121" s="78"/>
      <c r="I121" s="78"/>
      <c r="J121" s="80"/>
      <c r="K121" s="78"/>
      <c r="L121" s="78"/>
      <c r="M121" s="78"/>
      <c r="N121" s="78"/>
      <c r="O121" s="78"/>
      <c r="P121" s="78"/>
      <c r="Q121" s="78"/>
      <c r="R121" s="78"/>
      <c r="S121" s="78"/>
      <c r="T121" s="78"/>
      <c r="U121" s="78"/>
      <c r="V121" s="78"/>
      <c r="W121" s="78"/>
      <c r="X121" s="78"/>
      <c r="AC121" s="80"/>
      <c r="AD121" s="78"/>
      <c r="AE121" s="78"/>
      <c r="AF121" s="78"/>
      <c r="AG121" s="78"/>
    </row>
    <row r="122" spans="2:33">
      <c r="B122" s="78"/>
      <c r="C122" s="78"/>
      <c r="D122" s="78"/>
      <c r="E122" s="78"/>
      <c r="F122" s="78"/>
      <c r="G122" s="78"/>
      <c r="H122" s="78"/>
      <c r="I122" s="78"/>
      <c r="J122" s="80"/>
      <c r="K122" s="82"/>
      <c r="L122" s="78"/>
      <c r="M122" s="78"/>
      <c r="N122" s="78"/>
      <c r="O122" s="78"/>
      <c r="P122" s="78"/>
      <c r="Q122" s="78"/>
      <c r="R122" s="78"/>
      <c r="S122" s="78"/>
      <c r="T122" s="78"/>
      <c r="U122" s="78"/>
      <c r="V122" s="78"/>
      <c r="W122" s="78"/>
      <c r="X122" s="78"/>
      <c r="AC122" s="80"/>
      <c r="AD122" s="78"/>
      <c r="AE122" s="78"/>
      <c r="AF122" s="78"/>
      <c r="AG122" s="78"/>
    </row>
    <row r="123" spans="2:33">
      <c r="B123" s="78"/>
      <c r="C123" s="78"/>
      <c r="D123" s="78"/>
      <c r="E123" s="78"/>
      <c r="F123" s="78"/>
      <c r="G123" s="78"/>
      <c r="H123" s="78"/>
      <c r="I123" s="78"/>
      <c r="J123" s="80"/>
      <c r="K123" s="78"/>
      <c r="L123" s="78"/>
      <c r="M123" s="78"/>
      <c r="N123" s="78"/>
      <c r="O123" s="78"/>
      <c r="P123" s="78"/>
      <c r="Q123" s="78"/>
      <c r="R123" s="78"/>
      <c r="S123" s="78"/>
      <c r="T123" s="78"/>
      <c r="U123" s="78"/>
      <c r="V123" s="78"/>
      <c r="W123" s="78"/>
      <c r="X123" s="78"/>
      <c r="AC123" s="80"/>
      <c r="AD123" s="78"/>
      <c r="AE123" s="78"/>
      <c r="AF123" s="78"/>
      <c r="AG123" s="78"/>
    </row>
    <row r="124" spans="2:33">
      <c r="B124" s="78"/>
      <c r="C124" s="78"/>
      <c r="D124" s="78"/>
      <c r="E124" s="78"/>
      <c r="F124" s="78"/>
      <c r="G124" s="78"/>
      <c r="H124" s="78"/>
      <c r="I124" s="78"/>
      <c r="J124" s="80"/>
      <c r="K124" s="78"/>
      <c r="L124" s="78"/>
      <c r="M124" s="78"/>
      <c r="N124" s="78"/>
      <c r="O124" s="82"/>
      <c r="P124" s="78"/>
      <c r="Q124" s="78"/>
      <c r="R124" s="78"/>
      <c r="S124" s="78"/>
      <c r="T124" s="78"/>
      <c r="U124" s="78"/>
      <c r="V124" s="78"/>
      <c r="W124" s="78"/>
      <c r="X124" s="78"/>
      <c r="AC124" s="80"/>
      <c r="AD124" s="78"/>
      <c r="AE124" s="78"/>
      <c r="AF124" s="78"/>
      <c r="AG124" s="78"/>
    </row>
    <row r="125" spans="2:33">
      <c r="B125" s="78"/>
      <c r="C125" s="78"/>
      <c r="D125" s="78"/>
      <c r="E125" s="78"/>
      <c r="F125" s="78"/>
      <c r="G125" s="78"/>
      <c r="H125" s="78"/>
      <c r="I125" s="78"/>
      <c r="J125" s="80"/>
      <c r="K125" s="82"/>
      <c r="L125" s="78"/>
      <c r="M125" s="78"/>
      <c r="N125" s="78"/>
      <c r="O125" s="78"/>
      <c r="P125" s="78"/>
      <c r="Q125" s="78"/>
      <c r="R125" s="78"/>
      <c r="S125" s="78"/>
      <c r="T125" s="78"/>
      <c r="U125" s="78"/>
      <c r="V125" s="78"/>
      <c r="W125" s="78"/>
      <c r="X125" s="78"/>
      <c r="AC125" s="80"/>
      <c r="AD125" s="78"/>
    </row>
    <row r="126" spans="2:33">
      <c r="B126" s="78"/>
      <c r="C126" s="78"/>
      <c r="D126" s="78"/>
      <c r="E126" s="78"/>
      <c r="F126" s="78"/>
      <c r="G126" s="78"/>
      <c r="H126" s="78"/>
      <c r="I126" s="78"/>
      <c r="J126" s="80"/>
      <c r="K126" s="78"/>
      <c r="L126" s="78"/>
      <c r="M126" s="78"/>
      <c r="N126" s="78"/>
      <c r="O126" s="78"/>
      <c r="P126" s="78"/>
      <c r="Q126" s="78"/>
      <c r="R126" s="78"/>
      <c r="S126" s="78"/>
      <c r="T126" s="78"/>
      <c r="U126" s="78"/>
      <c r="V126" s="78"/>
      <c r="W126" s="78"/>
      <c r="X126" s="78"/>
      <c r="AC126" s="80"/>
      <c r="AD126" s="78"/>
    </row>
    <row r="127" spans="2:33">
      <c r="B127" s="78"/>
      <c r="C127" s="78"/>
      <c r="D127" s="78"/>
      <c r="E127" s="78"/>
      <c r="F127" s="78"/>
      <c r="G127" s="78"/>
      <c r="H127" s="78"/>
      <c r="I127" s="78"/>
      <c r="J127" s="80"/>
      <c r="K127" s="78"/>
      <c r="L127" s="78"/>
      <c r="M127" s="78"/>
      <c r="N127" s="78"/>
      <c r="O127" s="78"/>
      <c r="P127" s="78"/>
      <c r="Q127" s="78"/>
      <c r="R127" s="78"/>
      <c r="S127" s="78"/>
      <c r="T127" s="78"/>
      <c r="U127" s="78"/>
      <c r="V127" s="78"/>
      <c r="W127" s="78"/>
    </row>
    <row r="128" spans="2:33">
      <c r="B128" s="78"/>
      <c r="C128" s="78"/>
      <c r="D128" s="78"/>
      <c r="E128" s="78"/>
      <c r="F128" s="78"/>
      <c r="G128" s="78"/>
      <c r="H128" s="78"/>
      <c r="I128" s="78"/>
      <c r="J128" s="80"/>
      <c r="K128" s="78"/>
      <c r="L128" s="78"/>
      <c r="M128" s="78"/>
      <c r="N128" s="78"/>
      <c r="O128" s="78"/>
      <c r="P128" s="78"/>
      <c r="Q128" s="78"/>
      <c r="R128" s="78"/>
      <c r="S128" s="78"/>
      <c r="T128" s="78"/>
      <c r="U128" s="78"/>
      <c r="V128" s="78"/>
      <c r="W128" s="78"/>
      <c r="Y128" s="83"/>
      <c r="Z128" s="83"/>
      <c r="AA128" s="2"/>
    </row>
    <row r="129" spans="1:52">
      <c r="B129" s="78"/>
      <c r="C129" s="78"/>
      <c r="D129" s="78"/>
      <c r="E129" s="78"/>
      <c r="F129" s="78"/>
      <c r="G129" s="78"/>
      <c r="H129" s="78"/>
      <c r="I129" s="78"/>
      <c r="J129" s="80"/>
      <c r="K129" s="78"/>
      <c r="L129" s="78"/>
      <c r="M129" s="78"/>
      <c r="N129" s="78"/>
      <c r="O129" s="78"/>
      <c r="P129" s="78"/>
      <c r="Q129" s="78"/>
      <c r="R129" s="78"/>
      <c r="S129" s="78"/>
      <c r="T129" s="78"/>
      <c r="U129" s="78"/>
      <c r="V129" s="78"/>
      <c r="W129" s="78"/>
      <c r="Y129" s="78"/>
      <c r="Z129" s="78"/>
      <c r="AA129" s="78"/>
    </row>
    <row r="130" spans="1:52" s="2" customFormat="1">
      <c r="A130" s="1"/>
      <c r="B130" s="1"/>
      <c r="C130" s="1"/>
      <c r="D130" s="1"/>
      <c r="E130" s="1"/>
      <c r="F130" s="84"/>
      <c r="G130" s="1"/>
      <c r="H130" s="1"/>
      <c r="I130" s="1"/>
      <c r="K130" s="1"/>
      <c r="L130" s="1"/>
      <c r="M130" s="1"/>
      <c r="N130" s="1"/>
      <c r="O130" s="1"/>
      <c r="P130" s="1"/>
      <c r="Q130" s="1"/>
      <c r="R130" s="1"/>
      <c r="S130" s="1"/>
      <c r="T130" s="1"/>
      <c r="U130" s="1"/>
      <c r="V130" s="1"/>
      <c r="W130" s="1"/>
      <c r="X130" s="1"/>
      <c r="Y130" s="78"/>
      <c r="Z130" s="78"/>
      <c r="AA130" s="78"/>
      <c r="AB130" s="78"/>
      <c r="AD130" s="1"/>
      <c r="AE130" s="1"/>
      <c r="AF130" s="1"/>
      <c r="AG130" s="1"/>
      <c r="AH130" s="1"/>
      <c r="AI130" s="1"/>
      <c r="AJ130" s="1"/>
      <c r="AK130" s="1"/>
      <c r="AL130" s="1"/>
      <c r="AM130" s="1"/>
      <c r="AN130" s="1"/>
      <c r="AO130" s="1"/>
      <c r="AP130" s="1"/>
      <c r="AQ130" s="1"/>
      <c r="AR130" s="1"/>
      <c r="AS130" s="1"/>
      <c r="AT130" s="1"/>
      <c r="AU130" s="1"/>
      <c r="AV130" s="1"/>
      <c r="AW130" s="1"/>
      <c r="AX130" s="1"/>
      <c r="AY130" s="1"/>
      <c r="AZ130" s="1"/>
    </row>
    <row r="131" spans="1:52" s="2" customFormat="1">
      <c r="A131" s="1"/>
      <c r="B131" s="1"/>
      <c r="C131" s="1"/>
      <c r="D131" s="1"/>
      <c r="E131" s="1"/>
      <c r="F131" s="84"/>
      <c r="G131" s="1"/>
      <c r="H131" s="1"/>
      <c r="I131" s="1"/>
      <c r="K131" s="1"/>
      <c r="L131" s="1"/>
      <c r="M131" s="1"/>
      <c r="N131" s="1"/>
      <c r="O131" s="1"/>
      <c r="P131" s="1"/>
      <c r="Q131" s="1"/>
      <c r="R131" s="1"/>
      <c r="S131" s="1"/>
      <c r="T131" s="1"/>
      <c r="U131" s="1"/>
      <c r="V131" s="1"/>
      <c r="W131" s="1"/>
      <c r="X131" s="1"/>
      <c r="Y131" s="78"/>
      <c r="Z131" s="78"/>
      <c r="AA131" s="78"/>
      <c r="AB131" s="78"/>
      <c r="AD131" s="1"/>
      <c r="AE131" s="1"/>
      <c r="AF131" s="1"/>
      <c r="AG131" s="1"/>
      <c r="AH131" s="1"/>
      <c r="AI131" s="1"/>
      <c r="AJ131" s="1"/>
      <c r="AK131" s="1"/>
      <c r="AL131" s="1"/>
      <c r="AM131" s="1"/>
      <c r="AN131" s="1"/>
      <c r="AO131" s="1"/>
      <c r="AP131" s="1"/>
      <c r="AQ131" s="1"/>
      <c r="AR131" s="1"/>
      <c r="AS131" s="1"/>
      <c r="AT131" s="1"/>
      <c r="AU131" s="1"/>
      <c r="AV131" s="1"/>
      <c r="AW131" s="1"/>
      <c r="AX131" s="1"/>
      <c r="AY131" s="1"/>
      <c r="AZ131" s="1"/>
    </row>
    <row r="132" spans="1:52" s="2" customFormat="1">
      <c r="A132" s="1"/>
      <c r="B132" s="1"/>
      <c r="C132" s="1"/>
      <c r="D132" s="1"/>
      <c r="E132" s="1"/>
      <c r="F132" s="84"/>
      <c r="G132" s="1"/>
      <c r="H132" s="1"/>
      <c r="I132" s="1"/>
      <c r="K132" s="1"/>
      <c r="L132" s="1"/>
      <c r="M132" s="1"/>
      <c r="N132" s="1"/>
      <c r="O132" s="1"/>
      <c r="P132" s="1"/>
      <c r="Q132" s="1"/>
      <c r="R132" s="1"/>
      <c r="S132" s="1"/>
      <c r="T132" s="1"/>
      <c r="U132" s="1"/>
      <c r="V132" s="1"/>
      <c r="W132" s="1"/>
      <c r="X132" s="1"/>
      <c r="Y132" s="78"/>
      <c r="Z132" s="78"/>
      <c r="AA132" s="78"/>
      <c r="AB132" s="78"/>
      <c r="AD132" s="1"/>
      <c r="AE132" s="1"/>
      <c r="AF132" s="1"/>
      <c r="AG132" s="1"/>
      <c r="AH132" s="1"/>
      <c r="AI132" s="1"/>
      <c r="AJ132" s="1"/>
      <c r="AK132" s="1"/>
      <c r="AL132" s="1"/>
      <c r="AM132" s="1"/>
      <c r="AN132" s="1"/>
      <c r="AO132" s="1"/>
      <c r="AP132" s="1"/>
      <c r="AQ132" s="1"/>
      <c r="AR132" s="1"/>
      <c r="AS132" s="1"/>
      <c r="AT132" s="1"/>
      <c r="AU132" s="1"/>
      <c r="AV132" s="1"/>
      <c r="AW132" s="1"/>
      <c r="AX132" s="1"/>
      <c r="AY132" s="1"/>
      <c r="AZ132" s="1"/>
    </row>
    <row r="133" spans="1:52" s="2" customFormat="1">
      <c r="A133" s="1"/>
      <c r="B133" s="1"/>
      <c r="C133" s="1"/>
      <c r="D133" s="1"/>
      <c r="E133" s="1"/>
      <c r="F133" s="84"/>
      <c r="G133" s="1"/>
      <c r="H133" s="1"/>
      <c r="I133" s="1"/>
      <c r="K133" s="1"/>
      <c r="L133" s="1"/>
      <c r="M133" s="1"/>
      <c r="N133" s="1"/>
      <c r="O133" s="1"/>
      <c r="P133" s="1"/>
      <c r="Q133" s="1"/>
      <c r="R133" s="1"/>
      <c r="S133" s="1"/>
      <c r="T133" s="1"/>
      <c r="U133" s="1"/>
      <c r="V133" s="1"/>
      <c r="W133" s="1"/>
      <c r="X133" s="1"/>
      <c r="Y133" s="78"/>
      <c r="Z133" s="78"/>
      <c r="AA133" s="78"/>
      <c r="AB133" s="78"/>
      <c r="AD133" s="1"/>
      <c r="AE133" s="1"/>
      <c r="AF133" s="1"/>
      <c r="AG133" s="1"/>
      <c r="AH133" s="1"/>
      <c r="AI133" s="1"/>
      <c r="AJ133" s="1"/>
      <c r="AK133" s="1"/>
      <c r="AL133" s="1"/>
      <c r="AM133" s="1"/>
      <c r="AN133" s="1"/>
      <c r="AO133" s="1"/>
      <c r="AP133" s="1"/>
      <c r="AQ133" s="1"/>
      <c r="AR133" s="1"/>
      <c r="AS133" s="1"/>
      <c r="AT133" s="1"/>
      <c r="AU133" s="1"/>
      <c r="AV133" s="1"/>
      <c r="AW133" s="1"/>
      <c r="AX133" s="1"/>
      <c r="AY133" s="1"/>
      <c r="AZ133" s="1"/>
    </row>
    <row r="134" spans="1:52" s="2" customFormat="1">
      <c r="A134" s="1"/>
      <c r="B134" s="1"/>
      <c r="C134" s="1"/>
      <c r="D134" s="1"/>
      <c r="E134" s="1"/>
      <c r="F134" s="84"/>
      <c r="G134" s="1"/>
      <c r="H134" s="1"/>
      <c r="I134" s="1"/>
      <c r="K134" s="1"/>
      <c r="L134" s="1"/>
      <c r="M134" s="1"/>
      <c r="N134" s="1"/>
      <c r="O134" s="1"/>
      <c r="P134" s="1"/>
      <c r="Q134" s="1"/>
      <c r="R134" s="1"/>
      <c r="S134" s="1"/>
      <c r="T134" s="1"/>
      <c r="U134" s="1"/>
      <c r="V134" s="1"/>
      <c r="W134" s="1"/>
      <c r="X134" s="1"/>
      <c r="Y134" s="78"/>
      <c r="Z134" s="78"/>
      <c r="AA134" s="78"/>
      <c r="AB134" s="78"/>
      <c r="AD134" s="1"/>
      <c r="AE134" s="1"/>
      <c r="AF134" s="1"/>
      <c r="AG134" s="1"/>
      <c r="AH134" s="1"/>
      <c r="AI134" s="1"/>
      <c r="AJ134" s="1"/>
      <c r="AK134" s="1"/>
      <c r="AL134" s="1"/>
      <c r="AM134" s="1"/>
      <c r="AN134" s="1"/>
      <c r="AO134" s="1"/>
      <c r="AP134" s="1"/>
      <c r="AQ134" s="1"/>
      <c r="AR134" s="1"/>
      <c r="AS134" s="1"/>
      <c r="AT134" s="1"/>
      <c r="AU134" s="1"/>
      <c r="AV134" s="1"/>
      <c r="AW134" s="1"/>
      <c r="AX134" s="1"/>
      <c r="AY134" s="1"/>
      <c r="AZ134" s="1"/>
    </row>
    <row r="135" spans="1:52" s="2" customFormat="1">
      <c r="A135" s="1"/>
      <c r="B135" s="1"/>
      <c r="C135" s="1"/>
      <c r="D135" s="1"/>
      <c r="E135" s="1"/>
      <c r="F135" s="1"/>
      <c r="G135" s="1"/>
      <c r="H135" s="1"/>
      <c r="I135" s="1"/>
      <c r="K135" s="1"/>
      <c r="L135" s="3"/>
      <c r="M135" s="3"/>
      <c r="N135" s="1"/>
      <c r="O135" s="1"/>
      <c r="P135" s="1"/>
      <c r="Q135" s="1"/>
      <c r="R135" s="1"/>
      <c r="S135" s="1"/>
      <c r="T135" s="1"/>
      <c r="U135" s="1"/>
      <c r="V135" s="1"/>
      <c r="W135" s="1"/>
      <c r="X135" s="1"/>
      <c r="Y135" s="78"/>
      <c r="Z135" s="78"/>
      <c r="AA135" s="78"/>
      <c r="AB135" s="78"/>
      <c r="AD135" s="1"/>
      <c r="AE135" s="1"/>
      <c r="AF135" s="1"/>
      <c r="AG135" s="1"/>
      <c r="AH135" s="1"/>
      <c r="AI135" s="1"/>
      <c r="AJ135" s="1"/>
      <c r="AK135" s="1"/>
      <c r="AL135" s="1"/>
      <c r="AM135" s="1"/>
      <c r="AN135" s="1"/>
      <c r="AO135" s="1"/>
      <c r="AP135" s="1"/>
      <c r="AQ135" s="1"/>
      <c r="AR135" s="1"/>
      <c r="AS135" s="1"/>
      <c r="AT135" s="1"/>
      <c r="AU135" s="1"/>
      <c r="AV135" s="1"/>
      <c r="AW135" s="1"/>
      <c r="AX135" s="1"/>
      <c r="AY135" s="1"/>
      <c r="AZ135" s="1"/>
    </row>
    <row r="136" spans="1:52" s="2" customFormat="1">
      <c r="A136" s="1"/>
      <c r="B136" s="1"/>
      <c r="C136" s="1"/>
      <c r="D136" s="1"/>
      <c r="E136" s="1"/>
      <c r="F136" s="1"/>
      <c r="G136" s="1"/>
      <c r="H136" s="1"/>
      <c r="I136" s="1"/>
      <c r="K136" s="1"/>
      <c r="L136" s="3"/>
      <c r="M136" s="3"/>
      <c r="N136" s="1"/>
      <c r="O136" s="1"/>
      <c r="P136" s="1"/>
      <c r="Q136" s="1"/>
      <c r="R136" s="1"/>
      <c r="S136" s="1"/>
      <c r="T136" s="1"/>
      <c r="U136" s="1"/>
      <c r="V136" s="1"/>
      <c r="W136" s="1"/>
      <c r="X136" s="1"/>
      <c r="Y136" s="78"/>
      <c r="Z136" s="78"/>
      <c r="AA136" s="78"/>
      <c r="AB136" s="78"/>
      <c r="AD136" s="1"/>
      <c r="AE136" s="1"/>
      <c r="AF136" s="1"/>
      <c r="AG136" s="1"/>
      <c r="AH136" s="1"/>
      <c r="AI136" s="1"/>
      <c r="AJ136" s="1"/>
      <c r="AK136" s="1"/>
      <c r="AL136" s="1"/>
      <c r="AM136" s="1"/>
      <c r="AN136" s="1"/>
      <c r="AO136" s="1"/>
      <c r="AP136" s="1"/>
      <c r="AQ136" s="1"/>
      <c r="AR136" s="1"/>
      <c r="AS136" s="1"/>
      <c r="AT136" s="1"/>
      <c r="AU136" s="1"/>
      <c r="AV136" s="1"/>
      <c r="AW136" s="1"/>
      <c r="AX136" s="1"/>
      <c r="AY136" s="1"/>
      <c r="AZ136" s="1"/>
    </row>
    <row r="137" spans="1:52" s="2" customFormat="1">
      <c r="A137" s="1"/>
      <c r="B137" s="1"/>
      <c r="C137" s="1"/>
      <c r="D137" s="1"/>
      <c r="E137" s="1"/>
      <c r="F137" s="1"/>
      <c r="G137" s="1"/>
      <c r="H137" s="1"/>
      <c r="I137" s="1"/>
      <c r="K137" s="1"/>
      <c r="L137" s="3"/>
      <c r="M137" s="3"/>
      <c r="N137" s="1"/>
      <c r="O137" s="1"/>
      <c r="P137" s="1"/>
      <c r="Q137" s="1"/>
      <c r="R137" s="1"/>
      <c r="S137" s="1"/>
      <c r="T137" s="1"/>
      <c r="U137" s="1"/>
      <c r="V137" s="1"/>
      <c r="W137" s="1"/>
      <c r="X137" s="1"/>
      <c r="Y137" s="78"/>
      <c r="Z137" s="78"/>
      <c r="AA137" s="78"/>
      <c r="AB137" s="78"/>
      <c r="AD137" s="1"/>
      <c r="AE137" s="1"/>
      <c r="AF137" s="1"/>
      <c r="AG137" s="1"/>
      <c r="AH137" s="1"/>
      <c r="AI137" s="1"/>
      <c r="AJ137" s="1"/>
      <c r="AK137" s="1"/>
      <c r="AL137" s="1"/>
      <c r="AM137" s="1"/>
      <c r="AN137" s="1"/>
      <c r="AO137" s="1"/>
      <c r="AP137" s="1"/>
      <c r="AQ137" s="1"/>
      <c r="AR137" s="1"/>
      <c r="AS137" s="1"/>
      <c r="AT137" s="1"/>
      <c r="AU137" s="1"/>
      <c r="AV137" s="1"/>
      <c r="AW137" s="1"/>
      <c r="AX137" s="1"/>
      <c r="AY137" s="1"/>
      <c r="AZ137" s="1"/>
    </row>
    <row r="138" spans="1:52" s="2" customFormat="1">
      <c r="A138" s="1"/>
      <c r="B138" s="1"/>
      <c r="C138" s="1"/>
      <c r="D138" s="1"/>
      <c r="E138" s="1"/>
      <c r="F138" s="1"/>
      <c r="G138" s="1"/>
      <c r="H138" s="1"/>
      <c r="I138" s="1"/>
      <c r="K138" s="1"/>
      <c r="L138" s="3"/>
      <c r="M138" s="3"/>
      <c r="N138" s="1"/>
      <c r="O138" s="1"/>
      <c r="P138" s="1"/>
      <c r="Q138" s="1"/>
      <c r="R138" s="1"/>
      <c r="S138" s="1"/>
      <c r="T138" s="1"/>
      <c r="U138" s="1"/>
      <c r="V138" s="1"/>
      <c r="W138" s="1"/>
      <c r="X138" s="1"/>
      <c r="Y138" s="78"/>
      <c r="Z138" s="78"/>
      <c r="AA138" s="78"/>
      <c r="AB138" s="78"/>
      <c r="AD138" s="1"/>
      <c r="AE138" s="1"/>
      <c r="AF138" s="1"/>
      <c r="AG138" s="1"/>
      <c r="AH138" s="1"/>
      <c r="AI138" s="1"/>
      <c r="AJ138" s="1"/>
      <c r="AK138" s="1"/>
      <c r="AL138" s="1"/>
      <c r="AM138" s="1"/>
      <c r="AN138" s="1"/>
      <c r="AO138" s="1"/>
      <c r="AP138" s="1"/>
      <c r="AQ138" s="1"/>
      <c r="AR138" s="1"/>
      <c r="AS138" s="1"/>
      <c r="AT138" s="1"/>
      <c r="AU138" s="1"/>
      <c r="AV138" s="1"/>
      <c r="AW138" s="1"/>
      <c r="AX138" s="1"/>
      <c r="AY138" s="1"/>
      <c r="AZ138" s="1"/>
    </row>
    <row r="139" spans="1:52" s="2" customFormat="1">
      <c r="A139" s="1"/>
      <c r="B139" s="1"/>
      <c r="C139" s="1"/>
      <c r="D139" s="1"/>
      <c r="E139" s="1"/>
      <c r="F139" s="1"/>
      <c r="G139" s="1"/>
      <c r="H139" s="1"/>
      <c r="I139" s="1"/>
      <c r="K139" s="1"/>
      <c r="L139" s="3"/>
      <c r="M139" s="3"/>
      <c r="N139" s="1"/>
      <c r="O139" s="1"/>
      <c r="P139" s="1"/>
      <c r="Q139" s="1"/>
      <c r="R139" s="1"/>
      <c r="S139" s="1"/>
      <c r="T139" s="1"/>
      <c r="U139" s="1"/>
      <c r="V139" s="1"/>
      <c r="W139" s="1"/>
      <c r="X139" s="1"/>
      <c r="Y139" s="78"/>
      <c r="Z139" s="78"/>
      <c r="AA139" s="78"/>
      <c r="AB139" s="78"/>
      <c r="AD139" s="1"/>
      <c r="AE139" s="1"/>
      <c r="AF139" s="1"/>
      <c r="AG139" s="1"/>
      <c r="AH139" s="1"/>
      <c r="AI139" s="1"/>
      <c r="AJ139" s="1"/>
      <c r="AK139" s="1"/>
      <c r="AL139" s="1"/>
      <c r="AM139" s="1"/>
      <c r="AN139" s="1"/>
      <c r="AO139" s="1"/>
      <c r="AP139" s="1"/>
      <c r="AQ139" s="1"/>
      <c r="AR139" s="1"/>
      <c r="AS139" s="1"/>
      <c r="AT139" s="1"/>
      <c r="AU139" s="1"/>
      <c r="AV139" s="1"/>
      <c r="AW139" s="1"/>
      <c r="AX139" s="1"/>
      <c r="AY139" s="1"/>
      <c r="AZ139" s="1"/>
    </row>
    <row r="140" spans="1:52" s="2" customFormat="1">
      <c r="A140" s="1"/>
      <c r="B140" s="1"/>
      <c r="C140" s="1"/>
      <c r="D140" s="1"/>
      <c r="E140" s="1"/>
      <c r="F140" s="1"/>
      <c r="G140" s="1"/>
      <c r="H140" s="1"/>
      <c r="I140" s="1"/>
      <c r="K140" s="1"/>
      <c r="L140" s="3"/>
      <c r="M140" s="3"/>
      <c r="N140" s="1"/>
      <c r="O140" s="1"/>
      <c r="P140" s="1"/>
      <c r="Q140" s="1"/>
      <c r="R140" s="1"/>
      <c r="S140" s="1"/>
      <c r="T140" s="1"/>
      <c r="U140" s="1"/>
      <c r="V140" s="1"/>
      <c r="W140" s="1"/>
      <c r="X140" s="1"/>
      <c r="Y140" s="78"/>
      <c r="Z140" s="78"/>
      <c r="AA140" s="78"/>
      <c r="AB140" s="78"/>
      <c r="AD140" s="1"/>
      <c r="AE140" s="1"/>
      <c r="AF140" s="1"/>
      <c r="AG140" s="1"/>
      <c r="AH140" s="1"/>
      <c r="AI140" s="1"/>
      <c r="AJ140" s="1"/>
      <c r="AK140" s="1"/>
      <c r="AL140" s="1"/>
      <c r="AM140" s="1"/>
      <c r="AN140" s="1"/>
      <c r="AO140" s="1"/>
      <c r="AP140" s="1"/>
      <c r="AQ140" s="1"/>
      <c r="AR140" s="1"/>
      <c r="AS140" s="1"/>
      <c r="AT140" s="1"/>
      <c r="AU140" s="1"/>
      <c r="AV140" s="1"/>
      <c r="AW140" s="1"/>
      <c r="AX140" s="1"/>
      <c r="AY140" s="1"/>
      <c r="AZ140" s="1"/>
    </row>
    <row r="141" spans="1:52" s="2" customFormat="1">
      <c r="A141" s="1"/>
      <c r="B141" s="1"/>
      <c r="C141" s="1"/>
      <c r="D141" s="1"/>
      <c r="E141" s="1"/>
      <c r="F141" s="1"/>
      <c r="G141" s="1"/>
      <c r="H141" s="1"/>
      <c r="I141" s="1"/>
      <c r="K141" s="1"/>
      <c r="L141" s="3"/>
      <c r="M141" s="3"/>
      <c r="N141" s="1"/>
      <c r="O141" s="1"/>
      <c r="P141" s="1"/>
      <c r="Q141" s="1"/>
      <c r="R141" s="1"/>
      <c r="S141" s="1"/>
      <c r="T141" s="1"/>
      <c r="U141" s="1"/>
      <c r="V141" s="1"/>
      <c r="W141" s="1"/>
      <c r="X141" s="1"/>
      <c r="Y141" s="78"/>
      <c r="Z141" s="78"/>
      <c r="AA141" s="78"/>
      <c r="AB141" s="78"/>
      <c r="AD141" s="1"/>
      <c r="AE141" s="1"/>
      <c r="AF141" s="1"/>
      <c r="AG141" s="1"/>
      <c r="AH141" s="1"/>
      <c r="AI141" s="1"/>
      <c r="AJ141" s="1"/>
      <c r="AK141" s="1"/>
      <c r="AL141" s="1"/>
      <c r="AM141" s="1"/>
      <c r="AN141" s="1"/>
      <c r="AO141" s="1"/>
      <c r="AP141" s="1"/>
      <c r="AQ141" s="1"/>
      <c r="AR141" s="1"/>
      <c r="AS141" s="1"/>
      <c r="AT141" s="1"/>
      <c r="AU141" s="1"/>
      <c r="AV141" s="1"/>
      <c r="AW141" s="1"/>
      <c r="AX141" s="1"/>
      <c r="AY141" s="1"/>
      <c r="AZ141" s="1"/>
    </row>
    <row r="142" spans="1:52">
      <c r="Y142" s="78"/>
      <c r="Z142" s="78"/>
      <c r="AA142" s="78"/>
      <c r="AB142" s="78"/>
    </row>
    <row r="143" spans="1:52">
      <c r="Y143" s="78"/>
      <c r="Z143" s="78"/>
      <c r="AA143" s="78"/>
      <c r="AB143" s="78"/>
    </row>
    <row r="144" spans="1:52">
      <c r="Y144" s="78"/>
      <c r="Z144" s="78"/>
      <c r="AA144" s="78"/>
      <c r="AB144" s="78"/>
    </row>
    <row r="145" spans="25:28">
      <c r="Y145" s="78"/>
      <c r="Z145" s="78"/>
      <c r="AA145" s="78"/>
      <c r="AB145" s="78"/>
    </row>
    <row r="146" spans="25:28">
      <c r="Y146" s="78"/>
      <c r="Z146" s="78"/>
      <c r="AA146" s="78"/>
      <c r="AB146" s="78"/>
    </row>
    <row r="147" spans="25:28">
      <c r="AB147" s="78"/>
    </row>
  </sheetData>
  <mergeCells count="2">
    <mergeCell ref="B107:W107"/>
    <mergeCell ref="B111:W111"/>
  </mergeCells>
  <printOptions horizontalCentered="1" verticalCentered="1"/>
  <pageMargins left="0" right="0" top="0" bottom="0" header="0.11811023622047245" footer="0.11811023622047245"/>
  <pageSetup scale="69" orientation="landscape" r:id="rId1"/>
  <rowBreaks count="2" manualBreakCount="2">
    <brk id="66" max="53" man="1"/>
    <brk id="107" max="46" man="1"/>
  </rowBreaks>
  <colBreaks count="1" manualBreakCount="1">
    <brk id="23" max="98" man="1"/>
  </colBreaks>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AZ161"/>
  <sheetViews>
    <sheetView topLeftCell="A16" workbookViewId="0"/>
  </sheetViews>
  <sheetFormatPr baseColWidth="10" defaultColWidth="11.42578125" defaultRowHeight="15"/>
  <cols>
    <col min="1" max="1" width="10.140625" style="1" bestFit="1" customWidth="1"/>
    <col min="2" max="2" width="3.7109375" style="1" customWidth="1"/>
    <col min="3" max="3" width="14.42578125" style="1" customWidth="1"/>
    <col min="4" max="4" width="10" style="1" customWidth="1"/>
    <col min="5" max="5" width="8.140625" style="1" customWidth="1"/>
    <col min="6" max="6" width="10.140625" style="1" customWidth="1"/>
    <col min="7" max="8" width="10.28515625" style="1" customWidth="1"/>
    <col min="9" max="9" width="7.7109375" style="1" customWidth="1"/>
    <col min="10" max="10" width="7.7109375" style="2" customWidth="1"/>
    <col min="11" max="11" width="7.5703125" style="1" customWidth="1"/>
    <col min="12" max="12" width="10.28515625" style="3" customWidth="1"/>
    <col min="13" max="13" width="6.28515625" style="3" customWidth="1"/>
    <col min="14" max="14" width="9.7109375" style="1" customWidth="1"/>
    <col min="15" max="15" width="10.42578125" style="1" customWidth="1"/>
    <col min="16" max="16" width="6.42578125" style="1" customWidth="1"/>
    <col min="17" max="18" width="8.28515625" style="1" customWidth="1"/>
    <col min="19" max="19" width="9.5703125" style="1" customWidth="1"/>
    <col min="20" max="20" width="8.28515625" style="1" customWidth="1"/>
    <col min="21" max="21" width="8.7109375" style="1" customWidth="1"/>
    <col min="22" max="22" width="9.5703125" style="1" customWidth="1"/>
    <col min="23" max="23" width="9.7109375" style="1" customWidth="1"/>
    <col min="24" max="24" width="17.7109375" style="1" customWidth="1"/>
    <col min="25" max="25" width="16.7109375" style="1" customWidth="1"/>
    <col min="26" max="26" width="10.28515625" style="1" customWidth="1"/>
    <col min="27" max="27" width="18.42578125" style="1" customWidth="1"/>
    <col min="28" max="28" width="11.85546875" style="1" customWidth="1"/>
    <col min="29" max="29" width="13.140625" style="2" customWidth="1"/>
    <col min="30" max="30" width="4.85546875" style="1" customWidth="1"/>
    <col min="31" max="31" width="16" style="1" customWidth="1"/>
    <col min="32" max="32" width="14.28515625" style="1" customWidth="1"/>
    <col min="33" max="33" width="9.5703125" style="1" customWidth="1"/>
    <col min="34" max="34" width="16.7109375" style="1" customWidth="1"/>
    <col min="35" max="35" width="10.85546875" style="1" customWidth="1"/>
    <col min="36" max="36" width="9.28515625" style="1" customWidth="1"/>
    <col min="37" max="37" width="9.42578125" style="1" customWidth="1"/>
    <col min="38" max="38" width="12.5703125" style="1" customWidth="1"/>
    <col min="39" max="39" width="9.42578125" style="1" customWidth="1"/>
    <col min="40" max="40" width="2.42578125" style="1" bestFit="1" customWidth="1"/>
    <col min="41" max="41" width="13.7109375" style="1" bestFit="1" customWidth="1"/>
    <col min="42" max="42" width="12" style="1" customWidth="1"/>
    <col min="43" max="44" width="6.5703125" style="1" customWidth="1"/>
    <col min="45" max="45" width="7.28515625" style="1" bestFit="1" customWidth="1"/>
    <col min="46" max="46" width="11.42578125" style="1"/>
    <col min="47" max="47" width="2.42578125" style="1" bestFit="1" customWidth="1"/>
    <col min="48" max="48" width="10.85546875" style="1" customWidth="1"/>
    <col min="49" max="49" width="11.140625" style="1" bestFit="1" customWidth="1"/>
    <col min="50" max="50" width="9.140625" style="1" bestFit="1" customWidth="1"/>
    <col min="51" max="51" width="11.42578125" style="1"/>
    <col min="52" max="52" width="7.28515625" style="1" bestFit="1" customWidth="1"/>
    <col min="53" max="16384" width="11.42578125" style="1"/>
  </cols>
  <sheetData>
    <row r="1" spans="1:47">
      <c r="X1" s="4"/>
      <c r="AG1" s="2"/>
    </row>
    <row r="2" spans="1:47" ht="51" customHeight="1">
      <c r="B2" s="5"/>
      <c r="C2" s="5" t="s">
        <v>0</v>
      </c>
      <c r="D2" s="5" t="s">
        <v>1</v>
      </c>
      <c r="E2" s="87" t="s">
        <v>2</v>
      </c>
      <c r="F2" s="87" t="s">
        <v>3</v>
      </c>
      <c r="G2" s="87"/>
      <c r="H2" s="87" t="s">
        <v>4</v>
      </c>
      <c r="I2" s="87" t="s">
        <v>5</v>
      </c>
      <c r="J2" s="87" t="s">
        <v>6</v>
      </c>
      <c r="K2" s="6" t="s">
        <v>7</v>
      </c>
      <c r="L2" s="6" t="s">
        <v>8</v>
      </c>
      <c r="M2" s="87" t="s">
        <v>251</v>
      </c>
      <c r="N2" s="6" t="s">
        <v>303</v>
      </c>
      <c r="O2" s="6" t="s">
        <v>11</v>
      </c>
      <c r="P2" s="6" t="s">
        <v>12</v>
      </c>
      <c r="Q2" s="6" t="s">
        <v>13</v>
      </c>
      <c r="R2" s="6" t="s">
        <v>14</v>
      </c>
      <c r="S2" s="6" t="s">
        <v>15</v>
      </c>
      <c r="T2" s="6" t="s">
        <v>16</v>
      </c>
      <c r="U2" s="6" t="s">
        <v>17</v>
      </c>
      <c r="V2" s="6" t="s">
        <v>18</v>
      </c>
      <c r="W2" s="6" t="s">
        <v>19</v>
      </c>
      <c r="X2" s="4"/>
      <c r="Y2" s="7" t="s">
        <v>0</v>
      </c>
      <c r="Z2" s="7" t="s">
        <v>20</v>
      </c>
      <c r="AA2" s="7" t="s">
        <v>21</v>
      </c>
      <c r="AB2" s="7" t="s">
        <v>22</v>
      </c>
      <c r="AC2" s="8"/>
      <c r="AE2" s="9" t="s">
        <v>23</v>
      </c>
      <c r="AF2" s="6" t="s">
        <v>24</v>
      </c>
      <c r="AG2" s="6" t="s">
        <v>25</v>
      </c>
      <c r="AH2" s="6" t="s">
        <v>26</v>
      </c>
      <c r="AI2" s="6" t="s">
        <v>27</v>
      </c>
    </row>
    <row r="3" spans="1:47" s="10" customFormat="1">
      <c r="B3" s="11">
        <v>1</v>
      </c>
      <c r="C3" s="11" t="s">
        <v>28</v>
      </c>
      <c r="D3" s="11" t="s">
        <v>29</v>
      </c>
      <c r="E3" s="29" t="s">
        <v>245</v>
      </c>
      <c r="F3" s="13">
        <f t="shared" ref="F3:F45" si="0">G3/1000000</f>
        <v>6.7665414899999989</v>
      </c>
      <c r="G3" s="14">
        <v>6766541.4899999993</v>
      </c>
      <c r="H3" s="4">
        <v>5816</v>
      </c>
      <c r="I3" s="15">
        <v>0.43758596973865199</v>
      </c>
      <c r="J3" s="16">
        <v>0</v>
      </c>
      <c r="K3" s="4">
        <f t="shared" ref="K3" si="1">G3/H3</f>
        <v>1163.4356069463547</v>
      </c>
      <c r="L3" s="17">
        <f>K3/$AG$19</f>
        <v>5.2164503126180949E-2</v>
      </c>
      <c r="M3" s="45">
        <v>8.0000000000000002E-3</v>
      </c>
      <c r="N3" s="19" t="s">
        <v>33</v>
      </c>
      <c r="O3" s="20" t="s">
        <v>32</v>
      </c>
      <c r="P3" s="20" t="s">
        <v>33</v>
      </c>
      <c r="Q3" s="20" t="s">
        <v>32</v>
      </c>
      <c r="R3" s="20">
        <v>2016</v>
      </c>
      <c r="S3" s="20"/>
      <c r="T3" s="20"/>
      <c r="U3" s="20">
        <v>2016</v>
      </c>
      <c r="V3" s="19" t="s">
        <v>31</v>
      </c>
      <c r="W3" s="19" t="s">
        <v>31</v>
      </c>
      <c r="X3" s="4"/>
      <c r="Y3" s="21" t="s">
        <v>34</v>
      </c>
      <c r="Z3" s="14">
        <v>2000000</v>
      </c>
      <c r="AA3" s="14">
        <v>702</v>
      </c>
      <c r="AB3" s="14">
        <f t="shared" ref="AB3:AB74" si="2">Z3/AA3</f>
        <v>2849.002849002849</v>
      </c>
      <c r="AC3" s="22"/>
      <c r="AE3" s="23" t="s">
        <v>35</v>
      </c>
      <c r="AF3" s="4">
        <f>SUM(H3:H45)</f>
        <v>1282165</v>
      </c>
      <c r="AG3" s="24" t="s">
        <v>36</v>
      </c>
      <c r="AH3" s="24" t="s">
        <v>36</v>
      </c>
      <c r="AI3" s="25" t="s">
        <v>36</v>
      </c>
      <c r="AK3" s="26"/>
      <c r="AL3" s="26"/>
      <c r="AM3" s="26"/>
      <c r="AN3" s="1"/>
      <c r="AO3" s="1"/>
      <c r="AP3" s="1"/>
      <c r="AQ3" s="1"/>
      <c r="AR3" s="1"/>
      <c r="AS3" s="1"/>
      <c r="AT3" s="1"/>
      <c r="AU3" s="1"/>
    </row>
    <row r="4" spans="1:47" s="10" customFormat="1">
      <c r="B4" s="11">
        <v>2</v>
      </c>
      <c r="C4" s="11" t="s">
        <v>37</v>
      </c>
      <c r="D4" s="11" t="s">
        <v>29</v>
      </c>
      <c r="E4" s="29" t="s">
        <v>245</v>
      </c>
      <c r="F4" s="13">
        <f t="shared" si="0"/>
        <v>4.5649212799999992</v>
      </c>
      <c r="G4" s="14">
        <v>4564921.2799999993</v>
      </c>
      <c r="H4" s="4">
        <v>9600</v>
      </c>
      <c r="I4" s="15">
        <v>1</v>
      </c>
      <c r="J4" s="16" t="s">
        <v>31</v>
      </c>
      <c r="K4" s="4">
        <f t="shared" ref="K4:K45" si="3">G4/H4</f>
        <v>475.51263333333327</v>
      </c>
      <c r="L4" s="17">
        <f t="shared" ref="L4" si="4">K4/$AG$19</f>
        <v>2.1320372266377556E-2</v>
      </c>
      <c r="M4" s="45">
        <v>1.6000000000000001E-3</v>
      </c>
      <c r="N4" s="19" t="s">
        <v>33</v>
      </c>
      <c r="O4" s="20" t="s">
        <v>32</v>
      </c>
      <c r="P4" s="20" t="s">
        <v>32</v>
      </c>
      <c r="Q4" s="20" t="s">
        <v>32</v>
      </c>
      <c r="R4" s="20">
        <v>2013</v>
      </c>
      <c r="S4" s="20"/>
      <c r="T4" s="20"/>
      <c r="U4" s="20">
        <v>2013</v>
      </c>
      <c r="V4" s="19">
        <v>0.5</v>
      </c>
      <c r="W4" s="19" t="s">
        <v>31</v>
      </c>
      <c r="X4" s="4"/>
      <c r="Y4" s="21" t="s">
        <v>39</v>
      </c>
      <c r="Z4" s="14">
        <v>1000000</v>
      </c>
      <c r="AA4" s="14">
        <v>818</v>
      </c>
      <c r="AB4" s="14">
        <f t="shared" si="2"/>
        <v>1222.4938875305625</v>
      </c>
      <c r="AC4" s="22"/>
      <c r="AE4" s="23" t="s">
        <v>40</v>
      </c>
      <c r="AF4" s="17">
        <f>AVERAGE(I3:I45)</f>
        <v>0.62951497745251228</v>
      </c>
      <c r="AG4" s="20" t="s">
        <v>41</v>
      </c>
      <c r="AH4" s="20" t="s">
        <v>42</v>
      </c>
      <c r="AI4" s="27" t="s">
        <v>43</v>
      </c>
      <c r="AK4" s="26"/>
      <c r="AL4" s="26"/>
      <c r="AM4" s="26"/>
      <c r="AN4" s="1"/>
      <c r="AO4" s="1"/>
      <c r="AP4" s="1"/>
      <c r="AQ4" s="1"/>
      <c r="AR4" s="1"/>
      <c r="AS4" s="1"/>
      <c r="AT4" s="1"/>
      <c r="AU4" s="1"/>
    </row>
    <row r="5" spans="1:47" s="10" customFormat="1">
      <c r="A5" s="28">
        <v>6.86</v>
      </c>
      <c r="B5" s="11">
        <v>3</v>
      </c>
      <c r="C5" s="11" t="s">
        <v>44</v>
      </c>
      <c r="D5" s="11" t="s">
        <v>45</v>
      </c>
      <c r="E5" s="29" t="s">
        <v>245</v>
      </c>
      <c r="F5" s="13">
        <f t="shared" si="0"/>
        <v>35.794285279999997</v>
      </c>
      <c r="G5" s="14">
        <v>35794285.279999994</v>
      </c>
      <c r="H5" s="4">
        <v>40677</v>
      </c>
      <c r="I5" s="15">
        <v>0.7271922708164319</v>
      </c>
      <c r="J5" s="16">
        <v>0.31853381517811047</v>
      </c>
      <c r="K5" s="4">
        <f t="shared" si="3"/>
        <v>879.96374560562469</v>
      </c>
      <c r="L5" s="17">
        <f>K5/$AG$20</f>
        <v>0.13231827187707737</v>
      </c>
      <c r="M5" s="45">
        <v>5.4000000000000003E-3</v>
      </c>
      <c r="N5" s="27" t="s">
        <v>302</v>
      </c>
      <c r="O5" s="20" t="s">
        <v>32</v>
      </c>
      <c r="P5" s="20" t="s">
        <v>32</v>
      </c>
      <c r="Q5" s="20" t="s">
        <v>32</v>
      </c>
      <c r="R5" s="20">
        <v>2010</v>
      </c>
      <c r="S5" s="20"/>
      <c r="T5" s="20"/>
      <c r="U5" s="20">
        <v>2010</v>
      </c>
      <c r="V5" s="19">
        <v>0.497</v>
      </c>
      <c r="W5" s="19" t="s">
        <v>31</v>
      </c>
      <c r="X5" s="4"/>
      <c r="Y5" s="21" t="s">
        <v>47</v>
      </c>
      <c r="Z5" s="14">
        <v>2000000</v>
      </c>
      <c r="AA5" s="14">
        <v>1272</v>
      </c>
      <c r="AB5" s="14">
        <f t="shared" si="2"/>
        <v>1572.3270440251572</v>
      </c>
      <c r="AC5" s="22"/>
      <c r="AE5" s="23" t="s">
        <v>48</v>
      </c>
      <c r="AF5" s="17">
        <f>AVERAGE(J3:J45)</f>
        <v>0.54156261645517467</v>
      </c>
      <c r="AG5" s="20" t="s">
        <v>49</v>
      </c>
      <c r="AH5" s="20" t="s">
        <v>42</v>
      </c>
      <c r="AI5" s="27" t="s">
        <v>43</v>
      </c>
      <c r="AK5" s="26"/>
      <c r="AL5" s="26"/>
      <c r="AM5" s="26"/>
      <c r="AN5" s="1"/>
      <c r="AO5" s="1"/>
      <c r="AP5" s="1"/>
      <c r="AQ5" s="1"/>
      <c r="AR5" s="1"/>
      <c r="AS5" s="1"/>
      <c r="AT5" s="1"/>
      <c r="AU5" s="1"/>
    </row>
    <row r="6" spans="1:47" s="10" customFormat="1">
      <c r="A6" s="28"/>
      <c r="B6" s="11">
        <v>4</v>
      </c>
      <c r="C6" s="11" t="s">
        <v>134</v>
      </c>
      <c r="D6" s="11" t="s">
        <v>45</v>
      </c>
      <c r="E6" s="29" t="s">
        <v>245</v>
      </c>
      <c r="F6" s="13">
        <f t="shared" si="0"/>
        <v>74.443483819999997</v>
      </c>
      <c r="G6" s="14">
        <v>74443483.819999993</v>
      </c>
      <c r="H6" s="4">
        <v>121768</v>
      </c>
      <c r="I6" s="15">
        <v>0.90327508048091454</v>
      </c>
      <c r="J6" s="16">
        <v>0.25033670586689444</v>
      </c>
      <c r="K6" s="4">
        <f t="shared" si="3"/>
        <v>611.35506717692658</v>
      </c>
      <c r="L6" s="17">
        <f t="shared" ref="L6:L8" si="5">K6/$AG$20</f>
        <v>9.1928157717988165E-2</v>
      </c>
      <c r="M6" s="45">
        <v>9.7999999999999997E-3</v>
      </c>
      <c r="N6" s="27" t="s">
        <v>302</v>
      </c>
      <c r="O6" s="4" t="s">
        <v>33</v>
      </c>
      <c r="P6" s="20" t="s">
        <v>32</v>
      </c>
      <c r="Q6" s="20" t="s">
        <v>32</v>
      </c>
      <c r="R6" s="20"/>
      <c r="S6" s="20">
        <v>2015</v>
      </c>
      <c r="T6" s="20"/>
      <c r="U6" s="20">
        <v>2015</v>
      </c>
      <c r="V6" s="19" t="s">
        <v>31</v>
      </c>
      <c r="W6" s="19" t="s">
        <v>31</v>
      </c>
      <c r="X6" s="4"/>
      <c r="Y6" s="21" t="s">
        <v>51</v>
      </c>
      <c r="Z6" s="14">
        <v>1500000</v>
      </c>
      <c r="AA6" s="14">
        <v>1746.41379330778</v>
      </c>
      <c r="AB6" s="14">
        <f t="shared" si="2"/>
        <v>858.90297348083698</v>
      </c>
      <c r="AC6" s="22"/>
      <c r="AE6" s="23" t="s">
        <v>52</v>
      </c>
      <c r="AF6" s="4">
        <f>SUM(G3:G45)/SUM(H3:H45)</f>
        <v>1152.912369741804</v>
      </c>
      <c r="AG6" s="20" t="s">
        <v>53</v>
      </c>
      <c r="AH6" s="20" t="s">
        <v>54</v>
      </c>
      <c r="AI6" s="27" t="s">
        <v>43</v>
      </c>
      <c r="AK6" s="26"/>
      <c r="AL6" s="26"/>
      <c r="AM6" s="26"/>
      <c r="AN6" s="1"/>
      <c r="AO6" s="1"/>
      <c r="AP6" s="1"/>
      <c r="AQ6" s="1"/>
      <c r="AR6" s="1"/>
      <c r="AS6" s="1"/>
      <c r="AT6" s="1"/>
      <c r="AU6" s="1"/>
    </row>
    <row r="7" spans="1:47" s="10" customFormat="1" ht="25.5">
      <c r="A7" s="28"/>
      <c r="B7" s="11">
        <v>5</v>
      </c>
      <c r="C7" s="11" t="s">
        <v>211</v>
      </c>
      <c r="D7" s="11" t="s">
        <v>45</v>
      </c>
      <c r="E7" s="29" t="s">
        <v>245</v>
      </c>
      <c r="F7" s="13">
        <f t="shared" si="0"/>
        <v>124.74519970999999</v>
      </c>
      <c r="G7" s="14">
        <v>124745199.70999999</v>
      </c>
      <c r="H7" s="4">
        <v>65839</v>
      </c>
      <c r="I7" s="15">
        <v>0.5208311183341181</v>
      </c>
      <c r="J7" s="16">
        <v>0.22260362399185893</v>
      </c>
      <c r="K7" s="4">
        <f t="shared" si="3"/>
        <v>1894.7007049013503</v>
      </c>
      <c r="L7" s="17">
        <f t="shared" si="5"/>
        <v>0.28490210448872899</v>
      </c>
      <c r="M7" s="45">
        <v>2.0999999999999999E-3</v>
      </c>
      <c r="N7" s="27" t="s">
        <v>302</v>
      </c>
      <c r="O7" s="20" t="s">
        <v>32</v>
      </c>
      <c r="P7" s="20" t="s">
        <v>32</v>
      </c>
      <c r="Q7" s="20" t="s">
        <v>32</v>
      </c>
      <c r="R7" s="20">
        <v>2009</v>
      </c>
      <c r="S7" s="20"/>
      <c r="T7" s="20"/>
      <c r="U7" s="20">
        <v>2009</v>
      </c>
      <c r="V7" s="19">
        <v>0.47</v>
      </c>
      <c r="W7" s="19" t="s">
        <v>31</v>
      </c>
      <c r="X7" s="4"/>
      <c r="Y7" s="21" t="s">
        <v>56</v>
      </c>
      <c r="Z7" s="14">
        <v>1000000</v>
      </c>
      <c r="AA7" s="14">
        <v>699.56709732601064</v>
      </c>
      <c r="AB7" s="14">
        <f t="shared" si="2"/>
        <v>1429.4554501238676</v>
      </c>
      <c r="AC7" s="22"/>
      <c r="AE7" s="23" t="s">
        <v>57</v>
      </c>
      <c r="AF7" s="30">
        <f>+AB110</f>
        <v>108967.08180419262</v>
      </c>
      <c r="AG7" s="20" t="s">
        <v>58</v>
      </c>
      <c r="AH7" s="20" t="s">
        <v>59</v>
      </c>
      <c r="AI7" s="27" t="s">
        <v>43</v>
      </c>
      <c r="AK7" s="26"/>
      <c r="AL7" s="26"/>
      <c r="AM7" s="26"/>
      <c r="AN7" s="1"/>
      <c r="AO7" s="1"/>
      <c r="AP7" s="1"/>
      <c r="AQ7" s="1"/>
      <c r="AR7" s="1"/>
      <c r="AS7" s="1"/>
      <c r="AT7" s="1"/>
      <c r="AU7" s="1"/>
    </row>
    <row r="8" spans="1:47" s="10" customFormat="1" ht="25.5">
      <c r="A8" s="28"/>
      <c r="B8" s="11">
        <v>6</v>
      </c>
      <c r="C8" s="11" t="s">
        <v>207</v>
      </c>
      <c r="D8" s="11" t="s">
        <v>45</v>
      </c>
      <c r="E8" s="29" t="s">
        <v>245</v>
      </c>
      <c r="F8" s="13">
        <f t="shared" si="0"/>
        <v>59.056073759999997</v>
      </c>
      <c r="G8" s="14">
        <v>59056073.759999998</v>
      </c>
      <c r="H8" s="4">
        <v>31831</v>
      </c>
      <c r="I8" s="15">
        <v>0.59212717162514528</v>
      </c>
      <c r="J8" s="16">
        <v>0.45449404668405013</v>
      </c>
      <c r="K8" s="4">
        <f t="shared" si="3"/>
        <v>1855.3006113537117</v>
      </c>
      <c r="L8" s="17">
        <f t="shared" si="5"/>
        <v>0.27897759644387687</v>
      </c>
      <c r="M8" s="45">
        <v>1.37E-2</v>
      </c>
      <c r="N8" s="27" t="s">
        <v>302</v>
      </c>
      <c r="O8" s="20" t="s">
        <v>32</v>
      </c>
      <c r="P8" s="20" t="s">
        <v>33</v>
      </c>
      <c r="Q8" s="20" t="s">
        <v>32</v>
      </c>
      <c r="R8" s="20"/>
      <c r="S8" s="20">
        <v>2016</v>
      </c>
      <c r="T8" s="20"/>
      <c r="U8" s="20">
        <v>2016</v>
      </c>
      <c r="V8" s="19" t="s">
        <v>31</v>
      </c>
      <c r="W8" s="19" t="s">
        <v>31</v>
      </c>
      <c r="X8" s="4"/>
      <c r="Y8" s="21" t="s">
        <v>62</v>
      </c>
      <c r="Z8" s="14">
        <v>1000000</v>
      </c>
      <c r="AA8" s="14">
        <v>699.56709732601064</v>
      </c>
      <c r="AB8" s="14">
        <f t="shared" si="2"/>
        <v>1429.4554501238676</v>
      </c>
      <c r="AC8" s="22"/>
      <c r="AE8" s="23" t="s">
        <v>63</v>
      </c>
      <c r="AF8" s="16">
        <f>COUNTIF(L3:L45,"&lt;40%")/COUNT(L3:L45)</f>
        <v>0.93023255813953487</v>
      </c>
      <c r="AG8" s="20" t="s">
        <v>41</v>
      </c>
      <c r="AH8" s="20" t="s">
        <v>42</v>
      </c>
      <c r="AI8" s="27" t="s">
        <v>43</v>
      </c>
      <c r="AK8" s="26"/>
      <c r="AL8" s="26"/>
      <c r="AM8" s="26"/>
      <c r="AN8" s="1"/>
      <c r="AO8" s="1"/>
      <c r="AP8" s="1"/>
      <c r="AQ8" s="1"/>
      <c r="AR8" s="1"/>
      <c r="AS8" s="1"/>
      <c r="AT8" s="1"/>
      <c r="AU8" s="1"/>
    </row>
    <row r="9" spans="1:47" s="10" customFormat="1">
      <c r="A9" s="28"/>
      <c r="B9" s="11">
        <v>7</v>
      </c>
      <c r="C9" s="11" t="s">
        <v>67</v>
      </c>
      <c r="D9" s="11" t="s">
        <v>65</v>
      </c>
      <c r="E9" s="29" t="s">
        <v>245</v>
      </c>
      <c r="F9" s="13">
        <f t="shared" si="0"/>
        <v>71.260846810000004</v>
      </c>
      <c r="G9" s="14">
        <v>71260846.810000002</v>
      </c>
      <c r="H9" s="4">
        <v>83095</v>
      </c>
      <c r="I9" s="15">
        <v>0.46429989770744329</v>
      </c>
      <c r="J9" s="16">
        <v>0.82593417173115113</v>
      </c>
      <c r="K9" s="4">
        <f t="shared" si="3"/>
        <v>857.58284866718816</v>
      </c>
      <c r="L9" s="17">
        <f>K9/$AG$21</f>
        <v>6.0515958874800393E-2</v>
      </c>
      <c r="M9" s="45">
        <v>1.49E-2</v>
      </c>
      <c r="N9" s="19" t="s">
        <v>31</v>
      </c>
      <c r="O9" s="20" t="s">
        <v>32</v>
      </c>
      <c r="P9" s="20" t="s">
        <v>32</v>
      </c>
      <c r="Q9" s="20" t="s">
        <v>32</v>
      </c>
      <c r="R9" s="20">
        <v>2013</v>
      </c>
      <c r="S9" s="20">
        <v>2016</v>
      </c>
      <c r="T9" s="20" t="s">
        <v>66</v>
      </c>
      <c r="U9" s="20">
        <v>2016</v>
      </c>
      <c r="V9" s="19" t="s">
        <v>31</v>
      </c>
      <c r="W9" s="19" t="s">
        <v>31</v>
      </c>
      <c r="X9" s="4"/>
      <c r="Y9" s="21" t="s">
        <v>67</v>
      </c>
      <c r="Z9" s="14">
        <v>1000000</v>
      </c>
      <c r="AA9" s="14">
        <v>988</v>
      </c>
      <c r="AB9" s="14">
        <f t="shared" si="2"/>
        <v>1012.1457489878543</v>
      </c>
      <c r="AC9" s="22"/>
      <c r="AE9" s="23" t="s">
        <v>68</v>
      </c>
      <c r="AF9" s="31">
        <f>AVERAGE(M3:M45)</f>
        <v>1.5209302325581398E-2</v>
      </c>
      <c r="AG9" s="20" t="s">
        <v>69</v>
      </c>
      <c r="AH9" s="20" t="s">
        <v>42</v>
      </c>
      <c r="AI9" s="27" t="s">
        <v>43</v>
      </c>
      <c r="AK9" s="26"/>
      <c r="AL9" s="26"/>
      <c r="AM9" s="26"/>
      <c r="AN9" s="1"/>
      <c r="AO9" s="1"/>
      <c r="AP9" s="1"/>
      <c r="AQ9" s="1"/>
      <c r="AR9" s="1"/>
      <c r="AS9" s="1"/>
      <c r="AT9" s="1"/>
      <c r="AU9" s="1"/>
    </row>
    <row r="10" spans="1:47">
      <c r="A10" s="89" t="s">
        <v>250</v>
      </c>
      <c r="B10" s="11">
        <v>8</v>
      </c>
      <c r="C10" s="32" t="s">
        <v>212</v>
      </c>
      <c r="D10" s="11" t="s">
        <v>71</v>
      </c>
      <c r="E10" s="29" t="s">
        <v>245</v>
      </c>
      <c r="F10" s="13">
        <f t="shared" si="0"/>
        <v>26.097388330000001</v>
      </c>
      <c r="G10" s="14">
        <v>26097388.330000002</v>
      </c>
      <c r="H10" s="4">
        <v>34816</v>
      </c>
      <c r="I10" s="15">
        <v>0.64417334925780578</v>
      </c>
      <c r="J10" s="16">
        <v>0.50480577830859352</v>
      </c>
      <c r="K10" s="4">
        <f t="shared" si="3"/>
        <v>749.58031738281261</v>
      </c>
      <c r="L10" s="17">
        <f>K10/$AG$22</f>
        <v>4.7511113359435926E-2</v>
      </c>
      <c r="M10" s="45">
        <v>5.8999999999999999E-3</v>
      </c>
      <c r="N10" s="27" t="s">
        <v>302</v>
      </c>
      <c r="O10" s="20" t="s">
        <v>32</v>
      </c>
      <c r="P10" s="20" t="s">
        <v>33</v>
      </c>
      <c r="Q10" s="20" t="s">
        <v>32</v>
      </c>
      <c r="R10" s="20">
        <v>2011</v>
      </c>
      <c r="S10" s="20"/>
      <c r="T10" s="20"/>
      <c r="U10" s="20">
        <v>2011</v>
      </c>
      <c r="V10" s="19" t="s">
        <v>31</v>
      </c>
      <c r="W10" s="19" t="s">
        <v>31</v>
      </c>
      <c r="X10" s="4"/>
      <c r="Y10" s="21" t="s">
        <v>72</v>
      </c>
      <c r="Z10" s="14">
        <v>934293.91</v>
      </c>
      <c r="AA10" s="14">
        <v>988</v>
      </c>
      <c r="AB10" s="14">
        <f t="shared" si="2"/>
        <v>945.64160931174092</v>
      </c>
      <c r="AC10" s="22"/>
    </row>
    <row r="11" spans="1:47" ht="15" customHeight="1">
      <c r="A11" s="28">
        <v>45.7254</v>
      </c>
      <c r="B11" s="11">
        <v>9</v>
      </c>
      <c r="C11" s="32" t="s">
        <v>76</v>
      </c>
      <c r="D11" s="11" t="s">
        <v>77</v>
      </c>
      <c r="E11" s="29" t="s">
        <v>245</v>
      </c>
      <c r="F11" s="13">
        <f t="shared" si="0"/>
        <v>34.301454360000008</v>
      </c>
      <c r="G11" s="14">
        <v>34301454.360000007</v>
      </c>
      <c r="H11" s="4">
        <v>14784</v>
      </c>
      <c r="I11" s="15">
        <v>0.39583333333333331</v>
      </c>
      <c r="J11" s="16">
        <v>0.71230000000000004</v>
      </c>
      <c r="K11" s="4">
        <f t="shared" si="3"/>
        <v>2320.174131493507</v>
      </c>
      <c r="L11" s="17">
        <f>K11/$AG$23</f>
        <v>0.21687324144831169</v>
      </c>
      <c r="M11" s="45">
        <v>3.4000000000000002E-2</v>
      </c>
      <c r="N11" s="27" t="s">
        <v>33</v>
      </c>
      <c r="O11" s="20" t="s">
        <v>32</v>
      </c>
      <c r="P11" s="20" t="s">
        <v>32</v>
      </c>
      <c r="Q11" s="20" t="s">
        <v>32</v>
      </c>
      <c r="R11" s="20"/>
      <c r="S11" s="20">
        <v>2014</v>
      </c>
      <c r="T11" s="20"/>
      <c r="U11" s="20">
        <v>2014</v>
      </c>
      <c r="V11" s="19">
        <v>0.35</v>
      </c>
      <c r="W11" s="19" t="s">
        <v>31</v>
      </c>
      <c r="X11" s="4"/>
      <c r="Y11" s="21" t="s">
        <v>75</v>
      </c>
      <c r="Z11" s="14">
        <v>850000</v>
      </c>
      <c r="AA11" s="14">
        <v>1449.7030781042786</v>
      </c>
      <c r="AB11" s="14">
        <f t="shared" si="2"/>
        <v>586.32696090534114</v>
      </c>
      <c r="AC11" s="22"/>
      <c r="AE11" s="10"/>
      <c r="AF11" s="10"/>
      <c r="AG11" s="10"/>
      <c r="AH11" s="10"/>
      <c r="AI11" s="10"/>
    </row>
    <row r="12" spans="1:47" s="10" customFormat="1" ht="15" customHeight="1">
      <c r="A12" s="28">
        <v>45.759500000000003</v>
      </c>
      <c r="B12" s="11">
        <v>10</v>
      </c>
      <c r="C12" s="11" t="s">
        <v>79</v>
      </c>
      <c r="D12" s="11" t="s">
        <v>77</v>
      </c>
      <c r="E12" s="29" t="s">
        <v>245</v>
      </c>
      <c r="F12" s="13">
        <f t="shared" si="0"/>
        <v>26.198676160000002</v>
      </c>
      <c r="G12" s="14">
        <v>26198676.16</v>
      </c>
      <c r="H12" s="4">
        <v>14175</v>
      </c>
      <c r="I12" s="15">
        <v>0.57940035273368606</v>
      </c>
      <c r="J12" s="16">
        <v>0.48949999999999999</v>
      </c>
      <c r="K12" s="4">
        <f t="shared" si="3"/>
        <v>1848.2311223985892</v>
      </c>
      <c r="L12" s="17">
        <f t="shared" ref="L12:L14" si="6">K12/$AG$23</f>
        <v>0.17275939293496731</v>
      </c>
      <c r="M12" s="45">
        <v>1.3100000000000001E-2</v>
      </c>
      <c r="N12" s="27" t="s">
        <v>302</v>
      </c>
      <c r="O12" s="20" t="s">
        <v>32</v>
      </c>
      <c r="P12" s="20" t="s">
        <v>32</v>
      </c>
      <c r="Q12" s="20" t="s">
        <v>141</v>
      </c>
      <c r="R12" s="20"/>
      <c r="S12" s="20"/>
      <c r="T12" s="20"/>
      <c r="U12" s="20"/>
      <c r="V12" s="19">
        <v>0.43</v>
      </c>
      <c r="W12" s="19" t="s">
        <v>31</v>
      </c>
      <c r="X12" s="4"/>
      <c r="Y12" s="21" t="s">
        <v>78</v>
      </c>
      <c r="Z12" s="14">
        <v>1000000</v>
      </c>
      <c r="AA12" s="14">
        <v>1451</v>
      </c>
      <c r="AB12" s="14">
        <f t="shared" si="2"/>
        <v>689.17987594762235</v>
      </c>
      <c r="AC12" s="22"/>
      <c r="AK12" s="26"/>
      <c r="AL12" s="26"/>
      <c r="AM12" s="26"/>
      <c r="AN12" s="1"/>
      <c r="AO12" s="1"/>
      <c r="AP12" s="1"/>
      <c r="AQ12" s="1"/>
      <c r="AR12" s="1"/>
      <c r="AS12" s="1"/>
      <c r="AT12" s="1"/>
      <c r="AU12" s="1"/>
    </row>
    <row r="13" spans="1:47" s="10" customFormat="1">
      <c r="A13" s="28"/>
      <c r="B13" s="11">
        <v>11</v>
      </c>
      <c r="C13" s="11" t="s">
        <v>81</v>
      </c>
      <c r="D13" s="11" t="s">
        <v>77</v>
      </c>
      <c r="E13" s="29" t="s">
        <v>245</v>
      </c>
      <c r="F13" s="13">
        <f t="shared" si="0"/>
        <v>44.568958000000002</v>
      </c>
      <c r="G13" s="14">
        <v>44568958</v>
      </c>
      <c r="H13" s="4">
        <v>42702</v>
      </c>
      <c r="I13" s="15">
        <v>0.79396749566765024</v>
      </c>
      <c r="J13" s="16">
        <v>0.75200224813826055</v>
      </c>
      <c r="K13" s="4">
        <f t="shared" si="3"/>
        <v>1043.7206219849188</v>
      </c>
      <c r="L13" s="17">
        <f t="shared" si="6"/>
        <v>9.7559519944570502E-2</v>
      </c>
      <c r="M13" s="45">
        <v>8.3999999999999995E-3</v>
      </c>
      <c r="N13" s="27" t="s">
        <v>302</v>
      </c>
      <c r="O13" s="20" t="s">
        <v>32</v>
      </c>
      <c r="P13" s="20" t="s">
        <v>32</v>
      </c>
      <c r="Q13" s="20" t="s">
        <v>32</v>
      </c>
      <c r="R13" s="20">
        <v>2016</v>
      </c>
      <c r="S13" s="20">
        <v>2016</v>
      </c>
      <c r="T13" s="20">
        <v>2014</v>
      </c>
      <c r="U13" s="20">
        <v>2016</v>
      </c>
      <c r="V13" s="19">
        <v>0.59</v>
      </c>
      <c r="W13" s="19" t="s">
        <v>31</v>
      </c>
      <c r="X13" s="4"/>
      <c r="Y13" s="21" t="s">
        <v>80</v>
      </c>
      <c r="Z13" s="14">
        <v>500000</v>
      </c>
      <c r="AA13" s="14">
        <v>1712</v>
      </c>
      <c r="AB13" s="14">
        <f t="shared" si="2"/>
        <v>292.05607476635515</v>
      </c>
      <c r="AC13" s="22"/>
      <c r="AK13" s="26"/>
      <c r="AL13" s="26"/>
      <c r="AM13" s="26"/>
      <c r="AN13" s="1"/>
      <c r="AO13" s="1"/>
      <c r="AP13" s="1"/>
      <c r="AQ13" s="1"/>
      <c r="AR13" s="1"/>
      <c r="AS13" s="1"/>
      <c r="AT13" s="1"/>
      <c r="AU13" s="1"/>
    </row>
    <row r="14" spans="1:47" s="10" customFormat="1">
      <c r="A14" s="28"/>
      <c r="B14" s="11">
        <v>12</v>
      </c>
      <c r="C14" s="11" t="s">
        <v>84</v>
      </c>
      <c r="D14" s="11" t="s">
        <v>77</v>
      </c>
      <c r="E14" s="29" t="s">
        <v>245</v>
      </c>
      <c r="F14" s="13">
        <f t="shared" si="0"/>
        <v>92.973263450000005</v>
      </c>
      <c r="G14" s="14">
        <v>92973263.450000003</v>
      </c>
      <c r="H14" s="4">
        <v>37995</v>
      </c>
      <c r="I14" s="15">
        <v>0.55488880115804706</v>
      </c>
      <c r="J14" s="16">
        <v>1</v>
      </c>
      <c r="K14" s="4">
        <f t="shared" si="3"/>
        <v>2446.9867995788923</v>
      </c>
      <c r="L14" s="17">
        <f t="shared" si="6"/>
        <v>0.22872678037501412</v>
      </c>
      <c r="M14" s="45">
        <v>4.4999999999999997E-3</v>
      </c>
      <c r="N14" s="27" t="s">
        <v>302</v>
      </c>
      <c r="O14" s="20" t="s">
        <v>32</v>
      </c>
      <c r="P14" s="20" t="s">
        <v>32</v>
      </c>
      <c r="Q14" s="20" t="s">
        <v>32</v>
      </c>
      <c r="R14" s="20">
        <v>2016</v>
      </c>
      <c r="S14" s="20"/>
      <c r="T14" s="20"/>
      <c r="U14" s="20">
        <v>2016</v>
      </c>
      <c r="V14" s="19">
        <v>0.34</v>
      </c>
      <c r="W14" s="19" t="s">
        <v>31</v>
      </c>
      <c r="X14" s="4"/>
      <c r="Y14" s="21" t="s">
        <v>83</v>
      </c>
      <c r="Z14" s="14">
        <v>1000000</v>
      </c>
      <c r="AA14" s="14">
        <v>2081.0403530707435</v>
      </c>
      <c r="AB14" s="14">
        <f t="shared" si="2"/>
        <v>480.52888475921145</v>
      </c>
      <c r="AC14" s="22"/>
      <c r="AF14" s="33"/>
      <c r="AG14" s="34"/>
      <c r="AH14" s="33"/>
      <c r="AK14" s="26"/>
      <c r="AL14" s="26"/>
      <c r="AM14" s="26"/>
      <c r="AN14" s="1"/>
      <c r="AO14" s="1"/>
      <c r="AP14" s="1"/>
      <c r="AQ14" s="1"/>
      <c r="AR14" s="1"/>
      <c r="AS14" s="1"/>
      <c r="AT14" s="1"/>
      <c r="AU14" s="1"/>
    </row>
    <row r="15" spans="1:47" s="10" customFormat="1">
      <c r="A15" s="89" t="s">
        <v>249</v>
      </c>
      <c r="B15" s="11">
        <v>13</v>
      </c>
      <c r="C15" s="11" t="s">
        <v>85</v>
      </c>
      <c r="D15" s="11" t="s">
        <v>86</v>
      </c>
      <c r="E15" s="29" t="s">
        <v>245</v>
      </c>
      <c r="F15" s="13">
        <f t="shared" si="0"/>
        <v>6.0609190500000008</v>
      </c>
      <c r="G15" s="14">
        <v>6060919.0500000007</v>
      </c>
      <c r="H15" s="30">
        <v>2971</v>
      </c>
      <c r="I15" s="42">
        <v>0.58181203515889113</v>
      </c>
      <c r="J15" s="16">
        <v>0.97734956051386068</v>
      </c>
      <c r="K15" s="4">
        <f t="shared" si="3"/>
        <v>2040.0266072029622</v>
      </c>
      <c r="L15" s="17">
        <f>K15/$AG$25</f>
        <v>0.25732569025492091</v>
      </c>
      <c r="M15" s="45">
        <v>2.0799999999999999E-2</v>
      </c>
      <c r="N15" s="27" t="s">
        <v>302</v>
      </c>
      <c r="O15" s="20" t="s">
        <v>32</v>
      </c>
      <c r="P15" s="20" t="s">
        <v>32</v>
      </c>
      <c r="Q15" s="20" t="s">
        <v>33</v>
      </c>
      <c r="R15" s="20"/>
      <c r="S15" s="20"/>
      <c r="T15" s="20"/>
      <c r="U15" s="20" t="s">
        <v>88</v>
      </c>
      <c r="V15" s="19" t="s">
        <v>31</v>
      </c>
      <c r="W15" s="19" t="s">
        <v>31</v>
      </c>
      <c r="X15" s="4"/>
      <c r="Y15" s="21" t="s">
        <v>79</v>
      </c>
      <c r="Z15" s="14">
        <v>800000</v>
      </c>
      <c r="AA15" s="14">
        <v>1531</v>
      </c>
      <c r="AB15" s="14">
        <f t="shared" si="2"/>
        <v>522.53429131286737</v>
      </c>
      <c r="AC15" s="22"/>
      <c r="AF15" s="33"/>
      <c r="AG15" s="34"/>
      <c r="AH15" s="33"/>
      <c r="AN15" s="1"/>
      <c r="AO15" s="1"/>
      <c r="AP15" s="1"/>
      <c r="AQ15" s="1"/>
      <c r="AR15" s="1"/>
      <c r="AS15" s="1"/>
      <c r="AT15" s="1"/>
      <c r="AU15" s="1"/>
    </row>
    <row r="16" spans="1:47" s="10" customFormat="1">
      <c r="A16" s="28"/>
      <c r="B16" s="11">
        <v>14</v>
      </c>
      <c r="C16" s="11" t="s">
        <v>231</v>
      </c>
      <c r="D16" s="11" t="s">
        <v>86</v>
      </c>
      <c r="E16" s="29" t="s">
        <v>245</v>
      </c>
      <c r="F16" s="13">
        <f t="shared" si="0"/>
        <v>21.599207009999997</v>
      </c>
      <c r="G16" s="14">
        <v>21599207.009999998</v>
      </c>
      <c r="H16" s="4">
        <v>26934</v>
      </c>
      <c r="I16" s="15">
        <v>0.67984703348927011</v>
      </c>
      <c r="J16" s="16">
        <v>0.79446053315511989</v>
      </c>
      <c r="K16" s="4">
        <f t="shared" si="3"/>
        <v>801.93090554689229</v>
      </c>
      <c r="L16" s="17">
        <f t="shared" ref="L16:L18" si="7">K16/$AG$25</f>
        <v>0.10115428057555592</v>
      </c>
      <c r="M16" s="45">
        <v>1.41E-2</v>
      </c>
      <c r="N16" s="27" t="s">
        <v>33</v>
      </c>
      <c r="O16" s="20" t="s">
        <v>32</v>
      </c>
      <c r="P16" s="20" t="s">
        <v>32</v>
      </c>
      <c r="Q16" s="20" t="s">
        <v>32</v>
      </c>
      <c r="R16" s="20"/>
      <c r="S16" s="20">
        <v>2016</v>
      </c>
      <c r="T16" s="20"/>
      <c r="U16" s="20">
        <v>2016</v>
      </c>
      <c r="V16" s="19"/>
      <c r="W16" s="19"/>
      <c r="X16" s="4"/>
      <c r="Y16" s="21" t="s">
        <v>89</v>
      </c>
      <c r="Z16" s="14">
        <v>800000</v>
      </c>
      <c r="AA16" s="14">
        <v>1600</v>
      </c>
      <c r="AB16" s="14">
        <f t="shared" si="2"/>
        <v>500</v>
      </c>
      <c r="AC16" s="22"/>
      <c r="AG16" s="34"/>
      <c r="AH16" s="33"/>
      <c r="AN16" s="1"/>
      <c r="AO16" s="1"/>
      <c r="AP16" s="1"/>
      <c r="AQ16" s="1"/>
      <c r="AR16" s="1"/>
      <c r="AS16" s="1"/>
      <c r="AT16" s="1"/>
      <c r="AU16" s="1"/>
    </row>
    <row r="17" spans="1:47" s="10" customFormat="1">
      <c r="A17" s="28">
        <v>7.7339399999999996</v>
      </c>
      <c r="B17" s="11">
        <v>15</v>
      </c>
      <c r="C17" s="11" t="s">
        <v>232</v>
      </c>
      <c r="D17" s="11" t="s">
        <v>86</v>
      </c>
      <c r="E17" s="29" t="s">
        <v>245</v>
      </c>
      <c r="F17" s="13">
        <f t="shared" si="0"/>
        <v>17.331707770000001</v>
      </c>
      <c r="G17" s="14">
        <v>17331707.77</v>
      </c>
      <c r="H17" s="4">
        <v>29110</v>
      </c>
      <c r="I17" s="15">
        <v>0.90975609756097564</v>
      </c>
      <c r="J17" s="16">
        <v>0.9</v>
      </c>
      <c r="K17" s="4">
        <f t="shared" si="3"/>
        <v>595.3867320508416</v>
      </c>
      <c r="L17" s="17">
        <f t="shared" si="7"/>
        <v>7.510112919736138E-2</v>
      </c>
      <c r="M17" s="45">
        <v>2.76E-2</v>
      </c>
      <c r="N17" s="27" t="s">
        <v>33</v>
      </c>
      <c r="O17" s="20" t="s">
        <v>32</v>
      </c>
      <c r="P17" s="20" t="s">
        <v>32</v>
      </c>
      <c r="Q17" s="20" t="s">
        <v>33</v>
      </c>
      <c r="R17" s="20"/>
      <c r="S17" s="20"/>
      <c r="T17" s="20"/>
      <c r="U17" s="20" t="s">
        <v>88</v>
      </c>
      <c r="V17" s="19"/>
      <c r="W17" s="19"/>
      <c r="X17" s="4"/>
      <c r="Y17" s="21" t="s">
        <v>81</v>
      </c>
      <c r="Z17" s="14">
        <v>2000000</v>
      </c>
      <c r="AA17" s="14">
        <v>862</v>
      </c>
      <c r="AB17" s="14">
        <f t="shared" si="2"/>
        <v>2320.1856148491879</v>
      </c>
      <c r="AC17" s="22"/>
      <c r="AG17" s="34"/>
      <c r="AH17" s="33"/>
      <c r="AN17" s="1"/>
      <c r="AO17" s="1"/>
      <c r="AP17" s="1"/>
      <c r="AQ17" s="1"/>
      <c r="AR17" s="1"/>
      <c r="AS17" s="1"/>
      <c r="AT17" s="1"/>
      <c r="AU17" s="1"/>
    </row>
    <row r="18" spans="1:47" s="10" customFormat="1" ht="16.5" customHeight="1">
      <c r="A18" s="28"/>
      <c r="B18" s="11">
        <v>16</v>
      </c>
      <c r="C18" s="11" t="s">
        <v>254</v>
      </c>
      <c r="D18" s="11" t="s">
        <v>86</v>
      </c>
      <c r="E18" s="29" t="s">
        <v>246</v>
      </c>
      <c r="F18" s="13">
        <f t="shared" si="0"/>
        <v>3.390965</v>
      </c>
      <c r="G18" s="14">
        <v>3390965</v>
      </c>
      <c r="H18" s="4">
        <v>5705</v>
      </c>
      <c r="I18" s="15">
        <v>0.69114811568799295</v>
      </c>
      <c r="J18" s="16" t="s">
        <v>31</v>
      </c>
      <c r="K18" s="4">
        <f t="shared" si="3"/>
        <v>594.38475021910608</v>
      </c>
      <c r="L18" s="17">
        <f t="shared" si="7"/>
        <v>7.4974740813227636E-2</v>
      </c>
      <c r="M18" s="45">
        <v>1.4E-2</v>
      </c>
      <c r="N18" s="27" t="s">
        <v>33</v>
      </c>
      <c r="O18" s="20" t="s">
        <v>32</v>
      </c>
      <c r="P18" s="20"/>
      <c r="Q18" s="20" t="s">
        <v>141</v>
      </c>
      <c r="R18" s="20"/>
      <c r="S18" s="20"/>
      <c r="T18" s="20"/>
      <c r="U18" s="20" t="s">
        <v>88</v>
      </c>
      <c r="V18" s="19"/>
      <c r="W18" s="19"/>
      <c r="X18" s="4"/>
      <c r="Y18" s="21" t="s">
        <v>298</v>
      </c>
      <c r="Z18" s="14">
        <v>500000</v>
      </c>
      <c r="AA18" s="14">
        <v>1043.7206219849188</v>
      </c>
      <c r="AB18" s="14">
        <f t="shared" si="2"/>
        <v>479.05539994899584</v>
      </c>
      <c r="AC18" s="4"/>
      <c r="AE18" s="5" t="s">
        <v>93</v>
      </c>
      <c r="AF18" s="6" t="s">
        <v>94</v>
      </c>
      <c r="AG18" s="6" t="s">
        <v>95</v>
      </c>
      <c r="AH18" s="6" t="s">
        <v>96</v>
      </c>
      <c r="AI18" s="6" t="s">
        <v>97</v>
      </c>
      <c r="AN18" s="1"/>
      <c r="AO18" s="1"/>
      <c r="AP18" s="1"/>
      <c r="AQ18" s="1"/>
      <c r="AR18" s="1"/>
      <c r="AS18" s="1"/>
      <c r="AT18" s="1"/>
      <c r="AU18" s="1"/>
    </row>
    <row r="19" spans="1:47" s="10" customFormat="1">
      <c r="A19" s="28"/>
      <c r="B19" s="11">
        <v>17</v>
      </c>
      <c r="C19" s="11" t="s">
        <v>90</v>
      </c>
      <c r="D19" s="11" t="s">
        <v>91</v>
      </c>
      <c r="E19" s="29" t="s">
        <v>245</v>
      </c>
      <c r="F19" s="13">
        <f t="shared" si="0"/>
        <v>85.499125000000006</v>
      </c>
      <c r="G19" s="14">
        <v>85499125</v>
      </c>
      <c r="H19" s="4">
        <v>18042</v>
      </c>
      <c r="I19" s="15">
        <v>0.50509921294756677</v>
      </c>
      <c r="J19" s="35">
        <v>0.5932823412038577</v>
      </c>
      <c r="K19" s="4">
        <f t="shared" si="3"/>
        <v>4738.893969626427</v>
      </c>
      <c r="L19" s="17">
        <f>K19/$AG$24</f>
        <v>0.55368498155488211</v>
      </c>
      <c r="M19" s="45">
        <v>1.7899999999999999E-2</v>
      </c>
      <c r="N19" s="27" t="s">
        <v>33</v>
      </c>
      <c r="O19" s="20" t="s">
        <v>32</v>
      </c>
      <c r="P19" s="20" t="s">
        <v>33</v>
      </c>
      <c r="Q19" s="20" t="s">
        <v>32</v>
      </c>
      <c r="R19" s="20"/>
      <c r="S19" s="20"/>
      <c r="T19" s="20" t="s">
        <v>92</v>
      </c>
      <c r="U19" s="20">
        <v>2013</v>
      </c>
      <c r="V19" s="19" t="s">
        <v>31</v>
      </c>
      <c r="W19" s="19" t="s">
        <v>31</v>
      </c>
      <c r="X19" s="4"/>
      <c r="Y19" s="21" t="s">
        <v>84</v>
      </c>
      <c r="Z19" s="14">
        <v>2000000</v>
      </c>
      <c r="AA19" s="14">
        <v>1507</v>
      </c>
      <c r="AB19" s="14">
        <f t="shared" si="2"/>
        <v>1327.1400132714002</v>
      </c>
      <c r="AC19" s="4"/>
      <c r="AD19" s="5"/>
      <c r="AE19" s="11" t="s">
        <v>29</v>
      </c>
      <c r="AF19" s="4">
        <v>1612125.67</v>
      </c>
      <c r="AG19" s="4">
        <v>22303.205000000002</v>
      </c>
      <c r="AH19" s="36">
        <v>0.82699999999999996</v>
      </c>
      <c r="AI19" s="37">
        <v>32.6</v>
      </c>
      <c r="AJ19" s="1"/>
      <c r="AN19" s="1"/>
      <c r="AO19" s="1"/>
      <c r="AP19" s="1"/>
      <c r="AQ19" s="1"/>
      <c r="AR19" s="1"/>
      <c r="AS19" s="1"/>
      <c r="AT19" s="1"/>
      <c r="AU19" s="1"/>
    </row>
    <row r="20" spans="1:47" s="10" customFormat="1">
      <c r="A20" s="28"/>
      <c r="B20" s="11">
        <v>18</v>
      </c>
      <c r="C20" s="11" t="s">
        <v>98</v>
      </c>
      <c r="D20" s="11" t="s">
        <v>91</v>
      </c>
      <c r="E20" s="29" t="s">
        <v>245</v>
      </c>
      <c r="F20" s="13">
        <f t="shared" si="0"/>
        <v>22.225705379999997</v>
      </c>
      <c r="G20" s="14">
        <v>22225705.379999999</v>
      </c>
      <c r="H20" s="4">
        <v>13475</v>
      </c>
      <c r="I20" s="15">
        <v>0.58100185528756954</v>
      </c>
      <c r="J20" s="16">
        <v>0.70397031539888688</v>
      </c>
      <c r="K20" s="4">
        <f t="shared" si="3"/>
        <v>1649.4029966604824</v>
      </c>
      <c r="L20" s="17">
        <f t="shared" ref="L20:L24" si="8">K20/$AG$24</f>
        <v>0.19271367404207171</v>
      </c>
      <c r="M20" s="45">
        <v>2.1700000000000001E-2</v>
      </c>
      <c r="N20" s="27" t="s">
        <v>33</v>
      </c>
      <c r="O20" s="20" t="s">
        <v>32</v>
      </c>
      <c r="P20" s="20" t="s">
        <v>33</v>
      </c>
      <c r="Q20" s="20" t="s">
        <v>141</v>
      </c>
      <c r="R20" s="20"/>
      <c r="S20" s="20"/>
      <c r="T20" s="20"/>
      <c r="U20" s="20" t="s">
        <v>88</v>
      </c>
      <c r="V20" s="19" t="s">
        <v>31</v>
      </c>
      <c r="W20" s="19" t="s">
        <v>31</v>
      </c>
      <c r="X20" s="4"/>
      <c r="Y20" s="21" t="s">
        <v>100</v>
      </c>
      <c r="Z20" s="14">
        <v>2000000</v>
      </c>
      <c r="AA20" s="14">
        <v>1507</v>
      </c>
      <c r="AB20" s="14">
        <f t="shared" si="2"/>
        <v>1327.1400132714002</v>
      </c>
      <c r="AC20" s="4"/>
      <c r="AD20" s="11"/>
      <c r="AE20" s="11" t="s">
        <v>45</v>
      </c>
      <c r="AF20" s="4">
        <v>8381594.0800000001</v>
      </c>
      <c r="AG20" s="4">
        <v>6650.357</v>
      </c>
      <c r="AH20" s="36">
        <v>0.67400000000000004</v>
      </c>
      <c r="AI20" s="37">
        <v>39.299999999999997</v>
      </c>
      <c r="AJ20" s="1"/>
      <c r="AN20" s="1"/>
      <c r="AO20" s="1"/>
      <c r="AP20" s="1"/>
      <c r="AQ20" s="1"/>
      <c r="AR20" s="1"/>
      <c r="AS20" s="1"/>
      <c r="AT20" s="1"/>
      <c r="AU20" s="1"/>
    </row>
    <row r="21" spans="1:47" s="10" customFormat="1">
      <c r="A21" s="28"/>
      <c r="B21" s="11">
        <v>19</v>
      </c>
      <c r="C21" s="11" t="s">
        <v>99</v>
      </c>
      <c r="D21" s="11" t="s">
        <v>91</v>
      </c>
      <c r="E21" s="29" t="s">
        <v>245</v>
      </c>
      <c r="F21" s="13">
        <f t="shared" si="0"/>
        <v>6.1372850000000003</v>
      </c>
      <c r="G21" s="14">
        <v>6137285</v>
      </c>
      <c r="H21" s="4">
        <v>16230</v>
      </c>
      <c r="I21" s="15">
        <v>0.85192035016336842</v>
      </c>
      <c r="J21" s="16">
        <v>4.6976142038098759E-2</v>
      </c>
      <c r="K21" s="4">
        <f t="shared" si="3"/>
        <v>378.14448552064079</v>
      </c>
      <c r="L21" s="17">
        <f t="shared" si="8"/>
        <v>4.4181812007724988E-2</v>
      </c>
      <c r="M21" s="45">
        <v>1.89E-2</v>
      </c>
      <c r="N21" s="27" t="s">
        <v>33</v>
      </c>
      <c r="O21" s="20" t="s">
        <v>32</v>
      </c>
      <c r="P21" s="20" t="s">
        <v>33</v>
      </c>
      <c r="Q21" s="20" t="s">
        <v>32</v>
      </c>
      <c r="R21" s="20">
        <v>2011</v>
      </c>
      <c r="S21" s="20"/>
      <c r="T21" s="20"/>
      <c r="U21" s="20">
        <v>2011</v>
      </c>
      <c r="V21" s="19" t="s">
        <v>31</v>
      </c>
      <c r="W21" s="19">
        <v>0.19</v>
      </c>
      <c r="X21" s="4"/>
      <c r="Y21" s="21" t="s">
        <v>90</v>
      </c>
      <c r="Z21" s="14">
        <v>1000000</v>
      </c>
      <c r="AA21" s="14">
        <v>2268</v>
      </c>
      <c r="AB21" s="14">
        <f t="shared" si="2"/>
        <v>440.91710758377423</v>
      </c>
      <c r="AC21" s="4"/>
      <c r="AD21" s="11"/>
      <c r="AE21" s="11" t="s">
        <v>65</v>
      </c>
      <c r="AF21" s="4">
        <v>971012.11</v>
      </c>
      <c r="AG21" s="4">
        <v>14171.184999999999</v>
      </c>
      <c r="AH21" s="36">
        <v>0.72699999999999998</v>
      </c>
      <c r="AI21" s="37">
        <v>27.8</v>
      </c>
      <c r="AJ21" s="1"/>
      <c r="AN21" s="1"/>
      <c r="AO21" s="1"/>
      <c r="AP21" s="1"/>
      <c r="AQ21" s="1"/>
      <c r="AR21" s="1"/>
      <c r="AS21" s="1"/>
      <c r="AT21" s="1"/>
      <c r="AU21" s="1"/>
    </row>
    <row r="22" spans="1:47" s="10" customFormat="1">
      <c r="A22" s="28"/>
      <c r="B22" s="11">
        <v>20</v>
      </c>
      <c r="C22" s="11" t="s">
        <v>101</v>
      </c>
      <c r="D22" s="11" t="s">
        <v>91</v>
      </c>
      <c r="E22" s="29" t="s">
        <v>245</v>
      </c>
      <c r="F22" s="13">
        <f t="shared" si="0"/>
        <v>11.1708824</v>
      </c>
      <c r="G22" s="14">
        <v>11170882.4</v>
      </c>
      <c r="H22" s="4">
        <v>7555</v>
      </c>
      <c r="I22" s="15">
        <v>0.47690271343481139</v>
      </c>
      <c r="J22" s="16">
        <v>0.64500330906684311</v>
      </c>
      <c r="K22" s="4">
        <f t="shared" si="3"/>
        <v>1478.6078623428193</v>
      </c>
      <c r="L22" s="17">
        <f t="shared" si="8"/>
        <v>0.17275823688722994</v>
      </c>
      <c r="M22" s="45">
        <v>1.9699999999999999E-2</v>
      </c>
      <c r="N22" s="27" t="s">
        <v>33</v>
      </c>
      <c r="O22" s="20" t="s">
        <v>32</v>
      </c>
      <c r="P22" s="20" t="s">
        <v>33</v>
      </c>
      <c r="Q22" s="20" t="s">
        <v>32</v>
      </c>
      <c r="R22" s="20"/>
      <c r="S22" s="20"/>
      <c r="T22" s="20"/>
      <c r="U22" s="20">
        <v>2011</v>
      </c>
      <c r="V22" s="19" t="s">
        <v>31</v>
      </c>
      <c r="W22" s="19" t="s">
        <v>31</v>
      </c>
      <c r="X22" s="4"/>
      <c r="Y22" s="21" t="s">
        <v>103</v>
      </c>
      <c r="Z22" s="14">
        <v>1000000</v>
      </c>
      <c r="AA22" s="14">
        <v>4343.6121777290182</v>
      </c>
      <c r="AB22" s="14">
        <f t="shared" si="2"/>
        <v>230.22313205752926</v>
      </c>
      <c r="AC22" s="4"/>
      <c r="AD22" s="11"/>
      <c r="AE22" s="11" t="s">
        <v>104</v>
      </c>
      <c r="AF22" s="4">
        <v>876664.34</v>
      </c>
      <c r="AG22" s="4">
        <v>15776.947</v>
      </c>
      <c r="AH22" s="36">
        <v>0.72199999999999998</v>
      </c>
      <c r="AI22" s="37">
        <v>41.1</v>
      </c>
      <c r="AJ22" s="1"/>
      <c r="AN22" s="1"/>
      <c r="AO22" s="1"/>
      <c r="AP22" s="1"/>
      <c r="AQ22" s="1"/>
      <c r="AR22" s="1"/>
      <c r="AS22" s="1"/>
      <c r="AT22" s="1"/>
      <c r="AU22" s="1"/>
    </row>
    <row r="23" spans="1:47" s="38" customFormat="1">
      <c r="A23" s="28">
        <v>22.6631</v>
      </c>
      <c r="B23" s="11">
        <v>21</v>
      </c>
      <c r="C23" s="11" t="s">
        <v>102</v>
      </c>
      <c r="D23" s="11" t="s">
        <v>91</v>
      </c>
      <c r="E23" s="29" t="s">
        <v>245</v>
      </c>
      <c r="F23" s="13">
        <f t="shared" si="0"/>
        <v>32.307620999999997</v>
      </c>
      <c r="G23" s="14">
        <v>32307621</v>
      </c>
      <c r="H23" s="4">
        <v>19320</v>
      </c>
      <c r="I23" s="15">
        <v>0.47199792960662523</v>
      </c>
      <c r="J23" s="15">
        <v>0.85388198757763978</v>
      </c>
      <c r="K23" s="4">
        <f t="shared" si="3"/>
        <v>1672.2371118012422</v>
      </c>
      <c r="L23" s="17">
        <f t="shared" si="8"/>
        <v>0.19538157644747842</v>
      </c>
      <c r="M23" s="45">
        <v>1.3100000000000001E-2</v>
      </c>
      <c r="N23" s="27" t="s">
        <v>302</v>
      </c>
      <c r="O23" s="20" t="s">
        <v>32</v>
      </c>
      <c r="P23" s="20" t="s">
        <v>33</v>
      </c>
      <c r="Q23" s="20" t="s">
        <v>33</v>
      </c>
      <c r="R23" s="20"/>
      <c r="S23" s="20"/>
      <c r="T23" s="20"/>
      <c r="U23" s="20" t="s">
        <v>88</v>
      </c>
      <c r="V23" s="19" t="s">
        <v>31</v>
      </c>
      <c r="W23" s="19" t="s">
        <v>31</v>
      </c>
      <c r="X23" s="4"/>
      <c r="Y23" s="21" t="s">
        <v>107</v>
      </c>
      <c r="Z23" s="14">
        <v>1000000</v>
      </c>
      <c r="AA23" s="14">
        <v>1680</v>
      </c>
      <c r="AB23" s="14">
        <f t="shared" si="2"/>
        <v>595.23809523809518</v>
      </c>
      <c r="AC23" s="4"/>
      <c r="AD23" s="11"/>
      <c r="AE23" s="11" t="s">
        <v>77</v>
      </c>
      <c r="AF23" s="4">
        <v>9729364.8499999996</v>
      </c>
      <c r="AG23" s="4">
        <v>10698.296</v>
      </c>
      <c r="AH23" s="36">
        <v>0.73899999999999999</v>
      </c>
      <c r="AI23" s="37">
        <v>22.5</v>
      </c>
      <c r="AJ23" s="1"/>
      <c r="AN23" s="1"/>
      <c r="AO23" s="1"/>
      <c r="AP23" s="1"/>
      <c r="AQ23" s="1"/>
      <c r="AR23" s="1"/>
      <c r="AS23" s="1"/>
      <c r="AT23" s="1"/>
      <c r="AU23" s="1"/>
    </row>
    <row r="24" spans="1:47" s="38" customFormat="1">
      <c r="A24" s="28">
        <v>22.635899999999999</v>
      </c>
      <c r="B24" s="11">
        <v>22</v>
      </c>
      <c r="C24" s="11" t="s">
        <v>228</v>
      </c>
      <c r="D24" s="11" t="s">
        <v>91</v>
      </c>
      <c r="E24" s="29" t="s">
        <v>245</v>
      </c>
      <c r="F24" s="13">
        <f t="shared" si="0"/>
        <v>27.759858140000002</v>
      </c>
      <c r="G24" s="14">
        <v>27759858.140000001</v>
      </c>
      <c r="H24" s="4">
        <v>9993</v>
      </c>
      <c r="I24" s="15">
        <v>0.64868305101341428</v>
      </c>
      <c r="J24" s="15">
        <v>0.48164104572603544</v>
      </c>
      <c r="K24" s="4">
        <f t="shared" si="3"/>
        <v>2777.9303652556791</v>
      </c>
      <c r="L24" s="17">
        <f t="shared" si="8"/>
        <v>0.32456905195719921</v>
      </c>
      <c r="M24" s="45">
        <v>1.89E-2</v>
      </c>
      <c r="N24" s="27" t="s">
        <v>33</v>
      </c>
      <c r="O24" s="20" t="s">
        <v>32</v>
      </c>
      <c r="P24" s="20" t="s">
        <v>33</v>
      </c>
      <c r="Q24" s="20" t="s">
        <v>32</v>
      </c>
      <c r="R24" s="20">
        <v>2012</v>
      </c>
      <c r="S24" s="20"/>
      <c r="T24" s="20"/>
      <c r="U24" s="20">
        <v>2012</v>
      </c>
      <c r="V24" s="19"/>
      <c r="W24" s="19"/>
      <c r="X24" s="4"/>
      <c r="Y24" s="21" t="s">
        <v>109</v>
      </c>
      <c r="Z24" s="14">
        <v>500000</v>
      </c>
      <c r="AA24" s="14">
        <v>1760</v>
      </c>
      <c r="AB24" s="14">
        <f t="shared" si="2"/>
        <v>284.09090909090907</v>
      </c>
      <c r="AC24" s="4"/>
      <c r="AD24" s="11"/>
      <c r="AE24" s="11" t="s">
        <v>110</v>
      </c>
      <c r="AF24" s="4">
        <v>8276793.7699999996</v>
      </c>
      <c r="AG24" s="4">
        <v>8558.8269999999993</v>
      </c>
      <c r="AH24" s="36">
        <v>0.68</v>
      </c>
      <c r="AI24" s="37">
        <v>31.8</v>
      </c>
      <c r="AJ24" s="1"/>
      <c r="AN24" s="1"/>
      <c r="AO24" s="1"/>
      <c r="AP24" s="1"/>
      <c r="AQ24" s="1"/>
      <c r="AR24" s="1"/>
      <c r="AS24" s="1"/>
      <c r="AT24" s="1"/>
      <c r="AU24" s="1"/>
    </row>
    <row r="25" spans="1:47" s="38" customFormat="1" ht="15" customHeight="1">
      <c r="A25" s="28"/>
      <c r="B25" s="11">
        <v>23</v>
      </c>
      <c r="C25" s="11" t="s">
        <v>105</v>
      </c>
      <c r="D25" s="11" t="s">
        <v>106</v>
      </c>
      <c r="E25" s="29" t="s">
        <v>245</v>
      </c>
      <c r="F25" s="13">
        <f t="shared" si="0"/>
        <v>33.040370809999999</v>
      </c>
      <c r="G25" s="14">
        <v>33040370.809999999</v>
      </c>
      <c r="H25" s="4">
        <v>9612</v>
      </c>
      <c r="I25" s="15">
        <v>1</v>
      </c>
      <c r="J25" s="16">
        <v>0.3868081564710778</v>
      </c>
      <c r="K25" s="4">
        <f t="shared" si="3"/>
        <v>3437.4085320432791</v>
      </c>
      <c r="L25" s="17">
        <f>K25/$AG$26</f>
        <v>0.68937334687247398</v>
      </c>
      <c r="M25" s="45">
        <v>2E-3</v>
      </c>
      <c r="N25" s="27" t="s">
        <v>33</v>
      </c>
      <c r="O25" s="20" t="s">
        <v>32</v>
      </c>
      <c r="P25" s="20" t="s">
        <v>32</v>
      </c>
      <c r="Q25" s="4" t="s">
        <v>32</v>
      </c>
      <c r="R25" s="20"/>
      <c r="S25" s="20">
        <v>2014</v>
      </c>
      <c r="T25" s="20"/>
      <c r="U25" s="20">
        <v>2014</v>
      </c>
      <c r="V25" s="19" t="s">
        <v>31</v>
      </c>
      <c r="W25" s="19" t="s">
        <v>31</v>
      </c>
      <c r="X25" s="4"/>
      <c r="Y25" s="21" t="s">
        <v>112</v>
      </c>
      <c r="Z25" s="14">
        <v>1000000</v>
      </c>
      <c r="AA25" s="14">
        <v>1863</v>
      </c>
      <c r="AB25" s="14">
        <f t="shared" si="2"/>
        <v>536.76865271068175</v>
      </c>
      <c r="AC25" s="4"/>
      <c r="AD25" s="11"/>
      <c r="AE25" s="11" t="s">
        <v>86</v>
      </c>
      <c r="AF25" s="4">
        <v>3979116.7799999993</v>
      </c>
      <c r="AG25" s="4">
        <v>7927.8</v>
      </c>
      <c r="AH25" s="36">
        <v>0.64</v>
      </c>
      <c r="AI25" s="37">
        <v>59.3</v>
      </c>
      <c r="AJ25" s="1"/>
      <c r="AN25" s="1"/>
      <c r="AO25" s="1"/>
      <c r="AP25" s="1"/>
      <c r="AQ25" s="1"/>
      <c r="AR25" s="1"/>
      <c r="AS25" s="1"/>
      <c r="AT25" s="1"/>
      <c r="AU25" s="1"/>
    </row>
    <row r="26" spans="1:47" s="38" customFormat="1">
      <c r="A26" s="28"/>
      <c r="B26" s="11">
        <v>24</v>
      </c>
      <c r="C26" s="11" t="s">
        <v>108</v>
      </c>
      <c r="D26" s="11" t="s">
        <v>106</v>
      </c>
      <c r="E26" s="29" t="s">
        <v>245</v>
      </c>
      <c r="F26" s="13">
        <f t="shared" si="0"/>
        <v>25.484259390000002</v>
      </c>
      <c r="G26" s="14">
        <v>25484259.390000001</v>
      </c>
      <c r="H26" s="4">
        <v>23774</v>
      </c>
      <c r="I26" s="15">
        <v>0.52326070497181798</v>
      </c>
      <c r="J26" s="16">
        <v>0.59998317489694619</v>
      </c>
      <c r="K26" s="4">
        <f t="shared" si="3"/>
        <v>1071.9382262135107</v>
      </c>
      <c r="L26" s="17">
        <f t="shared" ref="L26:L31" si="9">K26/$AG$26</f>
        <v>0.21497754362240201</v>
      </c>
      <c r="M26" s="45">
        <v>0</v>
      </c>
      <c r="N26" s="27" t="s">
        <v>33</v>
      </c>
      <c r="O26" s="20" t="s">
        <v>32</v>
      </c>
      <c r="P26" s="20" t="s">
        <v>33</v>
      </c>
      <c r="Q26" s="20" t="s">
        <v>33</v>
      </c>
      <c r="R26" s="20"/>
      <c r="S26" s="20"/>
      <c r="T26" s="20"/>
      <c r="U26" s="20" t="s">
        <v>88</v>
      </c>
      <c r="V26" s="19" t="s">
        <v>31</v>
      </c>
      <c r="W26" s="19" t="s">
        <v>31</v>
      </c>
      <c r="X26" s="4"/>
      <c r="Y26" s="21" t="s">
        <v>114</v>
      </c>
      <c r="Z26" s="14">
        <v>500000</v>
      </c>
      <c r="AA26" s="14">
        <v>1722</v>
      </c>
      <c r="AB26" s="14">
        <f t="shared" si="2"/>
        <v>290.36004645760744</v>
      </c>
      <c r="AC26" s="4"/>
      <c r="AD26" s="11"/>
      <c r="AE26" s="11" t="s">
        <v>106</v>
      </c>
      <c r="AF26" s="4">
        <v>8972832.9500000011</v>
      </c>
      <c r="AG26" s="4">
        <v>4986.28</v>
      </c>
      <c r="AH26" s="36">
        <v>0.625</v>
      </c>
      <c r="AI26" s="37">
        <v>62.8</v>
      </c>
      <c r="AJ26" s="1"/>
      <c r="AN26" s="1"/>
      <c r="AO26" s="1"/>
      <c r="AP26" s="1"/>
      <c r="AQ26" s="1"/>
      <c r="AR26" s="1"/>
      <c r="AS26" s="1"/>
      <c r="AT26" s="1"/>
      <c r="AU26" s="1"/>
    </row>
    <row r="27" spans="1:47" s="38" customFormat="1">
      <c r="A27" s="28">
        <v>22.607900000000001</v>
      </c>
      <c r="B27" s="11">
        <v>25</v>
      </c>
      <c r="C27" s="11" t="s">
        <v>111</v>
      </c>
      <c r="D27" s="11" t="s">
        <v>106</v>
      </c>
      <c r="E27" s="29" t="s">
        <v>245</v>
      </c>
      <c r="F27" s="13">
        <f t="shared" si="0"/>
        <v>56.477902110000002</v>
      </c>
      <c r="G27" s="14">
        <v>56477902.109999999</v>
      </c>
      <c r="H27" s="4">
        <v>42630</v>
      </c>
      <c r="I27" s="15">
        <v>0.4709828759089843</v>
      </c>
      <c r="J27" s="16">
        <v>0.71320666197513494</v>
      </c>
      <c r="K27" s="4">
        <f t="shared" si="3"/>
        <v>1324.8393645320198</v>
      </c>
      <c r="L27" s="17">
        <f t="shared" si="9"/>
        <v>0.26569694532437405</v>
      </c>
      <c r="M27" s="45">
        <v>7.7999999999999996E-3</v>
      </c>
      <c r="N27" s="27" t="s">
        <v>33</v>
      </c>
      <c r="O27" s="20" t="s">
        <v>32</v>
      </c>
      <c r="P27" s="20" t="s">
        <v>32</v>
      </c>
      <c r="Q27" s="4" t="s">
        <v>32</v>
      </c>
      <c r="R27" s="20">
        <v>2010</v>
      </c>
      <c r="S27" s="20"/>
      <c r="T27" s="20"/>
      <c r="U27" s="20">
        <v>2010</v>
      </c>
      <c r="V27" s="19" t="s">
        <v>31</v>
      </c>
      <c r="W27" s="19" t="s">
        <v>31</v>
      </c>
      <c r="X27" s="4"/>
      <c r="Y27" s="21" t="s">
        <v>116</v>
      </c>
      <c r="Z27" s="14">
        <v>300000</v>
      </c>
      <c r="AA27" s="14">
        <v>1617.5412196659313</v>
      </c>
      <c r="AB27" s="14">
        <f t="shared" si="2"/>
        <v>185.46668013935286</v>
      </c>
      <c r="AC27" s="4"/>
      <c r="AD27" s="11"/>
      <c r="AE27" s="11" t="s">
        <v>117</v>
      </c>
      <c r="AF27" s="4">
        <v>5108042.46</v>
      </c>
      <c r="AG27" s="4">
        <v>17905.519</v>
      </c>
      <c r="AH27" s="36">
        <v>0.76200000000000001</v>
      </c>
      <c r="AI27" s="39">
        <v>53.2</v>
      </c>
      <c r="AJ27" s="1"/>
      <c r="AN27" s="1"/>
      <c r="AO27" s="1"/>
      <c r="AP27" s="1"/>
      <c r="AQ27" s="1"/>
      <c r="AR27" s="1"/>
      <c r="AS27" s="1"/>
      <c r="AT27" s="1"/>
      <c r="AU27" s="1"/>
    </row>
    <row r="28" spans="1:47" s="38" customFormat="1">
      <c r="A28" s="28"/>
      <c r="B28" s="11">
        <v>26</v>
      </c>
      <c r="C28" s="11" t="s">
        <v>113</v>
      </c>
      <c r="D28" s="11" t="s">
        <v>106</v>
      </c>
      <c r="E28" s="29" t="s">
        <v>245</v>
      </c>
      <c r="F28" s="13">
        <f t="shared" si="0"/>
        <v>5.1151884299999999</v>
      </c>
      <c r="G28" s="14">
        <v>5115188.43</v>
      </c>
      <c r="H28" s="4">
        <v>6641</v>
      </c>
      <c r="I28" s="15">
        <v>0.50549616021683486</v>
      </c>
      <c r="J28" s="16">
        <v>0.78316518596596896</v>
      </c>
      <c r="K28" s="4">
        <f t="shared" si="3"/>
        <v>770.24370275560909</v>
      </c>
      <c r="L28" s="17">
        <f t="shared" si="9"/>
        <v>0.15447261340229773</v>
      </c>
      <c r="M28" s="45">
        <v>1.8499999999999999E-2</v>
      </c>
      <c r="N28" s="27" t="s">
        <v>33</v>
      </c>
      <c r="O28" s="20" t="s">
        <v>32</v>
      </c>
      <c r="P28" s="20" t="s">
        <v>33</v>
      </c>
      <c r="Q28" s="4" t="s">
        <v>32</v>
      </c>
      <c r="R28" s="20">
        <v>2012</v>
      </c>
      <c r="S28" s="20"/>
      <c r="T28" s="20"/>
      <c r="U28" s="20">
        <v>2012</v>
      </c>
      <c r="V28" s="19" t="s">
        <v>31</v>
      </c>
      <c r="W28" s="19" t="s">
        <v>31</v>
      </c>
      <c r="X28" s="4"/>
      <c r="Y28" s="21" t="s">
        <v>119</v>
      </c>
      <c r="Z28" s="14">
        <v>300000</v>
      </c>
      <c r="AA28" s="14">
        <v>1617.5412196659313</v>
      </c>
      <c r="AB28" s="14">
        <f t="shared" si="2"/>
        <v>185.46668013935286</v>
      </c>
      <c r="AC28" s="4"/>
      <c r="AD28" s="11"/>
      <c r="AE28" s="11" t="s">
        <v>120</v>
      </c>
      <c r="AF28" s="4">
        <v>10161001.199999999</v>
      </c>
      <c r="AG28" s="4">
        <v>5213.5280000000002</v>
      </c>
      <c r="AH28" s="36">
        <v>0.64500000000000002</v>
      </c>
      <c r="AI28" s="37">
        <v>29.6</v>
      </c>
      <c r="AJ28" s="1"/>
      <c r="AN28" s="1"/>
      <c r="AO28" s="1"/>
      <c r="AP28" s="1"/>
      <c r="AQ28" s="1"/>
      <c r="AR28" s="1"/>
      <c r="AS28" s="1"/>
      <c r="AT28" s="1"/>
      <c r="AU28" s="1"/>
    </row>
    <row r="29" spans="1:47" s="38" customFormat="1">
      <c r="A29" s="28">
        <v>17.250900000000001</v>
      </c>
      <c r="B29" s="11">
        <v>27</v>
      </c>
      <c r="C29" s="11" t="s">
        <v>213</v>
      </c>
      <c r="D29" s="11" t="s">
        <v>106</v>
      </c>
      <c r="E29" s="29" t="s">
        <v>245</v>
      </c>
      <c r="F29" s="13">
        <f t="shared" si="0"/>
        <v>11.88913954</v>
      </c>
      <c r="G29" s="14">
        <v>11889139.540000001</v>
      </c>
      <c r="H29" s="4">
        <v>10421</v>
      </c>
      <c r="I29" s="15">
        <v>0.52422992035313309</v>
      </c>
      <c r="J29" s="16">
        <v>0.77814029363784665</v>
      </c>
      <c r="K29" s="4">
        <f t="shared" si="3"/>
        <v>1140.8827885999426</v>
      </c>
      <c r="L29" s="17">
        <f t="shared" si="9"/>
        <v>0.22880439698531624</v>
      </c>
      <c r="M29" s="45">
        <v>5.7000000000000002E-3</v>
      </c>
      <c r="N29" s="27" t="s">
        <v>33</v>
      </c>
      <c r="O29" s="20" t="s">
        <v>32</v>
      </c>
      <c r="P29" s="20" t="s">
        <v>33</v>
      </c>
      <c r="Q29" s="20" t="s">
        <v>32</v>
      </c>
      <c r="R29" s="20">
        <v>2015</v>
      </c>
      <c r="S29" s="20">
        <v>2013</v>
      </c>
      <c r="T29" s="20"/>
      <c r="U29" s="20">
        <v>2015</v>
      </c>
      <c r="V29" s="19" t="s">
        <v>31</v>
      </c>
      <c r="W29" s="19" t="s">
        <v>31</v>
      </c>
      <c r="X29" s="4"/>
      <c r="Y29" s="21" t="s">
        <v>61</v>
      </c>
      <c r="Z29" s="14">
        <v>400000</v>
      </c>
      <c r="AA29" s="14">
        <v>752.56192511932113</v>
      </c>
      <c r="AB29" s="14">
        <f t="shared" si="2"/>
        <v>531.51772186266089</v>
      </c>
      <c r="AC29" s="4"/>
      <c r="AD29" s="11"/>
      <c r="AE29" s="11" t="s">
        <v>279</v>
      </c>
      <c r="AF29" s="4">
        <v>2024810.8200000003</v>
      </c>
      <c r="AG29" s="4">
        <v>22861.405999999999</v>
      </c>
      <c r="AH29" s="36">
        <v>0.78800000000000003</v>
      </c>
      <c r="AI29" s="37">
        <v>23</v>
      </c>
      <c r="AJ29" s="1"/>
      <c r="AM29" s="1"/>
      <c r="AU29" s="1"/>
    </row>
    <row r="30" spans="1:47" s="38" customFormat="1">
      <c r="A30" s="46">
        <v>18.477699999999999</v>
      </c>
      <c r="B30" s="11">
        <v>28</v>
      </c>
      <c r="C30" s="11" t="s">
        <v>118</v>
      </c>
      <c r="D30" s="11" t="s">
        <v>106</v>
      </c>
      <c r="E30" s="85" t="s">
        <v>245</v>
      </c>
      <c r="F30" s="41">
        <f t="shared" si="0"/>
        <v>9.835913699999999</v>
      </c>
      <c r="G30" s="14">
        <v>9835913.6999999993</v>
      </c>
      <c r="H30" s="30">
        <v>7616</v>
      </c>
      <c r="I30" s="42">
        <v>0.58022584033613445</v>
      </c>
      <c r="J30" s="43">
        <v>0.55081407563025209</v>
      </c>
      <c r="K30" s="30">
        <f t="shared" si="3"/>
        <v>1291.4802652310923</v>
      </c>
      <c r="L30" s="17">
        <f t="shared" si="9"/>
        <v>0.25900676761655833</v>
      </c>
      <c r="M30" s="45">
        <v>2.0400000000000001E-2</v>
      </c>
      <c r="N30" s="19" t="s">
        <v>302</v>
      </c>
      <c r="O30" s="20" t="s">
        <v>32</v>
      </c>
      <c r="P30" s="20" t="s">
        <v>32</v>
      </c>
      <c r="Q30" s="20" t="s">
        <v>306</v>
      </c>
      <c r="R30" s="20"/>
      <c r="S30" s="20"/>
      <c r="T30" s="20"/>
      <c r="U30" s="20" t="s">
        <v>88</v>
      </c>
      <c r="V30" s="19" t="s">
        <v>31</v>
      </c>
      <c r="W30" s="19" t="s">
        <v>31</v>
      </c>
      <c r="X30" s="4"/>
      <c r="Y30" s="21" t="s">
        <v>124</v>
      </c>
      <c r="Z30" s="14">
        <v>300000</v>
      </c>
      <c r="AA30" s="14">
        <v>1114.1478102189781</v>
      </c>
      <c r="AB30" s="14">
        <f t="shared" si="2"/>
        <v>269.26409337109146</v>
      </c>
      <c r="AC30" s="4"/>
      <c r="AD30" s="11"/>
      <c r="AE30" s="11" t="s">
        <v>125</v>
      </c>
      <c r="AF30" s="4">
        <v>1495951.9700000002</v>
      </c>
      <c r="AG30" s="4">
        <v>8905.0239999999994</v>
      </c>
      <c r="AH30" s="36">
        <v>0.69299999999999995</v>
      </c>
      <c r="AI30" s="37">
        <v>22.6</v>
      </c>
      <c r="AJ30" s="1"/>
      <c r="AM30" s="1"/>
      <c r="AU30" s="1"/>
    </row>
    <row r="31" spans="1:47" s="38" customFormat="1">
      <c r="A31" s="48">
        <v>28.6142</v>
      </c>
      <c r="B31" s="11">
        <v>29</v>
      </c>
      <c r="C31" s="11" t="s">
        <v>230</v>
      </c>
      <c r="D31" s="11" t="s">
        <v>106</v>
      </c>
      <c r="E31" s="85" t="s">
        <v>245</v>
      </c>
      <c r="F31" s="41">
        <f t="shared" si="0"/>
        <v>3.3782639600000004</v>
      </c>
      <c r="G31" s="14">
        <v>3378263.9600000004</v>
      </c>
      <c r="H31" s="30">
        <v>7426</v>
      </c>
      <c r="I31" s="42">
        <v>0.70926474548882301</v>
      </c>
      <c r="J31" s="43">
        <v>0.25343388095879343</v>
      </c>
      <c r="K31" s="30">
        <f t="shared" si="3"/>
        <v>454.92377592243474</v>
      </c>
      <c r="L31" s="17">
        <f t="shared" si="9"/>
        <v>9.1235104310715562E-2</v>
      </c>
      <c r="M31" s="45">
        <v>1.54E-2</v>
      </c>
      <c r="N31" s="27" t="s">
        <v>33</v>
      </c>
      <c r="O31" s="20" t="s">
        <v>32</v>
      </c>
      <c r="P31" s="20"/>
      <c r="Q31" s="20" t="s">
        <v>306</v>
      </c>
      <c r="R31" s="20"/>
      <c r="S31" s="20"/>
      <c r="T31" s="20"/>
      <c r="U31" s="20" t="s">
        <v>88</v>
      </c>
      <c r="V31" s="19"/>
      <c r="W31" s="19"/>
      <c r="X31" s="4"/>
      <c r="Y31" s="21" t="s">
        <v>126</v>
      </c>
      <c r="Z31" s="14">
        <v>2000000</v>
      </c>
      <c r="AA31" s="14">
        <v>2912</v>
      </c>
      <c r="AB31" s="14">
        <f t="shared" si="2"/>
        <v>686.8131868131868</v>
      </c>
      <c r="AC31" s="4"/>
      <c r="AD31" s="11"/>
      <c r="AE31" s="11" t="s">
        <v>127</v>
      </c>
      <c r="AF31" s="4">
        <v>3643624.4099999997</v>
      </c>
      <c r="AG31" s="4">
        <v>12580.602999999999</v>
      </c>
      <c r="AH31" s="36">
        <v>0.74</v>
      </c>
      <c r="AI31" s="37">
        <v>22.7</v>
      </c>
      <c r="AJ31" s="1"/>
      <c r="AM31" s="1"/>
      <c r="AU31" s="1"/>
    </row>
    <row r="32" spans="1:47" s="38" customFormat="1">
      <c r="A32" s="28"/>
      <c r="B32" s="11">
        <v>30</v>
      </c>
      <c r="C32" s="11" t="s">
        <v>121</v>
      </c>
      <c r="D32" s="11" t="s">
        <v>117</v>
      </c>
      <c r="E32" s="85" t="s">
        <v>245</v>
      </c>
      <c r="F32" s="41">
        <f t="shared" si="0"/>
        <v>9.6543719600000006</v>
      </c>
      <c r="G32" s="14">
        <v>9654371.9600000009</v>
      </c>
      <c r="H32" s="30">
        <v>20768</v>
      </c>
      <c r="I32" s="42">
        <v>0.99398112480739598</v>
      </c>
      <c r="J32" s="43">
        <v>0.62466294298921421</v>
      </c>
      <c r="K32" s="30">
        <f t="shared" si="3"/>
        <v>464.86767912172576</v>
      </c>
      <c r="L32" s="17">
        <f>K32/$AG$27</f>
        <v>2.5962256616059314E-2</v>
      </c>
      <c r="M32" s="45">
        <v>3.0499999999999999E-2</v>
      </c>
      <c r="N32" s="27" t="s">
        <v>33</v>
      </c>
      <c r="O32" s="20" t="s">
        <v>33</v>
      </c>
      <c r="P32" s="20" t="s">
        <v>33</v>
      </c>
      <c r="Q32" s="20" t="s">
        <v>32</v>
      </c>
      <c r="R32" s="20">
        <v>2015</v>
      </c>
      <c r="S32" s="20"/>
      <c r="T32" s="20"/>
      <c r="U32" s="20">
        <v>2015</v>
      </c>
      <c r="V32" s="19" t="s">
        <v>31</v>
      </c>
      <c r="W32" s="19" t="s">
        <v>31</v>
      </c>
      <c r="X32" s="4"/>
      <c r="Y32" s="21" t="s">
        <v>129</v>
      </c>
      <c r="Z32" s="14">
        <v>250000</v>
      </c>
      <c r="AA32" s="14">
        <v>285</v>
      </c>
      <c r="AB32" s="14">
        <f t="shared" si="2"/>
        <v>877.19298245614038</v>
      </c>
      <c r="AC32" s="22"/>
      <c r="AD32" s="11"/>
      <c r="AE32" s="49"/>
      <c r="AF32" s="50">
        <f>+SUM(AF19:AF31)</f>
        <v>65232935.409999989</v>
      </c>
      <c r="AG32" s="22"/>
      <c r="AH32" s="51"/>
      <c r="AI32" s="22"/>
      <c r="AJ32" s="1"/>
      <c r="AM32" s="1"/>
      <c r="AU32" s="1"/>
    </row>
    <row r="33" spans="1:47" s="38" customFormat="1">
      <c r="A33" s="28"/>
      <c r="B33" s="11">
        <v>31</v>
      </c>
      <c r="C33" s="11" t="s">
        <v>37</v>
      </c>
      <c r="D33" s="11" t="s">
        <v>117</v>
      </c>
      <c r="E33" s="85" t="s">
        <v>245</v>
      </c>
      <c r="F33" s="41">
        <f t="shared" si="0"/>
        <v>20.460679639999999</v>
      </c>
      <c r="G33" s="14">
        <v>20460679.639999997</v>
      </c>
      <c r="H33" s="30">
        <v>46444</v>
      </c>
      <c r="I33" s="42">
        <v>0.90640341055895268</v>
      </c>
      <c r="J33" s="15" t="s">
        <v>31</v>
      </c>
      <c r="K33" s="30">
        <f t="shared" si="3"/>
        <v>440.54516492980787</v>
      </c>
      <c r="L33" s="17">
        <f t="shared" ref="L33:L34" si="10">K33/$AG$27</f>
        <v>2.4603875761981982E-2</v>
      </c>
      <c r="M33" s="45">
        <v>3.27E-2</v>
      </c>
      <c r="N33" s="27" t="s">
        <v>33</v>
      </c>
      <c r="O33" s="20" t="s">
        <v>32</v>
      </c>
      <c r="P33" s="20" t="s">
        <v>32</v>
      </c>
      <c r="Q33" s="4" t="s">
        <v>32</v>
      </c>
      <c r="R33" s="20">
        <v>2013</v>
      </c>
      <c r="S33" s="20"/>
      <c r="T33" s="20"/>
      <c r="U33" s="20">
        <v>2013</v>
      </c>
      <c r="V33" s="19" t="s">
        <v>31</v>
      </c>
      <c r="W33" s="19" t="s">
        <v>31</v>
      </c>
      <c r="X33" s="4"/>
      <c r="Y33" s="52" t="s">
        <v>131</v>
      </c>
      <c r="Z33" s="14">
        <v>250000</v>
      </c>
      <c r="AA33" s="14">
        <v>277.22912937347439</v>
      </c>
      <c r="AB33" s="14">
        <f t="shared" si="2"/>
        <v>901.78113881823663</v>
      </c>
      <c r="AC33" s="22"/>
      <c r="AD33" s="11"/>
      <c r="AJ33" s="1"/>
      <c r="AM33" s="1"/>
      <c r="AU33" s="1"/>
    </row>
    <row r="34" spans="1:47" s="38" customFormat="1">
      <c r="A34" s="48">
        <v>28.4999</v>
      </c>
      <c r="B34" s="11">
        <v>32</v>
      </c>
      <c r="C34" s="11" t="s">
        <v>255</v>
      </c>
      <c r="D34" s="11" t="s">
        <v>117</v>
      </c>
      <c r="E34" s="85" t="s">
        <v>245</v>
      </c>
      <c r="F34" s="41">
        <f t="shared" si="0"/>
        <v>11.198700000000001</v>
      </c>
      <c r="G34" s="14">
        <v>11198700</v>
      </c>
      <c r="H34" s="30">
        <v>37017</v>
      </c>
      <c r="I34" s="42">
        <v>0.82000162087689443</v>
      </c>
      <c r="J34" s="15" t="s">
        <v>31</v>
      </c>
      <c r="K34" s="30">
        <f t="shared" si="3"/>
        <v>302.52856795526378</v>
      </c>
      <c r="L34" s="17">
        <f t="shared" si="10"/>
        <v>1.6895827926309413E-2</v>
      </c>
      <c r="M34" s="45">
        <v>2.3E-2</v>
      </c>
      <c r="N34" s="27" t="s">
        <v>33</v>
      </c>
      <c r="O34" s="20" t="s">
        <v>32</v>
      </c>
      <c r="P34" s="20" t="s">
        <v>32</v>
      </c>
      <c r="Q34" s="4" t="s">
        <v>32</v>
      </c>
      <c r="R34" s="20">
        <v>2014</v>
      </c>
      <c r="S34" s="20">
        <v>2015</v>
      </c>
      <c r="T34" s="20"/>
      <c r="U34" s="20">
        <v>2015</v>
      </c>
      <c r="V34" s="19"/>
      <c r="W34" s="19"/>
      <c r="X34" s="4"/>
      <c r="Y34" s="52" t="s">
        <v>133</v>
      </c>
      <c r="Z34" s="14">
        <v>250000</v>
      </c>
      <c r="AA34" s="14">
        <v>333.32538067936628</v>
      </c>
      <c r="AB34" s="14">
        <f t="shared" si="2"/>
        <v>750.01789389833777</v>
      </c>
      <c r="AC34" s="22"/>
      <c r="AD34" s="49"/>
      <c r="AE34" s="49"/>
      <c r="AG34" s="22"/>
      <c r="AH34" s="51"/>
      <c r="AI34" s="22"/>
      <c r="AJ34" s="1"/>
      <c r="AM34" s="1"/>
      <c r="AU34" s="1"/>
    </row>
    <row r="35" spans="1:47" s="38" customFormat="1">
      <c r="A35" s="28"/>
      <c r="B35" s="11">
        <v>33</v>
      </c>
      <c r="C35" s="11" t="s">
        <v>56</v>
      </c>
      <c r="D35" s="11" t="s">
        <v>120</v>
      </c>
      <c r="E35" s="85" t="s">
        <v>245</v>
      </c>
      <c r="F35" s="41">
        <f t="shared" si="0"/>
        <v>59.086250019999994</v>
      </c>
      <c r="G35" s="14">
        <v>59086250.019999996</v>
      </c>
      <c r="H35" s="30">
        <v>57109</v>
      </c>
      <c r="I35" s="42">
        <v>0.28023603985361328</v>
      </c>
      <c r="J35" s="43">
        <v>0.38121837188534208</v>
      </c>
      <c r="K35" s="30">
        <f t="shared" si="3"/>
        <v>1034.622389115551</v>
      </c>
      <c r="L35" s="17">
        <f>K35/$AG$28</f>
        <v>0.19844956987198514</v>
      </c>
      <c r="M35" s="45">
        <v>1.29E-2</v>
      </c>
      <c r="N35" s="27" t="s">
        <v>33</v>
      </c>
      <c r="O35" s="20" t="s">
        <v>32</v>
      </c>
      <c r="P35" s="20" t="s">
        <v>33</v>
      </c>
      <c r="Q35" s="20" t="s">
        <v>141</v>
      </c>
      <c r="R35" s="20"/>
      <c r="S35" s="20"/>
      <c r="T35" s="20"/>
      <c r="U35" s="20" t="s">
        <v>88</v>
      </c>
      <c r="V35" s="19">
        <v>0.52</v>
      </c>
      <c r="W35" s="19" t="s">
        <v>31</v>
      </c>
      <c r="X35" s="4"/>
      <c r="Y35" s="52" t="s">
        <v>221</v>
      </c>
      <c r="Z35" s="63">
        <v>250000</v>
      </c>
      <c r="AA35" s="63">
        <v>334.63595671454107</v>
      </c>
      <c r="AB35" s="63">
        <f>Z35/AA35</f>
        <v>747.08050639417934</v>
      </c>
      <c r="AC35" s="22"/>
      <c r="AD35" s="49"/>
      <c r="AE35" s="6" t="s">
        <v>136</v>
      </c>
      <c r="AF35" s="6" t="s">
        <v>95</v>
      </c>
      <c r="AG35" s="6" t="s">
        <v>96</v>
      </c>
      <c r="AH35" s="6" t="s">
        <v>97</v>
      </c>
      <c r="AI35" s="1"/>
      <c r="AJ35" s="1"/>
      <c r="AM35" s="1"/>
      <c r="AU35" s="1"/>
    </row>
    <row r="36" spans="1:47">
      <c r="A36" s="28"/>
      <c r="B36" s="11">
        <v>34</v>
      </c>
      <c r="C36" s="11" t="s">
        <v>128</v>
      </c>
      <c r="D36" s="11" t="s">
        <v>120</v>
      </c>
      <c r="E36" s="85" t="s">
        <v>245</v>
      </c>
      <c r="F36" s="41">
        <f t="shared" si="0"/>
        <v>43.516468639999999</v>
      </c>
      <c r="G36" s="14">
        <v>43516468.640000001</v>
      </c>
      <c r="H36" s="30">
        <v>43261</v>
      </c>
      <c r="I36" s="42">
        <v>0.74755553500843719</v>
      </c>
      <c r="J36" s="43">
        <v>0.49716835024618017</v>
      </c>
      <c r="K36" s="30">
        <f t="shared" si="3"/>
        <v>1005.9052874413444</v>
      </c>
      <c r="L36" s="17">
        <f t="shared" ref="L36:L39" si="11">K36/$AG$28</f>
        <v>0.19294138008683262</v>
      </c>
      <c r="M36" s="45">
        <v>2.1100000000000001E-2</v>
      </c>
      <c r="N36" s="27" t="s">
        <v>33</v>
      </c>
      <c r="O36" s="20" t="s">
        <v>32</v>
      </c>
      <c r="P36" s="20" t="s">
        <v>33</v>
      </c>
      <c r="Q36" s="4" t="s">
        <v>32</v>
      </c>
      <c r="R36" s="20">
        <v>2008</v>
      </c>
      <c r="S36" s="20"/>
      <c r="T36" s="20"/>
      <c r="U36" s="20">
        <v>2008</v>
      </c>
      <c r="V36" s="19" t="s">
        <v>31</v>
      </c>
      <c r="W36" s="19" t="s">
        <v>31</v>
      </c>
      <c r="X36" s="4"/>
      <c r="Y36" s="52" t="s">
        <v>293</v>
      </c>
      <c r="Z36" s="63">
        <v>250000</v>
      </c>
      <c r="AA36" s="63">
        <v>378.14448552064079</v>
      </c>
      <c r="AB36" s="63">
        <f>Z36/AA36</f>
        <v>661.12295583470541</v>
      </c>
      <c r="AC36" s="22"/>
      <c r="AE36" s="11" t="s">
        <v>140</v>
      </c>
      <c r="AF36" s="4">
        <v>16997</v>
      </c>
      <c r="AG36" s="36">
        <v>0.79500000000000004</v>
      </c>
      <c r="AH36" s="4" t="s">
        <v>141</v>
      </c>
    </row>
    <row r="37" spans="1:47">
      <c r="A37" s="28"/>
      <c r="B37" s="11">
        <v>35</v>
      </c>
      <c r="C37" s="11" t="s">
        <v>130</v>
      </c>
      <c r="D37" s="11" t="s">
        <v>120</v>
      </c>
      <c r="E37" s="85" t="s">
        <v>245</v>
      </c>
      <c r="F37" s="41">
        <f t="shared" si="0"/>
        <v>11.870101</v>
      </c>
      <c r="G37" s="14">
        <v>11870101</v>
      </c>
      <c r="H37" s="30">
        <v>6998</v>
      </c>
      <c r="I37" s="42">
        <v>0.57830808802514999</v>
      </c>
      <c r="J37" s="42">
        <v>0.18005144326950556</v>
      </c>
      <c r="K37" s="30">
        <f t="shared" si="3"/>
        <v>1696.2133466704772</v>
      </c>
      <c r="L37" s="17">
        <f t="shared" si="11"/>
        <v>0.32534846780730381</v>
      </c>
      <c r="M37" s="45">
        <v>0</v>
      </c>
      <c r="N37" s="27" t="s">
        <v>33</v>
      </c>
      <c r="O37" s="20" t="s">
        <v>32</v>
      </c>
      <c r="P37" s="20" t="s">
        <v>33</v>
      </c>
      <c r="Q37" s="20" t="s">
        <v>141</v>
      </c>
      <c r="R37" s="20"/>
      <c r="S37" s="20"/>
      <c r="T37" s="20"/>
      <c r="U37" s="20" t="s">
        <v>88</v>
      </c>
      <c r="V37" s="19" t="s">
        <v>31</v>
      </c>
      <c r="W37" s="19">
        <v>0.53</v>
      </c>
      <c r="X37" s="4"/>
      <c r="Y37" s="21" t="s">
        <v>135</v>
      </c>
      <c r="Z37" s="14">
        <v>1750000</v>
      </c>
      <c r="AA37" s="14">
        <v>1049</v>
      </c>
      <c r="AB37" s="14">
        <f t="shared" si="2"/>
        <v>1668.2554814108676</v>
      </c>
      <c r="AC37" s="22"/>
      <c r="AE37" s="11" t="s">
        <v>145</v>
      </c>
      <c r="AF37" s="4">
        <v>8631</v>
      </c>
      <c r="AG37" s="36">
        <v>0.70599999999999996</v>
      </c>
      <c r="AH37" s="4" t="s">
        <v>141</v>
      </c>
    </row>
    <row r="38" spans="1:47">
      <c r="A38" s="53">
        <v>5708.68</v>
      </c>
      <c r="B38" s="11">
        <v>36</v>
      </c>
      <c r="C38" s="11" t="s">
        <v>132</v>
      </c>
      <c r="D38" s="11" t="s">
        <v>120</v>
      </c>
      <c r="E38" s="85" t="s">
        <v>245</v>
      </c>
      <c r="F38" s="41">
        <f t="shared" si="0"/>
        <v>97.382392420000002</v>
      </c>
      <c r="G38" s="14">
        <v>97382392.420000002</v>
      </c>
      <c r="H38" s="30">
        <v>70936</v>
      </c>
      <c r="I38" s="42">
        <v>0.49743430698094054</v>
      </c>
      <c r="J38" s="43">
        <v>0.74949250028194425</v>
      </c>
      <c r="K38" s="30">
        <f t="shared" si="3"/>
        <v>1372.8204637983536</v>
      </c>
      <c r="L38" s="17">
        <f t="shared" si="11"/>
        <v>0.26331890109698336</v>
      </c>
      <c r="M38" s="45">
        <v>1.44E-2</v>
      </c>
      <c r="N38" s="27" t="s">
        <v>33</v>
      </c>
      <c r="O38" s="20" t="s">
        <v>32</v>
      </c>
      <c r="P38" s="20" t="s">
        <v>32</v>
      </c>
      <c r="Q38" s="4" t="s">
        <v>32</v>
      </c>
      <c r="R38" s="20"/>
      <c r="S38" s="20"/>
      <c r="T38" s="20" t="s">
        <v>92</v>
      </c>
      <c r="U38" s="20">
        <v>2013</v>
      </c>
      <c r="V38" s="19" t="s">
        <v>31</v>
      </c>
      <c r="W38" s="19" t="s">
        <v>31</v>
      </c>
      <c r="X38" s="4"/>
      <c r="Y38" s="21" t="s">
        <v>139</v>
      </c>
      <c r="Z38" s="14">
        <v>600000</v>
      </c>
      <c r="AA38" s="14">
        <v>1137</v>
      </c>
      <c r="AB38" s="14">
        <f t="shared" si="2"/>
        <v>527.70448548812669</v>
      </c>
      <c r="AC38" s="22"/>
      <c r="AE38" s="11" t="s">
        <v>148</v>
      </c>
      <c r="AF38" s="4">
        <v>15587</v>
      </c>
      <c r="AG38" s="36">
        <v>0.754</v>
      </c>
      <c r="AH38" s="37">
        <v>8.9</v>
      </c>
    </row>
    <row r="39" spans="1:47">
      <c r="A39" s="53">
        <v>3.37</v>
      </c>
      <c r="B39" s="11">
        <v>37</v>
      </c>
      <c r="C39" s="11" t="s">
        <v>217</v>
      </c>
      <c r="D39" s="11" t="s">
        <v>120</v>
      </c>
      <c r="E39" s="85" t="s">
        <v>245</v>
      </c>
      <c r="F39" s="41">
        <f t="shared" si="0"/>
        <v>22.528177919999997</v>
      </c>
      <c r="G39" s="14">
        <v>22528177.919999998</v>
      </c>
      <c r="H39" s="30">
        <v>52780</v>
      </c>
      <c r="I39" s="15">
        <v>0.92279272451686245</v>
      </c>
      <c r="J39" s="16" t="s">
        <v>31</v>
      </c>
      <c r="K39" s="30">
        <f t="shared" si="3"/>
        <v>426.83171504357705</v>
      </c>
      <c r="L39" s="17">
        <f t="shared" si="11"/>
        <v>8.1870034081254969E-2</v>
      </c>
      <c r="M39" s="45">
        <v>1.15E-2</v>
      </c>
      <c r="N39" s="27" t="s">
        <v>33</v>
      </c>
      <c r="O39" s="20" t="s">
        <v>32</v>
      </c>
      <c r="P39" s="20" t="s">
        <v>32</v>
      </c>
      <c r="Q39" s="4" t="s">
        <v>32</v>
      </c>
      <c r="R39" s="20">
        <v>2013</v>
      </c>
      <c r="S39" s="20" t="s">
        <v>33</v>
      </c>
      <c r="T39" s="20"/>
      <c r="U39" s="20">
        <v>2013</v>
      </c>
      <c r="V39" s="19" t="s">
        <v>31</v>
      </c>
      <c r="W39" s="19" t="s">
        <v>31</v>
      </c>
      <c r="X39" s="4"/>
      <c r="Y39" s="21" t="s">
        <v>144</v>
      </c>
      <c r="Z39" s="14">
        <v>1000000</v>
      </c>
      <c r="AA39" s="14">
        <v>1104.5616326685492</v>
      </c>
      <c r="AB39" s="14">
        <f t="shared" si="2"/>
        <v>905.33653390084248</v>
      </c>
      <c r="AC39" s="22"/>
      <c r="AE39" s="11" t="s">
        <v>151</v>
      </c>
      <c r="AF39" s="4">
        <v>15912</v>
      </c>
      <c r="AG39" s="36">
        <v>0.77600000000000002</v>
      </c>
      <c r="AH39" s="37">
        <v>20.7</v>
      </c>
    </row>
    <row r="40" spans="1:47">
      <c r="A40" s="28"/>
      <c r="B40" s="11">
        <v>38</v>
      </c>
      <c r="C40" s="11" t="s">
        <v>214</v>
      </c>
      <c r="D40" s="11" t="s">
        <v>122</v>
      </c>
      <c r="E40" s="85" t="s">
        <v>245</v>
      </c>
      <c r="F40" s="41">
        <f t="shared" si="0"/>
        <v>27.288399999999999</v>
      </c>
      <c r="G40" s="14">
        <v>27288400</v>
      </c>
      <c r="H40" s="30">
        <v>17084</v>
      </c>
      <c r="I40" s="15">
        <v>0.42999297588386792</v>
      </c>
      <c r="J40" s="16">
        <v>0.34</v>
      </c>
      <c r="K40" s="30">
        <f t="shared" si="3"/>
        <v>1597.3074221493796</v>
      </c>
      <c r="L40" s="17">
        <f>K40/$AG$29</f>
        <v>6.9869168245792923E-2</v>
      </c>
      <c r="M40" s="45">
        <v>2.76E-2</v>
      </c>
      <c r="N40" s="27" t="s">
        <v>33</v>
      </c>
      <c r="O40" s="20" t="s">
        <v>32</v>
      </c>
      <c r="P40" s="20" t="s">
        <v>33</v>
      </c>
      <c r="Q40" s="20" t="s">
        <v>33</v>
      </c>
      <c r="R40" s="20"/>
      <c r="S40" s="20"/>
      <c r="T40" s="20"/>
      <c r="U40" s="20" t="s">
        <v>88</v>
      </c>
      <c r="V40" s="19" t="s">
        <v>31</v>
      </c>
      <c r="W40" s="19" t="s">
        <v>31</v>
      </c>
      <c r="X40" s="4"/>
      <c r="Y40" s="21" t="s">
        <v>147</v>
      </c>
      <c r="Z40" s="14">
        <v>2000000</v>
      </c>
      <c r="AA40" s="14">
        <v>1356</v>
      </c>
      <c r="AB40" s="14">
        <f t="shared" si="2"/>
        <v>1474.9262536873157</v>
      </c>
      <c r="AC40" s="4"/>
      <c r="AE40" s="11" t="s">
        <v>154</v>
      </c>
      <c r="AF40" s="4">
        <v>24186</v>
      </c>
      <c r="AG40" s="36">
        <v>0.84699999999999998</v>
      </c>
      <c r="AH40" s="37">
        <v>14.4</v>
      </c>
    </row>
    <row r="41" spans="1:47" ht="18" customHeight="1">
      <c r="A41" s="89" t="s">
        <v>252</v>
      </c>
      <c r="B41" s="11">
        <v>39</v>
      </c>
      <c r="C41" s="11" t="s">
        <v>124</v>
      </c>
      <c r="D41" s="11" t="s">
        <v>122</v>
      </c>
      <c r="E41" s="85" t="s">
        <v>245</v>
      </c>
      <c r="F41" s="41">
        <f t="shared" si="0"/>
        <v>4.7865428099999994</v>
      </c>
      <c r="G41" s="14">
        <v>4786542.8099999996</v>
      </c>
      <c r="H41" s="30">
        <v>3990</v>
      </c>
      <c r="I41" s="42">
        <v>0.44987468671679198</v>
      </c>
      <c r="J41" s="43">
        <v>1</v>
      </c>
      <c r="K41" s="30">
        <f t="shared" si="3"/>
        <v>1199.6347894736841</v>
      </c>
      <c r="L41" s="17">
        <f>K41/$AG$29</f>
        <v>5.2474234938729672E-2</v>
      </c>
      <c r="M41" s="45">
        <v>2.7000000000000001E-3</v>
      </c>
      <c r="N41" s="27" t="s">
        <v>33</v>
      </c>
      <c r="O41" s="20" t="s">
        <v>32</v>
      </c>
      <c r="P41" s="20" t="s">
        <v>33</v>
      </c>
      <c r="Q41" s="20" t="s">
        <v>33</v>
      </c>
      <c r="R41" s="20"/>
      <c r="S41" s="20"/>
      <c r="T41" s="20"/>
      <c r="U41" s="20" t="s">
        <v>88</v>
      </c>
      <c r="V41" s="19" t="s">
        <v>31</v>
      </c>
      <c r="W41" s="19" t="s">
        <v>31</v>
      </c>
      <c r="X41" s="4"/>
      <c r="Y41" s="21" t="s">
        <v>150</v>
      </c>
      <c r="Z41" s="14">
        <v>500000</v>
      </c>
      <c r="AA41" s="14">
        <v>484</v>
      </c>
      <c r="AB41" s="14">
        <f t="shared" si="2"/>
        <v>1033.0578512396694</v>
      </c>
      <c r="AC41" s="4"/>
      <c r="AD41" s="5"/>
      <c r="AE41" s="11" t="s">
        <v>159</v>
      </c>
      <c r="AF41" s="4">
        <v>1850</v>
      </c>
      <c r="AG41" s="36">
        <v>0.49299999999999999</v>
      </c>
      <c r="AH41" s="37">
        <v>58.5</v>
      </c>
    </row>
    <row r="42" spans="1:47">
      <c r="B42" s="11">
        <v>40</v>
      </c>
      <c r="C42" s="11" t="s">
        <v>146</v>
      </c>
      <c r="D42" s="11" t="s">
        <v>125</v>
      </c>
      <c r="E42" s="85" t="s">
        <v>245</v>
      </c>
      <c r="F42" s="41">
        <f t="shared" si="0"/>
        <v>21.936844899999997</v>
      </c>
      <c r="G42" s="14">
        <v>21936844.899999999</v>
      </c>
      <c r="H42" s="30">
        <v>81102</v>
      </c>
      <c r="I42" s="42">
        <v>0.81327217577864908</v>
      </c>
      <c r="J42" s="43">
        <v>0.28171931641636455</v>
      </c>
      <c r="K42" s="30">
        <f t="shared" si="3"/>
        <v>270.48463539740078</v>
      </c>
      <c r="L42" s="17">
        <f>K42/$AG$30</f>
        <v>3.0374385896927487E-2</v>
      </c>
      <c r="M42" s="45">
        <v>4.8899999999999999E-2</v>
      </c>
      <c r="N42" s="27" t="s">
        <v>33</v>
      </c>
      <c r="O42" s="20" t="s">
        <v>32</v>
      </c>
      <c r="P42" s="20" t="s">
        <v>33</v>
      </c>
      <c r="Q42" s="4" t="s">
        <v>32</v>
      </c>
      <c r="R42" s="20"/>
      <c r="S42" s="20"/>
      <c r="T42" s="20" t="s">
        <v>92</v>
      </c>
      <c r="U42" s="20">
        <v>2012</v>
      </c>
      <c r="V42" s="19" t="s">
        <v>31</v>
      </c>
      <c r="W42" s="19" t="s">
        <v>31</v>
      </c>
      <c r="X42" s="4"/>
      <c r="Y42" s="21" t="s">
        <v>153</v>
      </c>
      <c r="Z42" s="14">
        <v>1500000</v>
      </c>
      <c r="AA42" s="14">
        <v>515.76127918684369</v>
      </c>
      <c r="AB42" s="14">
        <f t="shared" si="2"/>
        <v>2908.3222423461502</v>
      </c>
      <c r="AC42" s="4"/>
      <c r="AD42" s="11"/>
      <c r="AE42" s="11" t="s">
        <v>162</v>
      </c>
      <c r="AF42" s="4">
        <v>8981</v>
      </c>
      <c r="AG42" s="36">
        <v>0.73</v>
      </c>
      <c r="AH42" s="37">
        <v>19.899999999999999</v>
      </c>
    </row>
    <row r="43" spans="1:47">
      <c r="B43" s="11">
        <v>41</v>
      </c>
      <c r="C43" s="11" t="s">
        <v>149</v>
      </c>
      <c r="D43" s="11" t="s">
        <v>127</v>
      </c>
      <c r="E43" s="85" t="s">
        <v>245</v>
      </c>
      <c r="F43" s="41">
        <f t="shared" si="0"/>
        <v>94.508196599999991</v>
      </c>
      <c r="G43" s="14">
        <v>94508196.599999994</v>
      </c>
      <c r="H43" s="30">
        <v>59209</v>
      </c>
      <c r="I43" s="42">
        <v>0.47282210366633143</v>
      </c>
      <c r="J43" s="43">
        <v>0.31759532291329323</v>
      </c>
      <c r="K43" s="30">
        <f t="shared" si="3"/>
        <v>1596.179577429107</v>
      </c>
      <c r="L43" s="17">
        <f>K43/$AG$31</f>
        <v>0.12687623776293611</v>
      </c>
      <c r="M43" s="45">
        <v>3.4500000000000003E-2</v>
      </c>
      <c r="N43" s="27" t="s">
        <v>33</v>
      </c>
      <c r="O43" s="20" t="s">
        <v>32</v>
      </c>
      <c r="P43" s="20" t="s">
        <v>32</v>
      </c>
      <c r="Q43" s="20" t="s">
        <v>32</v>
      </c>
      <c r="R43" s="20">
        <v>2016</v>
      </c>
      <c r="S43" s="20" t="s">
        <v>33</v>
      </c>
      <c r="T43" s="20"/>
      <c r="U43" s="20">
        <v>2016</v>
      </c>
      <c r="V43" s="19">
        <f>18902/H43</f>
        <v>0.31924200712729484</v>
      </c>
      <c r="W43" s="19" t="s">
        <v>31</v>
      </c>
      <c r="X43" s="4"/>
      <c r="Y43" s="21" t="s">
        <v>156</v>
      </c>
      <c r="Z43" s="14">
        <v>500000</v>
      </c>
      <c r="AA43" s="14">
        <v>1162</v>
      </c>
      <c r="AB43" s="14">
        <f t="shared" si="2"/>
        <v>430.29259896729775</v>
      </c>
      <c r="AC43" s="4"/>
      <c r="AD43" s="11"/>
      <c r="AE43" s="11" t="s">
        <v>164</v>
      </c>
      <c r="AF43" s="4">
        <v>16635</v>
      </c>
      <c r="AG43" s="36">
        <v>0.72499999999999998</v>
      </c>
      <c r="AH43" s="37" t="s">
        <v>141</v>
      </c>
    </row>
    <row r="44" spans="1:47">
      <c r="B44" s="11">
        <v>42</v>
      </c>
      <c r="C44" s="11" t="s">
        <v>152</v>
      </c>
      <c r="D44" s="11" t="s">
        <v>127</v>
      </c>
      <c r="E44" s="85" t="s">
        <v>245</v>
      </c>
      <c r="F44" s="41">
        <f t="shared" si="0"/>
        <v>68.659747609999997</v>
      </c>
      <c r="G44" s="14">
        <v>68659747.609999999</v>
      </c>
      <c r="H44" s="30">
        <v>12374</v>
      </c>
      <c r="I44" s="42">
        <v>8.4774527234524E-2</v>
      </c>
      <c r="J44" s="43">
        <v>2.4971714886051398E-2</v>
      </c>
      <c r="K44" s="30">
        <f t="shared" si="3"/>
        <v>5548.7108138031354</v>
      </c>
      <c r="L44" s="17">
        <f t="shared" ref="L44:L45" si="12">K44/$AG$31</f>
        <v>0.44105285047172504</v>
      </c>
      <c r="M44" s="45">
        <v>0</v>
      </c>
      <c r="N44" s="27" t="s">
        <v>302</v>
      </c>
      <c r="O44" s="20" t="s">
        <v>32</v>
      </c>
      <c r="P44" s="20" t="s">
        <v>33</v>
      </c>
      <c r="Q44" s="20" t="s">
        <v>32</v>
      </c>
      <c r="R44" s="20">
        <v>2011</v>
      </c>
      <c r="S44" s="20"/>
      <c r="T44" s="20"/>
      <c r="U44" s="20">
        <v>2011</v>
      </c>
      <c r="V44" s="19">
        <f>2265/H44</f>
        <v>0.1830450945530952</v>
      </c>
      <c r="W44" s="19" t="s">
        <v>31</v>
      </c>
      <c r="X44" s="4"/>
      <c r="Y44" s="21" t="s">
        <v>158</v>
      </c>
      <c r="Z44" s="14">
        <v>500000</v>
      </c>
      <c r="AA44" s="14">
        <v>1215</v>
      </c>
      <c r="AB44" s="14">
        <f t="shared" si="2"/>
        <v>411.52263374485597</v>
      </c>
      <c r="AC44" s="4"/>
      <c r="AD44" s="11"/>
      <c r="AE44" s="11" t="s">
        <v>167</v>
      </c>
      <c r="AF44" s="4">
        <v>33327</v>
      </c>
      <c r="AG44" s="36">
        <v>0.78</v>
      </c>
      <c r="AH44" s="37" t="s">
        <v>141</v>
      </c>
    </row>
    <row r="45" spans="1:47">
      <c r="B45" s="11">
        <v>43</v>
      </c>
      <c r="C45" s="11" t="s">
        <v>229</v>
      </c>
      <c r="D45" s="11" t="s">
        <v>127</v>
      </c>
      <c r="E45" s="85" t="s">
        <v>245</v>
      </c>
      <c r="F45" s="41">
        <f t="shared" si="0"/>
        <v>5.871608890000001</v>
      </c>
      <c r="G45" s="14">
        <v>5871608.8900000006</v>
      </c>
      <c r="H45" s="30">
        <v>12540</v>
      </c>
      <c r="I45" s="42">
        <v>0.74649122807017543</v>
      </c>
      <c r="J45" s="43">
        <v>0.58987240829346088</v>
      </c>
      <c r="K45" s="30">
        <f t="shared" si="3"/>
        <v>468.23037400318987</v>
      </c>
      <c r="L45" s="17">
        <f t="shared" si="12"/>
        <v>3.7218436509218987E-2</v>
      </c>
      <c r="M45" s="45">
        <v>1.6299999999999999E-2</v>
      </c>
      <c r="N45" s="27" t="s">
        <v>302</v>
      </c>
      <c r="O45" s="20" t="s">
        <v>32</v>
      </c>
      <c r="P45" s="20" t="s">
        <v>32</v>
      </c>
      <c r="Q45" s="20" t="s">
        <v>141</v>
      </c>
      <c r="R45" s="20"/>
      <c r="S45" s="20"/>
      <c r="T45" s="20"/>
      <c r="U45" s="20" t="s">
        <v>88</v>
      </c>
      <c r="V45" s="19"/>
      <c r="W45" s="19"/>
      <c r="X45" s="4"/>
      <c r="Y45" s="21" t="s">
        <v>161</v>
      </c>
      <c r="Z45" s="14">
        <v>500000</v>
      </c>
      <c r="AA45" s="14">
        <v>1240</v>
      </c>
      <c r="AB45" s="14">
        <f t="shared" si="2"/>
        <v>403.22580645161293</v>
      </c>
      <c r="AC45" s="4"/>
      <c r="AD45" s="11"/>
      <c r="AE45" s="11" t="s">
        <v>169</v>
      </c>
      <c r="AF45" s="4">
        <v>22385</v>
      </c>
      <c r="AG45" s="36">
        <v>0.79500000000000004</v>
      </c>
      <c r="AH45" s="37">
        <v>11.5</v>
      </c>
    </row>
    <row r="46" spans="1:47">
      <c r="D46" s="2"/>
      <c r="E46" s="2"/>
      <c r="F46" s="2"/>
      <c r="G46" s="55"/>
      <c r="H46" s="56"/>
      <c r="I46" s="57"/>
      <c r="J46" s="57"/>
      <c r="K46" s="56"/>
      <c r="L46" s="2"/>
      <c r="M46" s="2"/>
      <c r="N46" s="2"/>
      <c r="O46" s="2"/>
      <c r="P46" s="2"/>
      <c r="Q46" s="2"/>
      <c r="R46" s="2"/>
      <c r="S46" s="2"/>
      <c r="T46" s="2"/>
      <c r="U46" s="2"/>
      <c r="V46" s="2"/>
      <c r="W46" s="2"/>
      <c r="X46" s="4"/>
      <c r="Y46" s="21" t="s">
        <v>132</v>
      </c>
      <c r="Z46" s="14">
        <v>250000</v>
      </c>
      <c r="AA46" s="14">
        <v>1144</v>
      </c>
      <c r="AB46" s="14">
        <f t="shared" si="2"/>
        <v>218.53146853146853</v>
      </c>
      <c r="AC46" s="4"/>
      <c r="AD46" s="11"/>
      <c r="AE46" s="11" t="s">
        <v>172</v>
      </c>
      <c r="AF46" s="4" t="s">
        <v>141</v>
      </c>
      <c r="AG46" s="36">
        <v>0.77500000000000002</v>
      </c>
      <c r="AH46" s="37" t="s">
        <v>141</v>
      </c>
    </row>
    <row r="47" spans="1:47">
      <c r="D47" s="2"/>
      <c r="E47" s="2"/>
      <c r="F47" s="2"/>
      <c r="G47" s="55"/>
      <c r="H47" s="56"/>
      <c r="I47" s="57"/>
      <c r="J47" s="57"/>
      <c r="K47" s="2"/>
      <c r="L47" s="2"/>
      <c r="M47" s="2"/>
      <c r="N47" s="2"/>
      <c r="O47" s="2"/>
      <c r="P47" s="2"/>
      <c r="Q47" s="2"/>
      <c r="R47" s="2"/>
      <c r="S47" s="2"/>
      <c r="T47" s="2"/>
      <c r="U47" s="2"/>
      <c r="V47" s="2"/>
      <c r="W47" s="2"/>
      <c r="X47" s="4"/>
      <c r="Y47" s="21" t="s">
        <v>166</v>
      </c>
      <c r="Z47" s="14">
        <v>2000000</v>
      </c>
      <c r="AA47" s="14">
        <v>1144</v>
      </c>
      <c r="AB47" s="14">
        <f t="shared" si="2"/>
        <v>1748.2517482517483</v>
      </c>
      <c r="AC47" s="4"/>
      <c r="AD47" s="11"/>
      <c r="AE47" s="11" t="s">
        <v>175</v>
      </c>
      <c r="AF47" s="4">
        <v>14884</v>
      </c>
      <c r="AG47" s="36">
        <v>0.76700000000000002</v>
      </c>
      <c r="AH47" s="37">
        <v>32.1</v>
      </c>
    </row>
    <row r="48" spans="1:47">
      <c r="D48" s="2"/>
      <c r="E48" s="2"/>
      <c r="F48" s="2"/>
      <c r="G48" s="55"/>
      <c r="H48" s="56"/>
      <c r="I48" s="57"/>
      <c r="J48" s="57"/>
      <c r="K48" s="2"/>
      <c r="L48" s="2"/>
      <c r="M48" s="2"/>
      <c r="N48" s="2"/>
      <c r="O48" s="2"/>
      <c r="P48" s="2"/>
      <c r="Q48" s="2"/>
      <c r="R48" s="2"/>
      <c r="S48" s="2"/>
      <c r="T48" s="2"/>
      <c r="U48" s="2"/>
      <c r="V48" s="2"/>
      <c r="W48" s="2"/>
      <c r="X48" s="4"/>
      <c r="Y48" s="21" t="s">
        <v>301</v>
      </c>
      <c r="Z48" s="14">
        <v>1000000</v>
      </c>
      <c r="AA48" s="14">
        <v>1372.8204637983536</v>
      </c>
      <c r="AB48" s="14">
        <f t="shared" si="2"/>
        <v>728.42737005331003</v>
      </c>
      <c r="AC48" s="4"/>
      <c r="AD48" s="11"/>
    </row>
    <row r="49" spans="1:30" ht="15" customHeight="1">
      <c r="D49" s="2"/>
      <c r="E49" s="2"/>
      <c r="F49" s="2"/>
      <c r="G49" s="55"/>
      <c r="H49" s="56"/>
      <c r="I49" s="57"/>
      <c r="J49" s="57"/>
      <c r="K49" s="2"/>
      <c r="L49" s="2"/>
      <c r="M49" s="2"/>
      <c r="N49" s="2"/>
      <c r="O49" s="2"/>
      <c r="P49" s="2"/>
      <c r="Q49" s="2"/>
      <c r="R49" s="2"/>
      <c r="S49" s="2"/>
      <c r="T49" s="2"/>
      <c r="U49" s="2"/>
      <c r="V49" s="2"/>
      <c r="W49" s="2"/>
      <c r="X49" s="4"/>
      <c r="Y49" s="21" t="s">
        <v>128</v>
      </c>
      <c r="Z49" s="14">
        <v>1000000</v>
      </c>
      <c r="AA49" s="14">
        <v>469</v>
      </c>
      <c r="AB49" s="14">
        <f t="shared" si="2"/>
        <v>2132.1961620469083</v>
      </c>
      <c r="AC49" s="4"/>
      <c r="AD49" s="11"/>
    </row>
    <row r="50" spans="1:30">
      <c r="D50" s="2"/>
      <c r="E50" s="2"/>
      <c r="F50" s="2"/>
      <c r="G50" s="55"/>
      <c r="H50" s="56"/>
      <c r="I50" s="57"/>
      <c r="J50" s="57"/>
      <c r="K50" s="2"/>
      <c r="L50" s="2"/>
      <c r="M50" s="2"/>
      <c r="N50" s="2"/>
      <c r="O50" s="2"/>
      <c r="P50" s="2"/>
      <c r="Q50" s="2"/>
      <c r="R50" s="2"/>
      <c r="S50" s="2"/>
      <c r="T50" s="2"/>
      <c r="U50" s="2"/>
      <c r="V50" s="2"/>
      <c r="W50" s="2"/>
      <c r="X50" s="4"/>
      <c r="Y50" s="21" t="s">
        <v>171</v>
      </c>
      <c r="Z50" s="14">
        <v>1000000</v>
      </c>
      <c r="AA50" s="14">
        <v>509</v>
      </c>
      <c r="AB50" s="14">
        <f t="shared" si="2"/>
        <v>1964.6365422396857</v>
      </c>
      <c r="AC50" s="4"/>
      <c r="AD50" s="11"/>
    </row>
    <row r="51" spans="1:30">
      <c r="A51" s="54" t="s">
        <v>215</v>
      </c>
      <c r="V51" s="2"/>
      <c r="W51" s="2"/>
      <c r="X51" s="4"/>
      <c r="Y51" s="21" t="s">
        <v>174</v>
      </c>
      <c r="Z51" s="14">
        <v>550000</v>
      </c>
      <c r="AA51" s="14">
        <v>777.91630744480642</v>
      </c>
      <c r="AB51" s="14">
        <f t="shared" si="2"/>
        <v>707.01693066001553</v>
      </c>
      <c r="AC51" s="4"/>
      <c r="AD51" s="11"/>
    </row>
    <row r="52" spans="1:30" ht="13.9" customHeight="1">
      <c r="A52" s="54" t="s">
        <v>216</v>
      </c>
      <c r="D52" s="60"/>
      <c r="E52" s="2"/>
      <c r="F52" s="2"/>
      <c r="G52" s="55"/>
      <c r="H52" s="56"/>
      <c r="I52" s="57"/>
      <c r="J52" s="57"/>
      <c r="K52" s="2"/>
      <c r="L52" s="2"/>
      <c r="M52" s="2"/>
      <c r="N52" s="2"/>
      <c r="O52" s="2"/>
      <c r="P52" s="2"/>
      <c r="Q52" s="2"/>
      <c r="R52" s="2"/>
      <c r="S52" s="2"/>
      <c r="T52" s="2"/>
      <c r="U52" s="2"/>
      <c r="V52" s="2"/>
      <c r="W52" s="2"/>
      <c r="X52" s="4"/>
      <c r="Y52" s="21" t="s">
        <v>177</v>
      </c>
      <c r="Z52" s="14">
        <v>550000</v>
      </c>
      <c r="AA52" s="14">
        <v>777.91630744480642</v>
      </c>
      <c r="AB52" s="14">
        <f t="shared" si="2"/>
        <v>707.01693066001553</v>
      </c>
      <c r="AC52" s="4"/>
      <c r="AD52" s="11"/>
    </row>
    <row r="53" spans="1:30">
      <c r="A53" s="54" t="s">
        <v>218</v>
      </c>
      <c r="D53" s="60"/>
      <c r="E53" s="2"/>
      <c r="F53" s="2"/>
      <c r="G53" s="2"/>
      <c r="H53" s="2"/>
      <c r="I53" s="2"/>
      <c r="K53" s="2"/>
      <c r="L53" s="2"/>
      <c r="M53" s="2"/>
      <c r="N53" s="2"/>
      <c r="O53" s="2"/>
      <c r="P53" s="2"/>
      <c r="Q53" s="2"/>
      <c r="R53" s="2"/>
      <c r="S53" s="2"/>
      <c r="T53" s="2"/>
      <c r="U53" s="2"/>
      <c r="V53" s="2"/>
      <c r="W53" s="2"/>
      <c r="X53" s="4"/>
      <c r="Y53" s="21" t="s">
        <v>295</v>
      </c>
      <c r="Z53" s="14">
        <v>750000</v>
      </c>
      <c r="AA53" s="14">
        <v>1005.9052874413444</v>
      </c>
      <c r="AB53" s="14">
        <f t="shared" si="2"/>
        <v>745.59703519177833</v>
      </c>
      <c r="AC53" s="4"/>
      <c r="AD53" s="11"/>
    </row>
    <row r="54" spans="1:30">
      <c r="A54" s="54" t="s">
        <v>219</v>
      </c>
      <c r="P54" s="2"/>
      <c r="Q54" s="2"/>
      <c r="R54" s="2"/>
      <c r="S54" s="2"/>
      <c r="T54" s="2"/>
      <c r="U54" s="2"/>
      <c r="V54" s="2"/>
      <c r="W54" s="2"/>
      <c r="X54" s="4"/>
      <c r="Y54" s="21" t="s">
        <v>291</v>
      </c>
      <c r="Z54" s="14">
        <v>500000</v>
      </c>
      <c r="AA54" s="14">
        <v>1005.9052874413444</v>
      </c>
      <c r="AB54" s="14">
        <f t="shared" si="2"/>
        <v>497.06469012785226</v>
      </c>
      <c r="AC54" s="4"/>
      <c r="AD54" s="11"/>
    </row>
    <row r="55" spans="1:30">
      <c r="A55" s="59" t="s">
        <v>165</v>
      </c>
      <c r="D55" s="61"/>
      <c r="E55" s="2"/>
      <c r="F55" s="2"/>
      <c r="G55" s="2"/>
      <c r="H55" s="2"/>
      <c r="I55" s="2"/>
      <c r="K55" s="2"/>
      <c r="L55" s="2"/>
      <c r="M55" s="2"/>
      <c r="N55" s="2"/>
      <c r="O55" s="2"/>
      <c r="P55" s="2"/>
      <c r="Q55" s="2"/>
      <c r="R55" s="2"/>
      <c r="S55" s="2"/>
      <c r="T55" s="2"/>
      <c r="U55" s="2"/>
      <c r="V55" s="2"/>
      <c r="W55" s="2"/>
      <c r="X55" s="4"/>
      <c r="Y55" s="21" t="s">
        <v>146</v>
      </c>
      <c r="Z55" s="14">
        <v>1000000</v>
      </c>
      <c r="AA55" s="14">
        <v>353</v>
      </c>
      <c r="AB55" s="14">
        <f t="shared" si="2"/>
        <v>2832.8611898016998</v>
      </c>
      <c r="AC55" s="4"/>
      <c r="AD55" s="11"/>
    </row>
    <row r="56" spans="1:30">
      <c r="A56" s="54" t="s">
        <v>168</v>
      </c>
      <c r="D56" s="61"/>
      <c r="E56" s="2"/>
      <c r="F56" s="2"/>
      <c r="G56" s="2"/>
      <c r="H56" s="2"/>
      <c r="I56" s="2"/>
      <c r="K56" s="2"/>
      <c r="L56" s="2"/>
      <c r="M56" s="2"/>
      <c r="N56" s="2"/>
      <c r="O56" s="2"/>
      <c r="P56" s="2"/>
      <c r="Q56" s="2"/>
      <c r="R56" s="2"/>
      <c r="S56" s="2"/>
      <c r="T56" s="2"/>
      <c r="U56" s="2"/>
      <c r="V56" s="62"/>
      <c r="W56" s="62"/>
      <c r="X56" s="4"/>
      <c r="Y56" s="21" t="s">
        <v>180</v>
      </c>
      <c r="Z56" s="14">
        <v>1500000</v>
      </c>
      <c r="AA56" s="14">
        <v>353</v>
      </c>
      <c r="AB56" s="14">
        <f t="shared" si="2"/>
        <v>4249.2917847025492</v>
      </c>
      <c r="AC56" s="22"/>
      <c r="AD56" s="11"/>
    </row>
    <row r="57" spans="1:30" ht="19.899999999999999" customHeight="1">
      <c r="A57" s="54" t="s">
        <v>170</v>
      </c>
      <c r="D57" s="60"/>
      <c r="E57" s="2"/>
      <c r="F57" s="2"/>
      <c r="G57" s="2"/>
      <c r="H57" s="2"/>
      <c r="I57" s="2"/>
      <c r="K57" s="2"/>
      <c r="L57" s="2"/>
      <c r="M57" s="2"/>
      <c r="N57" s="2"/>
      <c r="O57" s="2"/>
      <c r="P57" s="62"/>
      <c r="Q57" s="62"/>
      <c r="R57" s="62"/>
      <c r="S57" s="62"/>
      <c r="T57" s="62"/>
      <c r="U57" s="62"/>
      <c r="V57" s="2"/>
      <c r="W57" s="2"/>
      <c r="X57" s="4"/>
      <c r="Y57" s="21" t="s">
        <v>182</v>
      </c>
      <c r="Z57" s="14">
        <v>1500000</v>
      </c>
      <c r="AA57" s="14">
        <v>1814</v>
      </c>
      <c r="AB57" s="14">
        <f t="shared" si="2"/>
        <v>826.9018743109151</v>
      </c>
      <c r="AC57" s="22"/>
    </row>
    <row r="58" spans="1:30" ht="24" customHeight="1">
      <c r="A58" s="54" t="s">
        <v>280</v>
      </c>
      <c r="D58" s="62"/>
      <c r="E58" s="62"/>
      <c r="F58" s="62"/>
      <c r="G58" s="62"/>
      <c r="H58" s="62"/>
      <c r="I58" s="62"/>
      <c r="J58" s="62"/>
      <c r="K58" s="62"/>
      <c r="L58" s="62"/>
      <c r="M58" s="62"/>
      <c r="N58" s="62"/>
      <c r="O58" s="62"/>
      <c r="P58" s="62"/>
      <c r="Q58" s="62"/>
      <c r="R58" s="62"/>
      <c r="S58" s="62"/>
      <c r="T58" s="62"/>
      <c r="U58" s="62"/>
      <c r="X58" s="4"/>
      <c r="Y58" s="21" t="s">
        <v>183</v>
      </c>
      <c r="Z58" s="14">
        <v>1500000</v>
      </c>
      <c r="AA58" s="14">
        <v>1814</v>
      </c>
      <c r="AB58" s="14">
        <f t="shared" si="2"/>
        <v>826.9018743109151</v>
      </c>
      <c r="AC58" s="22"/>
    </row>
    <row r="59" spans="1:30" ht="21" customHeight="1">
      <c r="A59" s="54" t="s">
        <v>281</v>
      </c>
      <c r="L59" s="1"/>
      <c r="M59" s="1"/>
      <c r="X59" s="4"/>
      <c r="Y59" s="21" t="s">
        <v>70</v>
      </c>
      <c r="Z59" s="14">
        <v>500000</v>
      </c>
      <c r="AA59" s="14">
        <v>324</v>
      </c>
      <c r="AB59" s="14">
        <f t="shared" si="2"/>
        <v>1543.2098765432099</v>
      </c>
      <c r="AC59" s="22"/>
    </row>
    <row r="60" spans="1:30" ht="18.600000000000001" customHeight="1">
      <c r="A60" s="54" t="s">
        <v>305</v>
      </c>
      <c r="X60" s="4"/>
      <c r="Y60" s="52" t="s">
        <v>152</v>
      </c>
      <c r="Z60" s="63">
        <v>600000</v>
      </c>
      <c r="AA60" s="14">
        <v>6384</v>
      </c>
      <c r="AB60" s="14">
        <f t="shared" si="2"/>
        <v>93.984962406015043</v>
      </c>
      <c r="AC60" s="22"/>
    </row>
    <row r="61" spans="1:30" ht="27.6" customHeight="1">
      <c r="A61" s="61" t="s">
        <v>179</v>
      </c>
      <c r="X61" s="4"/>
      <c r="Y61" s="52" t="s">
        <v>184</v>
      </c>
      <c r="Z61" s="63">
        <v>600000</v>
      </c>
      <c r="AA61" s="14">
        <v>6384</v>
      </c>
      <c r="AB61" s="14">
        <f t="shared" si="2"/>
        <v>93.984962406015043</v>
      </c>
      <c r="AC61" s="22"/>
    </row>
    <row r="62" spans="1:30" ht="12" customHeight="1">
      <c r="A62" s="61" t="s">
        <v>304</v>
      </c>
      <c r="B62" s="64"/>
      <c r="X62" s="4"/>
      <c r="Y62" s="52" t="s">
        <v>185</v>
      </c>
      <c r="Z62" s="63">
        <v>800000</v>
      </c>
      <c r="AA62" s="14">
        <v>6384</v>
      </c>
      <c r="AB62" s="14">
        <f t="shared" si="2"/>
        <v>125.31328320802005</v>
      </c>
      <c r="AC62" s="22"/>
    </row>
    <row r="63" spans="1:30" ht="12" customHeight="1">
      <c r="A63" s="54" t="s">
        <v>181</v>
      </c>
      <c r="X63" s="4"/>
      <c r="Y63" s="52" t="s">
        <v>186</v>
      </c>
      <c r="Z63" s="63">
        <v>500000</v>
      </c>
      <c r="AA63" s="14">
        <v>1275</v>
      </c>
      <c r="AB63" s="14">
        <f t="shared" si="2"/>
        <v>392.15686274509807</v>
      </c>
      <c r="AC63" s="22"/>
    </row>
    <row r="64" spans="1:30" ht="12" customHeight="1">
      <c r="A64" s="54"/>
      <c r="X64" s="4"/>
      <c r="Y64" s="52" t="s">
        <v>187</v>
      </c>
      <c r="Z64" s="14">
        <v>300000</v>
      </c>
      <c r="AA64" s="14">
        <v>1425</v>
      </c>
      <c r="AB64" s="14">
        <f t="shared" si="2"/>
        <v>210.52631578947367</v>
      </c>
      <c r="AC64" s="22"/>
    </row>
    <row r="65" spans="12:33" ht="18" customHeight="1">
      <c r="X65" s="4"/>
      <c r="Y65" s="52" t="s">
        <v>188</v>
      </c>
      <c r="Z65" s="63">
        <v>500000</v>
      </c>
      <c r="AA65" s="14">
        <v>1474.2350297703431</v>
      </c>
      <c r="AB65" s="14">
        <f t="shared" si="2"/>
        <v>339.158946777903</v>
      </c>
    </row>
    <row r="66" spans="12:33" ht="18" customHeight="1">
      <c r="L66" s="1"/>
      <c r="M66" s="1"/>
      <c r="X66" s="4"/>
      <c r="Y66" s="52" t="s">
        <v>189</v>
      </c>
      <c r="Z66" s="63">
        <v>1050000</v>
      </c>
      <c r="AA66" s="14">
        <v>700</v>
      </c>
      <c r="AB66" s="14">
        <f t="shared" si="2"/>
        <v>1500</v>
      </c>
    </row>
    <row r="67" spans="12:33" ht="35.450000000000003" customHeight="1">
      <c r="L67" s="1"/>
      <c r="M67" s="1"/>
      <c r="X67" s="4"/>
      <c r="Y67" s="52" t="s">
        <v>190</v>
      </c>
      <c r="Z67" s="14">
        <v>2000000</v>
      </c>
      <c r="AA67" s="14">
        <v>1341</v>
      </c>
      <c r="AB67" s="14">
        <f t="shared" si="2"/>
        <v>1491.4243102162566</v>
      </c>
      <c r="AC67" s="22"/>
    </row>
    <row r="68" spans="12:33" ht="12" customHeight="1">
      <c r="L68" s="1"/>
      <c r="M68" s="1"/>
      <c r="X68" s="4"/>
      <c r="Y68" s="52" t="s">
        <v>102</v>
      </c>
      <c r="Z68" s="14">
        <v>1000000</v>
      </c>
      <c r="AA68" s="14">
        <v>1388</v>
      </c>
      <c r="AB68" s="14">
        <f t="shared" si="2"/>
        <v>720.46109510086455</v>
      </c>
      <c r="AC68" s="22"/>
    </row>
    <row r="69" spans="12:33" ht="24" customHeight="1">
      <c r="L69" s="1"/>
      <c r="M69" s="1"/>
      <c r="X69" s="4"/>
      <c r="Y69" s="52" t="s">
        <v>191</v>
      </c>
      <c r="Z69" s="63">
        <v>1000000</v>
      </c>
      <c r="AA69" s="14">
        <v>1388</v>
      </c>
      <c r="AB69" s="14">
        <f t="shared" si="2"/>
        <v>720.46109510086455</v>
      </c>
    </row>
    <row r="70" spans="12:33" ht="12" customHeight="1">
      <c r="L70" s="1"/>
      <c r="M70" s="1"/>
      <c r="Y70" s="52" t="s">
        <v>192</v>
      </c>
      <c r="Z70" s="14">
        <v>1000000</v>
      </c>
      <c r="AA70" s="14">
        <v>426</v>
      </c>
      <c r="AB70" s="14">
        <f t="shared" si="2"/>
        <v>2347.4178403755868</v>
      </c>
    </row>
    <row r="71" spans="12:33" ht="12" customHeight="1">
      <c r="L71" s="1"/>
      <c r="M71" s="1"/>
      <c r="Y71" s="52" t="s">
        <v>193</v>
      </c>
      <c r="Z71" s="14">
        <v>1000000</v>
      </c>
      <c r="AA71" s="14">
        <v>460.41267702316259</v>
      </c>
      <c r="AB71" s="14">
        <f t="shared" si="2"/>
        <v>2171.964522057875</v>
      </c>
    </row>
    <row r="72" spans="12:33" ht="12" customHeight="1">
      <c r="L72" s="1"/>
      <c r="M72" s="1"/>
      <c r="Y72" s="52" t="s">
        <v>297</v>
      </c>
      <c r="Z72" s="14">
        <v>750000</v>
      </c>
      <c r="AA72" s="14">
        <v>440.54516492980787</v>
      </c>
      <c r="AB72" s="14">
        <f t="shared" si="2"/>
        <v>1702.4361171220608</v>
      </c>
    </row>
    <row r="73" spans="12:33" ht="12.75" customHeight="1">
      <c r="L73" s="1"/>
      <c r="M73" s="1"/>
      <c r="Y73" s="52" t="s">
        <v>194</v>
      </c>
      <c r="Z73" s="14">
        <v>400000</v>
      </c>
      <c r="AA73" s="14">
        <v>2049.0003380662611</v>
      </c>
      <c r="AB73" s="14">
        <f t="shared" si="2"/>
        <v>195.21714690271793</v>
      </c>
    </row>
    <row r="74" spans="12:33">
      <c r="L74" s="1"/>
      <c r="M74" s="1"/>
      <c r="Y74" s="52" t="s">
        <v>296</v>
      </c>
      <c r="Z74" s="14">
        <v>250000</v>
      </c>
      <c r="AA74" s="14">
        <v>2040.0266072029622</v>
      </c>
      <c r="AB74" s="14">
        <f t="shared" si="2"/>
        <v>122.54742125288737</v>
      </c>
    </row>
    <row r="75" spans="12:33">
      <c r="L75" s="1"/>
      <c r="M75" s="1"/>
      <c r="Y75" s="52" t="s">
        <v>113</v>
      </c>
      <c r="Z75" s="14">
        <v>500000</v>
      </c>
      <c r="AA75" s="14">
        <v>668</v>
      </c>
      <c r="AB75" s="14">
        <f t="shared" ref="AB75:AB109" si="13">Z75/AA75</f>
        <v>748.50299401197606</v>
      </c>
    </row>
    <row r="76" spans="12:33" ht="12" customHeight="1">
      <c r="L76" s="1"/>
      <c r="M76" s="1"/>
      <c r="Y76" s="52" t="s">
        <v>292</v>
      </c>
      <c r="Z76" s="14">
        <v>250000</v>
      </c>
      <c r="AA76" s="14">
        <v>770.24370275560909</v>
      </c>
      <c r="AB76" s="14">
        <f t="shared" si="13"/>
        <v>324.57259839399507</v>
      </c>
      <c r="AE76" s="65"/>
      <c r="AF76" s="65"/>
      <c r="AG76" s="66"/>
    </row>
    <row r="77" spans="12:33" ht="12" customHeight="1">
      <c r="L77" s="1"/>
      <c r="M77" s="1"/>
      <c r="Y77" s="52" t="s">
        <v>195</v>
      </c>
      <c r="Z77" s="14">
        <v>2000000</v>
      </c>
      <c r="AA77" s="14">
        <v>376</v>
      </c>
      <c r="AB77" s="14">
        <f t="shared" si="13"/>
        <v>5319.1489361702124</v>
      </c>
      <c r="AE77" s="65"/>
      <c r="AF77" s="65"/>
      <c r="AG77" s="66"/>
    </row>
    <row r="78" spans="12:33" ht="12" customHeight="1">
      <c r="L78" s="1"/>
      <c r="M78" s="1"/>
      <c r="Y78" s="52" t="s">
        <v>196</v>
      </c>
      <c r="Z78" s="14">
        <v>1000000</v>
      </c>
      <c r="AA78" s="14">
        <v>590.56997414138482</v>
      </c>
      <c r="AB78" s="14">
        <f t="shared" si="13"/>
        <v>1693.2794483056398</v>
      </c>
      <c r="AE78" s="65"/>
      <c r="AF78" s="65"/>
      <c r="AG78" s="66"/>
    </row>
    <row r="79" spans="12:33" ht="12" customHeight="1">
      <c r="L79" s="1"/>
      <c r="M79" s="1"/>
      <c r="X79" s="65"/>
      <c r="Y79" s="52" t="s">
        <v>197</v>
      </c>
      <c r="Z79" s="14">
        <v>1000000</v>
      </c>
      <c r="AA79" s="14">
        <v>590.56997414138482</v>
      </c>
      <c r="AB79" s="14">
        <f t="shared" si="13"/>
        <v>1693.2794483056398</v>
      </c>
      <c r="AC79" s="69"/>
      <c r="AD79" s="65"/>
      <c r="AE79" s="65"/>
      <c r="AF79" s="65"/>
      <c r="AG79" s="66"/>
    </row>
    <row r="80" spans="12:33" ht="12" customHeight="1">
      <c r="L80" s="1"/>
      <c r="M80" s="1"/>
      <c r="X80" s="65"/>
      <c r="Y80" s="52" t="s">
        <v>198</v>
      </c>
      <c r="Z80" s="14">
        <v>300000</v>
      </c>
      <c r="AA80" s="14">
        <v>279</v>
      </c>
      <c r="AB80" s="14">
        <f t="shared" si="13"/>
        <v>1075.2688172043011</v>
      </c>
      <c r="AC80" s="69"/>
      <c r="AD80" s="65"/>
      <c r="AE80" s="65"/>
      <c r="AF80" s="65"/>
      <c r="AG80" s="66"/>
    </row>
    <row r="81" spans="4:33" ht="12" customHeight="1">
      <c r="L81" s="1"/>
      <c r="M81" s="1"/>
      <c r="X81" s="65"/>
      <c r="Y81" s="52" t="s">
        <v>199</v>
      </c>
      <c r="Z81" s="14">
        <v>600000</v>
      </c>
      <c r="AA81" s="14">
        <v>388.90091266985917</v>
      </c>
      <c r="AB81" s="14">
        <f t="shared" si="13"/>
        <v>1542.8094418213525</v>
      </c>
      <c r="AC81" s="69"/>
      <c r="AD81" s="65"/>
      <c r="AE81" s="65"/>
      <c r="AF81" s="65"/>
      <c r="AG81" s="66"/>
    </row>
    <row r="82" spans="4:33" ht="12" customHeight="1">
      <c r="D82" s="67"/>
      <c r="E82" s="67"/>
      <c r="F82" s="68"/>
      <c r="H82" s="68"/>
      <c r="L82" s="1"/>
      <c r="M82" s="1"/>
      <c r="X82" s="65"/>
      <c r="Y82" s="52" t="s">
        <v>200</v>
      </c>
      <c r="Z82" s="14">
        <v>900000</v>
      </c>
      <c r="AA82" s="14">
        <v>617</v>
      </c>
      <c r="AB82" s="14">
        <f t="shared" si="13"/>
        <v>1458.6709886547812</v>
      </c>
      <c r="AC82" s="69"/>
      <c r="AD82" s="65"/>
      <c r="AE82" s="65"/>
      <c r="AF82" s="65"/>
      <c r="AG82" s="66"/>
    </row>
    <row r="83" spans="4:33" ht="12" customHeight="1">
      <c r="D83" s="67"/>
      <c r="E83" s="67"/>
      <c r="F83" s="68"/>
      <c r="G83" s="68"/>
      <c r="L83" s="1"/>
      <c r="M83" s="1"/>
      <c r="P83" s="68"/>
      <c r="X83" s="65"/>
      <c r="Y83" s="52" t="s">
        <v>201</v>
      </c>
      <c r="Z83" s="14">
        <v>300000</v>
      </c>
      <c r="AA83" s="14">
        <v>617</v>
      </c>
      <c r="AB83" s="14">
        <f t="shared" si="13"/>
        <v>486.22366288492708</v>
      </c>
      <c r="AC83" s="69"/>
      <c r="AD83" s="65"/>
      <c r="AE83" s="65"/>
      <c r="AF83" s="65"/>
      <c r="AG83" s="66"/>
    </row>
    <row r="84" spans="4:33" ht="12" customHeight="1">
      <c r="D84" s="67"/>
      <c r="E84" s="67"/>
      <c r="F84" s="68"/>
      <c r="G84" s="68"/>
      <c r="L84" s="1"/>
      <c r="M84" s="1"/>
      <c r="N84" s="70"/>
      <c r="O84" s="71"/>
      <c r="P84" s="68"/>
      <c r="Q84" s="72"/>
      <c r="R84" s="72"/>
      <c r="S84" s="72"/>
      <c r="T84" s="72"/>
      <c r="U84" s="65"/>
      <c r="V84" s="65"/>
      <c r="W84" s="65"/>
      <c r="X84" s="65"/>
      <c r="Y84" s="52" t="s">
        <v>202</v>
      </c>
      <c r="Z84" s="14">
        <v>300000</v>
      </c>
      <c r="AA84" s="63">
        <v>636.61545736773257</v>
      </c>
      <c r="AB84" s="63">
        <f t="shared" si="13"/>
        <v>471.24209211073071</v>
      </c>
      <c r="AC84" s="69"/>
      <c r="AD84" s="65"/>
      <c r="AE84" s="65"/>
      <c r="AF84" s="65"/>
      <c r="AG84" s="66"/>
    </row>
    <row r="85" spans="4:33" ht="12" customHeight="1">
      <c r="G85" s="68"/>
      <c r="L85" s="1"/>
      <c r="M85" s="1"/>
      <c r="N85" s="70"/>
      <c r="O85" s="71"/>
      <c r="P85" s="68"/>
      <c r="Q85" s="72"/>
      <c r="R85" s="72"/>
      <c r="S85" s="72"/>
      <c r="T85" s="72"/>
      <c r="U85" s="65"/>
      <c r="V85" s="65"/>
      <c r="W85" s="65"/>
      <c r="X85" s="65"/>
      <c r="Y85" s="52" t="s">
        <v>28</v>
      </c>
      <c r="Z85" s="63">
        <v>1000000</v>
      </c>
      <c r="AA85" s="63">
        <v>801.88478419897581</v>
      </c>
      <c r="AB85" s="63">
        <f t="shared" si="13"/>
        <v>1247.0619466846808</v>
      </c>
      <c r="AC85" s="69"/>
      <c r="AD85" s="65"/>
      <c r="AE85" s="65"/>
      <c r="AF85" s="65"/>
      <c r="AG85" s="66"/>
    </row>
    <row r="86" spans="4:33" ht="12" customHeight="1">
      <c r="G86" s="68"/>
      <c r="L86" s="1"/>
      <c r="M86" s="1"/>
      <c r="N86" s="70"/>
      <c r="O86" s="71"/>
      <c r="P86" s="68"/>
      <c r="Q86" s="72"/>
      <c r="R86" s="72"/>
      <c r="S86" s="72"/>
      <c r="T86" s="72"/>
      <c r="U86" s="65"/>
      <c r="V86" s="65"/>
      <c r="W86" s="65"/>
      <c r="X86" s="65"/>
      <c r="Y86" s="52" t="s">
        <v>203</v>
      </c>
      <c r="Z86" s="63">
        <v>900000</v>
      </c>
      <c r="AA86" s="63">
        <v>966.11881869789715</v>
      </c>
      <c r="AB86" s="63">
        <f t="shared" si="13"/>
        <v>931.56243578092199</v>
      </c>
      <c r="AC86" s="69"/>
      <c r="AD86" s="65"/>
      <c r="AE86" s="65"/>
      <c r="AF86" s="65"/>
      <c r="AG86" s="66"/>
    </row>
    <row r="87" spans="4:33">
      <c r="G87" s="68"/>
      <c r="L87" s="1"/>
      <c r="M87" s="1"/>
      <c r="N87" s="70"/>
      <c r="O87" s="71"/>
      <c r="P87" s="68"/>
      <c r="Q87" s="72"/>
      <c r="R87" s="72"/>
      <c r="S87" s="72"/>
      <c r="T87" s="72"/>
      <c r="U87" s="65"/>
      <c r="V87" s="65"/>
      <c r="W87" s="65"/>
      <c r="X87" s="65"/>
      <c r="Y87" s="52" t="s">
        <v>204</v>
      </c>
      <c r="Z87" s="63">
        <v>450000</v>
      </c>
      <c r="AA87" s="63">
        <v>1236.5893929286192</v>
      </c>
      <c r="AB87" s="63">
        <f t="shared" si="13"/>
        <v>363.90414035030926</v>
      </c>
      <c r="AC87" s="69"/>
      <c r="AD87" s="65"/>
      <c r="AE87" s="65"/>
      <c r="AF87" s="65"/>
      <c r="AG87" s="66"/>
    </row>
    <row r="88" spans="4:33">
      <c r="G88" s="68"/>
      <c r="L88" s="1"/>
      <c r="M88" s="1"/>
      <c r="N88" s="70"/>
      <c r="O88" s="71"/>
      <c r="P88" s="68"/>
      <c r="Q88" s="72"/>
      <c r="R88" s="72"/>
      <c r="S88" s="72"/>
      <c r="T88" s="72"/>
      <c r="U88" s="65"/>
      <c r="V88" s="65"/>
      <c r="W88" s="65"/>
      <c r="X88" s="65"/>
      <c r="Y88" s="52" t="s">
        <v>205</v>
      </c>
      <c r="Z88" s="63">
        <v>750000</v>
      </c>
      <c r="AA88" s="63">
        <v>317.3881690140845</v>
      </c>
      <c r="AB88" s="63">
        <f t="shared" si="13"/>
        <v>2363.0370417705071</v>
      </c>
      <c r="AC88" s="69"/>
      <c r="AD88" s="65"/>
      <c r="AE88" s="65"/>
      <c r="AF88" s="65"/>
      <c r="AG88" s="66"/>
    </row>
    <row r="89" spans="4:33">
      <c r="G89" s="68"/>
      <c r="L89" s="1"/>
      <c r="M89" s="1"/>
      <c r="N89" s="70"/>
      <c r="O89" s="71"/>
      <c r="P89" s="68"/>
      <c r="Q89" s="72"/>
      <c r="R89" s="72"/>
      <c r="S89" s="72"/>
      <c r="T89" s="72"/>
      <c r="U89" s="65"/>
      <c r="V89" s="65"/>
      <c r="W89" s="65"/>
      <c r="X89" s="65"/>
      <c r="Y89" s="52" t="s">
        <v>222</v>
      </c>
      <c r="Z89" s="63">
        <v>500000</v>
      </c>
      <c r="AA89" s="63">
        <v>2195.6153993714806</v>
      </c>
      <c r="AB89" s="63">
        <f t="shared" si="13"/>
        <v>227.72658642453072</v>
      </c>
      <c r="AC89" s="69"/>
      <c r="AD89" s="65"/>
      <c r="AE89" s="65"/>
      <c r="AF89" s="65"/>
      <c r="AG89" s="66"/>
    </row>
    <row r="90" spans="4:33">
      <c r="G90" s="68"/>
      <c r="L90" s="1"/>
      <c r="M90" s="1"/>
      <c r="N90" s="70"/>
      <c r="O90" s="71"/>
      <c r="P90" s="68"/>
      <c r="Q90" s="72"/>
      <c r="R90" s="72"/>
      <c r="S90" s="72"/>
      <c r="T90" s="72"/>
      <c r="U90" s="65"/>
      <c r="V90" s="65"/>
      <c r="W90" s="65"/>
      <c r="X90" s="65"/>
      <c r="Y90" s="52" t="s">
        <v>223</v>
      </c>
      <c r="Z90" s="63">
        <v>2000000</v>
      </c>
      <c r="AA90" s="63">
        <v>1348.4294706488993</v>
      </c>
      <c r="AB90" s="63">
        <f t="shared" si="13"/>
        <v>1483.2069778462703</v>
      </c>
      <c r="AC90" s="69"/>
      <c r="AD90" s="65"/>
      <c r="AE90" s="65"/>
      <c r="AF90" s="65"/>
      <c r="AG90" s="66"/>
    </row>
    <row r="91" spans="4:33" ht="25.5">
      <c r="G91" s="68"/>
      <c r="L91" s="1"/>
      <c r="M91" s="1"/>
      <c r="N91" s="70"/>
      <c r="O91" s="71"/>
      <c r="P91" s="68"/>
      <c r="Q91" s="72"/>
      <c r="R91" s="72"/>
      <c r="S91" s="72"/>
      <c r="T91" s="72"/>
      <c r="U91" s="65"/>
      <c r="V91" s="65"/>
      <c r="W91" s="65"/>
      <c r="X91" s="65"/>
      <c r="Y91" s="52" t="s">
        <v>224</v>
      </c>
      <c r="Z91" s="63">
        <v>500000</v>
      </c>
      <c r="AA91" s="63">
        <v>378.77123046695698</v>
      </c>
      <c r="AB91" s="63">
        <f t="shared" si="13"/>
        <v>1320.0580186187576</v>
      </c>
      <c r="AC91" s="69"/>
      <c r="AD91" s="65"/>
      <c r="AE91" s="65"/>
      <c r="AF91" s="65"/>
      <c r="AG91" s="66"/>
    </row>
    <row r="92" spans="4:33">
      <c r="G92" s="68"/>
      <c r="L92" s="1"/>
      <c r="M92" s="1"/>
      <c r="N92" s="70"/>
      <c r="O92" s="71"/>
      <c r="P92" s="68"/>
      <c r="Q92" s="72"/>
      <c r="R92" s="72"/>
      <c r="S92" s="72"/>
      <c r="T92" s="72"/>
      <c r="U92" s="65"/>
      <c r="V92" s="65"/>
      <c r="W92" s="65"/>
      <c r="X92" s="65"/>
      <c r="Y92" s="52" t="s">
        <v>225</v>
      </c>
      <c r="Z92" s="63">
        <v>1000000</v>
      </c>
      <c r="AA92" s="63">
        <v>2253.8054781334358</v>
      </c>
      <c r="AB92" s="63">
        <f t="shared" si="13"/>
        <v>443.69401428031995</v>
      </c>
      <c r="AC92" s="69"/>
      <c r="AD92" s="65"/>
      <c r="AE92" s="65"/>
      <c r="AF92" s="65"/>
      <c r="AG92" s="66"/>
    </row>
    <row r="93" spans="4:33">
      <c r="G93" s="68"/>
      <c r="L93" s="1"/>
      <c r="M93" s="1"/>
      <c r="N93" s="70"/>
      <c r="O93" s="71"/>
      <c r="P93" s="68"/>
      <c r="Q93" s="72"/>
      <c r="R93" s="72"/>
      <c r="S93" s="72"/>
      <c r="T93" s="72"/>
      <c r="U93" s="65"/>
      <c r="V93" s="65"/>
      <c r="W93" s="65"/>
      <c r="X93" s="65"/>
      <c r="Y93" s="52" t="s">
        <v>300</v>
      </c>
      <c r="Z93" s="63">
        <v>500000</v>
      </c>
      <c r="AA93" s="63">
        <v>1855.3006113537117</v>
      </c>
      <c r="AB93" s="63">
        <f t="shared" si="13"/>
        <v>269.49810555777117</v>
      </c>
      <c r="AC93" s="69"/>
      <c r="AD93" s="65"/>
      <c r="AE93" s="65"/>
      <c r="AF93" s="65"/>
      <c r="AG93" s="66"/>
    </row>
    <row r="94" spans="4:33">
      <c r="G94" s="68"/>
      <c r="L94" s="1"/>
      <c r="M94" s="1"/>
      <c r="N94" s="70"/>
      <c r="O94" s="71"/>
      <c r="P94" s="68"/>
      <c r="Q94" s="72"/>
      <c r="R94" s="72"/>
      <c r="S94" s="72"/>
      <c r="T94" s="72"/>
      <c r="U94" s="65"/>
      <c r="V94" s="65"/>
      <c r="W94" s="65"/>
      <c r="X94" s="65"/>
      <c r="Y94" s="52" t="s">
        <v>226</v>
      </c>
      <c r="Z94" s="63">
        <v>550000</v>
      </c>
      <c r="AA94" s="63">
        <v>1206.9089906273618</v>
      </c>
      <c r="AB94" s="63">
        <f t="shared" si="13"/>
        <v>455.7095889343779</v>
      </c>
      <c r="AC94" s="69"/>
      <c r="AD94" s="65"/>
      <c r="AE94" s="65"/>
      <c r="AF94" s="65"/>
      <c r="AG94" s="66"/>
    </row>
    <row r="95" spans="4:33" ht="25.5">
      <c r="G95" s="68"/>
      <c r="L95" s="1"/>
      <c r="M95" s="1"/>
      <c r="N95" s="70"/>
      <c r="O95" s="71"/>
      <c r="P95" s="68"/>
      <c r="Q95" s="72"/>
      <c r="R95" s="72"/>
      <c r="S95" s="72"/>
      <c r="T95" s="72"/>
      <c r="U95" s="65"/>
      <c r="V95" s="65"/>
      <c r="W95" s="65"/>
      <c r="X95" s="65"/>
      <c r="Y95" s="52" t="s">
        <v>227</v>
      </c>
      <c r="Z95" s="63">
        <v>2004132.66</v>
      </c>
      <c r="AA95" s="63">
        <v>972.3928977658851</v>
      </c>
      <c r="AB95" s="63">
        <f t="shared" si="13"/>
        <v>2061.031774917918</v>
      </c>
      <c r="AC95" s="69"/>
      <c r="AD95" s="65"/>
      <c r="AG95" s="66"/>
    </row>
    <row r="96" spans="4:33">
      <c r="G96" s="68"/>
      <c r="L96" s="1"/>
      <c r="M96" s="1"/>
      <c r="N96" s="70"/>
      <c r="O96" s="71"/>
      <c r="P96" s="68"/>
      <c r="Q96" s="72"/>
      <c r="R96" s="72"/>
      <c r="S96" s="72"/>
      <c r="T96" s="72"/>
      <c r="U96" s="65"/>
      <c r="V96" s="65"/>
      <c r="W96" s="65"/>
      <c r="X96" s="65"/>
      <c r="Y96" s="52" t="s">
        <v>282</v>
      </c>
      <c r="Z96" s="63">
        <v>500000</v>
      </c>
      <c r="AA96" s="63">
        <v>464.86768104776581</v>
      </c>
      <c r="AB96" s="63">
        <f t="shared" si="13"/>
        <v>1075.57487944322</v>
      </c>
      <c r="AC96" s="69"/>
      <c r="AD96" s="65"/>
    </row>
    <row r="97" spans="2:33">
      <c r="D97" s="67"/>
      <c r="E97" s="67"/>
      <c r="F97" s="68"/>
      <c r="G97" s="68"/>
      <c r="L97" s="1"/>
      <c r="M97" s="1"/>
      <c r="N97" s="70"/>
      <c r="O97" s="71"/>
      <c r="P97" s="68"/>
      <c r="Q97" s="72"/>
      <c r="R97" s="72"/>
      <c r="S97" s="72"/>
      <c r="T97" s="72"/>
      <c r="U97" s="65"/>
      <c r="V97" s="65"/>
      <c r="W97" s="65"/>
      <c r="X97" s="65"/>
      <c r="Y97" s="52" t="s">
        <v>283</v>
      </c>
      <c r="Z97" s="63">
        <v>1000000</v>
      </c>
      <c r="AA97" s="63">
        <v>1672.2371118012422</v>
      </c>
      <c r="AB97" s="63">
        <f t="shared" si="13"/>
        <v>598.00131987434168</v>
      </c>
      <c r="AC97" s="69"/>
      <c r="AD97" s="65"/>
    </row>
    <row r="98" spans="2:33">
      <c r="B98" s="73"/>
      <c r="D98" s="67"/>
      <c r="E98" s="67"/>
      <c r="F98" s="68"/>
      <c r="G98" s="68"/>
      <c r="L98" s="1"/>
      <c r="M98" s="1"/>
      <c r="N98" s="70"/>
      <c r="O98" s="71"/>
      <c r="P98" s="68"/>
      <c r="Q98" s="72"/>
      <c r="R98" s="72"/>
      <c r="S98" s="72"/>
      <c r="T98" s="72"/>
      <c r="U98" s="65"/>
      <c r="V98" s="65"/>
      <c r="W98" s="65"/>
      <c r="Y98" s="52" t="s">
        <v>284</v>
      </c>
      <c r="Z98" s="63">
        <v>1000000</v>
      </c>
      <c r="AA98" s="63">
        <v>2718.0904729266622</v>
      </c>
      <c r="AB98" s="63">
        <f t="shared" si="13"/>
        <v>367.90534014979471</v>
      </c>
    </row>
    <row r="99" spans="2:33">
      <c r="B99" s="73"/>
      <c r="D99" s="67"/>
      <c r="E99" s="67"/>
      <c r="F99" s="68"/>
      <c r="G99" s="68"/>
      <c r="L99" s="1"/>
      <c r="M99" s="1"/>
      <c r="N99" s="70"/>
      <c r="O99" s="71"/>
      <c r="P99" s="68"/>
      <c r="Q99" s="72"/>
      <c r="R99" s="72"/>
      <c r="S99" s="72"/>
      <c r="T99" s="72"/>
      <c r="U99" s="65"/>
      <c r="V99" s="65"/>
      <c r="W99" s="65"/>
      <c r="Y99" s="52" t="s">
        <v>289</v>
      </c>
      <c r="Z99" s="63">
        <v>500000</v>
      </c>
      <c r="AA99" s="63">
        <v>2777.9303652556791</v>
      </c>
      <c r="AB99" s="63">
        <f t="shared" si="13"/>
        <v>179.99011287454655</v>
      </c>
    </row>
    <row r="100" spans="2:33">
      <c r="B100" s="73"/>
      <c r="D100" s="67"/>
      <c r="E100" s="67"/>
      <c r="F100" s="68"/>
      <c r="G100" s="68"/>
      <c r="L100" s="1"/>
      <c r="M100" s="1"/>
      <c r="N100" s="70"/>
      <c r="O100" s="71"/>
      <c r="P100" s="68"/>
      <c r="Q100" s="72"/>
      <c r="R100" s="72"/>
      <c r="S100" s="72"/>
      <c r="T100" s="72"/>
      <c r="U100" s="65"/>
      <c r="V100" s="65"/>
      <c r="W100" s="65"/>
      <c r="Y100" s="52" t="s">
        <v>285</v>
      </c>
      <c r="Z100" s="63">
        <v>750000</v>
      </c>
      <c r="AA100" s="63">
        <v>468.23038277511961</v>
      </c>
      <c r="AB100" s="63">
        <f t="shared" si="13"/>
        <v>1601.7755950711296</v>
      </c>
    </row>
    <row r="101" spans="2:33">
      <c r="B101" s="73"/>
      <c r="D101" s="67"/>
      <c r="E101" s="67"/>
      <c r="F101" s="68"/>
      <c r="G101" s="68"/>
      <c r="L101" s="1"/>
      <c r="M101" s="1"/>
      <c r="N101" s="70"/>
      <c r="O101" s="71"/>
      <c r="P101" s="68"/>
      <c r="Q101" s="72"/>
      <c r="R101" s="72"/>
      <c r="S101" s="72"/>
      <c r="T101" s="72"/>
      <c r="U101" s="65"/>
      <c r="V101" s="65"/>
      <c r="W101" s="65"/>
      <c r="Y101" s="52" t="s">
        <v>239</v>
      </c>
      <c r="Z101" s="63">
        <v>250000</v>
      </c>
      <c r="AA101" s="63">
        <v>454.92378130891461</v>
      </c>
      <c r="AB101" s="63">
        <f t="shared" si="13"/>
        <v>549.5426053144455</v>
      </c>
    </row>
    <row r="102" spans="2:33">
      <c r="B102" s="73"/>
      <c r="D102" s="67"/>
      <c r="E102" s="67"/>
      <c r="F102" s="68"/>
      <c r="G102" s="68"/>
      <c r="L102" s="1"/>
      <c r="M102" s="1"/>
      <c r="N102" s="70"/>
      <c r="O102" s="71"/>
      <c r="P102" s="68"/>
      <c r="Q102" s="72"/>
      <c r="R102" s="72"/>
      <c r="S102" s="72"/>
      <c r="T102" s="72"/>
      <c r="U102" s="65"/>
      <c r="V102" s="65"/>
      <c r="W102" s="65"/>
      <c r="Y102" s="52" t="s">
        <v>286</v>
      </c>
      <c r="Z102" s="63">
        <v>1400000</v>
      </c>
      <c r="AA102" s="63">
        <v>801.93409816588701</v>
      </c>
      <c r="AB102" s="63">
        <f t="shared" si="13"/>
        <v>1745.7793641671512</v>
      </c>
    </row>
    <row r="103" spans="2:33">
      <c r="B103" s="73"/>
      <c r="L103" s="1"/>
      <c r="M103" s="1"/>
      <c r="N103" s="3"/>
      <c r="Y103" s="52" t="s">
        <v>290</v>
      </c>
      <c r="Z103" s="63">
        <v>600000</v>
      </c>
      <c r="AA103" s="63">
        <v>801.93090554689229</v>
      </c>
      <c r="AB103" s="63">
        <f t="shared" si="13"/>
        <v>748.1941347438385</v>
      </c>
    </row>
    <row r="104" spans="2:33" ht="33" customHeight="1">
      <c r="B104" s="73"/>
      <c r="L104" s="1"/>
      <c r="M104" s="1"/>
      <c r="N104" s="3"/>
      <c r="X104" s="90"/>
      <c r="Y104" s="52" t="s">
        <v>287</v>
      </c>
      <c r="Z104" s="63">
        <v>1000000</v>
      </c>
      <c r="AA104" s="63">
        <v>1848.2311111111112</v>
      </c>
      <c r="AB104" s="63">
        <f t="shared" si="13"/>
        <v>541.05787635985882</v>
      </c>
    </row>
    <row r="105" spans="2:33">
      <c r="B105" s="73"/>
      <c r="C105" s="74"/>
      <c r="K105" s="3"/>
      <c r="L105" s="1"/>
      <c r="M105" s="1"/>
      <c r="Y105" s="52" t="s">
        <v>288</v>
      </c>
      <c r="Z105" s="63">
        <v>500000</v>
      </c>
      <c r="AA105" s="63">
        <v>539.25027778713093</v>
      </c>
      <c r="AB105" s="63">
        <f t="shared" si="13"/>
        <v>927.21324512210083</v>
      </c>
    </row>
    <row r="106" spans="2:33">
      <c r="B106" s="73"/>
      <c r="C106" s="74"/>
      <c r="K106" s="3"/>
      <c r="L106" s="1"/>
      <c r="M106" s="1"/>
      <c r="Y106" s="52" t="s">
        <v>294</v>
      </c>
      <c r="Z106" s="63">
        <v>500000</v>
      </c>
      <c r="AA106" s="63">
        <v>595.3867320508416</v>
      </c>
      <c r="AB106" s="63">
        <f t="shared" si="13"/>
        <v>839.79029609498207</v>
      </c>
      <c r="AE106" s="78"/>
      <c r="AF106" s="78"/>
      <c r="AG106" s="78"/>
    </row>
    <row r="107" spans="2:33">
      <c r="B107" s="73"/>
      <c r="C107" s="75"/>
      <c r="K107" s="3"/>
      <c r="L107" s="1"/>
      <c r="M107" s="1"/>
      <c r="Y107" s="52" t="s">
        <v>289</v>
      </c>
      <c r="Z107" s="63">
        <v>500000</v>
      </c>
      <c r="AA107" s="63">
        <v>2718.0904729266622</v>
      </c>
      <c r="AB107" s="63">
        <f t="shared" si="13"/>
        <v>183.95267007489736</v>
      </c>
      <c r="AE107" s="78"/>
      <c r="AF107" s="78"/>
      <c r="AG107" s="78"/>
    </row>
    <row r="108" spans="2:33" ht="76.5" customHeight="1">
      <c r="B108" s="73"/>
      <c r="C108" s="75"/>
      <c r="X108" s="79"/>
      <c r="Y108" s="52" t="s">
        <v>254</v>
      </c>
      <c r="Z108" s="63">
        <v>350000</v>
      </c>
      <c r="AA108" s="63">
        <v>594.38475021910608</v>
      </c>
      <c r="AB108" s="63">
        <f t="shared" si="13"/>
        <v>588.84417857453559</v>
      </c>
      <c r="AE108" s="78"/>
      <c r="AF108" s="78"/>
      <c r="AG108" s="78"/>
    </row>
    <row r="109" spans="2:33">
      <c r="B109" s="118"/>
      <c r="C109" s="118"/>
      <c r="D109" s="118"/>
      <c r="E109" s="118"/>
      <c r="F109" s="118"/>
      <c r="G109" s="118"/>
      <c r="H109" s="118"/>
      <c r="I109" s="118"/>
      <c r="J109" s="118"/>
      <c r="K109" s="118"/>
      <c r="L109" s="118"/>
      <c r="M109" s="118"/>
      <c r="N109" s="118"/>
      <c r="O109" s="118"/>
      <c r="P109" s="118"/>
      <c r="Q109" s="118"/>
      <c r="R109" s="118"/>
      <c r="S109" s="118"/>
      <c r="T109" s="118"/>
      <c r="U109" s="118"/>
      <c r="V109" s="118"/>
      <c r="W109" s="118"/>
      <c r="X109" s="78"/>
      <c r="Y109" s="52" t="s">
        <v>299</v>
      </c>
      <c r="Z109" s="63">
        <v>1000000</v>
      </c>
      <c r="AA109" s="63">
        <v>302.52856795526378</v>
      </c>
      <c r="AB109" s="63">
        <f t="shared" si="13"/>
        <v>3305.4729566824722</v>
      </c>
      <c r="AC109" s="80"/>
      <c r="AD109" s="78"/>
      <c r="AE109" s="78"/>
      <c r="AF109" s="78"/>
      <c r="AG109" s="78"/>
    </row>
    <row r="110" spans="2:33">
      <c r="B110" s="75"/>
      <c r="C110" s="74"/>
      <c r="X110" s="78"/>
      <c r="Z110" s="63">
        <f>SUM(Z3:Z109)</f>
        <v>92788426.569999993</v>
      </c>
      <c r="AA110" s="63"/>
      <c r="AB110" s="63">
        <f>SUM(AB3:AB109)</f>
        <v>108967.08180419262</v>
      </c>
      <c r="AC110" s="80"/>
      <c r="AD110" s="78"/>
      <c r="AE110" s="78"/>
      <c r="AF110" s="78"/>
      <c r="AG110" s="78"/>
    </row>
    <row r="111" spans="2:33">
      <c r="B111" s="75"/>
      <c r="C111" s="74"/>
      <c r="X111" s="78"/>
      <c r="AC111" s="80"/>
      <c r="AD111" s="78"/>
      <c r="AE111" s="78"/>
      <c r="AF111" s="78"/>
      <c r="AG111" s="78"/>
    </row>
    <row r="112" spans="2:33">
      <c r="X112" s="78"/>
      <c r="AC112" s="80"/>
      <c r="AD112" s="78"/>
      <c r="AE112" s="78"/>
      <c r="AF112" s="78"/>
      <c r="AG112" s="78"/>
    </row>
    <row r="113" spans="2:33">
      <c r="B113" s="119" t="s">
        <v>206</v>
      </c>
      <c r="C113" s="119"/>
      <c r="D113" s="119"/>
      <c r="E113" s="119"/>
      <c r="F113" s="119"/>
      <c r="G113" s="119"/>
      <c r="H113" s="119"/>
      <c r="I113" s="119"/>
      <c r="J113" s="119"/>
      <c r="K113" s="119"/>
      <c r="L113" s="119"/>
      <c r="M113" s="119"/>
      <c r="N113" s="119"/>
      <c r="O113" s="119"/>
      <c r="P113" s="119"/>
      <c r="Q113" s="119"/>
      <c r="R113" s="119"/>
      <c r="S113" s="119"/>
      <c r="T113" s="119"/>
      <c r="U113" s="119"/>
      <c r="V113" s="119"/>
      <c r="W113" s="119"/>
      <c r="X113" s="78"/>
      <c r="Y113" s="65"/>
      <c r="Z113" s="65"/>
      <c r="AA113" s="65"/>
      <c r="AC113" s="80"/>
      <c r="AD113" s="78"/>
      <c r="AE113" s="78"/>
      <c r="AF113" s="78"/>
      <c r="AG113" s="78"/>
    </row>
    <row r="114" spans="2:33">
      <c r="B114" s="81"/>
      <c r="C114" s="78"/>
      <c r="D114" s="78"/>
      <c r="E114" s="78"/>
      <c r="F114" s="78"/>
      <c r="G114" s="78"/>
      <c r="H114" s="78"/>
      <c r="I114" s="78"/>
      <c r="J114" s="80"/>
      <c r="K114" s="78"/>
      <c r="L114" s="78"/>
      <c r="M114" s="78"/>
      <c r="N114" s="78"/>
      <c r="O114" s="78"/>
      <c r="P114" s="78"/>
      <c r="Q114" s="78"/>
      <c r="R114" s="78"/>
      <c r="S114" s="78"/>
      <c r="T114" s="78"/>
      <c r="U114" s="78"/>
      <c r="V114" s="78"/>
      <c r="W114" s="78"/>
      <c r="X114" s="78"/>
      <c r="Y114" s="65"/>
      <c r="Z114" s="65"/>
      <c r="AA114" s="65"/>
      <c r="AB114" s="65"/>
      <c r="AC114" s="80"/>
      <c r="AD114" s="78"/>
      <c r="AE114" s="78"/>
      <c r="AF114" s="78"/>
      <c r="AG114" s="78"/>
    </row>
    <row r="115" spans="2:33">
      <c r="B115" s="78"/>
      <c r="C115" s="78"/>
      <c r="D115" s="78"/>
      <c r="E115" s="78"/>
      <c r="F115" s="78"/>
      <c r="G115" s="78"/>
      <c r="H115" s="78"/>
      <c r="I115" s="78"/>
      <c r="J115" s="80"/>
      <c r="K115" s="78"/>
      <c r="L115" s="78"/>
      <c r="M115" s="78"/>
      <c r="N115" s="78"/>
      <c r="O115" s="78"/>
      <c r="P115" s="78"/>
      <c r="Q115" s="78"/>
      <c r="R115" s="78"/>
      <c r="S115" s="78"/>
      <c r="T115" s="78"/>
      <c r="U115" s="78"/>
      <c r="V115" s="78"/>
      <c r="W115" s="78"/>
      <c r="X115" s="78"/>
      <c r="Y115" s="65"/>
      <c r="Z115" s="65"/>
      <c r="AA115" s="65"/>
      <c r="AB115" s="65"/>
      <c r="AC115" s="80"/>
      <c r="AD115" s="78"/>
      <c r="AE115" s="78"/>
      <c r="AF115" s="78"/>
      <c r="AG115" s="78"/>
    </row>
    <row r="116" spans="2:33">
      <c r="B116" s="78"/>
      <c r="C116" s="78"/>
      <c r="D116" s="78"/>
      <c r="E116" s="78"/>
      <c r="F116" s="78"/>
      <c r="G116" s="78"/>
      <c r="H116" s="78"/>
      <c r="I116" s="78"/>
      <c r="J116" s="80"/>
      <c r="K116" s="78"/>
      <c r="L116" s="78"/>
      <c r="M116" s="78"/>
      <c r="N116" s="78"/>
      <c r="O116" s="78"/>
      <c r="P116" s="78"/>
      <c r="Q116" s="78"/>
      <c r="R116" s="78"/>
      <c r="S116" s="78"/>
      <c r="T116" s="78"/>
      <c r="U116" s="78"/>
      <c r="V116" s="78"/>
      <c r="W116" s="78"/>
      <c r="X116" s="78"/>
      <c r="Y116" s="65"/>
      <c r="Z116" s="65"/>
      <c r="AA116" s="65"/>
      <c r="AB116" s="65"/>
      <c r="AC116" s="80"/>
      <c r="AD116" s="78"/>
      <c r="AE116" s="78"/>
      <c r="AF116" s="78"/>
      <c r="AG116" s="78"/>
    </row>
    <row r="117" spans="2:33">
      <c r="B117" s="78"/>
      <c r="C117" s="78"/>
      <c r="D117" s="78"/>
      <c r="E117" s="78"/>
      <c r="F117" s="78"/>
      <c r="G117" s="78"/>
      <c r="H117" s="78"/>
      <c r="I117" s="78"/>
      <c r="J117" s="80"/>
      <c r="K117" s="78"/>
      <c r="L117" s="78"/>
      <c r="M117" s="78"/>
      <c r="N117" s="78"/>
      <c r="O117" s="78"/>
      <c r="P117" s="78"/>
      <c r="Q117" s="78"/>
      <c r="R117" s="78"/>
      <c r="S117" s="78"/>
      <c r="T117" s="78"/>
      <c r="U117" s="78"/>
      <c r="V117" s="78"/>
      <c r="W117" s="78"/>
      <c r="X117" s="78"/>
      <c r="Y117" s="65"/>
      <c r="Z117" s="65"/>
      <c r="AA117" s="65"/>
      <c r="AB117" s="65"/>
      <c r="AC117" s="80"/>
      <c r="AD117" s="78"/>
      <c r="AE117" s="78"/>
      <c r="AF117" s="78"/>
      <c r="AG117" s="78"/>
    </row>
    <row r="118" spans="2:33">
      <c r="B118" s="78"/>
      <c r="C118" s="78"/>
      <c r="D118" s="78"/>
      <c r="E118" s="78"/>
      <c r="F118" s="78"/>
      <c r="G118" s="78"/>
      <c r="H118" s="78"/>
      <c r="I118" s="78"/>
      <c r="J118" s="80"/>
      <c r="K118" s="78"/>
      <c r="L118" s="78"/>
      <c r="M118" s="78"/>
      <c r="N118" s="78"/>
      <c r="O118" s="78"/>
      <c r="P118" s="78"/>
      <c r="Q118" s="78"/>
      <c r="R118" s="78"/>
      <c r="S118" s="78"/>
      <c r="T118" s="78"/>
      <c r="U118" s="78"/>
      <c r="V118" s="78"/>
      <c r="W118" s="78"/>
      <c r="X118" s="78"/>
      <c r="Y118" s="65"/>
      <c r="Z118" s="65"/>
      <c r="AA118" s="65"/>
      <c r="AB118" s="65"/>
      <c r="AC118" s="80"/>
      <c r="AD118" s="78"/>
      <c r="AE118" s="78"/>
      <c r="AF118" s="78"/>
      <c r="AG118" s="78"/>
    </row>
    <row r="119" spans="2:33">
      <c r="B119" s="78"/>
      <c r="C119" s="78"/>
      <c r="D119" s="78"/>
      <c r="E119" s="78"/>
      <c r="F119" s="78"/>
      <c r="G119" s="78"/>
      <c r="H119" s="78"/>
      <c r="I119" s="78"/>
      <c r="J119" s="80"/>
      <c r="K119" s="78"/>
      <c r="L119" s="78"/>
      <c r="M119" s="78"/>
      <c r="N119" s="78"/>
      <c r="O119" s="78"/>
      <c r="P119" s="78"/>
      <c r="Q119" s="78"/>
      <c r="R119" s="78"/>
      <c r="S119" s="78"/>
      <c r="T119" s="78"/>
      <c r="U119" s="78"/>
      <c r="V119" s="78"/>
      <c r="W119" s="78"/>
      <c r="X119" s="78"/>
      <c r="Y119" s="65"/>
      <c r="Z119" s="65"/>
      <c r="AA119" s="65"/>
      <c r="AB119" s="65"/>
      <c r="AC119" s="80"/>
      <c r="AD119" s="78"/>
      <c r="AE119" s="78"/>
      <c r="AF119" s="78"/>
      <c r="AG119" s="78"/>
    </row>
    <row r="120" spans="2:33">
      <c r="B120" s="78"/>
      <c r="C120" s="78"/>
      <c r="D120" s="78"/>
      <c r="E120" s="78"/>
      <c r="F120" s="78"/>
      <c r="G120" s="78"/>
      <c r="H120" s="78"/>
      <c r="I120" s="78"/>
      <c r="J120" s="80"/>
      <c r="K120" s="78"/>
      <c r="L120" s="78"/>
      <c r="M120" s="78"/>
      <c r="N120" s="78"/>
      <c r="O120" s="78"/>
      <c r="P120" s="78"/>
      <c r="Q120" s="78"/>
      <c r="R120" s="78"/>
      <c r="S120" s="78"/>
      <c r="T120" s="78"/>
      <c r="U120" s="78"/>
      <c r="V120" s="78"/>
      <c r="W120" s="78"/>
      <c r="X120" s="78"/>
      <c r="Y120" s="65"/>
      <c r="Z120" s="65"/>
      <c r="AA120" s="65"/>
      <c r="AB120" s="65"/>
      <c r="AC120" s="80"/>
      <c r="AD120" s="78"/>
      <c r="AE120" s="78"/>
      <c r="AF120" s="78"/>
      <c r="AG120" s="78"/>
    </row>
    <row r="121" spans="2:33">
      <c r="B121" s="78"/>
      <c r="C121" s="78"/>
      <c r="D121" s="78"/>
      <c r="E121" s="78"/>
      <c r="F121" s="78"/>
      <c r="G121" s="78"/>
      <c r="H121" s="78"/>
      <c r="I121" s="78"/>
      <c r="J121" s="80"/>
      <c r="K121" s="78"/>
      <c r="L121" s="78"/>
      <c r="M121" s="78"/>
      <c r="N121" s="78"/>
      <c r="O121" s="78"/>
      <c r="P121" s="78"/>
      <c r="Q121" s="78"/>
      <c r="R121" s="78"/>
      <c r="S121" s="78"/>
      <c r="T121" s="78"/>
      <c r="U121" s="78"/>
      <c r="V121" s="78"/>
      <c r="W121" s="78"/>
      <c r="X121" s="78"/>
      <c r="Y121" s="65"/>
      <c r="Z121" s="65"/>
      <c r="AA121" s="65"/>
      <c r="AB121" s="65"/>
      <c r="AC121" s="80"/>
      <c r="AD121" s="78"/>
      <c r="AE121" s="78"/>
      <c r="AF121" s="78"/>
      <c r="AG121" s="78"/>
    </row>
    <row r="122" spans="2:33">
      <c r="B122" s="78"/>
      <c r="C122" s="78"/>
      <c r="D122" s="78"/>
      <c r="E122" s="78"/>
      <c r="F122" s="78"/>
      <c r="G122" s="78"/>
      <c r="H122" s="78"/>
      <c r="I122" s="78"/>
      <c r="J122" s="80"/>
      <c r="K122" s="78"/>
      <c r="L122" s="78"/>
      <c r="M122" s="78"/>
      <c r="N122" s="78"/>
      <c r="O122" s="78"/>
      <c r="P122" s="78"/>
      <c r="Q122" s="78"/>
      <c r="R122" s="78"/>
      <c r="S122" s="78"/>
      <c r="T122" s="78"/>
      <c r="U122" s="78"/>
      <c r="V122" s="78"/>
      <c r="W122" s="78"/>
      <c r="X122" s="78"/>
      <c r="Y122" s="65"/>
      <c r="Z122" s="65"/>
      <c r="AA122" s="65"/>
      <c r="AB122" s="65"/>
      <c r="AC122" s="80"/>
      <c r="AD122" s="78"/>
      <c r="AE122" s="78"/>
      <c r="AF122" s="78"/>
      <c r="AG122" s="78"/>
    </row>
    <row r="123" spans="2:33">
      <c r="B123" s="78"/>
      <c r="C123" s="78"/>
      <c r="D123" s="78"/>
      <c r="E123" s="78"/>
      <c r="F123" s="78"/>
      <c r="G123" s="78"/>
      <c r="H123" s="78"/>
      <c r="I123" s="78"/>
      <c r="J123" s="80"/>
      <c r="K123" s="78"/>
      <c r="L123" s="78"/>
      <c r="M123" s="78"/>
      <c r="N123" s="78"/>
      <c r="O123" s="78"/>
      <c r="P123" s="78"/>
      <c r="Q123" s="78"/>
      <c r="R123" s="78"/>
      <c r="S123" s="78"/>
      <c r="T123" s="78"/>
      <c r="U123" s="78"/>
      <c r="V123" s="78"/>
      <c r="W123" s="78"/>
      <c r="X123" s="78"/>
      <c r="Y123" s="65"/>
      <c r="Z123" s="65"/>
      <c r="AA123" s="65"/>
      <c r="AB123" s="65"/>
      <c r="AC123" s="80"/>
      <c r="AD123" s="78"/>
      <c r="AE123" s="78"/>
      <c r="AF123" s="78"/>
      <c r="AG123" s="78"/>
    </row>
    <row r="124" spans="2:33">
      <c r="B124" s="78"/>
      <c r="C124" s="78"/>
      <c r="D124" s="78"/>
      <c r="E124" s="78"/>
      <c r="F124" s="78"/>
      <c r="G124" s="78"/>
      <c r="H124" s="78"/>
      <c r="I124" s="78"/>
      <c r="J124" s="80"/>
      <c r="K124" s="82"/>
      <c r="L124" s="78"/>
      <c r="M124" s="78"/>
      <c r="N124" s="78"/>
      <c r="O124" s="78"/>
      <c r="P124" s="78"/>
      <c r="Q124" s="78"/>
      <c r="R124" s="78"/>
      <c r="S124" s="78"/>
      <c r="T124" s="78"/>
      <c r="U124" s="78"/>
      <c r="V124" s="78"/>
      <c r="W124" s="78"/>
      <c r="X124" s="78"/>
      <c r="Y124" s="65"/>
      <c r="Z124" s="65"/>
      <c r="AA124" s="65"/>
      <c r="AB124" s="65"/>
      <c r="AC124" s="80"/>
      <c r="AD124" s="78"/>
    </row>
    <row r="125" spans="2:33">
      <c r="B125" s="78"/>
      <c r="C125" s="78"/>
      <c r="D125" s="78"/>
      <c r="E125" s="78"/>
      <c r="F125" s="78"/>
      <c r="G125" s="78"/>
      <c r="H125" s="78"/>
      <c r="I125" s="78"/>
      <c r="J125" s="80"/>
      <c r="K125" s="78"/>
      <c r="L125" s="78"/>
      <c r="M125" s="78"/>
      <c r="N125" s="78"/>
      <c r="O125" s="78"/>
      <c r="P125" s="78"/>
      <c r="Q125" s="78"/>
      <c r="R125" s="78"/>
      <c r="S125" s="78"/>
      <c r="T125" s="78"/>
      <c r="U125" s="78"/>
      <c r="V125" s="78"/>
      <c r="W125" s="78"/>
      <c r="X125" s="78"/>
      <c r="Y125" s="65"/>
      <c r="Z125" s="65"/>
      <c r="AA125" s="65"/>
      <c r="AB125" s="65"/>
      <c r="AC125" s="80"/>
      <c r="AD125" s="78"/>
    </row>
    <row r="126" spans="2:33">
      <c r="B126" s="78"/>
      <c r="C126" s="78"/>
      <c r="D126" s="78"/>
      <c r="E126" s="78"/>
      <c r="F126" s="78"/>
      <c r="G126" s="78"/>
      <c r="H126" s="78"/>
      <c r="I126" s="78"/>
      <c r="J126" s="80"/>
      <c r="K126" s="78"/>
      <c r="L126" s="78"/>
      <c r="M126" s="78"/>
      <c r="N126" s="78"/>
      <c r="O126" s="82"/>
      <c r="P126" s="78"/>
      <c r="Q126" s="78"/>
      <c r="R126" s="78"/>
      <c r="S126" s="78"/>
      <c r="T126" s="78"/>
      <c r="U126" s="78"/>
      <c r="V126" s="78"/>
      <c r="W126" s="78"/>
      <c r="X126" s="78"/>
      <c r="Y126" s="65"/>
      <c r="Z126" s="65"/>
      <c r="AA126" s="65"/>
      <c r="AB126" s="65"/>
      <c r="AC126" s="80"/>
      <c r="AD126" s="78"/>
    </row>
    <row r="127" spans="2:33">
      <c r="B127" s="78"/>
      <c r="C127" s="78"/>
      <c r="D127" s="78"/>
      <c r="E127" s="78"/>
      <c r="F127" s="78"/>
      <c r="G127" s="78"/>
      <c r="H127" s="78"/>
      <c r="I127" s="78"/>
      <c r="J127" s="80"/>
      <c r="K127" s="82"/>
      <c r="L127" s="78"/>
      <c r="M127" s="78"/>
      <c r="N127" s="78"/>
      <c r="O127" s="78"/>
      <c r="P127" s="78"/>
      <c r="Q127" s="78"/>
      <c r="R127" s="78"/>
      <c r="S127" s="78"/>
      <c r="T127" s="78"/>
      <c r="U127" s="78"/>
      <c r="V127" s="78"/>
      <c r="W127" s="78"/>
      <c r="Y127" s="65"/>
      <c r="Z127" s="65"/>
      <c r="AA127" s="65"/>
      <c r="AB127" s="65"/>
    </row>
    <row r="128" spans="2:33">
      <c r="B128" s="78"/>
      <c r="C128" s="78"/>
      <c r="D128" s="78"/>
      <c r="E128" s="78"/>
      <c r="F128" s="78"/>
      <c r="G128" s="78"/>
      <c r="H128" s="78"/>
      <c r="I128" s="78"/>
      <c r="J128" s="80"/>
      <c r="K128" s="78"/>
      <c r="L128" s="78"/>
      <c r="M128" s="78"/>
      <c r="N128" s="78"/>
      <c r="O128" s="78"/>
      <c r="P128" s="78"/>
      <c r="Q128" s="78"/>
      <c r="R128" s="78"/>
      <c r="S128" s="78"/>
      <c r="T128" s="78"/>
      <c r="U128" s="78"/>
      <c r="V128" s="78"/>
      <c r="W128" s="78"/>
      <c r="AB128" s="65"/>
    </row>
    <row r="129" spans="1:52">
      <c r="B129" s="78"/>
      <c r="C129" s="78"/>
      <c r="D129" s="78"/>
      <c r="E129" s="78"/>
      <c r="F129" s="78"/>
      <c r="G129" s="78"/>
      <c r="H129" s="78"/>
      <c r="I129" s="78"/>
      <c r="J129" s="80"/>
      <c r="K129" s="78"/>
      <c r="L129" s="78"/>
      <c r="M129" s="78"/>
      <c r="N129" s="78"/>
      <c r="O129" s="78"/>
      <c r="P129" s="78"/>
      <c r="Q129" s="78"/>
      <c r="R129" s="78"/>
      <c r="S129" s="78"/>
      <c r="T129" s="78"/>
      <c r="U129" s="78"/>
      <c r="V129" s="78"/>
      <c r="W129" s="78"/>
      <c r="AB129" s="65"/>
    </row>
    <row r="130" spans="1:52" s="2" customFormat="1">
      <c r="A130" s="1"/>
      <c r="B130" s="78"/>
      <c r="C130" s="78"/>
      <c r="D130" s="78"/>
      <c r="E130" s="78"/>
      <c r="F130" s="78"/>
      <c r="G130" s="78"/>
      <c r="H130" s="78"/>
      <c r="I130" s="78"/>
      <c r="J130" s="80"/>
      <c r="K130" s="78"/>
      <c r="L130" s="78"/>
      <c r="M130" s="78"/>
      <c r="N130" s="78"/>
      <c r="O130" s="78"/>
      <c r="P130" s="78"/>
      <c r="Q130" s="78"/>
      <c r="R130" s="78"/>
      <c r="S130" s="78"/>
      <c r="T130" s="78"/>
      <c r="U130" s="78"/>
      <c r="V130" s="78"/>
      <c r="W130" s="78"/>
      <c r="X130" s="1"/>
      <c r="Y130" s="1"/>
      <c r="Z130" s="1"/>
      <c r="AA130" s="1"/>
      <c r="AB130" s="65"/>
      <c r="AD130" s="1"/>
      <c r="AE130" s="1"/>
      <c r="AF130" s="1"/>
      <c r="AG130" s="1"/>
      <c r="AH130" s="1"/>
      <c r="AI130" s="1"/>
      <c r="AJ130" s="1"/>
      <c r="AK130" s="1"/>
      <c r="AL130" s="1"/>
      <c r="AM130" s="1"/>
      <c r="AN130" s="1"/>
      <c r="AO130" s="1"/>
      <c r="AP130" s="1"/>
      <c r="AQ130" s="1"/>
      <c r="AR130" s="1"/>
      <c r="AS130" s="1"/>
      <c r="AT130" s="1"/>
      <c r="AU130" s="1"/>
      <c r="AV130" s="1"/>
      <c r="AW130" s="1"/>
      <c r="AX130" s="1"/>
      <c r="AY130" s="1"/>
      <c r="AZ130" s="1"/>
    </row>
    <row r="131" spans="1:52" s="2" customFormat="1">
      <c r="A131" s="1"/>
      <c r="B131" s="78"/>
      <c r="C131" s="78"/>
      <c r="D131" s="78"/>
      <c r="E131" s="78"/>
      <c r="F131" s="78"/>
      <c r="G131" s="78"/>
      <c r="H131" s="78"/>
      <c r="I131" s="78"/>
      <c r="J131" s="80"/>
      <c r="K131" s="78"/>
      <c r="L131" s="78"/>
      <c r="M131" s="78"/>
      <c r="N131" s="78"/>
      <c r="O131" s="78"/>
      <c r="P131" s="78"/>
      <c r="Q131" s="78"/>
      <c r="R131" s="78"/>
      <c r="S131" s="78"/>
      <c r="T131" s="78"/>
      <c r="U131" s="78"/>
      <c r="V131" s="78"/>
      <c r="W131" s="78"/>
      <c r="X131" s="1"/>
      <c r="Y131" s="1"/>
      <c r="Z131" s="1"/>
      <c r="AA131" s="1"/>
      <c r="AB131" s="65"/>
      <c r="AD131" s="1"/>
      <c r="AE131" s="1"/>
      <c r="AF131" s="1"/>
      <c r="AG131" s="1"/>
      <c r="AH131" s="1"/>
      <c r="AI131" s="1"/>
      <c r="AJ131" s="1"/>
      <c r="AK131" s="1"/>
      <c r="AL131" s="1"/>
      <c r="AM131" s="1"/>
      <c r="AN131" s="1"/>
      <c r="AO131" s="1"/>
      <c r="AP131" s="1"/>
      <c r="AQ131" s="1"/>
      <c r="AR131" s="1"/>
      <c r="AS131" s="1"/>
      <c r="AT131" s="1"/>
      <c r="AU131" s="1"/>
      <c r="AV131" s="1"/>
      <c r="AW131" s="1"/>
      <c r="AX131" s="1"/>
      <c r="AY131" s="1"/>
      <c r="AZ131" s="1"/>
    </row>
    <row r="132" spans="1:52" s="2" customFormat="1">
      <c r="A132" s="1"/>
      <c r="B132" s="1"/>
      <c r="C132" s="1"/>
      <c r="D132" s="1"/>
      <c r="E132" s="1"/>
      <c r="F132" s="84"/>
      <c r="G132" s="1"/>
      <c r="H132" s="1"/>
      <c r="I132" s="1"/>
      <c r="K132" s="1"/>
      <c r="L132" s="1"/>
      <c r="M132" s="1"/>
      <c r="N132" s="1"/>
      <c r="O132" s="1"/>
      <c r="P132" s="1"/>
      <c r="Q132" s="1"/>
      <c r="R132" s="1"/>
      <c r="S132" s="1"/>
      <c r="T132" s="1"/>
      <c r="U132" s="1"/>
      <c r="V132" s="1"/>
      <c r="W132" s="1"/>
      <c r="X132" s="1"/>
      <c r="Y132" s="1"/>
      <c r="Z132" s="1"/>
      <c r="AA132" s="1"/>
      <c r="AB132" s="65"/>
      <c r="AD132" s="1"/>
      <c r="AE132" s="1"/>
      <c r="AF132" s="1"/>
      <c r="AG132" s="1"/>
      <c r="AH132" s="1"/>
      <c r="AI132" s="1"/>
      <c r="AJ132" s="1"/>
      <c r="AK132" s="1"/>
      <c r="AL132" s="1"/>
      <c r="AM132" s="1"/>
      <c r="AN132" s="1"/>
      <c r="AO132" s="1"/>
      <c r="AP132" s="1"/>
      <c r="AQ132" s="1"/>
      <c r="AR132" s="1"/>
      <c r="AS132" s="1"/>
      <c r="AT132" s="1"/>
      <c r="AU132" s="1"/>
      <c r="AV132" s="1"/>
      <c r="AW132" s="1"/>
      <c r="AX132" s="1"/>
      <c r="AY132" s="1"/>
      <c r="AZ132" s="1"/>
    </row>
    <row r="133" spans="1:52" s="2" customFormat="1">
      <c r="A133" s="1"/>
      <c r="B133" s="1"/>
      <c r="C133" s="1"/>
      <c r="D133" s="1"/>
      <c r="E133" s="1"/>
      <c r="F133" s="84"/>
      <c r="G133" s="1"/>
      <c r="H133" s="1"/>
      <c r="I133" s="1"/>
      <c r="K133" s="1"/>
      <c r="L133" s="1"/>
      <c r="M133" s="1"/>
      <c r="N133" s="1"/>
      <c r="O133" s="1"/>
      <c r="P133" s="1"/>
      <c r="Q133" s="1"/>
      <c r="R133" s="1"/>
      <c r="S133" s="1"/>
      <c r="T133" s="1"/>
      <c r="U133" s="1"/>
      <c r="V133" s="1"/>
      <c r="W133" s="1"/>
      <c r="X133" s="1"/>
      <c r="Y133" s="1"/>
      <c r="Z133" s="1"/>
      <c r="AA133" s="1"/>
      <c r="AB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row>
    <row r="134" spans="1:52" s="2" customFormat="1">
      <c r="A134" s="1"/>
      <c r="B134" s="1"/>
      <c r="C134" s="1"/>
      <c r="D134" s="1"/>
      <c r="E134" s="1"/>
      <c r="F134" s="84"/>
      <c r="G134" s="1"/>
      <c r="H134" s="1"/>
      <c r="I134" s="1"/>
      <c r="K134" s="1"/>
      <c r="L134" s="1"/>
      <c r="M134" s="1"/>
      <c r="N134" s="1"/>
      <c r="O134" s="1"/>
      <c r="P134" s="1"/>
      <c r="Q134" s="1"/>
      <c r="R134" s="1"/>
      <c r="S134" s="1"/>
      <c r="T134" s="1"/>
      <c r="U134" s="1"/>
      <c r="V134" s="1"/>
      <c r="W134" s="1"/>
      <c r="X134" s="1"/>
      <c r="Y134" s="1"/>
      <c r="Z134" s="1"/>
      <c r="AA134" s="1"/>
      <c r="AB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row>
    <row r="135" spans="1:52" s="2" customFormat="1">
      <c r="A135" s="1"/>
      <c r="B135" s="1"/>
      <c r="C135" s="1"/>
      <c r="D135" s="1"/>
      <c r="E135" s="1"/>
      <c r="F135" s="84"/>
      <c r="G135" s="1"/>
      <c r="H135" s="1"/>
      <c r="I135" s="1"/>
      <c r="K135" s="1"/>
      <c r="L135" s="1"/>
      <c r="M135" s="1"/>
      <c r="N135" s="1"/>
      <c r="O135" s="1"/>
      <c r="P135" s="1"/>
      <c r="Q135" s="1"/>
      <c r="R135" s="1"/>
      <c r="S135" s="1"/>
      <c r="T135" s="1"/>
      <c r="U135" s="1"/>
      <c r="V135" s="1"/>
      <c r="W135" s="1"/>
      <c r="X135" s="1"/>
      <c r="Y135" s="1"/>
      <c r="Z135" s="1"/>
      <c r="AA135" s="1"/>
      <c r="AB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row>
    <row r="136" spans="1:52" s="2" customFormat="1">
      <c r="A136" s="1"/>
      <c r="B136" s="1"/>
      <c r="C136" s="1"/>
      <c r="D136" s="1"/>
      <c r="E136" s="1"/>
      <c r="F136" s="84"/>
      <c r="G136" s="1"/>
      <c r="H136" s="1"/>
      <c r="I136" s="1"/>
      <c r="K136" s="1"/>
      <c r="L136" s="1"/>
      <c r="M136" s="1"/>
      <c r="N136" s="1"/>
      <c r="O136" s="1"/>
      <c r="P136" s="1"/>
      <c r="Q136" s="1"/>
      <c r="R136" s="1"/>
      <c r="S136" s="1"/>
      <c r="T136" s="1"/>
      <c r="U136" s="1"/>
      <c r="V136" s="1"/>
      <c r="W136" s="1"/>
      <c r="X136" s="1"/>
      <c r="Y136" s="1"/>
      <c r="Z136" s="1"/>
      <c r="AA136" s="1"/>
      <c r="AB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row>
    <row r="137" spans="1:52" s="2" customFormat="1">
      <c r="A137" s="1"/>
      <c r="B137" s="1"/>
      <c r="C137" s="1"/>
      <c r="D137" s="1"/>
      <c r="E137" s="1"/>
      <c r="F137" s="1"/>
      <c r="G137" s="1"/>
      <c r="H137" s="1"/>
      <c r="I137" s="1"/>
      <c r="K137" s="1"/>
      <c r="L137" s="3"/>
      <c r="M137" s="3"/>
      <c r="N137" s="1"/>
      <c r="O137" s="1"/>
      <c r="P137" s="1"/>
      <c r="Q137" s="1"/>
      <c r="R137" s="1"/>
      <c r="S137" s="1"/>
      <c r="T137" s="1"/>
      <c r="U137" s="1"/>
      <c r="V137" s="1"/>
      <c r="W137" s="1"/>
      <c r="X137" s="1"/>
      <c r="Y137" s="1"/>
      <c r="Z137" s="1"/>
      <c r="AA137" s="1"/>
      <c r="AB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row>
    <row r="138" spans="1:52" s="2" customFormat="1">
      <c r="A138" s="1"/>
      <c r="B138" s="1"/>
      <c r="C138" s="1"/>
      <c r="D138" s="1"/>
      <c r="E138" s="1"/>
      <c r="F138" s="1"/>
      <c r="G138" s="1"/>
      <c r="H138" s="1"/>
      <c r="I138" s="1"/>
      <c r="K138" s="1"/>
      <c r="L138" s="3"/>
      <c r="M138" s="3"/>
      <c r="N138" s="1"/>
      <c r="O138" s="1"/>
      <c r="P138" s="1"/>
      <c r="Q138" s="1"/>
      <c r="R138" s="1"/>
      <c r="S138" s="1"/>
      <c r="T138" s="1"/>
      <c r="U138" s="1"/>
      <c r="V138" s="1"/>
      <c r="W138" s="1"/>
      <c r="X138" s="1"/>
      <c r="Y138" s="1"/>
      <c r="Z138" s="1"/>
      <c r="AA138" s="1"/>
      <c r="AB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row>
    <row r="139" spans="1:52" s="2" customFormat="1">
      <c r="A139" s="1"/>
      <c r="B139" s="1"/>
      <c r="C139" s="1"/>
      <c r="D139" s="1"/>
      <c r="E139" s="1"/>
      <c r="F139" s="1"/>
      <c r="G139" s="1"/>
      <c r="H139" s="1"/>
      <c r="I139" s="1"/>
      <c r="K139" s="1"/>
      <c r="L139" s="3"/>
      <c r="M139" s="3"/>
      <c r="N139" s="1"/>
      <c r="O139" s="1"/>
      <c r="P139" s="1"/>
      <c r="Q139" s="1"/>
      <c r="R139" s="1"/>
      <c r="S139" s="1"/>
      <c r="T139" s="1"/>
      <c r="U139" s="1"/>
      <c r="V139" s="1"/>
      <c r="W139" s="1"/>
      <c r="X139" s="1"/>
      <c r="Y139" s="1"/>
      <c r="Z139" s="1"/>
      <c r="AA139" s="1"/>
      <c r="AB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row>
    <row r="140" spans="1:52" s="2" customFormat="1">
      <c r="A140" s="1"/>
      <c r="B140" s="1"/>
      <c r="C140" s="1"/>
      <c r="D140" s="1"/>
      <c r="E140" s="1"/>
      <c r="F140" s="1"/>
      <c r="G140" s="1"/>
      <c r="H140" s="1"/>
      <c r="I140" s="1"/>
      <c r="K140" s="1"/>
      <c r="L140" s="3"/>
      <c r="M140" s="3"/>
      <c r="N140" s="1"/>
      <c r="O140" s="1"/>
      <c r="P140" s="1"/>
      <c r="Q140" s="1"/>
      <c r="R140" s="1"/>
      <c r="S140" s="1"/>
      <c r="T140" s="1"/>
      <c r="U140" s="1"/>
      <c r="V140" s="1"/>
      <c r="W140" s="1"/>
      <c r="X140" s="1"/>
      <c r="Y140" s="1"/>
      <c r="Z140" s="1"/>
      <c r="AA140" s="1"/>
      <c r="AB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row>
    <row r="141" spans="1:52" s="2" customFormat="1">
      <c r="A141" s="1"/>
      <c r="B141" s="1"/>
      <c r="C141" s="1"/>
      <c r="D141" s="1"/>
      <c r="E141" s="1"/>
      <c r="F141" s="1"/>
      <c r="G141" s="1"/>
      <c r="H141" s="1"/>
      <c r="I141" s="1"/>
      <c r="K141" s="1"/>
      <c r="L141" s="3"/>
      <c r="M141" s="3"/>
      <c r="N141" s="1"/>
      <c r="O141" s="1"/>
      <c r="P141" s="1"/>
      <c r="Q141" s="1"/>
      <c r="R141" s="1"/>
      <c r="S141" s="1"/>
      <c r="T141" s="1"/>
      <c r="U141" s="1"/>
      <c r="V141" s="1"/>
      <c r="W141" s="1"/>
      <c r="X141" s="1"/>
      <c r="Y141" s="1"/>
      <c r="Z141" s="1"/>
      <c r="AA141" s="1"/>
      <c r="AB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row>
    <row r="142" spans="1:52">
      <c r="Y142" s="83"/>
      <c r="Z142" s="83"/>
      <c r="AA142" s="2"/>
    </row>
    <row r="143" spans="1:52">
      <c r="Y143" s="78"/>
      <c r="Z143" s="78"/>
      <c r="AA143" s="78"/>
    </row>
    <row r="144" spans="1:52">
      <c r="Y144" s="78"/>
      <c r="Z144" s="78"/>
      <c r="AA144" s="78"/>
      <c r="AB144" s="78"/>
    </row>
    <row r="145" spans="25:28">
      <c r="Y145" s="78"/>
      <c r="Z145" s="78"/>
      <c r="AA145" s="78"/>
      <c r="AB145" s="78"/>
    </row>
    <row r="146" spans="25:28">
      <c r="Y146" s="78"/>
      <c r="Z146" s="78"/>
      <c r="AA146" s="78"/>
      <c r="AB146" s="78"/>
    </row>
    <row r="147" spans="25:28">
      <c r="Y147" s="78"/>
      <c r="Z147" s="78"/>
      <c r="AA147" s="78"/>
      <c r="AB147" s="78"/>
    </row>
    <row r="148" spans="25:28">
      <c r="Y148" s="78"/>
      <c r="Z148" s="78"/>
      <c r="AA148" s="78"/>
      <c r="AB148" s="78"/>
    </row>
    <row r="149" spans="25:28">
      <c r="Y149" s="78"/>
      <c r="Z149" s="78"/>
      <c r="AA149" s="78"/>
      <c r="AB149" s="78"/>
    </row>
    <row r="150" spans="25:28">
      <c r="Y150" s="78"/>
      <c r="Z150" s="78"/>
      <c r="AA150" s="78"/>
      <c r="AB150" s="78"/>
    </row>
    <row r="151" spans="25:28">
      <c r="Y151" s="78"/>
      <c r="Z151" s="78"/>
      <c r="AA151" s="78"/>
      <c r="AB151" s="78"/>
    </row>
    <row r="152" spans="25:28">
      <c r="Y152" s="78"/>
      <c r="Z152" s="78"/>
      <c r="AA152" s="78"/>
      <c r="AB152" s="78"/>
    </row>
    <row r="153" spans="25:28">
      <c r="Y153" s="78"/>
      <c r="Z153" s="78"/>
      <c r="AA153" s="78"/>
      <c r="AB153" s="78"/>
    </row>
    <row r="154" spans="25:28">
      <c r="Y154" s="78"/>
      <c r="Z154" s="78"/>
      <c r="AA154" s="78"/>
      <c r="AB154" s="78"/>
    </row>
    <row r="155" spans="25:28">
      <c r="Y155" s="78"/>
      <c r="Z155" s="78"/>
      <c r="AA155" s="78"/>
      <c r="AB155" s="78"/>
    </row>
    <row r="156" spans="25:28">
      <c r="Y156" s="78"/>
      <c r="Z156" s="78"/>
      <c r="AA156" s="78"/>
      <c r="AB156" s="78"/>
    </row>
    <row r="157" spans="25:28">
      <c r="Y157" s="78"/>
      <c r="Z157" s="78"/>
      <c r="AA157" s="78"/>
      <c r="AB157" s="78"/>
    </row>
    <row r="158" spans="25:28">
      <c r="Y158" s="78"/>
      <c r="Z158" s="78"/>
      <c r="AA158" s="78"/>
      <c r="AB158" s="78"/>
    </row>
    <row r="159" spans="25:28">
      <c r="Y159" s="78"/>
      <c r="Z159" s="78"/>
      <c r="AA159" s="78"/>
      <c r="AB159" s="78"/>
    </row>
    <row r="160" spans="25:28">
      <c r="Y160" s="78"/>
      <c r="Z160" s="78"/>
      <c r="AA160" s="78"/>
      <c r="AB160" s="78"/>
    </row>
    <row r="161" spans="28:28">
      <c r="AB161" s="78"/>
    </row>
  </sheetData>
  <mergeCells count="2">
    <mergeCell ref="B109:W109"/>
    <mergeCell ref="B113:W113"/>
  </mergeCells>
  <printOptions horizontalCentered="1" verticalCentered="1"/>
  <pageMargins left="0" right="0" top="0" bottom="0" header="0.11811023622047245" footer="0.11811023622047245"/>
  <pageSetup scale="69" orientation="landscape" r:id="rId1"/>
  <rowBreaks count="2" manualBreakCount="2">
    <brk id="66" max="53" man="1"/>
    <brk id="107" max="46" man="1"/>
  </rowBreaks>
  <colBreaks count="1" manualBreakCount="1">
    <brk id="23" max="98" man="1"/>
  </colBreaks>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BA189"/>
  <sheetViews>
    <sheetView topLeftCell="N97" workbookViewId="0">
      <selection activeCell="AD98" sqref="AD98"/>
    </sheetView>
  </sheetViews>
  <sheetFormatPr baseColWidth="10" defaultColWidth="11.42578125" defaultRowHeight="15" outlineLevelCol="1"/>
  <cols>
    <col min="1" max="1" width="10.140625" style="1" bestFit="1" customWidth="1"/>
    <col min="2" max="2" width="3.7109375" style="1" customWidth="1"/>
    <col min="3" max="3" width="14.42578125" style="1" customWidth="1"/>
    <col min="4" max="4" width="10" style="1" customWidth="1"/>
    <col min="5" max="5" width="8.140625" style="1" customWidth="1"/>
    <col min="6" max="6" width="10.140625" style="1" customWidth="1"/>
    <col min="7" max="8" width="10.28515625" style="1" customWidth="1"/>
    <col min="9" max="9" width="7.7109375" style="1" customWidth="1"/>
    <col min="10" max="10" width="7.7109375" style="2" customWidth="1"/>
    <col min="11" max="11" width="7.5703125" style="1" customWidth="1"/>
    <col min="12" max="12" width="10.28515625" style="3" customWidth="1"/>
    <col min="13" max="13" width="7.85546875" style="3" customWidth="1"/>
    <col min="14" max="14" width="7.85546875" style="1" customWidth="1"/>
    <col min="15" max="15" width="10.42578125" style="1" customWidth="1"/>
    <col min="16" max="16" width="6.42578125" style="1" customWidth="1"/>
    <col min="17" max="17" width="8.28515625" style="1" customWidth="1"/>
    <col min="18" max="18" width="10" style="1" customWidth="1" outlineLevel="1"/>
    <col min="19" max="19" width="10.85546875" style="1" customWidth="1" outlineLevel="1"/>
    <col min="20" max="21" width="8.28515625" style="1" customWidth="1" outlineLevel="1"/>
    <col min="22" max="22" width="8.7109375" style="1" customWidth="1"/>
    <col min="23" max="23" width="9.5703125" style="1" customWidth="1"/>
    <col min="24" max="24" width="9.7109375" style="1" customWidth="1"/>
    <col min="25" max="25" width="17.7109375" style="1" customWidth="1"/>
    <col min="26" max="26" width="16.7109375" style="1" customWidth="1"/>
    <col min="27" max="27" width="10.28515625" style="1" customWidth="1"/>
    <col min="28" max="28" width="18.42578125" style="1" customWidth="1"/>
    <col min="29" max="29" width="11.85546875" style="1" customWidth="1"/>
    <col min="30" max="30" width="13.140625" style="2" customWidth="1"/>
    <col min="31" max="31" width="4.85546875" style="1" customWidth="1"/>
    <col min="32" max="32" width="16" style="1" customWidth="1"/>
    <col min="33" max="33" width="14.28515625" style="1" customWidth="1"/>
    <col min="34" max="34" width="9.5703125" style="1" customWidth="1"/>
    <col min="35" max="35" width="16.7109375" style="1" customWidth="1"/>
    <col min="36" max="36" width="10.85546875" style="1" customWidth="1"/>
    <col min="37" max="37" width="9.28515625" style="1" customWidth="1"/>
    <col min="38" max="38" width="9.42578125" style="1" customWidth="1"/>
    <col min="39" max="39" width="12.5703125" style="1" customWidth="1"/>
    <col min="40" max="40" width="9.42578125" style="1" customWidth="1"/>
    <col min="41" max="41" width="2.42578125" style="1" bestFit="1" customWidth="1"/>
    <col min="42" max="42" width="13.7109375" style="1" bestFit="1" customWidth="1"/>
    <col min="43" max="43" width="12" style="1" customWidth="1"/>
    <col min="44" max="45" width="6.5703125" style="1" customWidth="1"/>
    <col min="46" max="46" width="7.28515625" style="1" bestFit="1" customWidth="1"/>
    <col min="47" max="47" width="11.42578125" style="1"/>
    <col min="48" max="48" width="2.42578125" style="1" bestFit="1" customWidth="1"/>
    <col min="49" max="49" width="10.85546875" style="1" customWidth="1"/>
    <col min="50" max="50" width="11.140625" style="1" bestFit="1" customWidth="1"/>
    <col min="51" max="51" width="9.140625" style="1" bestFit="1" customWidth="1"/>
    <col min="52" max="52" width="11.42578125" style="1"/>
    <col min="53" max="53" width="7.28515625" style="1" bestFit="1" customWidth="1"/>
    <col min="54" max="16384" width="11.42578125" style="1"/>
  </cols>
  <sheetData>
    <row r="1" spans="1:48">
      <c r="Y1" s="4"/>
      <c r="AH1" s="2"/>
    </row>
    <row r="2" spans="1:48" ht="51" customHeight="1">
      <c r="B2" s="5"/>
      <c r="C2" s="5" t="s">
        <v>0</v>
      </c>
      <c r="D2" s="5" t="s">
        <v>1</v>
      </c>
      <c r="E2" s="87" t="s">
        <v>2</v>
      </c>
      <c r="F2" s="87" t="s">
        <v>3</v>
      </c>
      <c r="G2" s="87"/>
      <c r="H2" s="87" t="s">
        <v>4</v>
      </c>
      <c r="I2" s="87" t="s">
        <v>5</v>
      </c>
      <c r="J2" s="87" t="s">
        <v>6</v>
      </c>
      <c r="K2" s="6" t="s">
        <v>7</v>
      </c>
      <c r="L2" s="6" t="s">
        <v>8</v>
      </c>
      <c r="M2" s="87" t="s">
        <v>251</v>
      </c>
      <c r="N2" s="6" t="s">
        <v>357</v>
      </c>
      <c r="O2" s="6" t="s">
        <v>11</v>
      </c>
      <c r="P2" s="6" t="s">
        <v>12</v>
      </c>
      <c r="Q2" s="6" t="s">
        <v>13</v>
      </c>
      <c r="R2" s="6" t="s">
        <v>14</v>
      </c>
      <c r="S2" s="6" t="s">
        <v>15</v>
      </c>
      <c r="T2" s="6" t="s">
        <v>16</v>
      </c>
      <c r="U2" s="6" t="s">
        <v>331</v>
      </c>
      <c r="V2" s="6" t="s">
        <v>17</v>
      </c>
      <c r="W2" s="6" t="s">
        <v>18</v>
      </c>
      <c r="X2" s="6" t="s">
        <v>19</v>
      </c>
      <c r="Y2" s="4"/>
      <c r="Z2" s="7" t="s">
        <v>0</v>
      </c>
      <c r="AA2" s="7" t="s">
        <v>20</v>
      </c>
      <c r="AB2" s="7" t="s">
        <v>21</v>
      </c>
      <c r="AC2" s="7" t="s">
        <v>22</v>
      </c>
      <c r="AD2" s="8"/>
      <c r="AF2" s="9" t="s">
        <v>23</v>
      </c>
      <c r="AG2" s="6" t="s">
        <v>24</v>
      </c>
      <c r="AH2" s="6" t="s">
        <v>25</v>
      </c>
      <c r="AI2" s="6" t="s">
        <v>26</v>
      </c>
      <c r="AJ2" s="6" t="s">
        <v>27</v>
      </c>
    </row>
    <row r="3" spans="1:48" s="10" customFormat="1">
      <c r="A3" s="38"/>
      <c r="B3" s="11">
        <v>1</v>
      </c>
      <c r="C3" s="11" t="s">
        <v>28</v>
      </c>
      <c r="D3" s="11" t="s">
        <v>29</v>
      </c>
      <c r="E3" s="109">
        <v>43160</v>
      </c>
      <c r="F3" s="13">
        <v>6.1431870000000002</v>
      </c>
      <c r="G3" s="14">
        <v>6143187</v>
      </c>
      <c r="H3" s="4">
        <v>5621</v>
      </c>
      <c r="I3" s="15">
        <v>0.48</v>
      </c>
      <c r="J3" s="16">
        <v>0</v>
      </c>
      <c r="K3" s="4">
        <v>1092.8993061732788</v>
      </c>
      <c r="L3" s="17">
        <f>K3/$AH$19</f>
        <v>5.1141135265289898E-2</v>
      </c>
      <c r="M3" s="45">
        <v>4.4330580000000001E-3</v>
      </c>
      <c r="N3" s="27" t="s">
        <v>302</v>
      </c>
      <c r="O3" s="20" t="s">
        <v>32</v>
      </c>
      <c r="P3" s="20" t="s">
        <v>33</v>
      </c>
      <c r="Q3" s="20" t="s">
        <v>32</v>
      </c>
      <c r="R3" s="20">
        <v>2018</v>
      </c>
      <c r="S3" s="20"/>
      <c r="T3" s="20"/>
      <c r="U3" s="20"/>
      <c r="V3" s="20">
        <v>2018</v>
      </c>
      <c r="W3" s="19" t="s">
        <v>31</v>
      </c>
      <c r="X3" s="19" t="s">
        <v>31</v>
      </c>
      <c r="Y3" s="4"/>
      <c r="Z3" s="21" t="s">
        <v>34</v>
      </c>
      <c r="AA3" s="14">
        <v>2000000</v>
      </c>
      <c r="AB3" s="14">
        <v>702</v>
      </c>
      <c r="AC3" s="14">
        <f t="shared" ref="AC3:AC70" si="0">AA3/AB3</f>
        <v>2849.002849002849</v>
      </c>
      <c r="AD3" s="22"/>
      <c r="AF3" s="23" t="s">
        <v>35</v>
      </c>
      <c r="AG3" s="4">
        <f>SUM(H3:H47)</f>
        <v>1348337</v>
      </c>
      <c r="AH3" s="24" t="s">
        <v>36</v>
      </c>
      <c r="AI3" s="24" t="s">
        <v>36</v>
      </c>
      <c r="AJ3" s="25" t="s">
        <v>36</v>
      </c>
      <c r="AL3" s="26"/>
      <c r="AM3" s="26"/>
      <c r="AN3" s="26"/>
      <c r="AO3" s="1"/>
      <c r="AP3" s="1"/>
      <c r="AQ3" s="1"/>
      <c r="AR3" s="1"/>
      <c r="AS3" s="1"/>
      <c r="AT3" s="1"/>
      <c r="AU3" s="1"/>
      <c r="AV3" s="1"/>
    </row>
    <row r="4" spans="1:48" s="10" customFormat="1">
      <c r="A4" s="38"/>
      <c r="B4" s="11">
        <v>2</v>
      </c>
      <c r="C4" s="11" t="s">
        <v>37</v>
      </c>
      <c r="D4" s="11" t="s">
        <v>29</v>
      </c>
      <c r="E4" s="109">
        <v>43132</v>
      </c>
      <c r="F4" s="13">
        <v>6.6000982800000001</v>
      </c>
      <c r="G4" s="14">
        <v>6600098.2800000003</v>
      </c>
      <c r="H4" s="4">
        <v>12507</v>
      </c>
      <c r="I4" s="15">
        <v>1</v>
      </c>
      <c r="J4" s="16" t="s">
        <v>31</v>
      </c>
      <c r="K4" s="4">
        <v>527.71234348764699</v>
      </c>
      <c r="L4" s="17">
        <f t="shared" ref="L4:L5" si="1">K4/$AH$19</f>
        <v>2.4693773879279939E-2</v>
      </c>
      <c r="M4" s="45">
        <v>0</v>
      </c>
      <c r="N4" s="27" t="s">
        <v>302</v>
      </c>
      <c r="O4" s="20" t="s">
        <v>32</v>
      </c>
      <c r="P4" s="20" t="s">
        <v>32</v>
      </c>
      <c r="Q4" s="20" t="s">
        <v>32</v>
      </c>
      <c r="R4" s="20">
        <v>2017</v>
      </c>
      <c r="S4" s="20"/>
      <c r="T4" s="20"/>
      <c r="U4" s="20"/>
      <c r="V4" s="20">
        <v>2017</v>
      </c>
      <c r="W4" s="19">
        <v>0.5</v>
      </c>
      <c r="X4" s="19" t="s">
        <v>31</v>
      </c>
      <c r="Y4" s="4"/>
      <c r="Z4" s="21" t="s">
        <v>39</v>
      </c>
      <c r="AA4" s="14">
        <v>1000000</v>
      </c>
      <c r="AB4" s="14">
        <v>818</v>
      </c>
      <c r="AC4" s="14">
        <f t="shared" si="0"/>
        <v>1222.4938875305625</v>
      </c>
      <c r="AD4" s="22"/>
      <c r="AF4" s="23" t="s">
        <v>40</v>
      </c>
      <c r="AG4" s="17">
        <f>AVERAGE(I3:I47)</f>
        <v>0.61486264635449062</v>
      </c>
      <c r="AH4" s="20" t="s">
        <v>41</v>
      </c>
      <c r="AI4" s="20" t="s">
        <v>42</v>
      </c>
      <c r="AJ4" s="27" t="s">
        <v>43</v>
      </c>
      <c r="AL4" s="26"/>
      <c r="AM4" s="26"/>
      <c r="AN4" s="26"/>
      <c r="AO4" s="1"/>
      <c r="AP4" s="1"/>
      <c r="AQ4" s="1"/>
      <c r="AR4" s="1"/>
      <c r="AS4" s="1"/>
      <c r="AT4" s="1"/>
      <c r="AU4" s="1"/>
      <c r="AV4" s="1"/>
    </row>
    <row r="5" spans="1:48" s="10" customFormat="1">
      <c r="A5" s="102"/>
      <c r="B5" s="11">
        <v>3</v>
      </c>
      <c r="C5" s="11" t="s">
        <v>307</v>
      </c>
      <c r="D5" s="11" t="s">
        <v>29</v>
      </c>
      <c r="E5" s="109">
        <v>43160</v>
      </c>
      <c r="F5" s="13">
        <v>3.4142729840691444</v>
      </c>
      <c r="G5" s="14">
        <v>3414272.9840691444</v>
      </c>
      <c r="H5" s="4">
        <v>3544</v>
      </c>
      <c r="I5" s="15">
        <v>0.67691873599999997</v>
      </c>
      <c r="J5" s="16">
        <v>0.49153498899999998</v>
      </c>
      <c r="K5" s="4">
        <v>963.39531153192559</v>
      </c>
      <c r="L5" s="17">
        <f t="shared" si="1"/>
        <v>4.508112473189612E-2</v>
      </c>
      <c r="M5" s="45">
        <v>7.2416640000000001E-3</v>
      </c>
      <c r="N5" s="27" t="s">
        <v>302</v>
      </c>
      <c r="O5" s="20" t="s">
        <v>32</v>
      </c>
      <c r="P5" s="20" t="s">
        <v>33</v>
      </c>
      <c r="Q5" s="27" t="s">
        <v>33</v>
      </c>
      <c r="R5" s="27"/>
      <c r="S5" s="27"/>
      <c r="T5" s="27"/>
      <c r="U5" s="27"/>
      <c r="V5" s="20" t="s">
        <v>88</v>
      </c>
      <c r="W5" s="19" t="s">
        <v>31</v>
      </c>
      <c r="X5" s="19" t="s">
        <v>31</v>
      </c>
      <c r="Y5" s="4"/>
      <c r="Z5" s="21" t="s">
        <v>47</v>
      </c>
      <c r="AA5" s="14">
        <v>2000000</v>
      </c>
      <c r="AB5" s="14">
        <v>1272</v>
      </c>
      <c r="AC5" s="14">
        <f t="shared" si="0"/>
        <v>1572.3270440251572</v>
      </c>
      <c r="AD5" s="22"/>
      <c r="AF5" s="23" t="s">
        <v>48</v>
      </c>
      <c r="AG5" s="17">
        <f>AVERAGE(J3:J47)</f>
        <v>0.50746307481238506</v>
      </c>
      <c r="AH5" s="20" t="s">
        <v>49</v>
      </c>
      <c r="AI5" s="20" t="s">
        <v>42</v>
      </c>
      <c r="AJ5" s="27" t="s">
        <v>43</v>
      </c>
      <c r="AL5" s="26"/>
      <c r="AM5" s="26"/>
      <c r="AN5" s="26"/>
      <c r="AO5" s="1"/>
      <c r="AP5" s="1"/>
      <c r="AQ5" s="1"/>
      <c r="AR5" s="1"/>
      <c r="AS5" s="1"/>
      <c r="AT5" s="1"/>
      <c r="AU5" s="1"/>
      <c r="AV5" s="1"/>
    </row>
    <row r="6" spans="1:48" s="10" customFormat="1">
      <c r="A6" s="101"/>
      <c r="B6" s="11">
        <v>4</v>
      </c>
      <c r="C6" s="11" t="s">
        <v>44</v>
      </c>
      <c r="D6" s="11" t="s">
        <v>45</v>
      </c>
      <c r="E6" s="109">
        <v>43160</v>
      </c>
      <c r="F6" s="13">
        <v>36.403382000000001</v>
      </c>
      <c r="G6" s="14">
        <v>36403382</v>
      </c>
      <c r="H6" s="4">
        <v>40553</v>
      </c>
      <c r="I6" s="15">
        <v>0.71274628259999995</v>
      </c>
      <c r="J6" s="16">
        <v>0.43543017779999998</v>
      </c>
      <c r="K6" s="4">
        <v>897.67420412793138</v>
      </c>
      <c r="L6" s="17">
        <f>K6/$AH$19</f>
        <v>4.2005770923409562E-2</v>
      </c>
      <c r="M6" s="45">
        <v>4.0464554000000002E-3</v>
      </c>
      <c r="N6" s="27" t="s">
        <v>302</v>
      </c>
      <c r="O6" s="20" t="s">
        <v>32</v>
      </c>
      <c r="P6" s="20" t="s">
        <v>32</v>
      </c>
      <c r="Q6" s="20" t="s">
        <v>32</v>
      </c>
      <c r="R6" s="20">
        <v>2010</v>
      </c>
      <c r="S6" s="20"/>
      <c r="T6" s="20"/>
      <c r="U6" s="20"/>
      <c r="V6" s="20">
        <v>2010</v>
      </c>
      <c r="W6" s="19">
        <v>0.497</v>
      </c>
      <c r="X6" s="19" t="s">
        <v>31</v>
      </c>
      <c r="Y6" s="4"/>
      <c r="Z6" s="21" t="s">
        <v>51</v>
      </c>
      <c r="AA6" s="14">
        <v>1500000</v>
      </c>
      <c r="AB6" s="14">
        <v>1746</v>
      </c>
      <c r="AC6" s="14">
        <f t="shared" si="0"/>
        <v>859.10652920962195</v>
      </c>
      <c r="AD6" s="22"/>
      <c r="AF6" s="23" t="s">
        <v>52</v>
      </c>
      <c r="AG6" s="4">
        <f>SUM(G3:G47)/SUM(H3:H47)</f>
        <v>1441.9770798872964</v>
      </c>
      <c r="AH6" s="20" t="s">
        <v>53</v>
      </c>
      <c r="AI6" s="20" t="s">
        <v>54</v>
      </c>
      <c r="AJ6" s="27" t="s">
        <v>320</v>
      </c>
      <c r="AL6" s="26"/>
      <c r="AM6" s="26"/>
      <c r="AN6" s="26"/>
      <c r="AO6" s="1"/>
      <c r="AP6" s="1"/>
      <c r="AQ6" s="1"/>
      <c r="AR6" s="1"/>
      <c r="AS6" s="1"/>
      <c r="AT6" s="1"/>
      <c r="AU6" s="1"/>
      <c r="AV6" s="1"/>
    </row>
    <row r="7" spans="1:48" s="10" customFormat="1" ht="25.5">
      <c r="A7" s="101"/>
      <c r="B7" s="11">
        <v>5</v>
      </c>
      <c r="C7" s="11" t="s">
        <v>134</v>
      </c>
      <c r="D7" s="11" t="s">
        <v>45</v>
      </c>
      <c r="E7" s="109">
        <v>43132</v>
      </c>
      <c r="F7" s="13">
        <v>77.715964999999997</v>
      </c>
      <c r="G7" s="14">
        <v>77715965</v>
      </c>
      <c r="H7" s="4">
        <v>124778</v>
      </c>
      <c r="I7" s="15">
        <v>0.88251133999999998</v>
      </c>
      <c r="J7" s="16">
        <v>0.25454006299999998</v>
      </c>
      <c r="K7" s="4">
        <v>622.83387295837406</v>
      </c>
      <c r="L7" s="17">
        <f t="shared" ref="L7:L10" si="2">K7/$AH$19</f>
        <v>2.9144891176020569E-2</v>
      </c>
      <c r="M7" s="45">
        <v>0</v>
      </c>
      <c r="N7" s="27" t="s">
        <v>302</v>
      </c>
      <c r="O7" s="4" t="s">
        <v>33</v>
      </c>
      <c r="P7" s="20" t="s">
        <v>32</v>
      </c>
      <c r="Q7" s="20" t="s">
        <v>32</v>
      </c>
      <c r="R7" s="20"/>
      <c r="S7" s="20">
        <v>2015</v>
      </c>
      <c r="T7" s="20"/>
      <c r="U7" s="20"/>
      <c r="V7" s="20">
        <v>2015</v>
      </c>
      <c r="W7" s="19" t="s">
        <v>31</v>
      </c>
      <c r="X7" s="19" t="s">
        <v>31</v>
      </c>
      <c r="Y7" s="4"/>
      <c r="Z7" s="21" t="s">
        <v>56</v>
      </c>
      <c r="AA7" s="14">
        <v>1000000</v>
      </c>
      <c r="AB7" s="14">
        <v>700</v>
      </c>
      <c r="AC7" s="14">
        <f t="shared" si="0"/>
        <v>1428.5714285714287</v>
      </c>
      <c r="AD7" s="22"/>
      <c r="AF7" s="23" t="s">
        <v>57</v>
      </c>
      <c r="AG7" s="30">
        <f>+AC150</f>
        <v>138854.40114238177</v>
      </c>
      <c r="AH7" s="20" t="s">
        <v>58</v>
      </c>
      <c r="AI7" s="20" t="s">
        <v>59</v>
      </c>
      <c r="AJ7" s="27" t="s">
        <v>43</v>
      </c>
      <c r="AL7" s="26"/>
      <c r="AM7" s="26"/>
      <c r="AN7" s="26"/>
      <c r="AO7" s="1"/>
      <c r="AP7" s="1"/>
      <c r="AQ7" s="1"/>
      <c r="AR7" s="1"/>
      <c r="AS7" s="1"/>
      <c r="AT7" s="1"/>
      <c r="AU7" s="1"/>
      <c r="AV7" s="1"/>
    </row>
    <row r="8" spans="1:48" s="10" customFormat="1" ht="25.5">
      <c r="A8" s="101"/>
      <c r="B8" s="11">
        <v>6</v>
      </c>
      <c r="C8" s="11" t="s">
        <v>211</v>
      </c>
      <c r="D8" s="11" t="s">
        <v>45</v>
      </c>
      <c r="E8" s="109">
        <v>43070</v>
      </c>
      <c r="F8" s="13">
        <v>152.42338000000001</v>
      </c>
      <c r="G8" s="14">
        <v>152423380</v>
      </c>
      <c r="H8" s="4">
        <v>67745</v>
      </c>
      <c r="I8" s="15">
        <v>0.50372720999999998</v>
      </c>
      <c r="J8" s="16">
        <v>0.224326519</v>
      </c>
      <c r="K8" s="4">
        <v>2249.9576352498339</v>
      </c>
      <c r="L8" s="17">
        <f t="shared" si="2"/>
        <v>0.10528452814960428</v>
      </c>
      <c r="M8" s="45">
        <v>2.3492539668421679E-3</v>
      </c>
      <c r="N8" s="27" t="s">
        <v>302</v>
      </c>
      <c r="O8" s="20" t="s">
        <v>32</v>
      </c>
      <c r="P8" s="20" t="s">
        <v>32</v>
      </c>
      <c r="Q8" s="20" t="s">
        <v>32</v>
      </c>
      <c r="R8" s="20">
        <v>2016</v>
      </c>
      <c r="S8" s="20"/>
      <c r="T8" s="20"/>
      <c r="U8" s="20"/>
      <c r="V8" s="20">
        <v>2016</v>
      </c>
      <c r="W8" s="19">
        <v>0.47</v>
      </c>
      <c r="X8" s="19" t="s">
        <v>31</v>
      </c>
      <c r="Y8" s="4"/>
      <c r="Z8" s="21" t="s">
        <v>62</v>
      </c>
      <c r="AA8" s="14">
        <v>1000000</v>
      </c>
      <c r="AB8" s="14">
        <v>700</v>
      </c>
      <c r="AC8" s="14">
        <f t="shared" si="0"/>
        <v>1428.5714285714287</v>
      </c>
      <c r="AD8" s="22"/>
      <c r="AF8" s="23" t="s">
        <v>63</v>
      </c>
      <c r="AG8" s="16">
        <f>COUNTIF(L3:L47,"&lt;40%")/COUNT(L3:L47)</f>
        <v>0.88888888888888884</v>
      </c>
      <c r="AH8" s="20" t="s">
        <v>41</v>
      </c>
      <c r="AI8" s="20" t="s">
        <v>42</v>
      </c>
      <c r="AJ8" s="27" t="s">
        <v>43</v>
      </c>
      <c r="AL8" s="26"/>
      <c r="AM8" s="26"/>
      <c r="AN8" s="26"/>
      <c r="AO8" s="1"/>
      <c r="AP8" s="1"/>
      <c r="AQ8" s="1"/>
      <c r="AR8" s="1"/>
      <c r="AS8" s="1"/>
      <c r="AT8" s="1"/>
      <c r="AU8" s="1"/>
      <c r="AV8" s="1"/>
    </row>
    <row r="9" spans="1:48" s="10" customFormat="1">
      <c r="A9" s="101"/>
      <c r="B9" s="11">
        <v>7</v>
      </c>
      <c r="C9" s="11" t="s">
        <v>207</v>
      </c>
      <c r="D9" s="11" t="s">
        <v>45</v>
      </c>
      <c r="E9" s="109">
        <v>43132</v>
      </c>
      <c r="F9" s="13">
        <v>54.432682</v>
      </c>
      <c r="G9" s="14">
        <v>54432682</v>
      </c>
      <c r="H9" s="4">
        <v>29649</v>
      </c>
      <c r="I9" s="15">
        <v>0.58851900599999996</v>
      </c>
      <c r="J9" s="16">
        <v>0.37326722699999998</v>
      </c>
      <c r="K9" s="4">
        <v>1835.9027960470842</v>
      </c>
      <c r="L9" s="17">
        <f t="shared" si="2"/>
        <v>8.5909244059563544E-2</v>
      </c>
      <c r="M9" s="45">
        <v>3.4265000000000001E-4</v>
      </c>
      <c r="N9" s="27" t="s">
        <v>302</v>
      </c>
      <c r="O9" s="20" t="s">
        <v>32</v>
      </c>
      <c r="P9" s="20" t="s">
        <v>33</v>
      </c>
      <c r="Q9" s="20" t="s">
        <v>32</v>
      </c>
      <c r="R9" s="20"/>
      <c r="S9" s="20">
        <v>2017</v>
      </c>
      <c r="T9" s="20"/>
      <c r="U9" s="20"/>
      <c r="V9" s="20">
        <v>2017</v>
      </c>
      <c r="W9" s="19" t="s">
        <v>31</v>
      </c>
      <c r="X9" s="19" t="s">
        <v>31</v>
      </c>
      <c r="Y9" s="4"/>
      <c r="Z9" s="21" t="s">
        <v>67</v>
      </c>
      <c r="AA9" s="14">
        <v>1000000</v>
      </c>
      <c r="AB9" s="14">
        <v>988</v>
      </c>
      <c r="AC9" s="14">
        <f t="shared" si="0"/>
        <v>1012.1457489878543</v>
      </c>
      <c r="AD9" s="22"/>
      <c r="AF9" s="23" t="s">
        <v>68</v>
      </c>
      <c r="AG9" s="31">
        <f>AVERAGE(M3:M47)</f>
        <v>5.1185981283679667E-3</v>
      </c>
      <c r="AH9" s="20" t="s">
        <v>69</v>
      </c>
      <c r="AI9" s="20" t="s">
        <v>42</v>
      </c>
      <c r="AJ9" s="27" t="s">
        <v>43</v>
      </c>
      <c r="AL9" s="26"/>
      <c r="AM9" s="26"/>
      <c r="AN9" s="26"/>
      <c r="AO9" s="1"/>
      <c r="AP9" s="1"/>
      <c r="AQ9" s="1"/>
      <c r="AR9" s="1"/>
      <c r="AS9" s="1"/>
      <c r="AT9" s="1"/>
      <c r="AU9" s="1"/>
      <c r="AV9" s="1"/>
    </row>
    <row r="10" spans="1:48">
      <c r="A10" s="102"/>
      <c r="B10" s="11">
        <v>8</v>
      </c>
      <c r="C10" s="32" t="s">
        <v>343</v>
      </c>
      <c r="D10" s="32" t="s">
        <v>45</v>
      </c>
      <c r="E10" s="109">
        <v>43132</v>
      </c>
      <c r="F10" s="13">
        <f t="shared" ref="F10" si="3">G10/1000000</f>
        <v>4.2915039999999998</v>
      </c>
      <c r="G10" s="14">
        <v>4291504</v>
      </c>
      <c r="H10" s="4">
        <v>2155</v>
      </c>
      <c r="I10" s="15">
        <v>0.48863108999999999</v>
      </c>
      <c r="J10" s="16">
        <v>0.23387471000000001</v>
      </c>
      <c r="K10" s="4">
        <f t="shared" ref="K10" si="4">G10/H10</f>
        <v>1991.41716937355</v>
      </c>
      <c r="L10" s="17">
        <f t="shared" si="2"/>
        <v>9.3186384375292322E-2</v>
      </c>
      <c r="M10" s="45">
        <v>0</v>
      </c>
      <c r="N10" s="27" t="s">
        <v>302</v>
      </c>
      <c r="O10" s="20" t="s">
        <v>32</v>
      </c>
      <c r="P10" s="20" t="s">
        <v>32</v>
      </c>
      <c r="Q10" s="27" t="s">
        <v>33</v>
      </c>
      <c r="V10" s="20" t="s">
        <v>88</v>
      </c>
      <c r="W10" s="19" t="s">
        <v>31</v>
      </c>
      <c r="X10" s="19" t="s">
        <v>31</v>
      </c>
      <c r="Y10" s="4"/>
      <c r="Z10" s="21" t="s">
        <v>72</v>
      </c>
      <c r="AA10" s="14">
        <v>934294</v>
      </c>
      <c r="AB10" s="14">
        <v>988</v>
      </c>
      <c r="AC10" s="14">
        <f t="shared" si="0"/>
        <v>945.64170040485828</v>
      </c>
      <c r="AD10" s="22"/>
    </row>
    <row r="11" spans="1:48" ht="15" customHeight="1">
      <c r="A11" s="89" t="s">
        <v>309</v>
      </c>
      <c r="B11" s="11">
        <v>9</v>
      </c>
      <c r="C11" s="32" t="s">
        <v>67</v>
      </c>
      <c r="D11" s="32" t="s">
        <v>65</v>
      </c>
      <c r="E11" s="109" t="s">
        <v>356</v>
      </c>
      <c r="F11" s="13">
        <v>98.338521678349352</v>
      </c>
      <c r="G11" s="14">
        <v>98338521.678349346</v>
      </c>
      <c r="H11" s="4">
        <v>93387</v>
      </c>
      <c r="I11" s="15">
        <v>0.456980094</v>
      </c>
      <c r="J11" s="16">
        <v>0.83034041140000003</v>
      </c>
      <c r="K11" s="4">
        <v>1053.021530602218</v>
      </c>
      <c r="L11" s="17">
        <f>K11/$AH$21</f>
        <v>7.0234211338772626E-2</v>
      </c>
      <c r="M11" s="45">
        <v>3.8802849000000002E-3</v>
      </c>
      <c r="N11" s="19" t="s">
        <v>33</v>
      </c>
      <c r="O11" s="20" t="s">
        <v>32</v>
      </c>
      <c r="P11" s="20" t="s">
        <v>32</v>
      </c>
      <c r="Q11" s="20" t="s">
        <v>32</v>
      </c>
      <c r="R11" s="20">
        <v>2013</v>
      </c>
      <c r="S11" s="20">
        <v>2016</v>
      </c>
      <c r="T11" s="20"/>
      <c r="U11" s="20"/>
      <c r="V11" s="20">
        <v>2016</v>
      </c>
      <c r="W11" s="19" t="s">
        <v>31</v>
      </c>
      <c r="X11" s="19" t="s">
        <v>31</v>
      </c>
      <c r="Y11" s="4"/>
      <c r="Z11" s="21" t="s">
        <v>317</v>
      </c>
      <c r="AA11" s="14">
        <v>1000000</v>
      </c>
      <c r="AB11" s="14">
        <v>872</v>
      </c>
      <c r="AC11" s="14">
        <f t="shared" si="0"/>
        <v>1146.788990825688</v>
      </c>
      <c r="AD11" s="22"/>
      <c r="AF11" s="10"/>
      <c r="AG11" s="10"/>
      <c r="AH11" s="10"/>
      <c r="AI11" s="10"/>
      <c r="AJ11" s="10"/>
    </row>
    <row r="12" spans="1:48" s="10" customFormat="1" ht="15" customHeight="1">
      <c r="A12" s="101">
        <v>45.759500000000003</v>
      </c>
      <c r="B12" s="11">
        <v>10</v>
      </c>
      <c r="C12" s="32" t="s">
        <v>212</v>
      </c>
      <c r="D12" s="11" t="s">
        <v>71</v>
      </c>
      <c r="E12" s="109">
        <v>43070</v>
      </c>
      <c r="F12" s="13">
        <v>28.855258047471956</v>
      </c>
      <c r="G12" s="14">
        <v>28855258.047471955</v>
      </c>
      <c r="H12" s="4">
        <v>35831</v>
      </c>
      <c r="I12" s="15">
        <v>0.64</v>
      </c>
      <c r="J12" s="16">
        <v>0.51</v>
      </c>
      <c r="K12" s="4">
        <v>805.31545442415666</v>
      </c>
      <c r="L12" s="17">
        <f>K12/$AH$22</f>
        <v>4.4433648997139523E-2</v>
      </c>
      <c r="M12" s="45">
        <v>1.0866692000000001E-2</v>
      </c>
      <c r="N12" s="27" t="s">
        <v>302</v>
      </c>
      <c r="O12" s="20" t="s">
        <v>32</v>
      </c>
      <c r="P12" s="20" t="s">
        <v>33</v>
      </c>
      <c r="Q12" s="20" t="s">
        <v>32</v>
      </c>
      <c r="R12" s="20">
        <v>2011</v>
      </c>
      <c r="S12" s="20"/>
      <c r="T12" s="20"/>
      <c r="U12" s="20"/>
      <c r="V12" s="20">
        <v>2011</v>
      </c>
      <c r="W12" s="19" t="s">
        <v>31</v>
      </c>
      <c r="X12" s="19" t="s">
        <v>31</v>
      </c>
      <c r="Y12" s="4"/>
      <c r="Z12" s="21" t="s">
        <v>318</v>
      </c>
      <c r="AA12" s="14">
        <v>500000</v>
      </c>
      <c r="AB12" s="14">
        <v>872</v>
      </c>
      <c r="AC12" s="14">
        <f t="shared" si="0"/>
        <v>573.39449541284398</v>
      </c>
      <c r="AD12" s="22"/>
      <c r="AL12" s="26"/>
      <c r="AM12" s="26"/>
      <c r="AN12" s="26"/>
      <c r="AO12" s="1"/>
      <c r="AP12" s="1"/>
      <c r="AQ12" s="1"/>
      <c r="AR12" s="1"/>
      <c r="AS12" s="1"/>
      <c r="AT12" s="1"/>
      <c r="AU12" s="1"/>
      <c r="AV12" s="1"/>
    </row>
    <row r="13" spans="1:48" s="10" customFormat="1">
      <c r="A13" s="101"/>
      <c r="B13" s="11">
        <v>11</v>
      </c>
      <c r="C13" s="32" t="s">
        <v>76</v>
      </c>
      <c r="D13" s="11" t="s">
        <v>77</v>
      </c>
      <c r="E13" s="109">
        <v>43160</v>
      </c>
      <c r="F13" s="13">
        <v>40.960101000000002</v>
      </c>
      <c r="G13" s="14">
        <v>40960101</v>
      </c>
      <c r="H13" s="4">
        <v>15321</v>
      </c>
      <c r="I13" s="15">
        <v>0.4113</v>
      </c>
      <c r="J13" s="16">
        <v>0.5887</v>
      </c>
      <c r="K13" s="4">
        <v>2673.4613275895831</v>
      </c>
      <c r="L13" s="17">
        <f>K13/$AH$23</f>
        <v>0.23554725353212186</v>
      </c>
      <c r="M13" s="45">
        <v>8.2378780000000006E-3</v>
      </c>
      <c r="N13" s="27" t="s">
        <v>33</v>
      </c>
      <c r="O13" s="20" t="s">
        <v>32</v>
      </c>
      <c r="P13" s="20" t="s">
        <v>32</v>
      </c>
      <c r="Q13" s="20" t="s">
        <v>32</v>
      </c>
      <c r="R13" s="20"/>
      <c r="S13" s="20">
        <v>2014</v>
      </c>
      <c r="T13" s="20"/>
      <c r="U13" s="20"/>
      <c r="V13" s="20">
        <v>2014</v>
      </c>
      <c r="W13" s="19">
        <v>0.35</v>
      </c>
      <c r="X13" s="19" t="s">
        <v>31</v>
      </c>
      <c r="Y13" s="4"/>
      <c r="Z13" s="21" t="s">
        <v>322</v>
      </c>
      <c r="AA13" s="14">
        <v>500000</v>
      </c>
      <c r="AB13" s="14">
        <v>872</v>
      </c>
      <c r="AC13" s="14">
        <f t="shared" si="0"/>
        <v>573.39449541284398</v>
      </c>
      <c r="AD13" s="22"/>
      <c r="AL13" s="26"/>
      <c r="AM13" s="26"/>
      <c r="AN13" s="26"/>
      <c r="AO13" s="1"/>
      <c r="AP13" s="1"/>
      <c r="AQ13" s="1"/>
      <c r="AR13" s="1"/>
      <c r="AS13" s="1"/>
      <c r="AT13" s="1"/>
      <c r="AU13" s="1"/>
      <c r="AV13" s="1"/>
    </row>
    <row r="14" spans="1:48" s="10" customFormat="1">
      <c r="A14" s="101"/>
      <c r="B14" s="11">
        <v>12</v>
      </c>
      <c r="C14" s="11" t="s">
        <v>79</v>
      </c>
      <c r="D14" s="11" t="s">
        <v>77</v>
      </c>
      <c r="E14" s="109">
        <v>43132</v>
      </c>
      <c r="F14" s="13">
        <v>36.29509736</v>
      </c>
      <c r="G14" s="14">
        <v>36295097.359999999</v>
      </c>
      <c r="H14" s="4">
        <v>16749</v>
      </c>
      <c r="I14" s="15">
        <v>0.57709999999999995</v>
      </c>
      <c r="J14" s="15">
        <v>0.48509999999999998</v>
      </c>
      <c r="K14" s="4">
        <v>2167.0008573646187</v>
      </c>
      <c r="L14" s="17">
        <f t="shared" ref="L14:L16" si="5">K14/$AH$23</f>
        <v>0.19092518567089151</v>
      </c>
      <c r="M14" s="45">
        <v>1.00803E-3</v>
      </c>
      <c r="N14" s="27" t="s">
        <v>302</v>
      </c>
      <c r="O14" s="20" t="s">
        <v>32</v>
      </c>
      <c r="P14" s="20" t="s">
        <v>32</v>
      </c>
      <c r="Q14" s="20" t="s">
        <v>141</v>
      </c>
      <c r="R14" s="20"/>
      <c r="S14" s="20"/>
      <c r="T14" s="20"/>
      <c r="U14" s="20"/>
      <c r="V14" s="20" t="s">
        <v>88</v>
      </c>
      <c r="W14" s="19">
        <v>0.43</v>
      </c>
      <c r="X14" s="19" t="s">
        <v>31</v>
      </c>
      <c r="Y14" s="4"/>
      <c r="Z14" s="21" t="s">
        <v>321</v>
      </c>
      <c r="AA14" s="14">
        <v>900000</v>
      </c>
      <c r="AB14" s="14">
        <v>925</v>
      </c>
      <c r="AC14" s="14">
        <f t="shared" si="0"/>
        <v>972.97297297297303</v>
      </c>
      <c r="AD14" s="22"/>
      <c r="AG14" s="33"/>
      <c r="AH14" s="34"/>
      <c r="AI14" s="33"/>
      <c r="AL14" s="26"/>
      <c r="AM14" s="26"/>
      <c r="AN14" s="26"/>
      <c r="AO14" s="1"/>
      <c r="AP14" s="1"/>
      <c r="AQ14" s="1"/>
      <c r="AR14" s="1"/>
      <c r="AS14" s="1"/>
      <c r="AT14" s="1"/>
      <c r="AU14" s="1"/>
      <c r="AV14" s="1"/>
    </row>
    <row r="15" spans="1:48" s="10" customFormat="1">
      <c r="A15" s="102"/>
      <c r="B15" s="11">
        <v>13</v>
      </c>
      <c r="C15" s="11" t="s">
        <v>81</v>
      </c>
      <c r="D15" s="11" t="s">
        <v>77</v>
      </c>
      <c r="E15" s="109">
        <v>43160</v>
      </c>
      <c r="F15" s="13">
        <v>47.442090399999998</v>
      </c>
      <c r="G15" s="14">
        <v>47442090.399999999</v>
      </c>
      <c r="H15" s="4">
        <v>46037</v>
      </c>
      <c r="I15" s="15">
        <v>0.78695397199999995</v>
      </c>
      <c r="J15" s="16">
        <v>0.75273756300000005</v>
      </c>
      <c r="K15" s="4">
        <v>1030.5208940634707</v>
      </c>
      <c r="L15" s="17">
        <f t="shared" si="5"/>
        <v>9.0794792428499624E-2</v>
      </c>
      <c r="M15" s="45">
        <v>0</v>
      </c>
      <c r="N15" s="27" t="s">
        <v>302</v>
      </c>
      <c r="O15" s="20" t="s">
        <v>32</v>
      </c>
      <c r="P15" s="20" t="s">
        <v>32</v>
      </c>
      <c r="Q15" s="20" t="s">
        <v>32</v>
      </c>
      <c r="R15" s="20">
        <v>2016</v>
      </c>
      <c r="S15" s="20">
        <v>2016</v>
      </c>
      <c r="T15" s="20">
        <v>2014</v>
      </c>
      <c r="U15" s="20"/>
      <c r="V15" s="20">
        <v>2016</v>
      </c>
      <c r="W15" s="19">
        <v>0.59</v>
      </c>
      <c r="X15" s="19" t="s">
        <v>31</v>
      </c>
      <c r="Y15" s="4"/>
      <c r="Z15" s="21" t="s">
        <v>328</v>
      </c>
      <c r="AA15" s="14">
        <v>900000</v>
      </c>
      <c r="AB15" s="14">
        <v>925</v>
      </c>
      <c r="AC15" s="14">
        <f t="shared" si="0"/>
        <v>972.97297297297303</v>
      </c>
      <c r="AD15" s="22"/>
      <c r="AG15" s="33"/>
      <c r="AH15" s="34"/>
      <c r="AI15" s="33"/>
      <c r="AO15" s="1"/>
      <c r="AP15" s="1"/>
      <c r="AQ15" s="1"/>
      <c r="AR15" s="1"/>
      <c r="AS15" s="1"/>
      <c r="AT15" s="1"/>
      <c r="AU15" s="1"/>
      <c r="AV15" s="1"/>
    </row>
    <row r="16" spans="1:48" s="10" customFormat="1">
      <c r="A16" s="101"/>
      <c r="B16" s="11">
        <v>14</v>
      </c>
      <c r="C16" s="11" t="s">
        <v>84</v>
      </c>
      <c r="D16" s="11" t="s">
        <v>77</v>
      </c>
      <c r="E16" s="109">
        <v>43132</v>
      </c>
      <c r="F16" s="13">
        <v>89.291517220000003</v>
      </c>
      <c r="G16" s="14">
        <v>89291517.219999999</v>
      </c>
      <c r="H16" s="4">
        <v>29942</v>
      </c>
      <c r="I16" s="15">
        <v>0.54790000000000005</v>
      </c>
      <c r="J16" s="16">
        <v>0</v>
      </c>
      <c r="K16" s="4">
        <v>2982.1493961659207</v>
      </c>
      <c r="L16" s="17">
        <f t="shared" si="5"/>
        <v>0.26274444019083004</v>
      </c>
      <c r="M16" s="45">
        <v>0</v>
      </c>
      <c r="N16" s="27" t="s">
        <v>302</v>
      </c>
      <c r="O16" s="20" t="s">
        <v>32</v>
      </c>
      <c r="P16" s="20" t="s">
        <v>32</v>
      </c>
      <c r="Q16" s="20" t="s">
        <v>32</v>
      </c>
      <c r="R16" s="20">
        <v>2016</v>
      </c>
      <c r="S16" s="20"/>
      <c r="T16" s="20"/>
      <c r="U16" s="20"/>
      <c r="V16" s="20">
        <v>2016</v>
      </c>
      <c r="W16" s="19">
        <v>0.34</v>
      </c>
      <c r="X16" s="19" t="s">
        <v>31</v>
      </c>
      <c r="Y16" s="4"/>
      <c r="Z16" s="21" t="s">
        <v>344</v>
      </c>
      <c r="AA16" s="14">
        <v>1000000</v>
      </c>
      <c r="AB16" s="14">
        <f>AA16/K11</f>
        <v>949.64819895762696</v>
      </c>
      <c r="AC16" s="14">
        <f t="shared" si="0"/>
        <v>1053.021530602218</v>
      </c>
      <c r="AD16" s="22"/>
      <c r="AH16" s="34"/>
      <c r="AI16" s="33"/>
      <c r="AO16" s="1"/>
      <c r="AP16" s="1"/>
      <c r="AQ16" s="1"/>
      <c r="AR16" s="1"/>
      <c r="AS16" s="1"/>
      <c r="AT16" s="1"/>
      <c r="AU16" s="1"/>
      <c r="AV16" s="1"/>
    </row>
    <row r="17" spans="1:48" s="10" customFormat="1">
      <c r="A17" s="101">
        <v>7.7339399999999996</v>
      </c>
      <c r="B17" s="11">
        <v>15</v>
      </c>
      <c r="C17" s="11" t="s">
        <v>85</v>
      </c>
      <c r="D17" s="11" t="s">
        <v>86</v>
      </c>
      <c r="E17" s="109">
        <v>43070</v>
      </c>
      <c r="F17" s="13">
        <v>7.096251373761028</v>
      </c>
      <c r="G17" s="14">
        <v>7096251.3737610281</v>
      </c>
      <c r="H17" s="30">
        <v>3722</v>
      </c>
      <c r="I17" s="42">
        <v>0.61311123000000001</v>
      </c>
      <c r="J17" s="16">
        <v>0.93154486999999997</v>
      </c>
      <c r="K17" s="4">
        <v>1906.5694179906041</v>
      </c>
      <c r="L17" s="17">
        <f>K17/$AH$25</f>
        <v>0.22587008861397986</v>
      </c>
      <c r="M17" s="45">
        <v>1.7737059999999999E-2</v>
      </c>
      <c r="N17" s="27" t="s">
        <v>302</v>
      </c>
      <c r="O17" s="20" t="s">
        <v>32</v>
      </c>
      <c r="P17" s="20" t="s">
        <v>32</v>
      </c>
      <c r="Q17" s="20" t="s">
        <v>33</v>
      </c>
      <c r="R17" s="20"/>
      <c r="S17" s="20"/>
      <c r="T17" s="20"/>
      <c r="U17" s="20"/>
      <c r="V17" s="20" t="s">
        <v>88</v>
      </c>
      <c r="W17" s="19" t="s">
        <v>31</v>
      </c>
      <c r="X17" s="19" t="s">
        <v>31</v>
      </c>
      <c r="Y17" s="4"/>
      <c r="Z17" s="21" t="s">
        <v>75</v>
      </c>
      <c r="AA17" s="14">
        <v>850000</v>
      </c>
      <c r="AB17" s="14">
        <v>1450</v>
      </c>
      <c r="AC17" s="14">
        <f t="shared" si="0"/>
        <v>586.20689655172418</v>
      </c>
      <c r="AD17" s="22"/>
      <c r="AH17" s="34"/>
      <c r="AI17" s="33"/>
      <c r="AO17" s="1"/>
      <c r="AP17" s="1"/>
      <c r="AQ17" s="1"/>
      <c r="AR17" s="1"/>
      <c r="AS17" s="1"/>
      <c r="AT17" s="1"/>
      <c r="AU17" s="1"/>
      <c r="AV17" s="1"/>
    </row>
    <row r="18" spans="1:48" s="10" customFormat="1" ht="16.5" customHeight="1">
      <c r="A18" s="101"/>
      <c r="B18" s="11">
        <v>16</v>
      </c>
      <c r="C18" s="11" t="s">
        <v>231</v>
      </c>
      <c r="D18" s="11" t="s">
        <v>86</v>
      </c>
      <c r="E18" s="109">
        <v>43070</v>
      </c>
      <c r="F18" s="13">
        <v>119.83028818000001</v>
      </c>
      <c r="G18" s="14">
        <v>119830288.18000001</v>
      </c>
      <c r="H18" s="4">
        <v>5826</v>
      </c>
      <c r="I18" s="15">
        <v>0.49759697899999999</v>
      </c>
      <c r="J18" s="16">
        <v>0.75351870899999995</v>
      </c>
      <c r="K18" s="4">
        <v>20568.192272571232</v>
      </c>
      <c r="L18" s="17">
        <f t="shared" ref="L18:L20" si="6">K18/$AH$25</f>
        <v>2.4367008971177859</v>
      </c>
      <c r="M18" s="45">
        <v>1.0800000000000001E-2</v>
      </c>
      <c r="N18" s="27" t="s">
        <v>33</v>
      </c>
      <c r="O18" s="20" t="s">
        <v>32</v>
      </c>
      <c r="P18" s="20" t="s">
        <v>32</v>
      </c>
      <c r="Q18" s="20" t="s">
        <v>32</v>
      </c>
      <c r="R18" s="20"/>
      <c r="S18" s="20">
        <v>2016</v>
      </c>
      <c r="T18" s="20"/>
      <c r="U18" s="20"/>
      <c r="V18" s="20">
        <v>2016</v>
      </c>
      <c r="W18" s="19" t="s">
        <v>31</v>
      </c>
      <c r="X18" s="19" t="s">
        <v>31</v>
      </c>
      <c r="Y18" s="4"/>
      <c r="Z18" s="21" t="s">
        <v>78</v>
      </c>
      <c r="AA18" s="14">
        <v>1000000</v>
      </c>
      <c r="AB18" s="14">
        <v>1451</v>
      </c>
      <c r="AC18" s="14">
        <f t="shared" si="0"/>
        <v>689.17987594762235</v>
      </c>
      <c r="AD18" s="4"/>
      <c r="AF18" s="5" t="s">
        <v>93</v>
      </c>
      <c r="AG18" s="6" t="s">
        <v>94</v>
      </c>
      <c r="AH18" s="6" t="s">
        <v>95</v>
      </c>
      <c r="AI18" s="6" t="s">
        <v>96</v>
      </c>
      <c r="AJ18" s="6" t="s">
        <v>97</v>
      </c>
      <c r="AK18" s="6" t="s">
        <v>359</v>
      </c>
      <c r="AO18" s="1"/>
      <c r="AP18" s="1"/>
      <c r="AQ18" s="1"/>
      <c r="AR18" s="1"/>
      <c r="AS18" s="1"/>
      <c r="AT18" s="1"/>
      <c r="AU18" s="1"/>
      <c r="AV18" s="1"/>
    </row>
    <row r="19" spans="1:48" s="10" customFormat="1">
      <c r="A19" s="101"/>
      <c r="B19" s="11">
        <v>17</v>
      </c>
      <c r="C19" s="11" t="s">
        <v>232</v>
      </c>
      <c r="D19" s="11" t="s">
        <v>86</v>
      </c>
      <c r="E19" s="109">
        <v>43160</v>
      </c>
      <c r="F19" s="13">
        <v>19.729436618823655</v>
      </c>
      <c r="G19" s="14">
        <v>19729436.618823655</v>
      </c>
      <c r="H19" s="4">
        <v>30974</v>
      </c>
      <c r="I19" s="15">
        <v>0.82747614800000002</v>
      </c>
      <c r="J19" s="16">
        <v>0.899375386</v>
      </c>
      <c r="K19" s="4">
        <v>636.96767026614759</v>
      </c>
      <c r="L19" s="17">
        <f t="shared" si="6"/>
        <v>7.5461162216105632E-2</v>
      </c>
      <c r="M19" s="45">
        <v>0</v>
      </c>
      <c r="N19" s="27" t="s">
        <v>33</v>
      </c>
      <c r="O19" s="20" t="s">
        <v>32</v>
      </c>
      <c r="P19" s="20" t="s">
        <v>32</v>
      </c>
      <c r="Q19" s="20" t="s">
        <v>33</v>
      </c>
      <c r="R19" s="20"/>
      <c r="S19" s="20"/>
      <c r="T19" s="20"/>
      <c r="U19" s="20"/>
      <c r="V19" s="20" t="s">
        <v>88</v>
      </c>
      <c r="W19" s="19" t="s">
        <v>31</v>
      </c>
      <c r="X19" s="19" t="s">
        <v>31</v>
      </c>
      <c r="Y19" s="4"/>
      <c r="Z19" s="21" t="s">
        <v>80</v>
      </c>
      <c r="AA19" s="14">
        <v>500000</v>
      </c>
      <c r="AB19" s="14">
        <v>1712</v>
      </c>
      <c r="AC19" s="14">
        <f t="shared" si="0"/>
        <v>292.05607476635515</v>
      </c>
      <c r="AD19" s="4"/>
      <c r="AE19" s="5"/>
      <c r="AF19" s="11" t="s">
        <v>29</v>
      </c>
      <c r="AG19" s="4">
        <v>1098308.56</v>
      </c>
      <c r="AH19" s="4">
        <v>21370.258999999998</v>
      </c>
      <c r="AI19" s="36">
        <v>0.82699999999999996</v>
      </c>
      <c r="AJ19" s="37">
        <v>32.6</v>
      </c>
      <c r="AK19" s="106">
        <v>42.7</v>
      </c>
      <c r="AO19" s="1"/>
      <c r="AP19" s="1"/>
      <c r="AQ19" s="1"/>
      <c r="AR19" s="1"/>
      <c r="AS19" s="1"/>
      <c r="AT19" s="1"/>
      <c r="AU19" s="1"/>
      <c r="AV19" s="1"/>
    </row>
    <row r="20" spans="1:48" s="10" customFormat="1">
      <c r="A20" s="101"/>
      <c r="B20" s="11">
        <v>18</v>
      </c>
      <c r="C20" s="11" t="s">
        <v>254</v>
      </c>
      <c r="D20" s="11" t="s">
        <v>86</v>
      </c>
      <c r="E20" s="109">
        <v>43070</v>
      </c>
      <c r="F20" s="13">
        <v>4.1070975383945099</v>
      </c>
      <c r="G20" s="14">
        <v>4107097.5383945103</v>
      </c>
      <c r="H20" s="4">
        <v>6878</v>
      </c>
      <c r="I20" s="15">
        <v>0.71968595499999999</v>
      </c>
      <c r="J20" s="16">
        <v>0.60002907800000005</v>
      </c>
      <c r="K20" s="4">
        <v>597.13543739379327</v>
      </c>
      <c r="L20" s="17">
        <f t="shared" si="6"/>
        <v>7.0742262456319538E-2</v>
      </c>
      <c r="M20" s="45">
        <v>4.5559006999999999E-2</v>
      </c>
      <c r="N20" s="27" t="s">
        <v>33</v>
      </c>
      <c r="O20" s="20" t="s">
        <v>32</v>
      </c>
      <c r="P20" s="20" t="s">
        <v>32</v>
      </c>
      <c r="Q20" s="20" t="s">
        <v>141</v>
      </c>
      <c r="R20" s="20"/>
      <c r="S20" s="20"/>
      <c r="T20" s="20"/>
      <c r="U20" s="20"/>
      <c r="V20" s="20" t="s">
        <v>88</v>
      </c>
      <c r="W20" s="19" t="s">
        <v>31</v>
      </c>
      <c r="X20" s="19" t="s">
        <v>31</v>
      </c>
      <c r="Y20" s="4"/>
      <c r="Z20" s="21" t="s">
        <v>83</v>
      </c>
      <c r="AA20" s="14">
        <v>1000000</v>
      </c>
      <c r="AB20" s="14">
        <v>2081</v>
      </c>
      <c r="AC20" s="14">
        <f t="shared" si="0"/>
        <v>480.53820278712158</v>
      </c>
      <c r="AD20" s="4"/>
      <c r="AE20" s="11"/>
      <c r="AF20" s="11" t="s">
        <v>45</v>
      </c>
      <c r="AG20" s="4">
        <v>4128960.64</v>
      </c>
      <c r="AH20" s="4">
        <v>7871</v>
      </c>
      <c r="AI20" s="36">
        <v>0.67400000000000004</v>
      </c>
      <c r="AJ20" s="37">
        <v>38.6</v>
      </c>
      <c r="AK20" s="106">
        <v>48.4</v>
      </c>
      <c r="AO20" s="1"/>
      <c r="AP20" s="1"/>
      <c r="AQ20" s="1"/>
      <c r="AR20" s="1"/>
      <c r="AS20" s="1"/>
      <c r="AT20" s="1"/>
      <c r="AU20" s="1"/>
      <c r="AV20" s="1"/>
    </row>
    <row r="21" spans="1:48" s="10" customFormat="1">
      <c r="A21" s="101"/>
      <c r="B21" s="11">
        <v>19</v>
      </c>
      <c r="C21" s="11" t="s">
        <v>90</v>
      </c>
      <c r="D21" s="11" t="s">
        <v>91</v>
      </c>
      <c r="E21" s="109" t="s">
        <v>356</v>
      </c>
      <c r="F21" s="13">
        <v>100.16972699999999</v>
      </c>
      <c r="G21" s="14">
        <v>100169727</v>
      </c>
      <c r="H21" s="4">
        <v>18062</v>
      </c>
      <c r="I21" s="15">
        <v>0.49330089999999999</v>
      </c>
      <c r="J21" s="35">
        <v>0.59794040000000004</v>
      </c>
      <c r="K21" s="4">
        <v>5545.8823496844207</v>
      </c>
      <c r="L21" s="17">
        <f>K21/$AH$24</f>
        <v>0.59910147452570173</v>
      </c>
      <c r="M21" s="45">
        <v>2.1554999999999999E-3</v>
      </c>
      <c r="N21" s="27" t="s">
        <v>33</v>
      </c>
      <c r="O21" s="20" t="s">
        <v>32</v>
      </c>
      <c r="P21" s="20" t="s">
        <v>33</v>
      </c>
      <c r="Q21" s="20" t="s">
        <v>32</v>
      </c>
      <c r="R21" s="20">
        <v>2017</v>
      </c>
      <c r="S21" s="20"/>
      <c r="T21" s="20"/>
      <c r="U21" s="20"/>
      <c r="V21" s="20">
        <v>2017</v>
      </c>
      <c r="W21" s="19" t="s">
        <v>31</v>
      </c>
      <c r="X21" s="19" t="s">
        <v>31</v>
      </c>
      <c r="Y21" s="4"/>
      <c r="Z21" s="21" t="s">
        <v>315</v>
      </c>
      <c r="AA21" s="14">
        <v>500000</v>
      </c>
      <c r="AB21" s="14">
        <v>2598</v>
      </c>
      <c r="AC21" s="14">
        <f t="shared" si="0"/>
        <v>192.45573518090839</v>
      </c>
      <c r="AD21" s="4"/>
      <c r="AE21" s="11"/>
      <c r="AF21" s="11" t="s">
        <v>65</v>
      </c>
      <c r="AG21" s="4">
        <v>5570899.9399999995</v>
      </c>
      <c r="AH21" s="4">
        <v>14993</v>
      </c>
      <c r="AI21" s="36">
        <v>0.72699999999999998</v>
      </c>
      <c r="AJ21" s="37">
        <v>27.8</v>
      </c>
      <c r="AK21" s="106">
        <v>53.5</v>
      </c>
      <c r="AO21" s="1"/>
      <c r="AP21" s="1"/>
      <c r="AQ21" s="1"/>
      <c r="AR21" s="1"/>
      <c r="AS21" s="1"/>
      <c r="AT21" s="1"/>
      <c r="AU21" s="1"/>
      <c r="AV21" s="1"/>
    </row>
    <row r="22" spans="1:48" s="10" customFormat="1">
      <c r="A22" s="101"/>
      <c r="B22" s="11">
        <v>20</v>
      </c>
      <c r="C22" s="11" t="s">
        <v>98</v>
      </c>
      <c r="D22" s="11" t="s">
        <v>91</v>
      </c>
      <c r="E22" s="109" t="s">
        <v>356</v>
      </c>
      <c r="F22" s="13">
        <v>24.38484815</v>
      </c>
      <c r="G22" s="14">
        <v>24384848.149999999</v>
      </c>
      <c r="H22" s="4">
        <v>14118</v>
      </c>
      <c r="I22" s="15">
        <v>0.57720000000000005</v>
      </c>
      <c r="J22" s="16">
        <v>0.70820000000000005</v>
      </c>
      <c r="K22" s="4">
        <v>1727.2168968692449</v>
      </c>
      <c r="L22" s="17">
        <f t="shared" ref="L22:L26" si="7">K22/$AH$24</f>
        <v>0.18658495159006644</v>
      </c>
      <c r="M22" s="45">
        <v>0</v>
      </c>
      <c r="N22" s="27" t="s">
        <v>33</v>
      </c>
      <c r="O22" s="20" t="s">
        <v>32</v>
      </c>
      <c r="P22" s="20" t="s">
        <v>33</v>
      </c>
      <c r="Q22" s="20" t="s">
        <v>33</v>
      </c>
      <c r="R22" s="20"/>
      <c r="S22" s="20"/>
      <c r="T22" s="20"/>
      <c r="U22" s="20"/>
      <c r="V22" s="20" t="s">
        <v>88</v>
      </c>
      <c r="W22" s="19" t="s">
        <v>31</v>
      </c>
      <c r="X22" s="19" t="s">
        <v>31</v>
      </c>
      <c r="Y22" s="4"/>
      <c r="Z22" s="21" t="s">
        <v>350</v>
      </c>
      <c r="AA22" s="14">
        <v>1200000</v>
      </c>
      <c r="AB22" s="14">
        <f>K13</f>
        <v>2673.4613275895831</v>
      </c>
      <c r="AC22" s="14">
        <f t="shared" si="0"/>
        <v>448.85631507598089</v>
      </c>
      <c r="AD22" s="4"/>
      <c r="AE22" s="11"/>
      <c r="AF22" s="11" t="s">
        <v>104</v>
      </c>
      <c r="AG22" s="4">
        <v>40921.229999999996</v>
      </c>
      <c r="AH22" s="4">
        <v>18124</v>
      </c>
      <c r="AI22" s="36">
        <v>0.72199999999999998</v>
      </c>
      <c r="AJ22" s="37">
        <v>32.4</v>
      </c>
      <c r="AK22" s="106">
        <v>47.1</v>
      </c>
      <c r="AO22" s="1"/>
      <c r="AP22" s="1"/>
      <c r="AQ22" s="1"/>
      <c r="AR22" s="1"/>
      <c r="AS22" s="1"/>
      <c r="AT22" s="1"/>
      <c r="AU22" s="1"/>
      <c r="AV22" s="1"/>
    </row>
    <row r="23" spans="1:48" s="38" customFormat="1">
      <c r="A23" s="101">
        <v>22.6631</v>
      </c>
      <c r="B23" s="11">
        <v>21</v>
      </c>
      <c r="C23" s="11" t="s">
        <v>99</v>
      </c>
      <c r="D23" s="11" t="s">
        <v>91</v>
      </c>
      <c r="E23" s="109">
        <v>43070</v>
      </c>
      <c r="F23" s="13">
        <v>7.1531710000000004</v>
      </c>
      <c r="G23" s="14">
        <v>7153171</v>
      </c>
      <c r="H23" s="4">
        <v>20427</v>
      </c>
      <c r="I23" s="15">
        <v>0.85166691100000003</v>
      </c>
      <c r="J23" s="16">
        <v>6.4326626999999997E-2</v>
      </c>
      <c r="K23" s="4">
        <v>350.1821608655211</v>
      </c>
      <c r="L23" s="17">
        <f t="shared" si="7"/>
        <v>3.7828903625961016E-2</v>
      </c>
      <c r="M23" s="45">
        <v>1.4655178E-2</v>
      </c>
      <c r="N23" s="27" t="s">
        <v>33</v>
      </c>
      <c r="O23" s="20" t="s">
        <v>32</v>
      </c>
      <c r="P23" s="20" t="s">
        <v>33</v>
      </c>
      <c r="Q23" s="20" t="s">
        <v>32</v>
      </c>
      <c r="R23" s="20">
        <v>2011</v>
      </c>
      <c r="S23" s="20"/>
      <c r="T23" s="20"/>
      <c r="U23" s="20"/>
      <c r="V23" s="20">
        <v>2011</v>
      </c>
      <c r="W23" s="19" t="s">
        <v>31</v>
      </c>
      <c r="X23" s="19">
        <v>0.19</v>
      </c>
      <c r="Y23" s="4"/>
      <c r="Z23" s="21" t="s">
        <v>79</v>
      </c>
      <c r="AA23" s="14">
        <v>800000</v>
      </c>
      <c r="AB23" s="14">
        <v>1531</v>
      </c>
      <c r="AC23" s="14">
        <f t="shared" si="0"/>
        <v>522.53429131286737</v>
      </c>
      <c r="AD23" s="4"/>
      <c r="AE23" s="11"/>
      <c r="AF23" s="11" t="s">
        <v>77</v>
      </c>
      <c r="AG23" s="4">
        <v>13482176.27</v>
      </c>
      <c r="AH23" s="4">
        <v>11350</v>
      </c>
      <c r="AI23" s="36">
        <v>0.73899999999999999</v>
      </c>
      <c r="AJ23" s="37">
        <v>23.3</v>
      </c>
      <c r="AK23" s="106">
        <v>45.4</v>
      </c>
      <c r="AO23" s="1"/>
      <c r="AP23" s="1"/>
      <c r="AQ23" s="1"/>
      <c r="AR23" s="1"/>
      <c r="AS23" s="1"/>
      <c r="AT23" s="1"/>
      <c r="AU23" s="1"/>
      <c r="AV23" s="1"/>
    </row>
    <row r="24" spans="1:48" s="38" customFormat="1">
      <c r="A24" s="101">
        <v>22.635899999999999</v>
      </c>
      <c r="B24" s="11">
        <v>22</v>
      </c>
      <c r="C24" s="11" t="s">
        <v>101</v>
      </c>
      <c r="D24" s="11" t="s">
        <v>91</v>
      </c>
      <c r="E24" s="109" t="s">
        <v>356</v>
      </c>
      <c r="F24" s="13">
        <v>13.24805598</v>
      </c>
      <c r="G24" s="14">
        <v>13248055.98</v>
      </c>
      <c r="H24" s="4">
        <v>8863</v>
      </c>
      <c r="I24" s="15">
        <v>0.49306104000000001</v>
      </c>
      <c r="J24" s="16">
        <v>0.65045695999999997</v>
      </c>
      <c r="K24" s="4">
        <v>1494.7597856256348</v>
      </c>
      <c r="L24" s="17">
        <f t="shared" si="7"/>
        <v>0.16147345637092306</v>
      </c>
      <c r="M24" s="45">
        <v>1.1524710000000001E-2</v>
      </c>
      <c r="N24" s="27" t="s">
        <v>33</v>
      </c>
      <c r="O24" s="20" t="s">
        <v>32</v>
      </c>
      <c r="P24" s="20" t="s">
        <v>33</v>
      </c>
      <c r="Q24" s="20" t="s">
        <v>32</v>
      </c>
      <c r="R24" s="20"/>
      <c r="S24" s="20"/>
      <c r="T24" s="20"/>
      <c r="U24" s="20"/>
      <c r="V24" s="20">
        <v>2011</v>
      </c>
      <c r="W24" s="19" t="s">
        <v>31</v>
      </c>
      <c r="X24" s="19" t="s">
        <v>31</v>
      </c>
      <c r="Y24" s="4"/>
      <c r="Z24" s="21" t="s">
        <v>89</v>
      </c>
      <c r="AA24" s="14">
        <v>800000</v>
      </c>
      <c r="AB24" s="14">
        <v>1600</v>
      </c>
      <c r="AC24" s="14">
        <f t="shared" si="0"/>
        <v>500</v>
      </c>
      <c r="AD24" s="4"/>
      <c r="AE24" s="11"/>
      <c r="AF24" s="11" t="s">
        <v>110</v>
      </c>
      <c r="AG24" s="4">
        <v>8460539.8100000005</v>
      </c>
      <c r="AH24" s="4">
        <v>9257</v>
      </c>
      <c r="AI24" s="36">
        <v>0.68</v>
      </c>
      <c r="AJ24" s="37">
        <v>32.700000000000003</v>
      </c>
      <c r="AK24" s="106">
        <v>41.8</v>
      </c>
      <c r="AO24" s="1"/>
      <c r="AP24" s="1"/>
      <c r="AQ24" s="1"/>
      <c r="AR24" s="1"/>
      <c r="AS24" s="1"/>
      <c r="AT24" s="1"/>
      <c r="AU24" s="1"/>
      <c r="AV24" s="1"/>
    </row>
    <row r="25" spans="1:48" s="38" customFormat="1" ht="15" customHeight="1">
      <c r="A25" s="101"/>
      <c r="B25" s="11">
        <v>23</v>
      </c>
      <c r="C25" s="11" t="s">
        <v>102</v>
      </c>
      <c r="D25" s="11" t="s">
        <v>91</v>
      </c>
      <c r="E25" s="109" t="s">
        <v>356</v>
      </c>
      <c r="F25" s="13">
        <v>40.713152999999998</v>
      </c>
      <c r="G25" s="14">
        <v>40713153</v>
      </c>
      <c r="H25" s="4">
        <v>23793</v>
      </c>
      <c r="I25" s="15">
        <v>0.47899999999999998</v>
      </c>
      <c r="J25" s="15">
        <v>0.83099999999999996</v>
      </c>
      <c r="K25" s="4">
        <v>1711.1399571302484</v>
      </c>
      <c r="L25" s="17">
        <f t="shared" si="7"/>
        <v>0.18484821833534065</v>
      </c>
      <c r="M25" s="45">
        <v>0</v>
      </c>
      <c r="N25" s="27" t="s">
        <v>302</v>
      </c>
      <c r="O25" s="20" t="s">
        <v>32</v>
      </c>
      <c r="P25" s="20" t="s">
        <v>33</v>
      </c>
      <c r="Q25" s="20" t="s">
        <v>33</v>
      </c>
      <c r="R25" s="20"/>
      <c r="S25" s="20"/>
      <c r="T25" s="20"/>
      <c r="U25" s="20"/>
      <c r="V25" s="20" t="s">
        <v>88</v>
      </c>
      <c r="W25" s="19" t="s">
        <v>31</v>
      </c>
      <c r="X25" s="19" t="s">
        <v>31</v>
      </c>
      <c r="Y25" s="4"/>
      <c r="Z25" s="21" t="s">
        <v>332</v>
      </c>
      <c r="AA25" s="14">
        <v>1000000</v>
      </c>
      <c r="AB25" s="14">
        <v>2141.2515891708144</v>
      </c>
      <c r="AC25" s="14">
        <f t="shared" si="0"/>
        <v>467.01658275814447</v>
      </c>
      <c r="AD25" s="4"/>
      <c r="AE25" s="11"/>
      <c r="AF25" s="11" t="s">
        <v>86</v>
      </c>
      <c r="AG25" s="4">
        <v>3984142.959999999</v>
      </c>
      <c r="AH25" s="4">
        <v>8441</v>
      </c>
      <c r="AI25" s="36">
        <v>0.64</v>
      </c>
      <c r="AJ25" s="37">
        <v>59.3</v>
      </c>
      <c r="AK25" s="106">
        <v>48.7</v>
      </c>
      <c r="AO25" s="1"/>
      <c r="AP25" s="1"/>
      <c r="AQ25" s="1"/>
      <c r="AR25" s="1"/>
      <c r="AS25" s="1"/>
      <c r="AT25" s="1"/>
      <c r="AU25" s="1"/>
      <c r="AV25" s="1"/>
    </row>
    <row r="26" spans="1:48" s="38" customFormat="1">
      <c r="A26" s="101"/>
      <c r="B26" s="11">
        <v>24</v>
      </c>
      <c r="C26" s="11" t="s">
        <v>228</v>
      </c>
      <c r="D26" s="11" t="s">
        <v>91</v>
      </c>
      <c r="E26" s="109" t="s">
        <v>356</v>
      </c>
      <c r="F26" s="13">
        <v>32.401600309999999</v>
      </c>
      <c r="G26" s="14">
        <v>32401600.309999999</v>
      </c>
      <c r="H26" s="4">
        <v>9898</v>
      </c>
      <c r="I26" s="15">
        <v>0.56710000000000005</v>
      </c>
      <c r="J26" s="15">
        <v>0.213174</v>
      </c>
      <c r="K26" s="4">
        <v>3273.5502434835321</v>
      </c>
      <c r="L26" s="17">
        <f t="shared" si="7"/>
        <v>0.35362971194593629</v>
      </c>
      <c r="M26" s="45">
        <v>0</v>
      </c>
      <c r="N26" s="27" t="s">
        <v>33</v>
      </c>
      <c r="O26" s="20" t="s">
        <v>32</v>
      </c>
      <c r="P26" s="20" t="s">
        <v>33</v>
      </c>
      <c r="Q26" s="20" t="s">
        <v>32</v>
      </c>
      <c r="R26" s="20">
        <v>2012</v>
      </c>
      <c r="S26" s="20"/>
      <c r="T26" s="20"/>
      <c r="U26" s="20"/>
      <c r="V26" s="20">
        <v>2012</v>
      </c>
      <c r="W26" s="19" t="s">
        <v>31</v>
      </c>
      <c r="X26" s="19" t="s">
        <v>31</v>
      </c>
      <c r="Y26" s="4"/>
      <c r="Z26" s="21" t="s">
        <v>81</v>
      </c>
      <c r="AA26" s="14">
        <v>2000000</v>
      </c>
      <c r="AB26" s="14">
        <v>862</v>
      </c>
      <c r="AC26" s="14">
        <f t="shared" si="0"/>
        <v>2320.1856148491879</v>
      </c>
      <c r="AD26" s="4"/>
      <c r="AE26" s="11"/>
      <c r="AF26" s="11" t="s">
        <v>106</v>
      </c>
      <c r="AG26" s="4">
        <v>11236508.450000001</v>
      </c>
      <c r="AH26" s="4">
        <v>5752</v>
      </c>
      <c r="AI26" s="36">
        <v>0.625</v>
      </c>
      <c r="AJ26" s="37">
        <v>62.8</v>
      </c>
      <c r="AK26" s="106">
        <v>50.6</v>
      </c>
      <c r="AO26" s="1"/>
      <c r="AP26" s="1"/>
      <c r="AQ26" s="1"/>
      <c r="AR26" s="1"/>
      <c r="AS26" s="1"/>
      <c r="AT26" s="1"/>
      <c r="AU26" s="1"/>
      <c r="AV26" s="1"/>
    </row>
    <row r="27" spans="1:48" s="38" customFormat="1">
      <c r="A27" s="101">
        <v>22.607900000000001</v>
      </c>
      <c r="B27" s="11">
        <v>25</v>
      </c>
      <c r="C27" s="11" t="s">
        <v>105</v>
      </c>
      <c r="D27" s="11" t="s">
        <v>106</v>
      </c>
      <c r="E27" s="109">
        <v>43009</v>
      </c>
      <c r="F27" s="13">
        <v>29.633703000000001</v>
      </c>
      <c r="G27" s="14">
        <v>29633703</v>
      </c>
      <c r="H27" s="4">
        <v>8944</v>
      </c>
      <c r="I27" s="15">
        <v>1</v>
      </c>
      <c r="J27" s="16">
        <v>0.378</v>
      </c>
      <c r="K27" s="4">
        <v>3313.2494409660108</v>
      </c>
      <c r="L27" s="17">
        <f>K27/$AH$26</f>
        <v>0.57601694036265838</v>
      </c>
      <c r="M27" s="45">
        <v>0</v>
      </c>
      <c r="N27" s="27" t="s">
        <v>33</v>
      </c>
      <c r="O27" s="20" t="s">
        <v>32</v>
      </c>
      <c r="P27" s="20" t="s">
        <v>32</v>
      </c>
      <c r="Q27" s="4" t="s">
        <v>32</v>
      </c>
      <c r="R27" s="20"/>
      <c r="S27" s="20">
        <v>2014</v>
      </c>
      <c r="T27" s="20"/>
      <c r="U27" s="20"/>
      <c r="V27" s="20">
        <v>2014</v>
      </c>
      <c r="W27" s="19" t="s">
        <v>31</v>
      </c>
      <c r="X27" s="19" t="s">
        <v>31</v>
      </c>
      <c r="Y27" s="4"/>
      <c r="Z27" s="21" t="s">
        <v>298</v>
      </c>
      <c r="AA27" s="14">
        <v>500000</v>
      </c>
      <c r="AB27" s="14">
        <v>1044</v>
      </c>
      <c r="AC27" s="14">
        <f t="shared" si="0"/>
        <v>478.92720306513411</v>
      </c>
      <c r="AD27" s="4"/>
      <c r="AE27" s="11"/>
      <c r="AF27" s="11" t="s">
        <v>117</v>
      </c>
      <c r="AG27" s="4">
        <v>3419482.98</v>
      </c>
      <c r="AH27" s="4">
        <v>20028</v>
      </c>
      <c r="AI27" s="36">
        <v>0.76200000000000001</v>
      </c>
      <c r="AJ27" s="39">
        <v>53.2</v>
      </c>
      <c r="AK27" s="107">
        <v>48.2</v>
      </c>
      <c r="AO27" s="1"/>
      <c r="AP27" s="1"/>
      <c r="AQ27" s="1"/>
      <c r="AR27" s="1"/>
      <c r="AS27" s="1"/>
      <c r="AT27" s="1"/>
      <c r="AU27" s="1"/>
      <c r="AV27" s="1"/>
    </row>
    <row r="28" spans="1:48" s="38" customFormat="1">
      <c r="A28" s="101"/>
      <c r="B28" s="11">
        <v>26</v>
      </c>
      <c r="C28" s="11" t="s">
        <v>108</v>
      </c>
      <c r="D28" s="11" t="s">
        <v>106</v>
      </c>
      <c r="E28" s="109">
        <v>43101</v>
      </c>
      <c r="F28" s="13">
        <v>27.497904787711107</v>
      </c>
      <c r="G28" s="14">
        <v>27497904.787711106</v>
      </c>
      <c r="H28" s="4">
        <v>25160</v>
      </c>
      <c r="I28" s="15">
        <v>0.52410000000000001</v>
      </c>
      <c r="J28" s="16">
        <v>0.6</v>
      </c>
      <c r="K28" s="4">
        <v>1092.9214939471822</v>
      </c>
      <c r="L28" s="17">
        <f t="shared" ref="L28:L33" si="8">K28/$AH$26</f>
        <v>0.1900072138294823</v>
      </c>
      <c r="M28" s="45">
        <v>0</v>
      </c>
      <c r="N28" s="27" t="s">
        <v>33</v>
      </c>
      <c r="O28" s="20" t="s">
        <v>32</v>
      </c>
      <c r="P28" s="20" t="s">
        <v>33</v>
      </c>
      <c r="Q28" s="20" t="s">
        <v>33</v>
      </c>
      <c r="R28" s="20"/>
      <c r="S28" s="20"/>
      <c r="T28" s="20"/>
      <c r="U28" s="20"/>
      <c r="V28" s="20" t="s">
        <v>88</v>
      </c>
      <c r="W28" s="19" t="s">
        <v>31</v>
      </c>
      <c r="X28" s="19" t="s">
        <v>31</v>
      </c>
      <c r="Y28" s="4"/>
      <c r="Z28" s="21" t="s">
        <v>323</v>
      </c>
      <c r="AA28" s="14">
        <v>700000</v>
      </c>
      <c r="AB28" s="14">
        <v>1024</v>
      </c>
      <c r="AC28" s="14">
        <f t="shared" si="0"/>
        <v>683.59375</v>
      </c>
      <c r="AD28" s="4"/>
      <c r="AE28" s="11"/>
      <c r="AF28" s="11" t="s">
        <v>120</v>
      </c>
      <c r="AG28" s="4">
        <v>11089201.93</v>
      </c>
      <c r="AH28" s="4">
        <v>6121</v>
      </c>
      <c r="AI28" s="36">
        <v>0.64500000000000002</v>
      </c>
      <c r="AJ28" s="37">
        <v>29.6</v>
      </c>
      <c r="AK28" s="106">
        <v>47.1</v>
      </c>
      <c r="AO28" s="1"/>
      <c r="AP28" s="1"/>
      <c r="AQ28" s="1"/>
      <c r="AR28" s="1"/>
      <c r="AS28" s="1"/>
      <c r="AT28" s="1"/>
      <c r="AU28" s="1"/>
      <c r="AV28" s="1"/>
    </row>
    <row r="29" spans="1:48" s="38" customFormat="1">
      <c r="A29" s="101">
        <v>17.250900000000001</v>
      </c>
      <c r="B29" s="11">
        <v>27</v>
      </c>
      <c r="C29" s="32" t="s">
        <v>111</v>
      </c>
      <c r="D29" s="11" t="s">
        <v>106</v>
      </c>
      <c r="E29" s="109" t="s">
        <v>356</v>
      </c>
      <c r="F29" s="13">
        <v>59.841921710448212</v>
      </c>
      <c r="G29" s="14">
        <v>59841921.710448213</v>
      </c>
      <c r="H29" s="4">
        <v>45087</v>
      </c>
      <c r="I29" s="15">
        <v>0.47585779</v>
      </c>
      <c r="J29" s="16">
        <v>0.71614878000000004</v>
      </c>
      <c r="K29" s="4">
        <v>1327.2544571705416</v>
      </c>
      <c r="L29" s="17">
        <f t="shared" si="8"/>
        <v>0.23074660242881462</v>
      </c>
      <c r="M29" s="45">
        <v>6.4203999999999997E-4</v>
      </c>
      <c r="N29" s="27" t="s">
        <v>33</v>
      </c>
      <c r="O29" s="20" t="s">
        <v>32</v>
      </c>
      <c r="P29" s="20" t="s">
        <v>32</v>
      </c>
      <c r="Q29" s="4" t="s">
        <v>32</v>
      </c>
      <c r="R29" s="20">
        <v>2010</v>
      </c>
      <c r="S29" s="20"/>
      <c r="T29" s="20"/>
      <c r="U29" s="20"/>
      <c r="V29" s="20">
        <v>2010</v>
      </c>
      <c r="W29" s="19" t="s">
        <v>31</v>
      </c>
      <c r="X29" s="19" t="s">
        <v>31</v>
      </c>
      <c r="Y29" s="4"/>
      <c r="Z29" s="21" t="s">
        <v>330</v>
      </c>
      <c r="AA29" s="14">
        <v>850000</v>
      </c>
      <c r="AB29" s="14">
        <v>1024</v>
      </c>
      <c r="AC29" s="14">
        <f t="shared" si="0"/>
        <v>830.078125</v>
      </c>
      <c r="AD29" s="4"/>
      <c r="AE29" s="11"/>
      <c r="AF29" s="11" t="s">
        <v>279</v>
      </c>
      <c r="AG29" s="4">
        <v>2441322.3200000003</v>
      </c>
      <c r="AH29" s="4">
        <v>25736</v>
      </c>
      <c r="AI29" s="36">
        <v>0.78800000000000003</v>
      </c>
      <c r="AJ29" s="37">
        <v>22.1</v>
      </c>
      <c r="AK29" s="106">
        <v>50.7</v>
      </c>
      <c r="AN29" s="1"/>
      <c r="AV29" s="1"/>
    </row>
    <row r="30" spans="1:48" s="38" customFormat="1">
      <c r="A30" s="46">
        <v>18.477699999999999</v>
      </c>
      <c r="B30" s="11">
        <v>28</v>
      </c>
      <c r="C30" s="32" t="s">
        <v>310</v>
      </c>
      <c r="D30" s="11" t="s">
        <v>106</v>
      </c>
      <c r="E30" s="109" t="s">
        <v>356</v>
      </c>
      <c r="F30" s="13">
        <v>20.053886185493582</v>
      </c>
      <c r="G30" s="14">
        <v>20053886.185493581</v>
      </c>
      <c r="H30" s="4">
        <v>13900</v>
      </c>
      <c r="I30" s="15">
        <v>0.49</v>
      </c>
      <c r="J30" s="16">
        <v>0.79841726599999996</v>
      </c>
      <c r="K30" s="4">
        <v>1442.7256248556532</v>
      </c>
      <c r="L30" s="17">
        <f t="shared" si="8"/>
        <v>0.2508215620402735</v>
      </c>
      <c r="M30" s="45">
        <v>0</v>
      </c>
      <c r="N30" s="27" t="s">
        <v>33</v>
      </c>
      <c r="O30" s="20" t="s">
        <v>32</v>
      </c>
      <c r="P30" s="20" t="s">
        <v>33</v>
      </c>
      <c r="Q30" s="20" t="s">
        <v>32</v>
      </c>
      <c r="R30" s="20">
        <v>2015</v>
      </c>
      <c r="S30" s="20">
        <v>2013</v>
      </c>
      <c r="T30" s="20"/>
      <c r="U30" s="20"/>
      <c r="V30" s="20">
        <v>2015</v>
      </c>
      <c r="W30" s="19" t="s">
        <v>31</v>
      </c>
      <c r="X30" s="19" t="s">
        <v>31</v>
      </c>
      <c r="Y30" s="4"/>
      <c r="Z30" s="21" t="s">
        <v>333</v>
      </c>
      <c r="AA30" s="14">
        <v>800000</v>
      </c>
      <c r="AB30" s="14">
        <v>1092.1566774379178</v>
      </c>
      <c r="AC30" s="14">
        <f t="shared" si="0"/>
        <v>732.49563595281404</v>
      </c>
      <c r="AD30" s="4"/>
      <c r="AE30" s="11"/>
      <c r="AF30" s="11" t="s">
        <v>125</v>
      </c>
      <c r="AG30" s="4">
        <v>816699.25</v>
      </c>
      <c r="AH30" s="4">
        <v>10228</v>
      </c>
      <c r="AI30" s="36">
        <v>0.69299999999999995</v>
      </c>
      <c r="AJ30" s="37">
        <v>26.6</v>
      </c>
      <c r="AK30" s="106">
        <v>51.7</v>
      </c>
      <c r="AN30" s="1"/>
      <c r="AV30" s="1"/>
    </row>
    <row r="31" spans="1:48" s="38" customFormat="1">
      <c r="A31" s="48">
        <v>28.6142</v>
      </c>
      <c r="B31" s="11">
        <v>29</v>
      </c>
      <c r="C31" s="32" t="s">
        <v>118</v>
      </c>
      <c r="D31" s="11" t="s">
        <v>106</v>
      </c>
      <c r="E31" s="109" t="s">
        <v>356</v>
      </c>
      <c r="F31" s="41">
        <v>15.032136194820833</v>
      </c>
      <c r="G31" s="14">
        <v>15032136.194820832</v>
      </c>
      <c r="H31" s="30">
        <v>9091</v>
      </c>
      <c r="I31" s="42">
        <v>0.55285446999999999</v>
      </c>
      <c r="J31" s="43">
        <v>0.55000000000000004</v>
      </c>
      <c r="K31" s="30">
        <v>1653.5184462458292</v>
      </c>
      <c r="L31" s="17">
        <f t="shared" si="8"/>
        <v>0.28746843641269632</v>
      </c>
      <c r="M31" s="45">
        <v>0</v>
      </c>
      <c r="N31" s="19" t="s">
        <v>302</v>
      </c>
      <c r="O31" s="20" t="s">
        <v>32</v>
      </c>
      <c r="P31" s="20" t="s">
        <v>32</v>
      </c>
      <c r="Q31" s="20" t="s">
        <v>306</v>
      </c>
      <c r="R31" s="20"/>
      <c r="S31" s="20"/>
      <c r="T31" s="20"/>
      <c r="U31" s="20"/>
      <c r="V31" s="20" t="s">
        <v>88</v>
      </c>
      <c r="W31" s="19" t="s">
        <v>31</v>
      </c>
      <c r="X31" s="19" t="s">
        <v>31</v>
      </c>
      <c r="Y31" s="4"/>
      <c r="Z31" s="21" t="s">
        <v>351</v>
      </c>
      <c r="AA31" s="14">
        <v>1000000</v>
      </c>
      <c r="AB31" s="14">
        <f>AA31/K15</f>
        <v>970.38304197489583</v>
      </c>
      <c r="AC31" s="14">
        <f t="shared" si="0"/>
        <v>1030.5208940634707</v>
      </c>
      <c r="AD31" s="4"/>
      <c r="AE31" s="11"/>
      <c r="AF31" s="11" t="s">
        <v>127</v>
      </c>
      <c r="AG31" s="4">
        <v>2401683.9099999997</v>
      </c>
      <c r="AH31" s="4">
        <v>13963</v>
      </c>
      <c r="AI31" s="36">
        <v>0.74</v>
      </c>
      <c r="AJ31" s="37">
        <v>21.8</v>
      </c>
      <c r="AK31" s="106">
        <v>44.1</v>
      </c>
      <c r="AN31" s="1"/>
      <c r="AV31" s="1"/>
    </row>
    <row r="32" spans="1:48" s="38" customFormat="1">
      <c r="A32" s="101"/>
      <c r="B32" s="11">
        <v>30</v>
      </c>
      <c r="C32" s="32" t="s">
        <v>230</v>
      </c>
      <c r="D32" s="11" t="s">
        <v>106</v>
      </c>
      <c r="E32" s="109">
        <v>43160</v>
      </c>
      <c r="F32" s="41">
        <v>4.2494584898636072</v>
      </c>
      <c r="G32" s="14">
        <v>4249458.4898636071</v>
      </c>
      <c r="H32" s="30">
        <v>8933</v>
      </c>
      <c r="I32" s="42">
        <v>0.7</v>
      </c>
      <c r="J32" s="43">
        <v>0.29499999999999998</v>
      </c>
      <c r="K32" s="30">
        <v>475.70340197734322</v>
      </c>
      <c r="L32" s="17">
        <f t="shared" si="8"/>
        <v>8.2702260427215443E-2</v>
      </c>
      <c r="M32" s="45">
        <v>1.14E-2</v>
      </c>
      <c r="N32" s="27" t="s">
        <v>33</v>
      </c>
      <c r="O32" s="20" t="s">
        <v>32</v>
      </c>
      <c r="P32" s="20" t="s">
        <v>33</v>
      </c>
      <c r="Q32" s="20" t="s">
        <v>306</v>
      </c>
      <c r="R32" s="20"/>
      <c r="S32" s="20"/>
      <c r="T32" s="20"/>
      <c r="U32" s="20"/>
      <c r="V32" s="20" t="s">
        <v>88</v>
      </c>
      <c r="W32" s="19" t="s">
        <v>31</v>
      </c>
      <c r="X32" s="19" t="s">
        <v>31</v>
      </c>
      <c r="Y32" s="4"/>
      <c r="Z32" s="21" t="s">
        <v>84</v>
      </c>
      <c r="AA32" s="14">
        <v>2000000</v>
      </c>
      <c r="AB32" s="14">
        <v>1507</v>
      </c>
      <c r="AC32" s="14">
        <f t="shared" si="0"/>
        <v>1327.1400132714002</v>
      </c>
      <c r="AD32" s="22"/>
      <c r="AE32" s="11"/>
      <c r="AF32" s="49"/>
      <c r="AG32" s="50">
        <f>+SUM(AG19:AG31)</f>
        <v>68170848.25</v>
      </c>
      <c r="AH32" s="22"/>
      <c r="AI32" s="51"/>
      <c r="AJ32" s="22"/>
      <c r="AK32" s="1"/>
      <c r="AN32" s="1"/>
      <c r="AV32" s="1"/>
    </row>
    <row r="33" spans="1:48" s="38" customFormat="1">
      <c r="A33" s="101"/>
      <c r="B33" s="11">
        <v>31</v>
      </c>
      <c r="C33" s="32" t="s">
        <v>348</v>
      </c>
      <c r="D33" s="11" t="s">
        <v>106</v>
      </c>
      <c r="E33" s="109">
        <v>43070</v>
      </c>
      <c r="F33" s="41">
        <f t="shared" ref="F33:F34" si="9">G33/1000000</f>
        <v>66.489692000000005</v>
      </c>
      <c r="G33" s="14">
        <v>66489692</v>
      </c>
      <c r="H33" s="30">
        <v>99919</v>
      </c>
      <c r="I33" s="42">
        <v>0.28994490000000001</v>
      </c>
      <c r="J33" s="43">
        <v>0.12</v>
      </c>
      <c r="K33" s="30">
        <f>G33/H33</f>
        <v>665.43592309770918</v>
      </c>
      <c r="L33" s="17">
        <f t="shared" si="8"/>
        <v>0.11568774740919839</v>
      </c>
      <c r="M33" s="45">
        <v>1.52157E-2</v>
      </c>
      <c r="N33" s="27" t="s">
        <v>33</v>
      </c>
      <c r="O33" s="20" t="s">
        <v>33</v>
      </c>
      <c r="P33" s="20" t="s">
        <v>33</v>
      </c>
      <c r="Q33" s="20" t="s">
        <v>32</v>
      </c>
      <c r="R33" s="20">
        <v>2015</v>
      </c>
      <c r="S33" s="20">
        <v>2017</v>
      </c>
      <c r="T33" s="20"/>
      <c r="U33" s="20"/>
      <c r="V33" s="20">
        <v>2017</v>
      </c>
      <c r="W33" s="19" t="s">
        <v>31</v>
      </c>
      <c r="X33" s="19" t="s">
        <v>31</v>
      </c>
      <c r="Y33" s="4"/>
      <c r="Z33" s="21" t="s">
        <v>100</v>
      </c>
      <c r="AA33" s="14">
        <v>2000000</v>
      </c>
      <c r="AB33" s="14">
        <v>1507</v>
      </c>
      <c r="AC33" s="14">
        <f t="shared" si="0"/>
        <v>1327.1400132714002</v>
      </c>
      <c r="AD33" s="22"/>
      <c r="AE33" s="11"/>
      <c r="AK33" s="1"/>
      <c r="AN33" s="1"/>
      <c r="AV33" s="1"/>
    </row>
    <row r="34" spans="1:48" s="38" customFormat="1">
      <c r="A34" s="48">
        <v>28.4999</v>
      </c>
      <c r="B34" s="11">
        <v>32</v>
      </c>
      <c r="C34" s="32" t="s">
        <v>121</v>
      </c>
      <c r="D34" s="11" t="s">
        <v>117</v>
      </c>
      <c r="E34" s="109">
        <v>43160</v>
      </c>
      <c r="F34" s="41">
        <f t="shared" si="9"/>
        <v>11.145683123006897</v>
      </c>
      <c r="G34" s="14">
        <f>204461984.05/18.3445</f>
        <v>11145683.123006897</v>
      </c>
      <c r="H34" s="30">
        <v>20672</v>
      </c>
      <c r="I34" s="42">
        <f>20569/20672</f>
        <v>0.99501741486068107</v>
      </c>
      <c r="J34" s="43">
        <f>12613/20672</f>
        <v>0.61014899380804954</v>
      </c>
      <c r="K34" s="30">
        <f t="shared" ref="K34" si="10">G34/H34</f>
        <v>539.16810773059683</v>
      </c>
      <c r="L34" s="17">
        <f>K34/$AH$27</f>
        <v>2.6920716383592811E-2</v>
      </c>
      <c r="M34" s="45">
        <f>330447/18.3445/G34</f>
        <v>1.6161781933955561E-3</v>
      </c>
      <c r="N34" s="27" t="s">
        <v>302</v>
      </c>
      <c r="O34" s="20" t="s">
        <v>32</v>
      </c>
      <c r="P34" s="20" t="s">
        <v>32</v>
      </c>
      <c r="Q34" s="4" t="s">
        <v>32</v>
      </c>
      <c r="R34" s="20">
        <v>2013</v>
      </c>
      <c r="S34" s="20"/>
      <c r="T34" s="20"/>
      <c r="U34" s="20"/>
      <c r="V34" s="20">
        <v>2017</v>
      </c>
      <c r="W34" s="19" t="s">
        <v>31</v>
      </c>
      <c r="X34" s="19" t="s">
        <v>31</v>
      </c>
      <c r="Y34" s="4"/>
      <c r="Z34" s="21" t="s">
        <v>90</v>
      </c>
      <c r="AA34" s="14">
        <v>1000000</v>
      </c>
      <c r="AB34" s="14">
        <v>2268</v>
      </c>
      <c r="AC34" s="14">
        <f t="shared" si="0"/>
        <v>440.91710758377423</v>
      </c>
      <c r="AD34" s="22"/>
      <c r="AE34" s="49"/>
      <c r="AF34" s="49"/>
      <c r="AH34" s="22"/>
      <c r="AI34" s="51"/>
      <c r="AJ34" s="22"/>
      <c r="AK34" s="1"/>
      <c r="AN34" s="1"/>
      <c r="AV34" s="1"/>
    </row>
    <row r="35" spans="1:48" s="38" customFormat="1" ht="25.5">
      <c r="A35" s="89" t="s">
        <v>309</v>
      </c>
      <c r="B35" s="11">
        <v>33</v>
      </c>
      <c r="C35" s="32" t="s">
        <v>311</v>
      </c>
      <c r="D35" s="11" t="s">
        <v>117</v>
      </c>
      <c r="E35" s="109">
        <v>43160</v>
      </c>
      <c r="F35" s="41">
        <v>15.917992728184554</v>
      </c>
      <c r="G35" s="14">
        <v>15917992.728184555</v>
      </c>
      <c r="H35" s="30">
        <v>43635</v>
      </c>
      <c r="I35" s="42">
        <v>0.85000366559956986</v>
      </c>
      <c r="J35" s="15">
        <v>0.76</v>
      </c>
      <c r="K35" s="30">
        <v>364.79873331464546</v>
      </c>
      <c r="L35" s="17">
        <f>K35/$AH$27</f>
        <v>1.8214436454695698E-2</v>
      </c>
      <c r="M35" s="45">
        <v>0</v>
      </c>
      <c r="N35" s="27" t="s">
        <v>33</v>
      </c>
      <c r="O35" s="20" t="s">
        <v>32</v>
      </c>
      <c r="P35" s="20" t="s">
        <v>32</v>
      </c>
      <c r="Q35" s="4" t="s">
        <v>32</v>
      </c>
      <c r="R35" s="20">
        <v>2014</v>
      </c>
      <c r="S35" s="20">
        <v>2017</v>
      </c>
      <c r="T35" s="20"/>
      <c r="U35" s="20"/>
      <c r="V35" s="20">
        <v>2017</v>
      </c>
      <c r="W35" s="19" t="s">
        <v>31</v>
      </c>
      <c r="X35" s="19" t="s">
        <v>31</v>
      </c>
      <c r="Y35" s="4"/>
      <c r="Z35" s="21" t="s">
        <v>103</v>
      </c>
      <c r="AA35" s="14">
        <v>1000000</v>
      </c>
      <c r="AB35" s="14">
        <v>4344</v>
      </c>
      <c r="AC35" s="14">
        <f t="shared" si="0"/>
        <v>230.20257826887661</v>
      </c>
      <c r="AD35" s="22"/>
      <c r="AE35" s="49"/>
      <c r="AF35" s="6" t="s">
        <v>136</v>
      </c>
      <c r="AG35" s="6" t="s">
        <v>95</v>
      </c>
      <c r="AH35" s="6" t="s">
        <v>96</v>
      </c>
      <c r="AI35" s="6" t="s">
        <v>97</v>
      </c>
      <c r="AJ35" s="6" t="s">
        <v>359</v>
      </c>
      <c r="AK35" s="1"/>
      <c r="AN35" s="1"/>
      <c r="AV35" s="1"/>
    </row>
    <row r="36" spans="1:48">
      <c r="A36" s="101"/>
      <c r="B36" s="11">
        <v>34</v>
      </c>
      <c r="C36" s="11" t="s">
        <v>56</v>
      </c>
      <c r="D36" s="11" t="s">
        <v>120</v>
      </c>
      <c r="E36" s="109" t="s">
        <v>356</v>
      </c>
      <c r="F36" s="41">
        <v>65.142717754046387</v>
      </c>
      <c r="G36" s="14">
        <v>65142717.754046388</v>
      </c>
      <c r="H36" s="30">
        <v>57501</v>
      </c>
      <c r="I36" s="42">
        <v>0.70619641399999999</v>
      </c>
      <c r="J36" s="43">
        <v>0.38</v>
      </c>
      <c r="K36" s="30">
        <v>1132.8971279464076</v>
      </c>
      <c r="L36" s="17">
        <f>K36/$AH$28</f>
        <v>0.18508366736585649</v>
      </c>
      <c r="M36" s="45">
        <v>3.4148799999999999E-3</v>
      </c>
      <c r="N36" s="27" t="s">
        <v>33</v>
      </c>
      <c r="O36" s="20" t="s">
        <v>32</v>
      </c>
      <c r="P36" s="20" t="s">
        <v>33</v>
      </c>
      <c r="Q36" s="20" t="s">
        <v>141</v>
      </c>
      <c r="R36" s="20"/>
      <c r="S36" s="20"/>
      <c r="T36" s="20"/>
      <c r="U36" s="20"/>
      <c r="V36" s="20" t="s">
        <v>88</v>
      </c>
      <c r="W36" s="19">
        <v>0.52</v>
      </c>
      <c r="X36" s="19" t="s">
        <v>31</v>
      </c>
      <c r="Y36" s="4"/>
      <c r="Z36" s="21" t="s">
        <v>334</v>
      </c>
      <c r="AA36" s="14">
        <v>1000000</v>
      </c>
      <c r="AB36" s="14">
        <v>5428.9224180530391</v>
      </c>
      <c r="AC36" s="14">
        <f t="shared" si="0"/>
        <v>184.19861677791806</v>
      </c>
      <c r="AD36" s="22"/>
      <c r="AF36" s="11" t="s">
        <v>140</v>
      </c>
      <c r="AG36" s="4">
        <v>17902</v>
      </c>
      <c r="AH36" s="36">
        <v>0.79500000000000004</v>
      </c>
      <c r="AI36" s="4">
        <v>31.5</v>
      </c>
      <c r="AJ36" s="37" t="s">
        <v>141</v>
      </c>
    </row>
    <row r="37" spans="1:48">
      <c r="A37" s="101"/>
      <c r="B37" s="11">
        <v>35</v>
      </c>
      <c r="C37" s="11" t="s">
        <v>128</v>
      </c>
      <c r="D37" s="11" t="s">
        <v>120</v>
      </c>
      <c r="E37" s="109" t="s">
        <v>356</v>
      </c>
      <c r="F37" s="41">
        <v>47.915833754097733</v>
      </c>
      <c r="G37" s="14">
        <v>47915833.75409773</v>
      </c>
      <c r="H37" s="30">
        <v>24731</v>
      </c>
      <c r="I37" s="42">
        <v>0.68541506611135816</v>
      </c>
      <c r="J37" s="43">
        <v>0.47491003194371434</v>
      </c>
      <c r="K37" s="30">
        <v>1937.480641870435</v>
      </c>
      <c r="L37" s="17">
        <f t="shared" ref="L37:L40" si="11">K37/$AH$28</f>
        <v>0.31653008362529572</v>
      </c>
      <c r="M37" s="45">
        <v>0</v>
      </c>
      <c r="N37" s="27" t="s">
        <v>33</v>
      </c>
      <c r="O37" s="20" t="s">
        <v>32</v>
      </c>
      <c r="P37" s="20" t="s">
        <v>33</v>
      </c>
      <c r="Q37" s="4" t="s">
        <v>32</v>
      </c>
      <c r="R37" s="20">
        <v>2008</v>
      </c>
      <c r="S37" s="20"/>
      <c r="T37" s="20"/>
      <c r="U37" s="20"/>
      <c r="V37" s="20">
        <v>2008</v>
      </c>
      <c r="W37" s="19" t="s">
        <v>31</v>
      </c>
      <c r="X37" s="19" t="s">
        <v>31</v>
      </c>
      <c r="Y37" s="4"/>
      <c r="Z37" s="21" t="s">
        <v>107</v>
      </c>
      <c r="AA37" s="14">
        <v>1000000</v>
      </c>
      <c r="AB37" s="14">
        <v>1680</v>
      </c>
      <c r="AC37" s="14">
        <f t="shared" si="0"/>
        <v>595.23809523809518</v>
      </c>
      <c r="AD37" s="22"/>
      <c r="AF37" s="11" t="s">
        <v>145</v>
      </c>
      <c r="AG37" s="4">
        <v>8444</v>
      </c>
      <c r="AH37" s="36">
        <v>0.70599999999999996</v>
      </c>
      <c r="AI37" s="4" t="s">
        <v>141</v>
      </c>
      <c r="AJ37" s="37">
        <v>53.3</v>
      </c>
    </row>
    <row r="38" spans="1:48">
      <c r="A38" s="53">
        <v>5708.68</v>
      </c>
      <c r="B38" s="11">
        <v>36</v>
      </c>
      <c r="C38" s="11" t="s">
        <v>130</v>
      </c>
      <c r="D38" s="11" t="s">
        <v>120</v>
      </c>
      <c r="E38" s="109" t="s">
        <v>356</v>
      </c>
      <c r="F38" s="41">
        <v>14.95327267</v>
      </c>
      <c r="G38" s="14">
        <v>14953272.67</v>
      </c>
      <c r="H38" s="30">
        <v>8690</v>
      </c>
      <c r="I38" s="42">
        <v>0.59056390000000003</v>
      </c>
      <c r="J38" s="42">
        <v>0.21990789999999999</v>
      </c>
      <c r="K38" s="30">
        <v>1720.744841196778</v>
      </c>
      <c r="L38" s="17">
        <f t="shared" si="11"/>
        <v>0.28112152282254171</v>
      </c>
      <c r="M38" s="45">
        <v>0</v>
      </c>
      <c r="N38" s="27" t="s">
        <v>33</v>
      </c>
      <c r="O38" s="20" t="s">
        <v>32</v>
      </c>
      <c r="P38" s="20" t="s">
        <v>33</v>
      </c>
      <c r="Q38" s="20" t="s">
        <v>141</v>
      </c>
      <c r="R38" s="20"/>
      <c r="S38" s="20"/>
      <c r="T38" s="20"/>
      <c r="U38" s="20"/>
      <c r="V38" s="20" t="s">
        <v>88</v>
      </c>
      <c r="W38" s="19" t="s">
        <v>31</v>
      </c>
      <c r="X38" s="19">
        <v>0.53</v>
      </c>
      <c r="Y38" s="4"/>
      <c r="Z38" s="21" t="s">
        <v>109</v>
      </c>
      <c r="AA38" s="14">
        <v>500000</v>
      </c>
      <c r="AB38" s="14">
        <v>1760</v>
      </c>
      <c r="AC38" s="14">
        <f t="shared" si="0"/>
        <v>284.09090909090907</v>
      </c>
      <c r="AD38" s="22"/>
      <c r="AF38" s="11" t="s">
        <v>148</v>
      </c>
      <c r="AG38" s="4">
        <v>15485</v>
      </c>
      <c r="AH38" s="36">
        <v>0.754</v>
      </c>
      <c r="AI38" s="37">
        <v>7.4</v>
      </c>
      <c r="AJ38" s="37">
        <v>51.5</v>
      </c>
    </row>
    <row r="39" spans="1:48">
      <c r="A39" s="53">
        <v>3.37</v>
      </c>
      <c r="B39" s="11">
        <v>37</v>
      </c>
      <c r="C39" s="11" t="s">
        <v>132</v>
      </c>
      <c r="D39" s="11" t="s">
        <v>120</v>
      </c>
      <c r="E39" s="109" t="s">
        <v>356</v>
      </c>
      <c r="F39" s="41">
        <v>106.3300931099576</v>
      </c>
      <c r="G39" s="14">
        <v>106330093.10995761</v>
      </c>
      <c r="H39" s="30">
        <v>66889</v>
      </c>
      <c r="I39" s="42">
        <v>0.49133639312891508</v>
      </c>
      <c r="J39" s="43">
        <v>0.7604987367130619</v>
      </c>
      <c r="K39" s="30">
        <v>1589.6499141855552</v>
      </c>
      <c r="L39" s="17">
        <f t="shared" si="11"/>
        <v>0.25970428266387113</v>
      </c>
      <c r="M39" s="45">
        <v>4.6407331721888441E-3</v>
      </c>
      <c r="N39" s="27" t="s">
        <v>302</v>
      </c>
      <c r="O39" s="20" t="s">
        <v>32</v>
      </c>
      <c r="P39" s="20" t="s">
        <v>32</v>
      </c>
      <c r="Q39" s="4" t="s">
        <v>32</v>
      </c>
      <c r="R39" s="20"/>
      <c r="S39" s="20"/>
      <c r="T39" s="20" t="s">
        <v>92</v>
      </c>
      <c r="U39" s="20"/>
      <c r="V39" s="20">
        <v>2017</v>
      </c>
      <c r="W39" s="19" t="s">
        <v>31</v>
      </c>
      <c r="X39" s="19" t="s">
        <v>31</v>
      </c>
      <c r="Y39" s="4"/>
      <c r="Z39" s="21" t="s">
        <v>112</v>
      </c>
      <c r="AA39" s="14">
        <v>1000000</v>
      </c>
      <c r="AB39" s="14">
        <v>1863</v>
      </c>
      <c r="AC39" s="14">
        <f t="shared" si="0"/>
        <v>536.76865271068175</v>
      </c>
      <c r="AD39" s="22"/>
      <c r="AF39" s="11" t="s">
        <v>151</v>
      </c>
      <c r="AG39" s="4">
        <v>17930</v>
      </c>
      <c r="AH39" s="36">
        <v>0.77600000000000002</v>
      </c>
      <c r="AI39" s="37">
        <v>20.5</v>
      </c>
      <c r="AJ39" s="37">
        <v>48.5</v>
      </c>
    </row>
    <row r="40" spans="1:48">
      <c r="A40" s="89" t="s">
        <v>309</v>
      </c>
      <c r="B40" s="11">
        <v>38</v>
      </c>
      <c r="C40" s="11" t="s">
        <v>217</v>
      </c>
      <c r="D40" s="11" t="s">
        <v>120</v>
      </c>
      <c r="E40" s="109" t="s">
        <v>356</v>
      </c>
      <c r="F40" s="41">
        <v>26.780975918700022</v>
      </c>
      <c r="G40" s="14">
        <v>26780975.918700021</v>
      </c>
      <c r="H40" s="30">
        <v>56371</v>
      </c>
      <c r="I40" s="15">
        <v>0.89893739688847107</v>
      </c>
      <c r="J40" s="16">
        <v>0.52</v>
      </c>
      <c r="K40" s="30">
        <v>475.08427948235834</v>
      </c>
      <c r="L40" s="17">
        <f t="shared" si="11"/>
        <v>7.7615467976206234E-2</v>
      </c>
      <c r="M40" s="45">
        <v>4.9416486884525873E-3</v>
      </c>
      <c r="N40" s="27" t="s">
        <v>302</v>
      </c>
      <c r="O40" s="20" t="s">
        <v>32</v>
      </c>
      <c r="P40" s="20" t="s">
        <v>32</v>
      </c>
      <c r="Q40" s="4" t="s">
        <v>32</v>
      </c>
      <c r="R40" s="20">
        <v>2013</v>
      </c>
      <c r="S40" s="20" t="s">
        <v>33</v>
      </c>
      <c r="T40" s="20"/>
      <c r="U40" s="20"/>
      <c r="V40" s="20">
        <v>2017</v>
      </c>
      <c r="W40" s="19" t="s">
        <v>31</v>
      </c>
      <c r="X40" s="19" t="s">
        <v>31</v>
      </c>
      <c r="Y40" s="4"/>
      <c r="Z40" s="21" t="s">
        <v>114</v>
      </c>
      <c r="AA40" s="14">
        <v>500000</v>
      </c>
      <c r="AB40" s="14">
        <v>1722</v>
      </c>
      <c r="AC40" s="14">
        <f t="shared" si="0"/>
        <v>290.36004645760744</v>
      </c>
      <c r="AD40" s="4"/>
      <c r="AF40" s="11" t="s">
        <v>154</v>
      </c>
      <c r="AG40" s="4">
        <v>25425</v>
      </c>
      <c r="AH40" s="36">
        <v>0.84699999999999998</v>
      </c>
      <c r="AI40" s="37">
        <v>11.7</v>
      </c>
      <c r="AJ40" s="37">
        <v>50.5</v>
      </c>
    </row>
    <row r="41" spans="1:48" ht="18" customHeight="1">
      <c r="A41" s="102"/>
      <c r="B41" s="11">
        <v>39</v>
      </c>
      <c r="C41" s="11" t="s">
        <v>137</v>
      </c>
      <c r="D41" s="11" t="s">
        <v>122</v>
      </c>
      <c r="E41" s="109" t="s">
        <v>356</v>
      </c>
      <c r="F41" s="41">
        <v>28.39507</v>
      </c>
      <c r="G41" s="14">
        <v>28395070</v>
      </c>
      <c r="H41" s="30">
        <v>17951</v>
      </c>
      <c r="I41" s="15">
        <v>0.56999999999999995</v>
      </c>
      <c r="J41" s="16">
        <v>0.62</v>
      </c>
      <c r="K41" s="30">
        <v>1581.8099270235641</v>
      </c>
      <c r="L41" s="17">
        <f>K41/$AH$29</f>
        <v>6.1462928466877682E-2</v>
      </c>
      <c r="M41" s="45">
        <v>5.9445178335535004E-3</v>
      </c>
      <c r="N41" s="27" t="s">
        <v>33</v>
      </c>
      <c r="O41" s="20" t="s">
        <v>32</v>
      </c>
      <c r="P41" s="20" t="s">
        <v>33</v>
      </c>
      <c r="Q41" s="20" t="s">
        <v>33</v>
      </c>
      <c r="R41" s="20"/>
      <c r="S41" s="20"/>
      <c r="T41" s="20"/>
      <c r="U41" s="20"/>
      <c r="V41" s="20" t="s">
        <v>88</v>
      </c>
      <c r="W41" s="19" t="s">
        <v>31</v>
      </c>
      <c r="X41" s="19" t="s">
        <v>31</v>
      </c>
      <c r="Y41" s="4"/>
      <c r="Z41" s="21" t="s">
        <v>116</v>
      </c>
      <c r="AA41" s="14">
        <v>300000</v>
      </c>
      <c r="AB41" s="14">
        <v>1618</v>
      </c>
      <c r="AC41" s="14">
        <f t="shared" si="0"/>
        <v>185.4140914709518</v>
      </c>
      <c r="AD41" s="4"/>
      <c r="AE41" s="5"/>
      <c r="AF41" s="11" t="s">
        <v>159</v>
      </c>
      <c r="AG41" s="4">
        <v>1878</v>
      </c>
      <c r="AH41" s="36">
        <v>0.49299999999999999</v>
      </c>
      <c r="AI41" s="37">
        <v>58.5</v>
      </c>
      <c r="AJ41" s="37">
        <v>60.8</v>
      </c>
    </row>
    <row r="42" spans="1:48">
      <c r="A42" s="103"/>
      <c r="B42" s="11">
        <v>40</v>
      </c>
      <c r="C42" s="11" t="s">
        <v>124</v>
      </c>
      <c r="D42" s="11" t="s">
        <v>122</v>
      </c>
      <c r="E42" s="109">
        <v>43070</v>
      </c>
      <c r="F42" s="41">
        <v>5.6339330999999992</v>
      </c>
      <c r="G42" s="14">
        <v>5633933.0999999996</v>
      </c>
      <c r="H42" s="30">
        <v>4168</v>
      </c>
      <c r="I42" s="42">
        <v>0.42394433781190022</v>
      </c>
      <c r="J42" s="43">
        <v>1</v>
      </c>
      <c r="K42" s="30">
        <v>1351.7113963531669</v>
      </c>
      <c r="L42" s="17">
        <f>K42/$AH$29</f>
        <v>5.2522202220747861E-2</v>
      </c>
      <c r="M42" s="45">
        <v>5.3165771528241954E-3</v>
      </c>
      <c r="N42" s="27" t="s">
        <v>33</v>
      </c>
      <c r="O42" s="20" t="s">
        <v>32</v>
      </c>
      <c r="P42" s="20" t="s">
        <v>33</v>
      </c>
      <c r="Q42" s="20" t="s">
        <v>33</v>
      </c>
      <c r="R42" s="20"/>
      <c r="S42" s="20"/>
      <c r="T42" s="20"/>
      <c r="U42" s="20"/>
      <c r="V42" s="20" t="s">
        <v>88</v>
      </c>
      <c r="W42" s="19" t="s">
        <v>31</v>
      </c>
      <c r="X42" s="19" t="s">
        <v>31</v>
      </c>
      <c r="Y42" s="4"/>
      <c r="Z42" s="21" t="s">
        <v>119</v>
      </c>
      <c r="AA42" s="14">
        <v>300000</v>
      </c>
      <c r="AB42" s="14">
        <v>1618</v>
      </c>
      <c r="AC42" s="14">
        <f t="shared" si="0"/>
        <v>185.4140914709518</v>
      </c>
      <c r="AD42" s="4"/>
      <c r="AE42" s="11"/>
      <c r="AF42" s="11" t="s">
        <v>162</v>
      </c>
      <c r="AG42" s="4">
        <v>9557</v>
      </c>
      <c r="AH42" s="36">
        <v>0.73</v>
      </c>
      <c r="AI42" s="37">
        <v>19.899999999999999</v>
      </c>
      <c r="AJ42" s="37">
        <v>45.5</v>
      </c>
    </row>
    <row r="43" spans="1:48">
      <c r="A43" s="103"/>
      <c r="B43" s="11">
        <v>41</v>
      </c>
      <c r="C43" s="11" t="s">
        <v>146</v>
      </c>
      <c r="D43" s="11" t="s">
        <v>125</v>
      </c>
      <c r="E43" s="109">
        <v>43070</v>
      </c>
      <c r="F43" s="41">
        <v>25.936473683242948</v>
      </c>
      <c r="G43" s="14">
        <v>25936473.683242947</v>
      </c>
      <c r="H43" s="30">
        <v>76200</v>
      </c>
      <c r="I43" s="42">
        <v>0.84601049868766409</v>
      </c>
      <c r="J43" s="43">
        <v>0.31</v>
      </c>
      <c r="K43" s="30">
        <v>340.37367038376573</v>
      </c>
      <c r="L43" s="17">
        <f>K43/$AH$30</f>
        <v>3.3278614624928211E-2</v>
      </c>
      <c r="M43" s="45">
        <v>3.007679496523951E-2</v>
      </c>
      <c r="N43" s="27" t="s">
        <v>33</v>
      </c>
      <c r="O43" s="20" t="s">
        <v>32</v>
      </c>
      <c r="P43" s="20" t="s">
        <v>33</v>
      </c>
      <c r="Q43" s="4" t="s">
        <v>32</v>
      </c>
      <c r="R43" s="20"/>
      <c r="S43" s="20"/>
      <c r="T43" s="20"/>
      <c r="U43" s="20">
        <v>2014</v>
      </c>
      <c r="V43" s="20">
        <v>2014</v>
      </c>
      <c r="W43" s="19" t="s">
        <v>31</v>
      </c>
      <c r="X43" s="19" t="s">
        <v>31</v>
      </c>
      <c r="Y43" s="4"/>
      <c r="Z43" s="21" t="s">
        <v>316</v>
      </c>
      <c r="AA43" s="14">
        <v>500000</v>
      </c>
      <c r="AB43" s="14">
        <v>1630</v>
      </c>
      <c r="AC43" s="14">
        <f t="shared" si="0"/>
        <v>306.74846625766872</v>
      </c>
      <c r="AD43" s="4"/>
      <c r="AE43" s="11"/>
      <c r="AF43" s="11" t="s">
        <v>164</v>
      </c>
      <c r="AG43" s="4">
        <v>14124</v>
      </c>
      <c r="AH43" s="36">
        <v>0.72499999999999998</v>
      </c>
      <c r="AI43" s="37" t="s">
        <v>141</v>
      </c>
      <c r="AJ43" s="37" t="s">
        <v>141</v>
      </c>
    </row>
    <row r="44" spans="1:48">
      <c r="A44" s="103"/>
      <c r="B44" s="11">
        <v>42</v>
      </c>
      <c r="C44" s="11" t="s">
        <v>149</v>
      </c>
      <c r="D44" s="11" t="s">
        <v>127</v>
      </c>
      <c r="E44" s="109" t="s">
        <v>356</v>
      </c>
      <c r="F44" s="41">
        <v>99.787065257444155</v>
      </c>
      <c r="G44" s="14">
        <v>99787065.257444158</v>
      </c>
      <c r="H44" s="30">
        <v>55492</v>
      </c>
      <c r="I44" s="42">
        <v>0.45170475023426798</v>
      </c>
      <c r="J44" s="43">
        <v>0.34181503640164346</v>
      </c>
      <c r="K44" s="30">
        <v>1798.2243432827104</v>
      </c>
      <c r="L44" s="17">
        <f>K44/$AH$31</f>
        <v>0.12878495619012464</v>
      </c>
      <c r="M44" s="45">
        <v>2.2904245040621034E-3</v>
      </c>
      <c r="N44" s="27" t="s">
        <v>33</v>
      </c>
      <c r="O44" s="20" t="s">
        <v>32</v>
      </c>
      <c r="P44" s="20" t="s">
        <v>32</v>
      </c>
      <c r="Q44" s="20" t="s">
        <v>32</v>
      </c>
      <c r="R44" s="20">
        <v>2016</v>
      </c>
      <c r="S44" s="20" t="s">
        <v>33</v>
      </c>
      <c r="T44" s="20"/>
      <c r="U44" s="20"/>
      <c r="V44" s="20">
        <v>2016</v>
      </c>
      <c r="W44" s="19">
        <f>18902/H44</f>
        <v>0.34062567577308439</v>
      </c>
      <c r="X44" s="19" t="s">
        <v>31</v>
      </c>
      <c r="Y44" s="4"/>
      <c r="Z44" s="21" t="s">
        <v>61</v>
      </c>
      <c r="AA44" s="14">
        <v>400000</v>
      </c>
      <c r="AB44" s="14">
        <v>753</v>
      </c>
      <c r="AC44" s="14">
        <f t="shared" si="0"/>
        <v>531.20849933598936</v>
      </c>
      <c r="AD44" s="4"/>
      <c r="AE44" s="11"/>
      <c r="AF44" s="11" t="s">
        <v>167</v>
      </c>
      <c r="AG44" s="4">
        <v>32194</v>
      </c>
      <c r="AH44" s="36">
        <v>0.78</v>
      </c>
      <c r="AI44" s="37" t="s">
        <v>141</v>
      </c>
      <c r="AJ44" s="37" t="s">
        <v>141</v>
      </c>
    </row>
    <row r="45" spans="1:48">
      <c r="A45" s="103"/>
      <c r="B45" s="11">
        <v>43</v>
      </c>
      <c r="C45" s="11" t="s">
        <v>152</v>
      </c>
      <c r="D45" s="11" t="s">
        <v>127</v>
      </c>
      <c r="E45" s="109" t="s">
        <v>356</v>
      </c>
      <c r="F45" s="41">
        <v>148.4308926333747</v>
      </c>
      <c r="G45" s="14">
        <v>148430892.63337469</v>
      </c>
      <c r="H45" s="30">
        <v>13843</v>
      </c>
      <c r="I45" s="42">
        <v>8.4302535577548215E-2</v>
      </c>
      <c r="J45" s="43">
        <v>2.4994582099255942E-2</v>
      </c>
      <c r="K45" s="30">
        <v>10722.451248528114</v>
      </c>
      <c r="L45" s="17">
        <f t="shared" ref="L45:L47" si="12">K45/$AH$31</f>
        <v>0.76791887477820764</v>
      </c>
      <c r="M45" s="45">
        <v>0</v>
      </c>
      <c r="N45" s="27" t="s">
        <v>302</v>
      </c>
      <c r="O45" s="20" t="s">
        <v>32</v>
      </c>
      <c r="P45" s="20" t="s">
        <v>33</v>
      </c>
      <c r="Q45" s="20" t="s">
        <v>32</v>
      </c>
      <c r="R45" s="20">
        <v>2011</v>
      </c>
      <c r="S45" s="20"/>
      <c r="T45" s="20"/>
      <c r="U45" s="20"/>
      <c r="V45" s="20">
        <v>2011</v>
      </c>
      <c r="W45" s="19">
        <f>2265/H45</f>
        <v>0.16362060247056273</v>
      </c>
      <c r="X45" s="19" t="s">
        <v>31</v>
      </c>
      <c r="Y45" s="4"/>
      <c r="Z45" s="21" t="s">
        <v>124</v>
      </c>
      <c r="AA45" s="14">
        <v>300000</v>
      </c>
      <c r="AB45" s="14">
        <v>1114</v>
      </c>
      <c r="AC45" s="14">
        <f t="shared" si="0"/>
        <v>269.29982046678634</v>
      </c>
      <c r="AD45" s="4"/>
      <c r="AE45" s="11"/>
      <c r="AF45" s="11" t="s">
        <v>169</v>
      </c>
      <c r="AG45" s="4">
        <v>23504</v>
      </c>
      <c r="AH45" s="36">
        <v>0.79500000000000004</v>
      </c>
      <c r="AI45" s="37">
        <v>9.4</v>
      </c>
      <c r="AJ45" s="37">
        <v>41.6</v>
      </c>
    </row>
    <row r="46" spans="1:48">
      <c r="A46" s="103"/>
      <c r="B46" s="11">
        <v>44</v>
      </c>
      <c r="C46" s="11" t="s">
        <v>229</v>
      </c>
      <c r="D46" s="11" t="s">
        <v>127</v>
      </c>
      <c r="E46" s="109">
        <v>43160</v>
      </c>
      <c r="F46" s="41">
        <v>5.9462925427357316</v>
      </c>
      <c r="G46" s="14">
        <v>5946292.5427357312</v>
      </c>
      <c r="H46" s="30">
        <v>13510</v>
      </c>
      <c r="I46" s="42">
        <v>0.74352331606217614</v>
      </c>
      <c r="J46" s="43">
        <v>0.59489267209474461</v>
      </c>
      <c r="K46" s="30">
        <v>440.14008458443607</v>
      </c>
      <c r="L46" s="17">
        <f t="shared" si="12"/>
        <v>3.152188531006489E-2</v>
      </c>
      <c r="M46" s="45">
        <v>0</v>
      </c>
      <c r="N46" s="27" t="s">
        <v>302</v>
      </c>
      <c r="O46" s="20" t="s">
        <v>32</v>
      </c>
      <c r="P46" s="20" t="s">
        <v>32</v>
      </c>
      <c r="Q46" s="20" t="s">
        <v>141</v>
      </c>
      <c r="R46" s="20"/>
      <c r="S46" s="20"/>
      <c r="T46" s="20"/>
      <c r="U46" s="20"/>
      <c r="V46" s="20" t="s">
        <v>88</v>
      </c>
      <c r="W46" s="19" t="s">
        <v>31</v>
      </c>
      <c r="X46" s="19" t="s">
        <v>31</v>
      </c>
      <c r="Y46" s="4"/>
      <c r="Z46" s="52" t="s">
        <v>329</v>
      </c>
      <c r="AA46" s="14">
        <v>300000</v>
      </c>
      <c r="AB46" s="14">
        <v>1350</v>
      </c>
      <c r="AC46" s="14">
        <f t="shared" si="0"/>
        <v>222.22222222222223</v>
      </c>
      <c r="AD46" s="4"/>
      <c r="AE46" s="11"/>
      <c r="AF46" s="11" t="s">
        <v>172</v>
      </c>
      <c r="AG46" s="4" t="s">
        <v>141</v>
      </c>
      <c r="AH46" s="36">
        <v>0.77500000000000002</v>
      </c>
      <c r="AI46" s="37" t="s">
        <v>141</v>
      </c>
      <c r="AJ46" s="37" t="s">
        <v>141</v>
      </c>
    </row>
    <row r="47" spans="1:48">
      <c r="A47" s="104"/>
      <c r="B47" s="11">
        <v>45</v>
      </c>
      <c r="C47" s="11" t="s">
        <v>308</v>
      </c>
      <c r="D47" s="11" t="s">
        <v>127</v>
      </c>
      <c r="E47" s="109" t="s">
        <v>356</v>
      </c>
      <c r="F47" s="41">
        <v>67.715365200000008</v>
      </c>
      <c r="G47" s="14">
        <v>67715365.200000003</v>
      </c>
      <c r="H47" s="30">
        <v>11269.999999999956</v>
      </c>
      <c r="I47" s="42">
        <v>0.42661934338953139</v>
      </c>
      <c r="J47" s="43">
        <v>0.82422360248447135</v>
      </c>
      <c r="K47" s="30">
        <v>6008.4618633540604</v>
      </c>
      <c r="L47" s="17">
        <f t="shared" si="12"/>
        <v>0.43031310344152834</v>
      </c>
      <c r="M47" s="45">
        <v>0</v>
      </c>
      <c r="N47" s="27" t="s">
        <v>302</v>
      </c>
      <c r="O47" s="20" t="s">
        <v>32</v>
      </c>
      <c r="P47" s="20" t="s">
        <v>32</v>
      </c>
      <c r="Q47" s="20" t="s">
        <v>32</v>
      </c>
      <c r="R47" s="27"/>
      <c r="S47" s="27">
        <v>2016</v>
      </c>
      <c r="T47" s="27"/>
      <c r="U47" s="27"/>
      <c r="V47" s="27">
        <v>2016</v>
      </c>
      <c r="W47" s="19" t="s">
        <v>31</v>
      </c>
      <c r="X47" s="19" t="s">
        <v>31</v>
      </c>
      <c r="Y47" s="4"/>
      <c r="Z47" s="52" t="s">
        <v>126</v>
      </c>
      <c r="AA47" s="14">
        <v>2000000</v>
      </c>
      <c r="AB47" s="14">
        <v>2912</v>
      </c>
      <c r="AC47" s="14">
        <f t="shared" si="0"/>
        <v>686.8131868131868</v>
      </c>
      <c r="AD47" s="4"/>
      <c r="AE47" s="11"/>
      <c r="AF47" s="11" t="s">
        <v>175</v>
      </c>
      <c r="AG47" s="4">
        <v>11723</v>
      </c>
      <c r="AH47" s="36">
        <v>0.76700000000000002</v>
      </c>
      <c r="AI47" s="37">
        <v>32.1</v>
      </c>
      <c r="AJ47" s="37">
        <v>46.9</v>
      </c>
    </row>
    <row r="48" spans="1:48">
      <c r="D48" s="2"/>
      <c r="E48" s="2"/>
      <c r="F48" s="2"/>
      <c r="G48" s="55"/>
      <c r="H48" s="56"/>
      <c r="I48" s="57"/>
      <c r="J48" s="57"/>
      <c r="K48" s="2"/>
      <c r="L48" s="2"/>
      <c r="M48" s="2"/>
      <c r="N48" s="2"/>
      <c r="O48" s="2"/>
      <c r="P48" s="2"/>
      <c r="Q48" s="2"/>
      <c r="R48" s="2"/>
      <c r="S48" s="2"/>
      <c r="T48" s="2"/>
      <c r="U48" s="2"/>
      <c r="V48" s="2"/>
      <c r="W48" s="2"/>
      <c r="X48" s="2"/>
      <c r="Y48" s="4"/>
      <c r="Z48" s="52" t="s">
        <v>129</v>
      </c>
      <c r="AA48" s="63">
        <v>250000</v>
      </c>
      <c r="AB48" s="63">
        <v>285</v>
      </c>
      <c r="AC48" s="63">
        <f t="shared" si="0"/>
        <v>877.19298245614038</v>
      </c>
      <c r="AD48" s="4"/>
      <c r="AE48" s="11"/>
      <c r="AJ48" s="37"/>
    </row>
    <row r="49" spans="1:31" ht="15" customHeight="1">
      <c r="D49" s="2"/>
      <c r="E49" s="2"/>
      <c r="F49" s="2"/>
      <c r="G49" s="55"/>
      <c r="H49" s="56"/>
      <c r="I49" s="57"/>
      <c r="J49" s="57"/>
      <c r="K49" s="2"/>
      <c r="L49" s="2"/>
      <c r="M49" s="2"/>
      <c r="N49" s="2"/>
      <c r="O49" s="2"/>
      <c r="P49" s="2"/>
      <c r="Q49" s="2"/>
      <c r="R49" s="2"/>
      <c r="S49" s="2"/>
      <c r="T49" s="2"/>
      <c r="U49" s="2"/>
      <c r="V49" s="2"/>
      <c r="W49" s="2"/>
      <c r="X49" s="2"/>
      <c r="Y49" s="4"/>
      <c r="Z49" s="52" t="s">
        <v>131</v>
      </c>
      <c r="AA49" s="63">
        <v>250000</v>
      </c>
      <c r="AB49" s="63">
        <v>277</v>
      </c>
      <c r="AC49" s="63">
        <f t="shared" si="0"/>
        <v>902.52707581227435</v>
      </c>
      <c r="AD49" s="4"/>
      <c r="AE49" s="11"/>
    </row>
    <row r="50" spans="1:31">
      <c r="D50" s="2"/>
      <c r="E50" s="2"/>
      <c r="F50" s="2"/>
      <c r="G50" s="55"/>
      <c r="H50" s="56"/>
      <c r="I50" s="57"/>
      <c r="J50" s="57"/>
      <c r="K50" s="2"/>
      <c r="L50" s="2"/>
      <c r="M50" s="2"/>
      <c r="N50" s="2"/>
      <c r="O50" s="2"/>
      <c r="P50" s="2"/>
      <c r="Q50" s="2"/>
      <c r="R50" s="2"/>
      <c r="S50" s="2"/>
      <c r="T50" s="2"/>
      <c r="U50" s="2"/>
      <c r="V50" s="2"/>
      <c r="W50" s="2"/>
      <c r="X50" s="2"/>
      <c r="Y50" s="4"/>
      <c r="Z50" s="52" t="s">
        <v>133</v>
      </c>
      <c r="AA50" s="63">
        <v>250000</v>
      </c>
      <c r="AB50" s="63">
        <v>333</v>
      </c>
      <c r="AC50" s="63">
        <f t="shared" si="0"/>
        <v>750.75075075075074</v>
      </c>
      <c r="AD50" s="4"/>
      <c r="AE50" s="11"/>
    </row>
    <row r="51" spans="1:31">
      <c r="A51" s="54" t="s">
        <v>215</v>
      </c>
      <c r="D51" s="2"/>
      <c r="E51" s="2"/>
      <c r="F51" s="2"/>
      <c r="G51" s="55"/>
      <c r="H51" s="56"/>
      <c r="I51" s="57"/>
      <c r="J51" s="57"/>
      <c r="K51" s="2"/>
      <c r="L51" s="2"/>
      <c r="M51" s="2"/>
      <c r="N51" s="2"/>
      <c r="O51" s="2"/>
      <c r="P51" s="2"/>
      <c r="Q51" s="2"/>
      <c r="R51" s="2"/>
      <c r="S51" s="2"/>
      <c r="T51" s="2"/>
      <c r="U51" s="2"/>
      <c r="V51" s="2"/>
      <c r="W51" s="2"/>
      <c r="X51" s="2"/>
      <c r="Y51" s="4"/>
      <c r="Z51" s="21" t="s">
        <v>221</v>
      </c>
      <c r="AA51" s="14">
        <v>250000</v>
      </c>
      <c r="AB51" s="14">
        <v>335</v>
      </c>
      <c r="AC51" s="14">
        <f t="shared" si="0"/>
        <v>746.26865671641792</v>
      </c>
      <c r="AD51" s="4"/>
      <c r="AE51" s="11"/>
    </row>
    <row r="52" spans="1:31" ht="13.9" customHeight="1">
      <c r="A52" s="54" t="s">
        <v>312</v>
      </c>
      <c r="W52" s="2"/>
      <c r="X52" s="2"/>
      <c r="Y52" s="4"/>
      <c r="Z52" s="21" t="s">
        <v>293</v>
      </c>
      <c r="AA52" s="14">
        <v>250000</v>
      </c>
      <c r="AB52" s="14">
        <v>378</v>
      </c>
      <c r="AC52" s="14">
        <f t="shared" si="0"/>
        <v>661.37566137566137</v>
      </c>
      <c r="AD52" s="4"/>
      <c r="AE52" s="11"/>
    </row>
    <row r="53" spans="1:31">
      <c r="A53" s="54" t="s">
        <v>218</v>
      </c>
      <c r="D53" s="60"/>
      <c r="E53" s="2"/>
      <c r="F53" s="2"/>
      <c r="G53" s="55"/>
      <c r="H53" s="56"/>
      <c r="I53" s="57"/>
      <c r="J53" s="57"/>
      <c r="K53" s="2"/>
      <c r="L53" s="2"/>
      <c r="M53" s="2"/>
      <c r="N53" s="2"/>
      <c r="O53" s="2"/>
      <c r="P53" s="2"/>
      <c r="Q53" s="2"/>
      <c r="R53" s="2"/>
      <c r="S53" s="2"/>
      <c r="T53" s="2"/>
      <c r="U53" s="2"/>
      <c r="V53" s="2"/>
      <c r="W53" s="2"/>
      <c r="X53" s="2"/>
      <c r="Y53" s="4"/>
      <c r="Z53" s="21" t="s">
        <v>326</v>
      </c>
      <c r="AA53" s="14">
        <v>300000</v>
      </c>
      <c r="AB53" s="14">
        <v>379</v>
      </c>
      <c r="AC53" s="14">
        <f t="shared" si="0"/>
        <v>791.55672823218993</v>
      </c>
      <c r="AD53" s="4"/>
      <c r="AE53" s="11"/>
    </row>
    <row r="54" spans="1:31">
      <c r="A54" s="54" t="s">
        <v>352</v>
      </c>
      <c r="D54" s="60"/>
      <c r="E54" s="2"/>
      <c r="F54" s="2"/>
      <c r="G54" s="2"/>
      <c r="H54" s="2"/>
      <c r="I54" s="2"/>
      <c r="K54" s="2"/>
      <c r="L54" s="2"/>
      <c r="M54" s="2"/>
      <c r="N54" s="2"/>
      <c r="O54" s="2"/>
      <c r="P54" s="2"/>
      <c r="Q54" s="2"/>
      <c r="R54" s="2"/>
      <c r="S54" s="2"/>
      <c r="T54" s="2"/>
      <c r="U54" s="2"/>
      <c r="V54" s="2"/>
      <c r="W54" s="2"/>
      <c r="X54" s="2"/>
      <c r="Y54" s="4"/>
      <c r="Z54" s="21" t="s">
        <v>293</v>
      </c>
      <c r="AA54" s="14">
        <v>300000</v>
      </c>
      <c r="AB54" s="14">
        <v>350.1821608655211</v>
      </c>
      <c r="AC54" s="14">
        <f t="shared" si="0"/>
        <v>856.69698096131083</v>
      </c>
      <c r="AD54" s="4"/>
      <c r="AE54" s="11"/>
    </row>
    <row r="55" spans="1:31">
      <c r="A55" s="54" t="s">
        <v>165</v>
      </c>
      <c r="P55" s="2"/>
      <c r="Q55" s="2"/>
      <c r="R55" s="2"/>
      <c r="S55" s="2"/>
      <c r="T55" s="2"/>
      <c r="U55" s="2"/>
      <c r="V55" s="2"/>
      <c r="W55" s="2"/>
      <c r="X55" s="2"/>
      <c r="Y55" s="4"/>
      <c r="Z55" s="21" t="s">
        <v>135</v>
      </c>
      <c r="AA55" s="14">
        <v>1750000</v>
      </c>
      <c r="AB55" s="14">
        <v>1049</v>
      </c>
      <c r="AC55" s="14">
        <f t="shared" si="0"/>
        <v>1668.2554814108676</v>
      </c>
      <c r="AD55" s="4"/>
      <c r="AE55" s="11"/>
    </row>
    <row r="56" spans="1:31">
      <c r="A56" s="54" t="s">
        <v>168</v>
      </c>
      <c r="D56" s="61"/>
      <c r="E56" s="2"/>
      <c r="F56" s="2"/>
      <c r="G56" s="2"/>
      <c r="H56" s="2"/>
      <c r="I56" s="2"/>
      <c r="K56" s="2"/>
      <c r="L56" s="2"/>
      <c r="M56" s="2"/>
      <c r="N56" s="2"/>
      <c r="O56" s="2"/>
      <c r="P56" s="2"/>
      <c r="Q56" s="2"/>
      <c r="R56" s="2"/>
      <c r="S56" s="2"/>
      <c r="T56" s="2"/>
      <c r="U56" s="2"/>
      <c r="V56" s="2"/>
      <c r="W56" s="2"/>
      <c r="X56" s="2"/>
      <c r="Y56" s="4"/>
      <c r="Z56" s="21" t="s">
        <v>139</v>
      </c>
      <c r="AA56" s="14">
        <v>600000</v>
      </c>
      <c r="AB56" s="14">
        <v>1137</v>
      </c>
      <c r="AC56" s="14">
        <f t="shared" si="0"/>
        <v>527.70448548812669</v>
      </c>
      <c r="AD56" s="22"/>
      <c r="AE56" s="11"/>
    </row>
    <row r="57" spans="1:31" ht="19.899999999999999" customHeight="1">
      <c r="A57" s="54" t="s">
        <v>170</v>
      </c>
      <c r="D57" s="61"/>
      <c r="E57" s="2"/>
      <c r="F57" s="2"/>
      <c r="G57" s="2"/>
      <c r="H57" s="2"/>
      <c r="I57" s="2"/>
      <c r="K57" s="2"/>
      <c r="L57" s="2"/>
      <c r="M57" s="2"/>
      <c r="N57" s="2"/>
      <c r="O57" s="2"/>
      <c r="P57" s="2"/>
      <c r="Q57" s="2"/>
      <c r="R57" s="2"/>
      <c r="S57" s="2"/>
      <c r="T57" s="2"/>
      <c r="U57" s="2"/>
      <c r="V57" s="2"/>
      <c r="W57" s="62"/>
      <c r="X57" s="62"/>
      <c r="Y57" s="4"/>
      <c r="Z57" s="21" t="s">
        <v>144</v>
      </c>
      <c r="AA57" s="14">
        <v>1000000</v>
      </c>
      <c r="AB57" s="14">
        <v>1105</v>
      </c>
      <c r="AC57" s="14">
        <f t="shared" si="0"/>
        <v>904.97737556561083</v>
      </c>
      <c r="AD57" s="22"/>
    </row>
    <row r="58" spans="1:31" ht="24" customHeight="1">
      <c r="A58" s="54" t="s">
        <v>353</v>
      </c>
      <c r="D58" s="60"/>
      <c r="E58" s="2"/>
      <c r="F58" s="2"/>
      <c r="G58" s="2"/>
      <c r="H58" s="2"/>
      <c r="I58" s="2"/>
      <c r="K58" s="2"/>
      <c r="L58" s="2"/>
      <c r="M58" s="2"/>
      <c r="N58" s="2"/>
      <c r="O58" s="2"/>
      <c r="P58" s="62"/>
      <c r="Q58" s="62"/>
      <c r="R58" s="62"/>
      <c r="S58" s="62"/>
      <c r="T58" s="62"/>
      <c r="U58" s="62"/>
      <c r="V58" s="62"/>
      <c r="W58" s="2"/>
      <c r="X58" s="2"/>
      <c r="Y58" s="4"/>
      <c r="Z58" s="21" t="s">
        <v>319</v>
      </c>
      <c r="AA58" s="14">
        <v>1500000</v>
      </c>
      <c r="AB58" s="14">
        <v>1090</v>
      </c>
      <c r="AC58" s="14">
        <f t="shared" si="0"/>
        <v>1376.1467889908256</v>
      </c>
      <c r="AD58" s="22"/>
    </row>
    <row r="59" spans="1:31" ht="21" customHeight="1">
      <c r="A59" s="54" t="s">
        <v>354</v>
      </c>
      <c r="D59" s="62"/>
      <c r="E59" s="62"/>
      <c r="F59" s="62"/>
      <c r="G59" s="62"/>
      <c r="H59" s="62"/>
      <c r="I59" s="62"/>
      <c r="J59" s="62"/>
      <c r="K59" s="62"/>
      <c r="L59" s="62"/>
      <c r="M59" s="62"/>
      <c r="N59" s="62"/>
      <c r="O59" s="62"/>
      <c r="P59" s="62"/>
      <c r="Q59" s="62"/>
      <c r="R59" s="62"/>
      <c r="S59" s="62"/>
      <c r="T59" s="62"/>
      <c r="U59" s="62"/>
      <c r="V59" s="62"/>
      <c r="Y59" s="4"/>
      <c r="Z59" s="21" t="s">
        <v>335</v>
      </c>
      <c r="AA59" s="14">
        <v>1000000</v>
      </c>
      <c r="AB59" s="14">
        <v>1079.6403499074536</v>
      </c>
      <c r="AC59" s="14">
        <f t="shared" si="0"/>
        <v>926.23437062695893</v>
      </c>
      <c r="AD59" s="22"/>
    </row>
    <row r="60" spans="1:31" ht="18.600000000000001" customHeight="1">
      <c r="A60" s="54" t="s">
        <v>305</v>
      </c>
      <c r="L60" s="1"/>
      <c r="M60" s="1"/>
      <c r="Y60" s="4"/>
      <c r="Z60" s="21" t="s">
        <v>147</v>
      </c>
      <c r="AA60" s="14">
        <v>2000000</v>
      </c>
      <c r="AB60" s="14">
        <v>1356</v>
      </c>
      <c r="AC60" s="14">
        <f t="shared" si="0"/>
        <v>1474.9262536873157</v>
      </c>
      <c r="AD60" s="22"/>
    </row>
    <row r="61" spans="1:31" ht="27.6" customHeight="1">
      <c r="A61" s="61" t="s">
        <v>355</v>
      </c>
      <c r="Y61" s="4"/>
      <c r="Z61" s="21" t="s">
        <v>150</v>
      </c>
      <c r="AA61" s="14">
        <v>500000</v>
      </c>
      <c r="AB61" s="14">
        <v>484</v>
      </c>
      <c r="AC61" s="14">
        <f t="shared" si="0"/>
        <v>1033.0578512396694</v>
      </c>
      <c r="AD61" s="22"/>
    </row>
    <row r="62" spans="1:31" ht="12" customHeight="1">
      <c r="A62" s="61" t="s">
        <v>358</v>
      </c>
      <c r="Y62" s="4"/>
      <c r="Z62" s="21" t="s">
        <v>153</v>
      </c>
      <c r="AA62" s="14">
        <v>1000000</v>
      </c>
      <c r="AB62" s="14">
        <v>516</v>
      </c>
      <c r="AC62" s="14">
        <f t="shared" si="0"/>
        <v>1937.984496124031</v>
      </c>
      <c r="AD62" s="22"/>
    </row>
    <row r="63" spans="1:31" ht="12" customHeight="1">
      <c r="A63" s="61" t="s">
        <v>181</v>
      </c>
      <c r="B63" s="64"/>
      <c r="Y63" s="4"/>
      <c r="Z63" s="21" t="s">
        <v>156</v>
      </c>
      <c r="AA63" s="14">
        <v>500000</v>
      </c>
      <c r="AB63" s="14">
        <v>1162</v>
      </c>
      <c r="AC63" s="14">
        <f t="shared" si="0"/>
        <v>430.29259896729775</v>
      </c>
      <c r="AD63" s="22"/>
    </row>
    <row r="64" spans="1:31" ht="12" customHeight="1">
      <c r="A64" s="54"/>
      <c r="Y64" s="4"/>
      <c r="Z64" s="21" t="s">
        <v>158</v>
      </c>
      <c r="AA64" s="14">
        <v>500000</v>
      </c>
      <c r="AB64" s="14">
        <v>1215</v>
      </c>
      <c r="AC64" s="14">
        <f t="shared" si="0"/>
        <v>411.52263374485597</v>
      </c>
      <c r="AD64" s="22"/>
    </row>
    <row r="65" spans="12:34" ht="18" customHeight="1">
      <c r="Y65" s="4"/>
      <c r="Z65" s="21" t="s">
        <v>161</v>
      </c>
      <c r="AA65" s="14">
        <v>500000</v>
      </c>
      <c r="AB65" s="14">
        <v>1240</v>
      </c>
      <c r="AC65" s="14">
        <f t="shared" si="0"/>
        <v>403.22580645161293</v>
      </c>
    </row>
    <row r="66" spans="12:34" ht="18" customHeight="1">
      <c r="Y66" s="4"/>
      <c r="Z66" s="21" t="s">
        <v>347</v>
      </c>
      <c r="AA66" s="14">
        <v>2000000</v>
      </c>
      <c r="AB66" s="14">
        <f>K38</f>
        <v>1720.744841196778</v>
      </c>
      <c r="AC66" s="14">
        <f t="shared" si="0"/>
        <v>1162.2873723735822</v>
      </c>
    </row>
    <row r="67" spans="12:34" ht="35.450000000000003" customHeight="1">
      <c r="L67" s="1"/>
      <c r="M67" s="1"/>
      <c r="Y67" s="4"/>
      <c r="Z67" s="21" t="s">
        <v>132</v>
      </c>
      <c r="AA67" s="14">
        <v>250000</v>
      </c>
      <c r="AB67" s="14">
        <v>1144</v>
      </c>
      <c r="AC67" s="14">
        <f t="shared" si="0"/>
        <v>218.53146853146853</v>
      </c>
      <c r="AD67" s="22"/>
    </row>
    <row r="68" spans="12:34" ht="12" customHeight="1">
      <c r="L68" s="1"/>
      <c r="M68" s="1"/>
      <c r="Y68" s="4"/>
      <c r="Z68" s="21" t="s">
        <v>166</v>
      </c>
      <c r="AA68" s="14">
        <v>2000000</v>
      </c>
      <c r="AB68" s="14">
        <v>1144</v>
      </c>
      <c r="AC68" s="14">
        <f t="shared" si="0"/>
        <v>1748.2517482517483</v>
      </c>
      <c r="AD68" s="22"/>
    </row>
    <row r="69" spans="12:34" ht="24" customHeight="1">
      <c r="L69" s="1"/>
      <c r="M69" s="1"/>
      <c r="Y69" s="4"/>
      <c r="Z69" s="21" t="s">
        <v>301</v>
      </c>
      <c r="AA69" s="14">
        <v>1000000</v>
      </c>
      <c r="AB69" s="14">
        <v>1373</v>
      </c>
      <c r="AC69" s="14">
        <f t="shared" si="0"/>
        <v>728.33211944646757</v>
      </c>
    </row>
    <row r="70" spans="12:34" ht="12" customHeight="1">
      <c r="L70" s="1"/>
      <c r="M70" s="1"/>
      <c r="Z70" s="21" t="s">
        <v>324</v>
      </c>
      <c r="AA70" s="14">
        <v>1000000</v>
      </c>
      <c r="AB70" s="14">
        <v>1590</v>
      </c>
      <c r="AC70" s="14">
        <f t="shared" si="0"/>
        <v>628.93081761006295</v>
      </c>
    </row>
    <row r="71" spans="12:34" ht="12" customHeight="1">
      <c r="L71" s="1"/>
      <c r="M71" s="1"/>
      <c r="Z71" s="21" t="s">
        <v>128</v>
      </c>
      <c r="AA71" s="14">
        <v>1000000</v>
      </c>
      <c r="AB71" s="14">
        <v>469</v>
      </c>
      <c r="AC71" s="14">
        <f t="shared" ref="AC71:AC137" si="13">AA71/AB71</f>
        <v>2132.1961620469083</v>
      </c>
    </row>
    <row r="72" spans="12:34" ht="12" customHeight="1">
      <c r="L72" s="1"/>
      <c r="M72" s="1"/>
      <c r="Z72" s="21" t="s">
        <v>171</v>
      </c>
      <c r="AA72" s="14">
        <v>1000000</v>
      </c>
      <c r="AB72" s="14">
        <v>509</v>
      </c>
      <c r="AC72" s="14">
        <f t="shared" si="13"/>
        <v>1964.6365422396857</v>
      </c>
    </row>
    <row r="73" spans="12:34" ht="12.75" customHeight="1">
      <c r="L73" s="1"/>
      <c r="M73" s="1"/>
      <c r="Z73" s="21" t="s">
        <v>174</v>
      </c>
      <c r="AA73" s="14">
        <v>550000</v>
      </c>
      <c r="AB73" s="14">
        <v>778</v>
      </c>
      <c r="AC73" s="14">
        <f t="shared" si="13"/>
        <v>706.94087403598974</v>
      </c>
    </row>
    <row r="74" spans="12:34">
      <c r="L74" s="1"/>
      <c r="M74" s="1"/>
      <c r="Z74" s="21" t="s">
        <v>177</v>
      </c>
      <c r="AA74" s="14">
        <v>550000</v>
      </c>
      <c r="AB74" s="14">
        <v>778</v>
      </c>
      <c r="AC74" s="14">
        <f t="shared" si="13"/>
        <v>706.94087403598974</v>
      </c>
    </row>
    <row r="75" spans="12:34">
      <c r="L75" s="1"/>
      <c r="M75" s="1"/>
      <c r="Z75" s="21" t="s">
        <v>295</v>
      </c>
      <c r="AA75" s="14">
        <v>750000</v>
      </c>
      <c r="AB75" s="14">
        <v>1006</v>
      </c>
      <c r="AC75" s="14">
        <f t="shared" si="13"/>
        <v>745.52683896620283</v>
      </c>
    </row>
    <row r="76" spans="12:34" ht="12" customHeight="1">
      <c r="L76" s="1"/>
      <c r="M76" s="1"/>
      <c r="Z76" s="21" t="s">
        <v>291</v>
      </c>
      <c r="AA76" s="14">
        <v>500000</v>
      </c>
      <c r="AB76" s="14">
        <v>1006</v>
      </c>
      <c r="AC76" s="14">
        <f t="shared" si="13"/>
        <v>497.0178926441352</v>
      </c>
      <c r="AF76" s="65"/>
      <c r="AG76" s="65"/>
      <c r="AH76" s="66"/>
    </row>
    <row r="77" spans="12:34" ht="12" customHeight="1">
      <c r="L77" s="1"/>
      <c r="M77" s="1"/>
      <c r="Z77" s="52" t="s">
        <v>146</v>
      </c>
      <c r="AA77" s="63">
        <v>1000000</v>
      </c>
      <c r="AB77" s="14">
        <v>353</v>
      </c>
      <c r="AC77" s="14">
        <f t="shared" si="13"/>
        <v>2832.8611898016998</v>
      </c>
      <c r="AF77" s="65"/>
      <c r="AG77" s="65"/>
      <c r="AH77" s="66"/>
    </row>
    <row r="78" spans="12:34" ht="12" customHeight="1">
      <c r="L78" s="1"/>
      <c r="M78" s="1"/>
      <c r="Z78" s="52" t="s">
        <v>180</v>
      </c>
      <c r="AA78" s="63">
        <v>1500000</v>
      </c>
      <c r="AB78" s="14">
        <v>353</v>
      </c>
      <c r="AC78" s="14">
        <f t="shared" si="13"/>
        <v>4249.2917847025492</v>
      </c>
      <c r="AF78" s="65"/>
      <c r="AG78" s="65"/>
      <c r="AH78" s="66"/>
    </row>
    <row r="79" spans="12:34" ht="12" customHeight="1">
      <c r="L79" s="1"/>
      <c r="M79" s="1"/>
      <c r="Y79" s="65"/>
      <c r="Z79" s="52" t="s">
        <v>182</v>
      </c>
      <c r="AA79" s="63">
        <v>1500000</v>
      </c>
      <c r="AB79" s="14">
        <v>1814</v>
      </c>
      <c r="AC79" s="14">
        <f t="shared" si="13"/>
        <v>826.9018743109151</v>
      </c>
      <c r="AD79" s="69"/>
      <c r="AE79" s="65"/>
      <c r="AF79" s="65"/>
      <c r="AG79" s="65"/>
      <c r="AH79" s="66"/>
    </row>
    <row r="80" spans="12:34" ht="12" customHeight="1">
      <c r="L80" s="1"/>
      <c r="M80" s="1"/>
      <c r="Y80" s="65"/>
      <c r="Z80" s="52" t="s">
        <v>183</v>
      </c>
      <c r="AA80" s="63">
        <v>1500000</v>
      </c>
      <c r="AB80" s="14">
        <v>1814</v>
      </c>
      <c r="AC80" s="14">
        <f t="shared" si="13"/>
        <v>826.9018743109151</v>
      </c>
      <c r="AD80" s="69"/>
      <c r="AE80" s="65"/>
      <c r="AF80" s="65"/>
      <c r="AG80" s="65"/>
      <c r="AH80" s="66"/>
    </row>
    <row r="81" spans="4:34" ht="12" customHeight="1">
      <c r="L81" s="1"/>
      <c r="M81" s="1"/>
      <c r="Y81" s="65"/>
      <c r="Z81" s="52" t="s">
        <v>70</v>
      </c>
      <c r="AA81" s="14">
        <v>500000</v>
      </c>
      <c r="AB81" s="14">
        <v>324</v>
      </c>
      <c r="AC81" s="14">
        <f t="shared" si="13"/>
        <v>1543.2098765432099</v>
      </c>
      <c r="AD81" s="69"/>
      <c r="AE81" s="65"/>
      <c r="AF81" s="65"/>
      <c r="AG81" s="65"/>
      <c r="AH81" s="66"/>
    </row>
    <row r="82" spans="4:34" ht="12" customHeight="1">
      <c r="L82" s="1"/>
      <c r="M82" s="1"/>
      <c r="Y82" s="65"/>
      <c r="Z82" s="52" t="s">
        <v>152</v>
      </c>
      <c r="AA82" s="63">
        <v>600000</v>
      </c>
      <c r="AB82" s="14">
        <v>6384</v>
      </c>
      <c r="AC82" s="14">
        <f t="shared" si="13"/>
        <v>93.984962406015043</v>
      </c>
      <c r="AD82" s="69"/>
      <c r="AE82" s="65"/>
      <c r="AF82" s="65"/>
      <c r="AG82" s="65"/>
      <c r="AH82" s="66"/>
    </row>
    <row r="83" spans="4:34" ht="12" customHeight="1">
      <c r="D83" s="67"/>
      <c r="E83" s="67"/>
      <c r="F83" s="68"/>
      <c r="H83" s="68"/>
      <c r="L83" s="1"/>
      <c r="M83" s="1"/>
      <c r="Y83" s="65"/>
      <c r="Z83" s="52" t="s">
        <v>184</v>
      </c>
      <c r="AA83" s="63">
        <v>600000</v>
      </c>
      <c r="AB83" s="14">
        <v>6384</v>
      </c>
      <c r="AC83" s="14">
        <f t="shared" si="13"/>
        <v>93.984962406015043</v>
      </c>
      <c r="AD83" s="69"/>
      <c r="AE83" s="65"/>
      <c r="AF83" s="65"/>
      <c r="AG83" s="65"/>
      <c r="AH83" s="66"/>
    </row>
    <row r="84" spans="4:34" ht="12" customHeight="1">
      <c r="D84" s="67"/>
      <c r="E84" s="67"/>
      <c r="F84" s="68"/>
      <c r="G84" s="68"/>
      <c r="L84" s="1"/>
      <c r="M84" s="1"/>
      <c r="P84" s="68"/>
      <c r="Y84" s="65"/>
      <c r="Z84" s="52" t="s">
        <v>185</v>
      </c>
      <c r="AA84" s="63">
        <v>800000</v>
      </c>
      <c r="AB84" s="14">
        <v>6384</v>
      </c>
      <c r="AC84" s="14">
        <f t="shared" si="13"/>
        <v>125.31328320802005</v>
      </c>
      <c r="AD84" s="69"/>
      <c r="AE84" s="65"/>
      <c r="AF84" s="65"/>
      <c r="AG84" s="65"/>
      <c r="AH84" s="66"/>
    </row>
    <row r="85" spans="4:34" ht="12" customHeight="1">
      <c r="D85" s="67"/>
      <c r="E85" s="67"/>
      <c r="F85" s="68"/>
      <c r="G85" s="68"/>
      <c r="L85" s="1"/>
      <c r="M85" s="1"/>
      <c r="N85" s="70"/>
      <c r="O85" s="71"/>
      <c r="P85" s="68"/>
      <c r="Q85" s="72"/>
      <c r="R85" s="72"/>
      <c r="S85" s="72"/>
      <c r="T85" s="72"/>
      <c r="U85" s="72"/>
      <c r="V85" s="65"/>
      <c r="W85" s="65"/>
      <c r="X85" s="65"/>
      <c r="Y85" s="65"/>
      <c r="Z85" s="52" t="s">
        <v>186</v>
      </c>
      <c r="AA85" s="63">
        <v>500000</v>
      </c>
      <c r="AB85" s="14">
        <v>1275</v>
      </c>
      <c r="AC85" s="14">
        <f t="shared" si="13"/>
        <v>392.15686274509807</v>
      </c>
      <c r="AD85" s="69"/>
      <c r="AE85" s="65"/>
      <c r="AF85" s="65"/>
      <c r="AG85" s="65"/>
      <c r="AH85" s="66"/>
    </row>
    <row r="86" spans="4:34" ht="12" customHeight="1">
      <c r="G86" s="68"/>
      <c r="L86" s="1"/>
      <c r="M86" s="1"/>
      <c r="N86" s="70"/>
      <c r="O86" s="71"/>
      <c r="P86" s="68"/>
      <c r="Q86" s="72"/>
      <c r="R86" s="72"/>
      <c r="S86" s="72"/>
      <c r="T86" s="72"/>
      <c r="U86" s="72"/>
      <c r="V86" s="65"/>
      <c r="W86" s="65"/>
      <c r="X86" s="65"/>
      <c r="Y86" s="65"/>
      <c r="Z86" s="52" t="s">
        <v>187</v>
      </c>
      <c r="AA86" s="14">
        <v>300000</v>
      </c>
      <c r="AB86" s="14">
        <v>1425</v>
      </c>
      <c r="AC86" s="14">
        <f t="shared" si="13"/>
        <v>210.52631578947367</v>
      </c>
      <c r="AD86" s="69"/>
      <c r="AE86" s="65"/>
      <c r="AF86" s="65"/>
      <c r="AG86" s="65"/>
      <c r="AH86" s="66"/>
    </row>
    <row r="87" spans="4:34">
      <c r="G87" s="68"/>
      <c r="L87" s="1"/>
      <c r="M87" s="1"/>
      <c r="N87" s="70"/>
      <c r="O87" s="71"/>
      <c r="P87" s="68"/>
      <c r="Q87" s="72"/>
      <c r="R87" s="72"/>
      <c r="S87" s="72"/>
      <c r="T87" s="72"/>
      <c r="U87" s="72"/>
      <c r="V87" s="65"/>
      <c r="W87" s="65"/>
      <c r="X87" s="65"/>
      <c r="Y87" s="65"/>
      <c r="Z87" s="52" t="s">
        <v>188</v>
      </c>
      <c r="AA87" s="14">
        <v>500000</v>
      </c>
      <c r="AB87" s="14">
        <v>1474</v>
      </c>
      <c r="AC87" s="14">
        <f t="shared" si="13"/>
        <v>339.21302578018998</v>
      </c>
      <c r="AD87" s="69"/>
      <c r="AE87" s="65"/>
      <c r="AF87" s="65"/>
      <c r="AG87" s="65"/>
      <c r="AH87" s="66"/>
    </row>
    <row r="88" spans="4:34">
      <c r="G88" s="68"/>
      <c r="L88" s="1"/>
      <c r="M88" s="1"/>
      <c r="N88" s="70"/>
      <c r="O88" s="71"/>
      <c r="P88" s="68"/>
      <c r="Q88" s="72"/>
      <c r="R88" s="72"/>
      <c r="S88" s="72"/>
      <c r="T88" s="72"/>
      <c r="U88" s="72"/>
      <c r="V88" s="65"/>
      <c r="W88" s="65"/>
      <c r="X88" s="65"/>
      <c r="Y88" s="65"/>
      <c r="Z88" s="52" t="s">
        <v>313</v>
      </c>
      <c r="AA88" s="63">
        <v>500000</v>
      </c>
      <c r="AB88" s="14">
        <v>1492</v>
      </c>
      <c r="AC88" s="14">
        <f t="shared" si="13"/>
        <v>335.12064343163541</v>
      </c>
      <c r="AD88" s="69"/>
      <c r="AE88" s="65"/>
      <c r="AF88" s="65"/>
      <c r="AG88" s="65"/>
      <c r="AH88" s="66"/>
    </row>
    <row r="89" spans="4:34">
      <c r="G89" s="68"/>
      <c r="L89" s="1"/>
      <c r="M89" s="1"/>
      <c r="N89" s="70"/>
      <c r="O89" s="71"/>
      <c r="P89" s="68"/>
      <c r="Q89" s="72"/>
      <c r="R89" s="72"/>
      <c r="S89" s="72"/>
      <c r="T89" s="72"/>
      <c r="U89" s="72"/>
      <c r="V89" s="65"/>
      <c r="W89" s="65"/>
      <c r="X89" s="65"/>
      <c r="Y89" s="65"/>
      <c r="Z89" s="52" t="s">
        <v>314</v>
      </c>
      <c r="AA89" s="14">
        <v>358000</v>
      </c>
      <c r="AB89" s="14">
        <v>1492</v>
      </c>
      <c r="AC89" s="14">
        <f t="shared" si="13"/>
        <v>239.94638069705093</v>
      </c>
      <c r="AD89" s="69"/>
      <c r="AE89" s="65"/>
      <c r="AF89" s="65"/>
      <c r="AG89" s="65"/>
      <c r="AH89" s="66"/>
    </row>
    <row r="90" spans="4:34">
      <c r="G90" s="68"/>
      <c r="L90" s="1"/>
      <c r="M90" s="1"/>
      <c r="N90" s="70"/>
      <c r="O90" s="71"/>
      <c r="P90" s="68"/>
      <c r="Q90" s="72"/>
      <c r="R90" s="72"/>
      <c r="S90" s="72"/>
      <c r="T90" s="72"/>
      <c r="U90" s="72"/>
      <c r="V90" s="65"/>
      <c r="W90" s="65"/>
      <c r="X90" s="65"/>
      <c r="Y90" s="65"/>
      <c r="Z90" s="52" t="s">
        <v>189</v>
      </c>
      <c r="AA90" s="14">
        <v>1050000</v>
      </c>
      <c r="AB90" s="14">
        <v>700</v>
      </c>
      <c r="AC90" s="14">
        <f t="shared" si="13"/>
        <v>1500</v>
      </c>
      <c r="AD90" s="69"/>
      <c r="AE90" s="65"/>
      <c r="AF90" s="65"/>
      <c r="AG90" s="65"/>
      <c r="AH90" s="66"/>
    </row>
    <row r="91" spans="4:34">
      <c r="G91" s="68"/>
      <c r="L91" s="1"/>
      <c r="M91" s="1"/>
      <c r="N91" s="70"/>
      <c r="O91" s="71"/>
      <c r="P91" s="68"/>
      <c r="Q91" s="72"/>
      <c r="R91" s="72"/>
      <c r="S91" s="72"/>
      <c r="T91" s="72"/>
      <c r="U91" s="72"/>
      <c r="V91" s="65"/>
      <c r="W91" s="65"/>
      <c r="X91" s="65"/>
      <c r="Y91" s="65"/>
      <c r="Z91" s="52" t="s">
        <v>190</v>
      </c>
      <c r="AA91" s="14">
        <v>2000000</v>
      </c>
      <c r="AB91" s="14">
        <v>1341</v>
      </c>
      <c r="AC91" s="14">
        <f t="shared" si="13"/>
        <v>1491.4243102162566</v>
      </c>
      <c r="AD91" s="69"/>
      <c r="AE91" s="65"/>
      <c r="AF91" s="65"/>
      <c r="AG91" s="65"/>
      <c r="AH91" s="66"/>
    </row>
    <row r="92" spans="4:34">
      <c r="G92" s="68"/>
      <c r="L92" s="1"/>
      <c r="M92" s="1"/>
      <c r="N92" s="70"/>
      <c r="O92" s="71"/>
      <c r="P92" s="68"/>
      <c r="Q92" s="72"/>
      <c r="R92" s="72"/>
      <c r="S92" s="72"/>
      <c r="T92" s="72"/>
      <c r="U92" s="72"/>
      <c r="V92" s="65"/>
      <c r="W92" s="65"/>
      <c r="X92" s="65"/>
      <c r="Y92" s="65"/>
      <c r="Z92" s="52" t="s">
        <v>336</v>
      </c>
      <c r="AA92" s="14">
        <v>1000000</v>
      </c>
      <c r="AB92" s="14">
        <v>1562.8643093443245</v>
      </c>
      <c r="AC92" s="14">
        <f t="shared" si="13"/>
        <v>639.85081367654652</v>
      </c>
      <c r="AD92" s="69"/>
      <c r="AE92" s="65"/>
      <c r="AF92" s="65"/>
      <c r="AG92" s="65"/>
      <c r="AH92" s="66"/>
    </row>
    <row r="93" spans="4:34">
      <c r="G93" s="68"/>
      <c r="L93" s="1"/>
      <c r="M93" s="1"/>
      <c r="N93" s="70"/>
      <c r="O93" s="71"/>
      <c r="P93" s="68"/>
      <c r="Q93" s="72"/>
      <c r="R93" s="72"/>
      <c r="S93" s="72"/>
      <c r="T93" s="72"/>
      <c r="U93" s="72"/>
      <c r="V93" s="65"/>
      <c r="W93" s="65"/>
      <c r="X93" s="65"/>
      <c r="Y93" s="65"/>
      <c r="Z93" s="52" t="s">
        <v>102</v>
      </c>
      <c r="AA93" s="14">
        <v>1000000</v>
      </c>
      <c r="AB93" s="14">
        <v>1388</v>
      </c>
      <c r="AC93" s="14">
        <f t="shared" si="13"/>
        <v>720.46109510086455</v>
      </c>
      <c r="AD93" s="69"/>
      <c r="AE93" s="65"/>
      <c r="AF93" s="65"/>
      <c r="AG93" s="65"/>
      <c r="AH93" s="66"/>
    </row>
    <row r="94" spans="4:34">
      <c r="G94" s="68"/>
      <c r="L94" s="1"/>
      <c r="M94" s="1"/>
      <c r="N94" s="70"/>
      <c r="O94" s="71"/>
      <c r="P94" s="68"/>
      <c r="Q94" s="72"/>
      <c r="R94" s="72"/>
      <c r="S94" s="72"/>
      <c r="T94" s="72"/>
      <c r="U94" s="72"/>
      <c r="V94" s="65"/>
      <c r="W94" s="65"/>
      <c r="X94" s="65"/>
      <c r="Y94" s="65"/>
      <c r="Z94" s="52" t="s">
        <v>191</v>
      </c>
      <c r="AA94" s="14">
        <v>1000000</v>
      </c>
      <c r="AB94" s="14">
        <v>1388</v>
      </c>
      <c r="AC94" s="14">
        <f t="shared" si="13"/>
        <v>720.46109510086455</v>
      </c>
      <c r="AD94" s="69"/>
      <c r="AE94" s="65"/>
      <c r="AF94" s="65"/>
      <c r="AG94" s="65"/>
      <c r="AH94" s="66"/>
    </row>
    <row r="95" spans="4:34">
      <c r="G95" s="68"/>
      <c r="L95" s="1"/>
      <c r="M95" s="1"/>
      <c r="N95" s="70"/>
      <c r="O95" s="71"/>
      <c r="P95" s="68"/>
      <c r="Q95" s="72"/>
      <c r="R95" s="72"/>
      <c r="S95" s="72"/>
      <c r="T95" s="72"/>
      <c r="U95" s="72"/>
      <c r="V95" s="65"/>
      <c r="W95" s="65"/>
      <c r="X95" s="65"/>
      <c r="Y95" s="65"/>
      <c r="Z95" s="52" t="s">
        <v>192</v>
      </c>
      <c r="AA95" s="14">
        <v>1000000</v>
      </c>
      <c r="AB95" s="14">
        <v>426</v>
      </c>
      <c r="AC95" s="14">
        <f t="shared" si="13"/>
        <v>2347.4178403755868</v>
      </c>
      <c r="AD95" s="69"/>
      <c r="AE95" s="65"/>
      <c r="AH95" s="66"/>
    </row>
    <row r="96" spans="4:34">
      <c r="G96" s="68"/>
      <c r="L96" s="1"/>
      <c r="M96" s="1"/>
      <c r="N96" s="70"/>
      <c r="O96" s="71"/>
      <c r="P96" s="68"/>
      <c r="Q96" s="72"/>
      <c r="R96" s="72"/>
      <c r="S96" s="72"/>
      <c r="T96" s="72"/>
      <c r="U96" s="72"/>
      <c r="V96" s="65"/>
      <c r="W96" s="65"/>
      <c r="X96" s="65"/>
      <c r="Y96" s="65"/>
      <c r="Z96" s="52" t="s">
        <v>193</v>
      </c>
      <c r="AA96" s="14">
        <v>1000000</v>
      </c>
      <c r="AB96" s="14">
        <v>460</v>
      </c>
      <c r="AC96" s="14">
        <f t="shared" si="13"/>
        <v>2173.913043478261</v>
      </c>
      <c r="AD96" s="69"/>
      <c r="AE96" s="65"/>
    </row>
    <row r="97" spans="2:34">
      <c r="G97" s="68"/>
      <c r="L97" s="1"/>
      <c r="M97" s="1"/>
      <c r="N97" s="70"/>
      <c r="O97" s="71"/>
      <c r="P97" s="68"/>
      <c r="Q97" s="72"/>
      <c r="R97" s="72"/>
      <c r="S97" s="72"/>
      <c r="T97" s="72"/>
      <c r="U97" s="72"/>
      <c r="V97" s="65"/>
      <c r="W97" s="65"/>
      <c r="X97" s="65"/>
      <c r="Y97" s="65"/>
      <c r="Z97" s="52" t="s">
        <v>297</v>
      </c>
      <c r="AA97" s="14">
        <v>750000</v>
      </c>
      <c r="AB97" s="14">
        <v>441</v>
      </c>
      <c r="AC97" s="14">
        <f t="shared" si="13"/>
        <v>1700.6802721088436</v>
      </c>
      <c r="AD97" s="69"/>
      <c r="AE97" s="65"/>
    </row>
    <row r="98" spans="2:34">
      <c r="D98" s="67"/>
      <c r="E98" s="67"/>
      <c r="F98" s="68"/>
      <c r="G98" s="68"/>
      <c r="L98" s="1"/>
      <c r="M98" s="1"/>
      <c r="N98" s="70"/>
      <c r="O98" s="71"/>
      <c r="P98" s="68"/>
      <c r="Q98" s="72"/>
      <c r="R98" s="72"/>
      <c r="S98" s="72"/>
      <c r="T98" s="72"/>
      <c r="U98" s="72"/>
      <c r="V98" s="65"/>
      <c r="W98" s="65"/>
      <c r="X98" s="65"/>
      <c r="Z98" s="52" t="s">
        <v>194</v>
      </c>
      <c r="AA98" s="14">
        <v>400000</v>
      </c>
      <c r="AB98" s="14">
        <v>2049</v>
      </c>
      <c r="AC98" s="14">
        <f t="shared" si="13"/>
        <v>195.21717911176182</v>
      </c>
    </row>
    <row r="99" spans="2:34">
      <c r="B99" s="73"/>
      <c r="D99" s="67"/>
      <c r="E99" s="67"/>
      <c r="F99" s="68"/>
      <c r="G99" s="68"/>
      <c r="L99" s="1"/>
      <c r="M99" s="1"/>
      <c r="N99" s="70"/>
      <c r="O99" s="71"/>
      <c r="P99" s="68"/>
      <c r="Q99" s="72"/>
      <c r="R99" s="72"/>
      <c r="S99" s="72"/>
      <c r="T99" s="72"/>
      <c r="U99" s="72"/>
      <c r="V99" s="65"/>
      <c r="W99" s="65"/>
      <c r="X99" s="65"/>
      <c r="Z99" s="52" t="s">
        <v>296</v>
      </c>
      <c r="AA99" s="14">
        <v>250000</v>
      </c>
      <c r="AB99" s="14">
        <v>2040</v>
      </c>
      <c r="AC99" s="14">
        <f t="shared" si="13"/>
        <v>122.54901960784314</v>
      </c>
    </row>
    <row r="100" spans="2:34">
      <c r="B100" s="73"/>
      <c r="D100" s="67"/>
      <c r="E100" s="67"/>
      <c r="F100" s="68"/>
      <c r="G100" s="68"/>
      <c r="L100" s="1"/>
      <c r="M100" s="1"/>
      <c r="N100" s="70"/>
      <c r="O100" s="71"/>
      <c r="P100" s="68"/>
      <c r="Q100" s="72"/>
      <c r="R100" s="72"/>
      <c r="S100" s="72"/>
      <c r="T100" s="72"/>
      <c r="U100" s="72"/>
      <c r="V100" s="65"/>
      <c r="W100" s="65"/>
      <c r="X100" s="65"/>
      <c r="Z100" s="52" t="s">
        <v>337</v>
      </c>
      <c r="AA100" s="14">
        <v>250000</v>
      </c>
      <c r="AB100" s="14">
        <v>2098.5919752001664</v>
      </c>
      <c r="AC100" s="14">
        <f t="shared" si="13"/>
        <v>119.12749260186925</v>
      </c>
    </row>
    <row r="101" spans="2:34">
      <c r="B101" s="73"/>
      <c r="D101" s="67"/>
      <c r="E101" s="67"/>
      <c r="F101" s="68"/>
      <c r="G101" s="68"/>
      <c r="L101" s="1"/>
      <c r="M101" s="1"/>
      <c r="N101" s="70"/>
      <c r="O101" s="71"/>
      <c r="P101" s="68"/>
      <c r="Q101" s="72"/>
      <c r="R101" s="72"/>
      <c r="S101" s="72"/>
      <c r="T101" s="72"/>
      <c r="U101" s="72"/>
      <c r="V101" s="65"/>
      <c r="W101" s="65"/>
      <c r="X101" s="65"/>
      <c r="Z101" s="52" t="s">
        <v>113</v>
      </c>
      <c r="AA101" s="14">
        <v>500000</v>
      </c>
      <c r="AB101" s="14">
        <v>668</v>
      </c>
      <c r="AC101" s="14">
        <f t="shared" si="13"/>
        <v>748.50299401197606</v>
      </c>
    </row>
    <row r="102" spans="2:34">
      <c r="B102" s="73"/>
      <c r="D102" s="67"/>
      <c r="E102" s="67"/>
      <c r="F102" s="68"/>
      <c r="G102" s="68"/>
      <c r="L102" s="1"/>
      <c r="M102" s="1"/>
      <c r="N102" s="70"/>
      <c r="O102" s="71"/>
      <c r="P102" s="68"/>
      <c r="Q102" s="72"/>
      <c r="R102" s="72"/>
      <c r="S102" s="72"/>
      <c r="T102" s="72"/>
      <c r="U102" s="72"/>
      <c r="V102" s="65"/>
      <c r="W102" s="65"/>
      <c r="X102" s="65"/>
      <c r="Z102" s="52" t="s">
        <v>292</v>
      </c>
      <c r="AA102" s="14">
        <v>250000</v>
      </c>
      <c r="AB102" s="14">
        <v>770</v>
      </c>
      <c r="AC102" s="14">
        <f t="shared" si="13"/>
        <v>324.6753246753247</v>
      </c>
    </row>
    <row r="103" spans="2:34">
      <c r="B103" s="73"/>
      <c r="D103" s="67"/>
      <c r="E103" s="67"/>
      <c r="F103" s="68"/>
      <c r="G103" s="68"/>
      <c r="L103" s="1"/>
      <c r="M103" s="1"/>
      <c r="N103" s="70"/>
      <c r="O103" s="71"/>
      <c r="P103" s="68"/>
      <c r="Q103" s="72"/>
      <c r="R103" s="72"/>
      <c r="S103" s="72"/>
      <c r="T103" s="72"/>
      <c r="U103" s="72"/>
      <c r="V103" s="65"/>
      <c r="W103" s="65"/>
      <c r="X103" s="65"/>
      <c r="Z103" s="52" t="s">
        <v>195</v>
      </c>
      <c r="AA103" s="14">
        <v>2000000</v>
      </c>
      <c r="AB103" s="63">
        <v>376</v>
      </c>
      <c r="AC103" s="63">
        <f t="shared" si="13"/>
        <v>5319.1489361702124</v>
      </c>
    </row>
    <row r="104" spans="2:34" ht="33" customHeight="1">
      <c r="B104" s="73"/>
      <c r="L104" s="1"/>
      <c r="M104" s="1"/>
      <c r="N104" s="3"/>
      <c r="Y104" s="100"/>
      <c r="Z104" s="52" t="s">
        <v>196</v>
      </c>
      <c r="AA104" s="63">
        <v>1000000</v>
      </c>
      <c r="AB104" s="63">
        <v>591</v>
      </c>
      <c r="AC104" s="63">
        <f t="shared" si="13"/>
        <v>1692.0473773265651</v>
      </c>
    </row>
    <row r="105" spans="2:34">
      <c r="B105" s="73"/>
      <c r="L105" s="1"/>
      <c r="M105" s="1"/>
      <c r="N105" s="3"/>
      <c r="Z105" s="52" t="s">
        <v>197</v>
      </c>
      <c r="AA105" s="63">
        <v>1000000</v>
      </c>
      <c r="AB105" s="63">
        <v>591</v>
      </c>
      <c r="AC105" s="63">
        <f t="shared" si="13"/>
        <v>1692.0473773265651</v>
      </c>
    </row>
    <row r="106" spans="2:34">
      <c r="B106" s="73"/>
      <c r="C106" s="74"/>
      <c r="K106" s="3"/>
      <c r="L106" s="1"/>
      <c r="M106" s="1"/>
      <c r="Z106" s="52" t="s">
        <v>198</v>
      </c>
      <c r="AA106" s="63">
        <v>300000</v>
      </c>
      <c r="AB106" s="63">
        <v>279</v>
      </c>
      <c r="AC106" s="63">
        <f t="shared" si="13"/>
        <v>1075.2688172043011</v>
      </c>
      <c r="AF106" s="78"/>
      <c r="AG106" s="78"/>
      <c r="AH106" s="78"/>
    </row>
    <row r="107" spans="2:34">
      <c r="B107" s="73"/>
      <c r="C107" s="74"/>
      <c r="K107" s="3"/>
      <c r="L107" s="1"/>
      <c r="M107" s="1"/>
      <c r="Z107" s="52" t="s">
        <v>199</v>
      </c>
      <c r="AA107" s="63">
        <v>600000</v>
      </c>
      <c r="AB107" s="63">
        <v>389</v>
      </c>
      <c r="AC107" s="63">
        <f t="shared" si="13"/>
        <v>1542.4164524421594</v>
      </c>
      <c r="AF107" s="78"/>
      <c r="AG107" s="78"/>
      <c r="AH107" s="78"/>
    </row>
    <row r="108" spans="2:34" ht="76.5" customHeight="1">
      <c r="B108" s="73"/>
      <c r="C108" s="75"/>
      <c r="K108" s="3"/>
      <c r="L108" s="1"/>
      <c r="M108" s="1"/>
      <c r="Y108" s="79"/>
      <c r="Z108" s="52" t="s">
        <v>338</v>
      </c>
      <c r="AA108" s="63">
        <v>2000000</v>
      </c>
      <c r="AB108" s="63">
        <v>493.24137563489393</v>
      </c>
      <c r="AC108" s="63">
        <f t="shared" si="13"/>
        <v>4054.8098736153793</v>
      </c>
      <c r="AF108" s="78"/>
      <c r="AG108" s="78"/>
      <c r="AH108" s="78"/>
    </row>
    <row r="109" spans="2:34">
      <c r="B109" s="73"/>
      <c r="C109" s="75"/>
      <c r="Y109" s="78"/>
      <c r="Z109" s="52" t="s">
        <v>200</v>
      </c>
      <c r="AA109" s="63">
        <v>900000</v>
      </c>
      <c r="AB109" s="63">
        <v>617</v>
      </c>
      <c r="AC109" s="63">
        <f t="shared" si="13"/>
        <v>1458.6709886547812</v>
      </c>
      <c r="AD109" s="80"/>
      <c r="AE109" s="78"/>
      <c r="AF109" s="78"/>
      <c r="AG109" s="78"/>
      <c r="AH109" s="78"/>
    </row>
    <row r="110" spans="2:34">
      <c r="B110" s="118"/>
      <c r="C110" s="118"/>
      <c r="D110" s="118"/>
      <c r="E110" s="118"/>
      <c r="F110" s="118"/>
      <c r="G110" s="118"/>
      <c r="H110" s="118"/>
      <c r="I110" s="118"/>
      <c r="J110" s="118"/>
      <c r="K110" s="118"/>
      <c r="L110" s="118"/>
      <c r="M110" s="118"/>
      <c r="N110" s="118"/>
      <c r="O110" s="118"/>
      <c r="P110" s="118"/>
      <c r="Q110" s="118"/>
      <c r="R110" s="118"/>
      <c r="S110" s="118"/>
      <c r="T110" s="118"/>
      <c r="U110" s="118"/>
      <c r="V110" s="118"/>
      <c r="W110" s="118"/>
      <c r="X110" s="118"/>
      <c r="Y110" s="78"/>
      <c r="Z110" s="52" t="s">
        <v>201</v>
      </c>
      <c r="AA110" s="63">
        <v>300000</v>
      </c>
      <c r="AB110" s="63">
        <v>617</v>
      </c>
      <c r="AC110" s="63">
        <f t="shared" si="13"/>
        <v>486.22366288492708</v>
      </c>
      <c r="AD110" s="80"/>
      <c r="AE110" s="78"/>
      <c r="AF110" s="78"/>
      <c r="AG110" s="78"/>
      <c r="AH110" s="78"/>
    </row>
    <row r="111" spans="2:34">
      <c r="B111" s="75"/>
      <c r="C111" s="74"/>
      <c r="Y111" s="78"/>
      <c r="Z111" s="52" t="s">
        <v>202</v>
      </c>
      <c r="AA111" s="63">
        <v>300000</v>
      </c>
      <c r="AB111" s="63">
        <v>637</v>
      </c>
      <c r="AC111" s="63">
        <f t="shared" si="13"/>
        <v>470.95761381475666</v>
      </c>
      <c r="AD111" s="80"/>
      <c r="AE111" s="78"/>
      <c r="AF111" s="78"/>
      <c r="AG111" s="78"/>
      <c r="AH111" s="78"/>
    </row>
    <row r="112" spans="2:34">
      <c r="B112" s="75"/>
      <c r="C112" s="74"/>
      <c r="Y112" s="78"/>
      <c r="Z112" s="52" t="s">
        <v>28</v>
      </c>
      <c r="AA112" s="63">
        <v>1000000</v>
      </c>
      <c r="AB112" s="63">
        <v>802</v>
      </c>
      <c r="AC112" s="63">
        <f t="shared" si="13"/>
        <v>1246.8827930174564</v>
      </c>
      <c r="AD112" s="80"/>
      <c r="AE112" s="78"/>
      <c r="AF112" s="78"/>
      <c r="AG112" s="78"/>
      <c r="AH112" s="78"/>
    </row>
    <row r="113" spans="2:34">
      <c r="Y113" s="78"/>
      <c r="Z113" s="52" t="s">
        <v>339</v>
      </c>
      <c r="AA113" s="63">
        <v>250000</v>
      </c>
      <c r="AB113" s="63">
        <v>1111.538505912893</v>
      </c>
      <c r="AC113" s="63">
        <f t="shared" si="13"/>
        <v>224.91348583077476</v>
      </c>
      <c r="AD113" s="80"/>
      <c r="AE113" s="78"/>
      <c r="AF113" s="78"/>
      <c r="AG113" s="78"/>
      <c r="AH113" s="78"/>
    </row>
    <row r="114" spans="2:34">
      <c r="B114" s="119" t="s">
        <v>206</v>
      </c>
      <c r="C114" s="119"/>
      <c r="D114" s="119"/>
      <c r="E114" s="119"/>
      <c r="F114" s="119"/>
      <c r="G114" s="119"/>
      <c r="H114" s="119"/>
      <c r="I114" s="119"/>
      <c r="J114" s="119"/>
      <c r="K114" s="119"/>
      <c r="L114" s="119"/>
      <c r="M114" s="119"/>
      <c r="N114" s="119"/>
      <c r="O114" s="119"/>
      <c r="P114" s="119"/>
      <c r="Q114" s="119"/>
      <c r="R114" s="119"/>
      <c r="S114" s="119"/>
      <c r="T114" s="119"/>
      <c r="U114" s="119"/>
      <c r="V114" s="119"/>
      <c r="W114" s="119"/>
      <c r="X114" s="119"/>
      <c r="Y114" s="78"/>
      <c r="Z114" s="52" t="s">
        <v>203</v>
      </c>
      <c r="AA114" s="63">
        <v>900000</v>
      </c>
      <c r="AB114" s="63">
        <v>966</v>
      </c>
      <c r="AC114" s="63">
        <f t="shared" si="13"/>
        <v>931.67701863354034</v>
      </c>
      <c r="AD114" s="80"/>
      <c r="AE114" s="78"/>
      <c r="AF114" s="78"/>
      <c r="AG114" s="78"/>
      <c r="AH114" s="78"/>
    </row>
    <row r="115" spans="2:34">
      <c r="B115" s="81"/>
      <c r="C115" s="78"/>
      <c r="D115" s="78"/>
      <c r="E115" s="78"/>
      <c r="F115" s="78"/>
      <c r="G115" s="78"/>
      <c r="H115" s="78"/>
      <c r="I115" s="78"/>
      <c r="J115" s="80"/>
      <c r="K115" s="78"/>
      <c r="L115" s="78"/>
      <c r="M115" s="78"/>
      <c r="N115" s="78"/>
      <c r="O115" s="78"/>
      <c r="P115" s="78"/>
      <c r="Q115" s="78"/>
      <c r="R115" s="78"/>
      <c r="S115" s="78"/>
      <c r="T115" s="78"/>
      <c r="U115" s="78"/>
      <c r="V115" s="78"/>
      <c r="W115" s="78"/>
      <c r="X115" s="78"/>
      <c r="Y115" s="78"/>
      <c r="Z115" s="52" t="s">
        <v>325</v>
      </c>
      <c r="AA115" s="63">
        <v>500000</v>
      </c>
      <c r="AB115" s="63">
        <v>1099</v>
      </c>
      <c r="AC115" s="63">
        <f t="shared" si="13"/>
        <v>454.95905368516833</v>
      </c>
      <c r="AD115" s="80"/>
      <c r="AE115" s="78"/>
      <c r="AF115" s="78"/>
      <c r="AG115" s="78"/>
      <c r="AH115" s="78"/>
    </row>
    <row r="116" spans="2:34">
      <c r="B116" s="78"/>
      <c r="C116" s="78"/>
      <c r="D116" s="78"/>
      <c r="E116" s="78"/>
      <c r="F116" s="78"/>
      <c r="G116" s="78"/>
      <c r="H116" s="78"/>
      <c r="I116" s="78"/>
      <c r="J116" s="80"/>
      <c r="K116" s="78"/>
      <c r="L116" s="78"/>
      <c r="M116" s="78"/>
      <c r="N116" s="78"/>
      <c r="O116" s="78"/>
      <c r="P116" s="78"/>
      <c r="Q116" s="78"/>
      <c r="R116" s="78"/>
      <c r="S116" s="78"/>
      <c r="T116" s="78"/>
      <c r="U116" s="78"/>
      <c r="V116" s="78"/>
      <c r="W116" s="78"/>
      <c r="X116" s="78"/>
      <c r="Y116" s="78"/>
      <c r="Z116" s="52" t="s">
        <v>345</v>
      </c>
      <c r="AA116" s="63">
        <v>750000</v>
      </c>
      <c r="AB116" s="63">
        <f>K31</f>
        <v>1653.5184462458292</v>
      </c>
      <c r="AC116" s="63">
        <f t="shared" si="13"/>
        <v>453.57824807023485</v>
      </c>
      <c r="AD116" s="80"/>
      <c r="AE116" s="78"/>
      <c r="AF116" s="78"/>
      <c r="AG116" s="78"/>
      <c r="AH116" s="78"/>
    </row>
    <row r="117" spans="2:34">
      <c r="B117" s="78"/>
      <c r="C117" s="78"/>
      <c r="D117" s="78"/>
      <c r="E117" s="78"/>
      <c r="F117" s="78"/>
      <c r="G117" s="78"/>
      <c r="H117" s="78"/>
      <c r="I117" s="78"/>
      <c r="J117" s="80"/>
      <c r="K117" s="78"/>
      <c r="L117" s="78"/>
      <c r="M117" s="78"/>
      <c r="N117" s="78"/>
      <c r="O117" s="78"/>
      <c r="P117" s="78"/>
      <c r="Q117" s="78"/>
      <c r="R117" s="78"/>
      <c r="S117" s="78"/>
      <c r="T117" s="78"/>
      <c r="U117" s="78"/>
      <c r="V117" s="78"/>
      <c r="W117" s="78"/>
      <c r="X117" s="78"/>
      <c r="Y117" s="78"/>
      <c r="Z117" s="52" t="s">
        <v>204</v>
      </c>
      <c r="AA117" s="63">
        <v>450000</v>
      </c>
      <c r="AB117" s="63">
        <v>1237</v>
      </c>
      <c r="AC117" s="63">
        <f t="shared" si="13"/>
        <v>363.78334680679063</v>
      </c>
      <c r="AD117" s="80"/>
      <c r="AE117" s="78"/>
      <c r="AF117" s="78"/>
      <c r="AG117" s="78"/>
      <c r="AH117" s="78"/>
    </row>
    <row r="118" spans="2:34">
      <c r="B118" s="78"/>
      <c r="C118" s="78"/>
      <c r="D118" s="78"/>
      <c r="E118" s="78"/>
      <c r="F118" s="78"/>
      <c r="G118" s="78"/>
      <c r="H118" s="78"/>
      <c r="I118" s="78"/>
      <c r="J118" s="80"/>
      <c r="K118" s="78"/>
      <c r="L118" s="78"/>
      <c r="M118" s="78"/>
      <c r="N118" s="78"/>
      <c r="O118" s="78"/>
      <c r="P118" s="78"/>
      <c r="Q118" s="78"/>
      <c r="R118" s="78"/>
      <c r="S118" s="78"/>
      <c r="T118" s="78"/>
      <c r="U118" s="78"/>
      <c r="V118" s="78"/>
      <c r="W118" s="78"/>
      <c r="X118" s="78"/>
      <c r="Y118" s="78"/>
      <c r="Z118" s="52" t="s">
        <v>205</v>
      </c>
      <c r="AA118" s="63">
        <v>750000</v>
      </c>
      <c r="AB118" s="63">
        <v>317</v>
      </c>
      <c r="AC118" s="63">
        <f t="shared" si="13"/>
        <v>2365.930599369085</v>
      </c>
      <c r="AD118" s="80"/>
      <c r="AE118" s="78"/>
      <c r="AF118" s="78"/>
      <c r="AG118" s="78"/>
      <c r="AH118" s="78"/>
    </row>
    <row r="119" spans="2:34">
      <c r="B119" s="78"/>
      <c r="C119" s="78"/>
      <c r="D119" s="78"/>
      <c r="E119" s="78"/>
      <c r="F119" s="78"/>
      <c r="G119" s="78"/>
      <c r="H119" s="78"/>
      <c r="I119" s="78"/>
      <c r="J119" s="80"/>
      <c r="K119" s="78"/>
      <c r="L119" s="78"/>
      <c r="M119" s="78"/>
      <c r="N119" s="78"/>
      <c r="O119" s="78"/>
      <c r="P119" s="78"/>
      <c r="Q119" s="78"/>
      <c r="R119" s="78"/>
      <c r="S119" s="78"/>
      <c r="T119" s="78"/>
      <c r="U119" s="78"/>
      <c r="V119" s="78"/>
      <c r="W119" s="78"/>
      <c r="X119" s="78"/>
      <c r="Y119" s="78"/>
      <c r="Z119" s="52" t="s">
        <v>222</v>
      </c>
      <c r="AA119" s="63">
        <v>500000</v>
      </c>
      <c r="AB119" s="63">
        <v>2196</v>
      </c>
      <c r="AC119" s="63">
        <f t="shared" si="13"/>
        <v>227.68670309653916</v>
      </c>
      <c r="AD119" s="80"/>
      <c r="AE119" s="78"/>
      <c r="AF119" s="78"/>
      <c r="AG119" s="78"/>
      <c r="AH119" s="78"/>
    </row>
    <row r="120" spans="2:34">
      <c r="B120" s="78"/>
      <c r="C120" s="78"/>
      <c r="D120" s="78"/>
      <c r="E120" s="78"/>
      <c r="F120" s="78"/>
      <c r="G120" s="78"/>
      <c r="H120" s="78"/>
      <c r="I120" s="78"/>
      <c r="J120" s="80"/>
      <c r="K120" s="78"/>
      <c r="L120" s="78"/>
      <c r="M120" s="78"/>
      <c r="N120" s="78"/>
      <c r="O120" s="78"/>
      <c r="P120" s="78"/>
      <c r="Q120" s="78"/>
      <c r="R120" s="78"/>
      <c r="S120" s="78"/>
      <c r="T120" s="78"/>
      <c r="U120" s="78"/>
      <c r="V120" s="78"/>
      <c r="W120" s="78"/>
      <c r="X120" s="78"/>
      <c r="Y120" s="78"/>
      <c r="Z120" s="52" t="s">
        <v>223</v>
      </c>
      <c r="AA120" s="63">
        <v>2000000</v>
      </c>
      <c r="AB120" s="63">
        <v>1348</v>
      </c>
      <c r="AC120" s="63">
        <f t="shared" si="13"/>
        <v>1483.679525222552</v>
      </c>
      <c r="AD120" s="80"/>
      <c r="AE120" s="78"/>
      <c r="AF120" s="78"/>
      <c r="AG120" s="78"/>
      <c r="AH120" s="78"/>
    </row>
    <row r="121" spans="2:34" ht="25.5">
      <c r="B121" s="78"/>
      <c r="C121" s="78"/>
      <c r="D121" s="78"/>
      <c r="E121" s="78"/>
      <c r="F121" s="78"/>
      <c r="G121" s="78"/>
      <c r="H121" s="78"/>
      <c r="I121" s="78"/>
      <c r="J121" s="80"/>
      <c r="K121" s="78"/>
      <c r="L121" s="78"/>
      <c r="M121" s="78"/>
      <c r="N121" s="78"/>
      <c r="O121" s="78"/>
      <c r="P121" s="78"/>
      <c r="Q121" s="78"/>
      <c r="R121" s="78"/>
      <c r="S121" s="78"/>
      <c r="T121" s="78"/>
      <c r="U121" s="78"/>
      <c r="V121" s="78"/>
      <c r="W121" s="78"/>
      <c r="X121" s="78"/>
      <c r="Y121" s="78"/>
      <c r="Z121" s="52" t="s">
        <v>224</v>
      </c>
      <c r="AA121" s="63">
        <v>500000</v>
      </c>
      <c r="AB121" s="63">
        <v>379</v>
      </c>
      <c r="AC121" s="63">
        <f t="shared" si="13"/>
        <v>1319.2612137203166</v>
      </c>
      <c r="AD121" s="80"/>
      <c r="AE121" s="78"/>
      <c r="AF121" s="78"/>
      <c r="AG121" s="78"/>
      <c r="AH121" s="78"/>
    </row>
    <row r="122" spans="2:34">
      <c r="B122" s="78"/>
      <c r="C122" s="78"/>
      <c r="D122" s="78"/>
      <c r="E122" s="78"/>
      <c r="F122" s="78"/>
      <c r="G122" s="78"/>
      <c r="H122" s="78"/>
      <c r="I122" s="78"/>
      <c r="J122" s="80"/>
      <c r="K122" s="78"/>
      <c r="L122" s="78"/>
      <c r="M122" s="78"/>
      <c r="N122" s="78"/>
      <c r="O122" s="78"/>
      <c r="P122" s="78"/>
      <c r="Q122" s="78"/>
      <c r="R122" s="78"/>
      <c r="S122" s="78"/>
      <c r="T122" s="78"/>
      <c r="U122" s="78"/>
      <c r="V122" s="78"/>
      <c r="W122" s="78"/>
      <c r="X122" s="78"/>
      <c r="Y122" s="78"/>
      <c r="Z122" s="52" t="s">
        <v>225</v>
      </c>
      <c r="AA122" s="63">
        <v>1000000</v>
      </c>
      <c r="AB122" s="63">
        <v>2254</v>
      </c>
      <c r="AC122" s="63">
        <f t="shared" si="13"/>
        <v>443.65572315882872</v>
      </c>
      <c r="AD122" s="80"/>
      <c r="AE122" s="78"/>
      <c r="AF122" s="78"/>
      <c r="AG122" s="78"/>
      <c r="AH122" s="78"/>
    </row>
    <row r="123" spans="2:34">
      <c r="B123" s="78"/>
      <c r="C123" s="78"/>
      <c r="D123" s="78"/>
      <c r="E123" s="78"/>
      <c r="F123" s="78"/>
      <c r="G123" s="78"/>
      <c r="H123" s="78"/>
      <c r="I123" s="78"/>
      <c r="J123" s="80"/>
      <c r="K123" s="78"/>
      <c r="L123" s="78"/>
      <c r="M123" s="78"/>
      <c r="N123" s="78"/>
      <c r="O123" s="78"/>
      <c r="P123" s="78"/>
      <c r="Q123" s="78"/>
      <c r="R123" s="78"/>
      <c r="S123" s="78"/>
      <c r="T123" s="78"/>
      <c r="U123" s="78"/>
      <c r="V123" s="78"/>
      <c r="W123" s="78"/>
      <c r="X123" s="78"/>
      <c r="Y123" s="78"/>
      <c r="Z123" s="52" t="s">
        <v>300</v>
      </c>
      <c r="AA123" s="63">
        <v>500000</v>
      </c>
      <c r="AB123" s="63">
        <v>1855</v>
      </c>
      <c r="AC123" s="63">
        <f t="shared" si="13"/>
        <v>269.54177897574124</v>
      </c>
      <c r="AD123" s="80"/>
      <c r="AE123" s="78"/>
      <c r="AF123" s="78"/>
      <c r="AG123" s="78"/>
      <c r="AH123" s="78"/>
    </row>
    <row r="124" spans="2:34">
      <c r="B124" s="78"/>
      <c r="C124" s="78"/>
      <c r="D124" s="78"/>
      <c r="E124" s="78"/>
      <c r="F124" s="78"/>
      <c r="G124" s="78"/>
      <c r="H124" s="78"/>
      <c r="I124" s="78"/>
      <c r="J124" s="80"/>
      <c r="K124" s="78"/>
      <c r="L124" s="78"/>
      <c r="M124" s="78"/>
      <c r="N124" s="78"/>
      <c r="O124" s="78"/>
      <c r="P124" s="78"/>
      <c r="Q124" s="78"/>
      <c r="R124" s="78"/>
      <c r="S124" s="78"/>
      <c r="T124" s="78"/>
      <c r="U124" s="78"/>
      <c r="V124" s="78"/>
      <c r="W124" s="78"/>
      <c r="X124" s="78"/>
      <c r="Y124" s="78"/>
      <c r="Z124" s="52" t="s">
        <v>340</v>
      </c>
      <c r="AA124" s="63">
        <v>500000</v>
      </c>
      <c r="AB124" s="63">
        <v>1879.0273269524205</v>
      </c>
      <c r="AC124" s="63">
        <f t="shared" si="13"/>
        <v>266.09511890971061</v>
      </c>
      <c r="AD124" s="80"/>
      <c r="AE124" s="78"/>
    </row>
    <row r="125" spans="2:34">
      <c r="B125" s="78"/>
      <c r="C125" s="78"/>
      <c r="D125" s="78"/>
      <c r="E125" s="78"/>
      <c r="F125" s="78"/>
      <c r="G125" s="78"/>
      <c r="H125" s="78"/>
      <c r="I125" s="78"/>
      <c r="J125" s="80"/>
      <c r="K125" s="82"/>
      <c r="L125" s="78"/>
      <c r="M125" s="78"/>
      <c r="N125" s="78"/>
      <c r="O125" s="78"/>
      <c r="P125" s="78"/>
      <c r="Q125" s="78"/>
      <c r="R125" s="78"/>
      <c r="S125" s="78"/>
      <c r="T125" s="78"/>
      <c r="U125" s="78"/>
      <c r="V125" s="78"/>
      <c r="W125" s="78"/>
      <c r="X125" s="78"/>
      <c r="Y125" s="78"/>
      <c r="Z125" s="52" t="s">
        <v>226</v>
      </c>
      <c r="AA125" s="63">
        <v>550000</v>
      </c>
      <c r="AB125" s="63">
        <v>1207</v>
      </c>
      <c r="AC125" s="63">
        <f t="shared" si="13"/>
        <v>455.67522783761393</v>
      </c>
      <c r="AD125" s="80"/>
      <c r="AE125" s="78"/>
    </row>
    <row r="126" spans="2:34" ht="25.5">
      <c r="B126" s="78"/>
      <c r="C126" s="78"/>
      <c r="D126" s="78"/>
      <c r="E126" s="78"/>
      <c r="F126" s="78"/>
      <c r="G126" s="78"/>
      <c r="H126" s="78"/>
      <c r="I126" s="78"/>
      <c r="J126" s="80"/>
      <c r="K126" s="78"/>
      <c r="L126" s="78"/>
      <c r="M126" s="78"/>
      <c r="N126" s="78"/>
      <c r="O126" s="78"/>
      <c r="P126" s="78"/>
      <c r="Q126" s="78"/>
      <c r="R126" s="78"/>
      <c r="S126" s="78"/>
      <c r="T126" s="78"/>
      <c r="U126" s="78"/>
      <c r="V126" s="78"/>
      <c r="W126" s="78"/>
      <c r="X126" s="78"/>
      <c r="Y126" s="78"/>
      <c r="Z126" s="52" t="s">
        <v>346</v>
      </c>
      <c r="AA126" s="63">
        <v>1500000</v>
      </c>
      <c r="AB126" s="63">
        <f>K30</f>
        <v>1442.7256248556532</v>
      </c>
      <c r="AC126" s="63">
        <f t="shared" si="13"/>
        <v>1039.698730068704</v>
      </c>
      <c r="AD126" s="80"/>
      <c r="AE126" s="78"/>
    </row>
    <row r="127" spans="2:34" ht="25.5">
      <c r="B127" s="78"/>
      <c r="C127" s="78"/>
      <c r="D127" s="78"/>
      <c r="E127" s="78"/>
      <c r="F127" s="78"/>
      <c r="G127" s="78"/>
      <c r="H127" s="78"/>
      <c r="I127" s="78"/>
      <c r="J127" s="80"/>
      <c r="K127" s="78"/>
      <c r="L127" s="78"/>
      <c r="M127" s="78"/>
      <c r="N127" s="78"/>
      <c r="O127" s="82"/>
      <c r="P127" s="78"/>
      <c r="Q127" s="78"/>
      <c r="R127" s="78"/>
      <c r="S127" s="78"/>
      <c r="T127" s="78"/>
      <c r="U127" s="78"/>
      <c r="V127" s="78"/>
      <c r="W127" s="78"/>
      <c r="X127" s="78"/>
      <c r="Z127" s="52" t="s">
        <v>227</v>
      </c>
      <c r="AA127" s="63">
        <v>2004133</v>
      </c>
      <c r="AB127" s="63">
        <v>972</v>
      </c>
      <c r="AC127" s="63">
        <f t="shared" si="13"/>
        <v>2061.8652263374483</v>
      </c>
    </row>
    <row r="128" spans="2:34">
      <c r="B128" s="78"/>
      <c r="C128" s="78"/>
      <c r="D128" s="78"/>
      <c r="E128" s="78"/>
      <c r="F128" s="78"/>
      <c r="G128" s="78"/>
      <c r="H128" s="78"/>
      <c r="I128" s="78"/>
      <c r="J128" s="80"/>
      <c r="K128" s="82"/>
      <c r="L128" s="78"/>
      <c r="M128" s="78"/>
      <c r="N128" s="78"/>
      <c r="O128" s="78"/>
      <c r="P128" s="78"/>
      <c r="Q128" s="78"/>
      <c r="R128" s="78"/>
      <c r="S128" s="78"/>
      <c r="T128" s="78"/>
      <c r="U128" s="78"/>
      <c r="V128" s="78"/>
      <c r="W128" s="78"/>
      <c r="X128" s="78"/>
      <c r="Z128" s="52" t="s">
        <v>282</v>
      </c>
      <c r="AA128" s="63">
        <v>500000</v>
      </c>
      <c r="AB128" s="63">
        <v>465</v>
      </c>
      <c r="AC128" s="63">
        <f t="shared" si="13"/>
        <v>1075.2688172043011</v>
      </c>
    </row>
    <row r="129" spans="1:53">
      <c r="B129" s="78"/>
      <c r="C129" s="78"/>
      <c r="D129" s="78"/>
      <c r="E129" s="78"/>
      <c r="F129" s="78"/>
      <c r="G129" s="78"/>
      <c r="H129" s="78"/>
      <c r="I129" s="78"/>
      <c r="J129" s="80"/>
      <c r="K129" s="78"/>
      <c r="L129" s="78"/>
      <c r="M129" s="78"/>
      <c r="N129" s="78"/>
      <c r="O129" s="78"/>
      <c r="P129" s="78"/>
      <c r="Q129" s="78"/>
      <c r="R129" s="78"/>
      <c r="S129" s="78"/>
      <c r="T129" s="78"/>
      <c r="U129" s="78"/>
      <c r="V129" s="78"/>
      <c r="W129" s="78"/>
      <c r="X129" s="78"/>
      <c r="Z129" s="52" t="s">
        <v>349</v>
      </c>
      <c r="AA129" s="63">
        <v>1000000</v>
      </c>
      <c r="AB129" s="63">
        <f>K34</f>
        <v>539.16810773059683</v>
      </c>
      <c r="AC129" s="63">
        <f t="shared" si="13"/>
        <v>1854.7091077198218</v>
      </c>
    </row>
    <row r="130" spans="1:53" s="2" customFormat="1">
      <c r="A130" s="1"/>
      <c r="B130" s="78"/>
      <c r="C130" s="78"/>
      <c r="D130" s="78"/>
      <c r="E130" s="78"/>
      <c r="F130" s="78"/>
      <c r="G130" s="78"/>
      <c r="H130" s="78"/>
      <c r="I130" s="78"/>
      <c r="J130" s="80"/>
      <c r="K130" s="78"/>
      <c r="L130" s="78"/>
      <c r="M130" s="78"/>
      <c r="N130" s="78"/>
      <c r="O130" s="78"/>
      <c r="P130" s="78"/>
      <c r="Q130" s="78"/>
      <c r="R130" s="78"/>
      <c r="S130" s="78"/>
      <c r="T130" s="78"/>
      <c r="U130" s="78"/>
      <c r="V130" s="78"/>
      <c r="W130" s="78"/>
      <c r="X130" s="78"/>
      <c r="Y130" s="1"/>
      <c r="Z130" s="52" t="s">
        <v>283</v>
      </c>
      <c r="AA130" s="63">
        <v>1000000</v>
      </c>
      <c r="AB130" s="63">
        <v>1672</v>
      </c>
      <c r="AC130" s="63">
        <f t="shared" si="13"/>
        <v>598.08612440191382</v>
      </c>
      <c r="AE130" s="1"/>
      <c r="AF130" s="1"/>
      <c r="AG130" s="1"/>
      <c r="AH130" s="1"/>
      <c r="AI130" s="1"/>
      <c r="AJ130" s="1"/>
      <c r="AK130" s="1"/>
      <c r="AL130" s="1"/>
      <c r="AM130" s="1"/>
      <c r="AN130" s="1"/>
      <c r="AO130" s="1"/>
      <c r="AP130" s="1"/>
      <c r="AQ130" s="1"/>
      <c r="AR130" s="1"/>
      <c r="AS130" s="1"/>
      <c r="AT130" s="1"/>
      <c r="AU130" s="1"/>
      <c r="AV130" s="1"/>
      <c r="AW130" s="1"/>
      <c r="AX130" s="1"/>
      <c r="AY130" s="1"/>
      <c r="AZ130" s="1"/>
      <c r="BA130" s="1"/>
    </row>
    <row r="131" spans="1:53" s="2" customFormat="1">
      <c r="A131" s="1"/>
      <c r="B131" s="78"/>
      <c r="C131" s="78"/>
      <c r="D131" s="78"/>
      <c r="E131" s="78"/>
      <c r="F131" s="78"/>
      <c r="G131" s="78"/>
      <c r="H131" s="78"/>
      <c r="I131" s="78"/>
      <c r="J131" s="80"/>
      <c r="K131" s="78"/>
      <c r="L131" s="78"/>
      <c r="M131" s="78"/>
      <c r="N131" s="78"/>
      <c r="O131" s="78"/>
      <c r="P131" s="78"/>
      <c r="Q131" s="78"/>
      <c r="R131" s="78"/>
      <c r="S131" s="78"/>
      <c r="T131" s="78"/>
      <c r="U131" s="78"/>
      <c r="V131" s="78"/>
      <c r="W131" s="78"/>
      <c r="X131" s="78"/>
      <c r="Y131" s="1"/>
      <c r="Z131" s="52" t="s">
        <v>284</v>
      </c>
      <c r="AA131" s="63">
        <v>1000000</v>
      </c>
      <c r="AB131" s="63">
        <v>2718</v>
      </c>
      <c r="AC131" s="63">
        <f t="shared" si="13"/>
        <v>367.91758646063283</v>
      </c>
      <c r="AE131" s="1"/>
      <c r="AF131" s="1"/>
      <c r="AG131" s="1"/>
      <c r="AH131" s="1"/>
      <c r="AI131" s="1"/>
      <c r="AJ131" s="1"/>
      <c r="AK131" s="1"/>
      <c r="AL131" s="1"/>
      <c r="AM131" s="1"/>
      <c r="AN131" s="1"/>
      <c r="AO131" s="1"/>
      <c r="AP131" s="1"/>
      <c r="AQ131" s="1"/>
      <c r="AR131" s="1"/>
      <c r="AS131" s="1"/>
      <c r="AT131" s="1"/>
      <c r="AU131" s="1"/>
      <c r="AV131" s="1"/>
      <c r="AW131" s="1"/>
      <c r="AX131" s="1"/>
      <c r="AY131" s="1"/>
      <c r="AZ131" s="1"/>
      <c r="BA131" s="1"/>
    </row>
    <row r="132" spans="1:53" s="2" customFormat="1">
      <c r="A132" s="1"/>
      <c r="B132" s="78"/>
      <c r="C132" s="78"/>
      <c r="D132" s="78"/>
      <c r="E132" s="78"/>
      <c r="F132" s="78"/>
      <c r="G132" s="78"/>
      <c r="H132" s="78"/>
      <c r="I132" s="78"/>
      <c r="J132" s="80"/>
      <c r="K132" s="78"/>
      <c r="L132" s="78"/>
      <c r="M132" s="78"/>
      <c r="N132" s="78"/>
      <c r="O132" s="78"/>
      <c r="P132" s="78"/>
      <c r="Q132" s="78"/>
      <c r="R132" s="78"/>
      <c r="S132" s="78"/>
      <c r="T132" s="78"/>
      <c r="U132" s="78"/>
      <c r="V132" s="78"/>
      <c r="W132" s="78"/>
      <c r="X132" s="78"/>
      <c r="Y132" s="1"/>
      <c r="Z132" s="52" t="s">
        <v>289</v>
      </c>
      <c r="AA132" s="63">
        <v>500000</v>
      </c>
      <c r="AB132" s="63">
        <v>2778</v>
      </c>
      <c r="AC132" s="63">
        <f t="shared" si="13"/>
        <v>179.98560115190784</v>
      </c>
      <c r="AE132" s="1"/>
      <c r="AF132" s="1"/>
      <c r="AG132" s="1"/>
      <c r="AH132" s="1"/>
      <c r="AI132" s="1"/>
      <c r="AJ132" s="1"/>
      <c r="AK132" s="1"/>
      <c r="AL132" s="1"/>
      <c r="AM132" s="1"/>
      <c r="AN132" s="1"/>
      <c r="AO132" s="1"/>
      <c r="AP132" s="1"/>
      <c r="AQ132" s="1"/>
      <c r="AR132" s="1"/>
      <c r="AS132" s="1"/>
      <c r="AT132" s="1"/>
      <c r="AU132" s="1"/>
      <c r="AV132" s="1"/>
      <c r="AW132" s="1"/>
      <c r="AX132" s="1"/>
      <c r="AY132" s="1"/>
      <c r="AZ132" s="1"/>
      <c r="BA132" s="1"/>
    </row>
    <row r="133" spans="1:53" s="2" customFormat="1">
      <c r="A133" s="1"/>
      <c r="B133" s="1"/>
      <c r="C133" s="1"/>
      <c r="D133" s="1"/>
      <c r="E133" s="1"/>
      <c r="F133" s="84"/>
      <c r="G133" s="1"/>
      <c r="H133" s="1"/>
      <c r="I133" s="1"/>
      <c r="K133" s="1"/>
      <c r="L133" s="1"/>
      <c r="M133" s="1"/>
      <c r="N133" s="1"/>
      <c r="O133" s="1"/>
      <c r="P133" s="1"/>
      <c r="Q133" s="1"/>
      <c r="R133" s="1"/>
      <c r="S133" s="1"/>
      <c r="T133" s="1"/>
      <c r="U133" s="1"/>
      <c r="V133" s="1"/>
      <c r="W133" s="1"/>
      <c r="X133" s="1"/>
      <c r="Y133" s="1"/>
      <c r="Z133" s="52" t="s">
        <v>341</v>
      </c>
      <c r="AA133" s="63">
        <v>1500000</v>
      </c>
      <c r="AB133" s="63">
        <v>3757.0546722113504</v>
      </c>
      <c r="AC133" s="63">
        <f t="shared" si="13"/>
        <v>399.24891460712246</v>
      </c>
      <c r="AE133" s="1"/>
      <c r="AF133" s="1"/>
      <c r="AG133" s="1"/>
      <c r="AH133" s="1"/>
      <c r="AI133" s="1"/>
      <c r="AJ133" s="1"/>
      <c r="AK133" s="1"/>
      <c r="AL133" s="1"/>
      <c r="AM133" s="1"/>
      <c r="AN133" s="1"/>
      <c r="AO133" s="1"/>
      <c r="AP133" s="1"/>
      <c r="AQ133" s="1"/>
      <c r="AR133" s="1"/>
      <c r="AS133" s="1"/>
      <c r="AT133" s="1"/>
      <c r="AU133" s="1"/>
      <c r="AV133" s="1"/>
      <c r="AW133" s="1"/>
      <c r="AX133" s="1"/>
      <c r="AY133" s="1"/>
      <c r="AZ133" s="1"/>
      <c r="BA133" s="1"/>
    </row>
    <row r="134" spans="1:53" s="2" customFormat="1">
      <c r="A134" s="1"/>
      <c r="B134" s="1"/>
      <c r="C134" s="1"/>
      <c r="D134" s="1"/>
      <c r="E134" s="1"/>
      <c r="F134" s="84"/>
      <c r="G134" s="1"/>
      <c r="H134" s="1"/>
      <c r="I134" s="1"/>
      <c r="K134" s="1"/>
      <c r="L134" s="1"/>
      <c r="M134" s="1"/>
      <c r="N134" s="1"/>
      <c r="O134" s="1"/>
      <c r="P134" s="1"/>
      <c r="Q134" s="1"/>
      <c r="R134" s="1"/>
      <c r="S134" s="1"/>
      <c r="T134" s="1"/>
      <c r="U134" s="1"/>
      <c r="V134" s="1"/>
      <c r="W134" s="1"/>
      <c r="X134" s="1"/>
      <c r="Y134" s="1"/>
      <c r="Z134" s="52" t="s">
        <v>285</v>
      </c>
      <c r="AA134" s="63">
        <v>750000</v>
      </c>
      <c r="AB134" s="63">
        <v>468</v>
      </c>
      <c r="AC134" s="63">
        <f t="shared" si="13"/>
        <v>1602.5641025641025</v>
      </c>
      <c r="AE134" s="1"/>
      <c r="AF134" s="1"/>
      <c r="AG134" s="1"/>
      <c r="AH134" s="1"/>
      <c r="AI134" s="1"/>
      <c r="AJ134" s="1"/>
      <c r="AK134" s="1"/>
      <c r="AL134" s="1"/>
      <c r="AM134" s="1"/>
      <c r="AN134" s="1"/>
      <c r="AO134" s="1"/>
      <c r="AP134" s="1"/>
      <c r="AQ134" s="1"/>
      <c r="AR134" s="1"/>
      <c r="AS134" s="1"/>
      <c r="AT134" s="1"/>
      <c r="AU134" s="1"/>
      <c r="AV134" s="1"/>
      <c r="AW134" s="1"/>
      <c r="AX134" s="1"/>
      <c r="AY134" s="1"/>
      <c r="AZ134" s="1"/>
      <c r="BA134" s="1"/>
    </row>
    <row r="135" spans="1:53" s="2" customFormat="1">
      <c r="A135" s="1"/>
      <c r="B135" s="1"/>
      <c r="C135" s="1"/>
      <c r="D135" s="1"/>
      <c r="E135" s="1"/>
      <c r="F135" s="84"/>
      <c r="G135" s="1"/>
      <c r="H135" s="1"/>
      <c r="I135" s="1"/>
      <c r="K135" s="1"/>
      <c r="L135" s="1"/>
      <c r="M135" s="1"/>
      <c r="N135" s="1"/>
      <c r="O135" s="1"/>
      <c r="P135" s="1"/>
      <c r="Q135" s="1"/>
      <c r="R135" s="1"/>
      <c r="S135" s="1"/>
      <c r="T135" s="1"/>
      <c r="U135" s="1"/>
      <c r="V135" s="1"/>
      <c r="W135" s="1"/>
      <c r="X135" s="1"/>
      <c r="Y135" s="1"/>
      <c r="Z135" s="52" t="s">
        <v>239</v>
      </c>
      <c r="AA135" s="63">
        <v>250000</v>
      </c>
      <c r="AB135" s="63">
        <v>455</v>
      </c>
      <c r="AC135" s="63">
        <f t="shared" si="13"/>
        <v>549.45054945054949</v>
      </c>
      <c r="AE135" s="1"/>
      <c r="AF135" s="1"/>
      <c r="AG135" s="1"/>
      <c r="AH135" s="1"/>
      <c r="AI135" s="1"/>
      <c r="AJ135" s="1"/>
      <c r="AK135" s="1"/>
      <c r="AL135" s="1"/>
      <c r="AM135" s="1"/>
      <c r="AN135" s="1"/>
      <c r="AO135" s="1"/>
      <c r="AP135" s="1"/>
      <c r="AQ135" s="1"/>
      <c r="AR135" s="1"/>
      <c r="AS135" s="1"/>
      <c r="AT135" s="1"/>
      <c r="AU135" s="1"/>
      <c r="AV135" s="1"/>
      <c r="AW135" s="1"/>
      <c r="AX135" s="1"/>
      <c r="AY135" s="1"/>
      <c r="AZ135" s="1"/>
      <c r="BA135" s="1"/>
    </row>
    <row r="136" spans="1:53" s="2" customFormat="1">
      <c r="A136" s="1"/>
      <c r="B136" s="1"/>
      <c r="C136" s="1"/>
      <c r="D136" s="1"/>
      <c r="E136" s="1"/>
      <c r="F136" s="84"/>
      <c r="G136" s="1"/>
      <c r="H136" s="1"/>
      <c r="I136" s="1"/>
      <c r="K136" s="1"/>
      <c r="L136" s="1"/>
      <c r="M136" s="1"/>
      <c r="N136" s="1"/>
      <c r="O136" s="1"/>
      <c r="P136" s="1"/>
      <c r="Q136" s="1"/>
      <c r="R136" s="1"/>
      <c r="S136" s="1"/>
      <c r="T136" s="1"/>
      <c r="U136" s="1"/>
      <c r="V136" s="1"/>
      <c r="W136" s="1"/>
      <c r="X136" s="1"/>
      <c r="Y136" s="1"/>
      <c r="Z136" s="52" t="s">
        <v>286</v>
      </c>
      <c r="AA136" s="63">
        <v>1400000</v>
      </c>
      <c r="AB136" s="63">
        <v>802</v>
      </c>
      <c r="AC136" s="63">
        <f t="shared" si="13"/>
        <v>1745.6359102244389</v>
      </c>
      <c r="AE136" s="1"/>
      <c r="AF136" s="1"/>
      <c r="AG136" s="1"/>
      <c r="AH136" s="1"/>
      <c r="AI136" s="1"/>
      <c r="AJ136" s="1"/>
      <c r="AK136" s="1"/>
      <c r="AL136" s="1"/>
      <c r="AM136" s="1"/>
      <c r="AN136" s="1"/>
      <c r="AO136" s="1"/>
      <c r="AP136" s="1"/>
      <c r="AQ136" s="1"/>
      <c r="AR136" s="1"/>
      <c r="AS136" s="1"/>
      <c r="AT136" s="1"/>
      <c r="AU136" s="1"/>
      <c r="AV136" s="1"/>
      <c r="AW136" s="1"/>
      <c r="AX136" s="1"/>
      <c r="AY136" s="1"/>
      <c r="AZ136" s="1"/>
      <c r="BA136" s="1"/>
    </row>
    <row r="137" spans="1:53" s="2" customFormat="1">
      <c r="A137" s="1"/>
      <c r="B137" s="1"/>
      <c r="C137" s="1"/>
      <c r="D137" s="1"/>
      <c r="E137" s="1"/>
      <c r="F137" s="84"/>
      <c r="G137" s="1"/>
      <c r="H137" s="1"/>
      <c r="I137" s="1"/>
      <c r="K137" s="1"/>
      <c r="L137" s="1"/>
      <c r="M137" s="1"/>
      <c r="N137" s="1"/>
      <c r="O137" s="1"/>
      <c r="P137" s="1"/>
      <c r="Q137" s="1"/>
      <c r="R137" s="1"/>
      <c r="S137" s="1"/>
      <c r="T137" s="1"/>
      <c r="U137" s="1"/>
      <c r="V137" s="1"/>
      <c r="W137" s="1"/>
      <c r="X137" s="1"/>
      <c r="Y137" s="1"/>
      <c r="Z137" s="52" t="s">
        <v>290</v>
      </c>
      <c r="AA137" s="63">
        <v>600000</v>
      </c>
      <c r="AB137" s="63">
        <v>802</v>
      </c>
      <c r="AC137" s="63">
        <f t="shared" si="13"/>
        <v>748.12967581047383</v>
      </c>
      <c r="AE137" s="1"/>
      <c r="AF137" s="1"/>
      <c r="AG137" s="1"/>
      <c r="AH137" s="1"/>
      <c r="AI137" s="1"/>
      <c r="AJ137" s="1"/>
      <c r="AK137" s="1"/>
      <c r="AL137" s="1"/>
      <c r="AM137" s="1"/>
      <c r="AN137" s="1"/>
      <c r="AO137" s="1"/>
      <c r="AP137" s="1"/>
      <c r="AQ137" s="1"/>
      <c r="AR137" s="1"/>
      <c r="AS137" s="1"/>
      <c r="AT137" s="1"/>
      <c r="AU137" s="1"/>
      <c r="AV137" s="1"/>
      <c r="AW137" s="1"/>
      <c r="AX137" s="1"/>
      <c r="AY137" s="1"/>
      <c r="AZ137" s="1"/>
      <c r="BA137" s="1"/>
    </row>
    <row r="138" spans="1:53" s="2" customFormat="1">
      <c r="A138" s="1"/>
      <c r="B138" s="1"/>
      <c r="C138" s="1"/>
      <c r="D138" s="1"/>
      <c r="E138" s="1"/>
      <c r="F138" s="1"/>
      <c r="G138" s="1"/>
      <c r="H138" s="1"/>
      <c r="I138" s="1"/>
      <c r="K138" s="1"/>
      <c r="L138" s="3"/>
      <c r="M138" s="3"/>
      <c r="N138" s="1"/>
      <c r="O138" s="1"/>
      <c r="P138" s="1"/>
      <c r="Q138" s="1"/>
      <c r="R138" s="1"/>
      <c r="S138" s="1"/>
      <c r="T138" s="1"/>
      <c r="U138" s="1"/>
      <c r="V138" s="1"/>
      <c r="W138" s="1"/>
      <c r="X138" s="1"/>
      <c r="Y138" s="1"/>
      <c r="Z138" s="52" t="s">
        <v>287</v>
      </c>
      <c r="AA138" s="63">
        <v>1000000</v>
      </c>
      <c r="AB138" s="63">
        <v>1848</v>
      </c>
      <c r="AC138" s="63">
        <f t="shared" ref="AC138:AC149" si="14">AA138/AB138</f>
        <v>541.12554112554108</v>
      </c>
      <c r="AE138" s="1"/>
      <c r="AF138" s="1"/>
      <c r="AG138" s="1"/>
      <c r="AH138" s="1"/>
      <c r="AI138" s="1"/>
      <c r="AJ138" s="1"/>
      <c r="AK138" s="1"/>
      <c r="AL138" s="1"/>
      <c r="AM138" s="1"/>
      <c r="AN138" s="1"/>
      <c r="AO138" s="1"/>
      <c r="AP138" s="1"/>
      <c r="AQ138" s="1"/>
      <c r="AR138" s="1"/>
      <c r="AS138" s="1"/>
      <c r="AT138" s="1"/>
      <c r="AU138" s="1"/>
      <c r="AV138" s="1"/>
      <c r="AW138" s="1"/>
      <c r="AX138" s="1"/>
      <c r="AY138" s="1"/>
      <c r="AZ138" s="1"/>
      <c r="BA138" s="1"/>
    </row>
    <row r="139" spans="1:53" s="2" customFormat="1">
      <c r="A139" s="1"/>
      <c r="B139" s="1"/>
      <c r="C139" s="1"/>
      <c r="D139" s="1"/>
      <c r="E139" s="1"/>
      <c r="F139" s="1"/>
      <c r="G139" s="1"/>
      <c r="H139" s="1"/>
      <c r="I139" s="1"/>
      <c r="K139" s="1"/>
      <c r="L139" s="3"/>
      <c r="M139" s="3"/>
      <c r="N139" s="1"/>
      <c r="O139" s="1"/>
      <c r="P139" s="1"/>
      <c r="Q139" s="1"/>
      <c r="R139" s="1"/>
      <c r="S139" s="1"/>
      <c r="T139" s="1"/>
      <c r="U139" s="1"/>
      <c r="V139" s="1"/>
      <c r="W139" s="1"/>
      <c r="X139" s="1"/>
      <c r="Y139" s="1"/>
      <c r="Z139" s="52" t="s">
        <v>287</v>
      </c>
      <c r="AA139" s="63">
        <v>2000000</v>
      </c>
      <c r="AB139" s="63">
        <v>2075</v>
      </c>
      <c r="AC139" s="63">
        <f t="shared" si="14"/>
        <v>963.85542168674704</v>
      </c>
      <c r="AE139" s="1"/>
      <c r="AF139" s="1"/>
      <c r="AG139" s="1"/>
      <c r="AH139" s="1"/>
      <c r="AI139" s="1"/>
      <c r="AJ139" s="1"/>
      <c r="AK139" s="1"/>
      <c r="AL139" s="1"/>
      <c r="AM139" s="1"/>
      <c r="AN139" s="1"/>
      <c r="AO139" s="1"/>
      <c r="AP139" s="1"/>
      <c r="AQ139" s="1"/>
      <c r="AR139" s="1"/>
      <c r="AS139" s="1"/>
      <c r="AT139" s="1"/>
      <c r="AU139" s="1"/>
      <c r="AV139" s="1"/>
      <c r="AW139" s="1"/>
      <c r="AX139" s="1"/>
      <c r="AY139" s="1"/>
      <c r="AZ139" s="1"/>
      <c r="BA139" s="1"/>
    </row>
    <row r="140" spans="1:53" s="2" customFormat="1">
      <c r="A140" s="1"/>
      <c r="B140" s="1"/>
      <c r="C140" s="1"/>
      <c r="D140" s="1"/>
      <c r="E140" s="1"/>
      <c r="F140" s="1"/>
      <c r="G140" s="1"/>
      <c r="H140" s="1"/>
      <c r="I140" s="1"/>
      <c r="K140" s="1"/>
      <c r="L140" s="3"/>
      <c r="M140" s="3"/>
      <c r="N140" s="1"/>
      <c r="O140" s="1"/>
      <c r="P140" s="1"/>
      <c r="Q140" s="1"/>
      <c r="R140" s="1"/>
      <c r="S140" s="1"/>
      <c r="T140" s="1"/>
      <c r="U140" s="1"/>
      <c r="V140" s="1"/>
      <c r="W140" s="1"/>
      <c r="X140" s="1"/>
      <c r="Y140" s="1"/>
      <c r="Z140" s="52" t="s">
        <v>288</v>
      </c>
      <c r="AA140" s="63">
        <v>500000</v>
      </c>
      <c r="AB140" s="63">
        <v>539</v>
      </c>
      <c r="AC140" s="63">
        <f t="shared" si="14"/>
        <v>927.64378478664196</v>
      </c>
      <c r="AE140" s="1"/>
      <c r="AF140" s="1"/>
      <c r="AG140" s="1"/>
      <c r="AH140" s="1"/>
      <c r="AI140" s="1"/>
      <c r="AJ140" s="1"/>
      <c r="AK140" s="1"/>
      <c r="AL140" s="1"/>
      <c r="AM140" s="1"/>
      <c r="AN140" s="1"/>
      <c r="AO140" s="1"/>
      <c r="AP140" s="1"/>
      <c r="AQ140" s="1"/>
      <c r="AR140" s="1"/>
      <c r="AS140" s="1"/>
      <c r="AT140" s="1"/>
      <c r="AU140" s="1"/>
      <c r="AV140" s="1"/>
      <c r="AW140" s="1"/>
      <c r="AX140" s="1"/>
      <c r="AY140" s="1"/>
      <c r="AZ140" s="1"/>
      <c r="BA140" s="1"/>
    </row>
    <row r="141" spans="1:53" s="2" customFormat="1">
      <c r="A141" s="1"/>
      <c r="B141" s="1"/>
      <c r="C141" s="1"/>
      <c r="D141" s="1"/>
      <c r="E141" s="1"/>
      <c r="F141" s="1"/>
      <c r="G141" s="1"/>
      <c r="H141" s="1"/>
      <c r="I141" s="1"/>
      <c r="K141" s="1"/>
      <c r="L141" s="3"/>
      <c r="M141" s="3"/>
      <c r="N141" s="1"/>
      <c r="O141" s="1"/>
      <c r="P141" s="1"/>
      <c r="Q141" s="1"/>
      <c r="R141" s="1"/>
      <c r="S141" s="1"/>
      <c r="T141" s="1"/>
      <c r="U141" s="1"/>
      <c r="V141" s="1"/>
      <c r="W141" s="1"/>
      <c r="X141" s="1"/>
      <c r="Y141" s="1"/>
      <c r="Z141" s="52" t="s">
        <v>294</v>
      </c>
      <c r="AA141" s="63">
        <v>500000</v>
      </c>
      <c r="AB141" s="63">
        <v>595</v>
      </c>
      <c r="AC141" s="63">
        <f t="shared" si="14"/>
        <v>840.33613445378148</v>
      </c>
      <c r="AE141" s="1"/>
      <c r="AF141" s="1"/>
      <c r="AG141" s="1"/>
      <c r="AH141" s="1"/>
      <c r="AI141" s="1"/>
      <c r="AJ141" s="1"/>
      <c r="AK141" s="1"/>
      <c r="AL141" s="1"/>
      <c r="AM141" s="1"/>
      <c r="AN141" s="1"/>
      <c r="AO141" s="1"/>
      <c r="AP141" s="1"/>
      <c r="AQ141" s="1"/>
      <c r="AR141" s="1"/>
      <c r="AS141" s="1"/>
      <c r="AT141" s="1"/>
      <c r="AU141" s="1"/>
      <c r="AV141" s="1"/>
      <c r="AW141" s="1"/>
      <c r="AX141" s="1"/>
      <c r="AY141" s="1"/>
      <c r="AZ141" s="1"/>
      <c r="BA141" s="1"/>
    </row>
    <row r="142" spans="1:53">
      <c r="Z142" s="52" t="s">
        <v>327</v>
      </c>
      <c r="AA142" s="63">
        <v>600000</v>
      </c>
      <c r="AB142" s="63">
        <v>622</v>
      </c>
      <c r="AC142" s="63">
        <f t="shared" si="14"/>
        <v>964.6302250803858</v>
      </c>
    </row>
    <row r="143" spans="1:53">
      <c r="Z143" s="52" t="s">
        <v>342</v>
      </c>
      <c r="AA143" s="63">
        <v>400000</v>
      </c>
      <c r="AB143" s="63">
        <v>615.24939370253696</v>
      </c>
      <c r="AC143" s="63">
        <f t="shared" si="14"/>
        <v>650.14285929291543</v>
      </c>
    </row>
    <row r="144" spans="1:53">
      <c r="Z144" s="52" t="s">
        <v>254</v>
      </c>
      <c r="AA144" s="63">
        <v>350000</v>
      </c>
      <c r="AB144" s="63">
        <v>594</v>
      </c>
      <c r="AC144" s="63">
        <f t="shared" si="14"/>
        <v>589.22558922558926</v>
      </c>
    </row>
    <row r="145" spans="26:29">
      <c r="Z145" s="52" t="s">
        <v>299</v>
      </c>
      <c r="AA145" s="63">
        <v>1000000</v>
      </c>
      <c r="AB145" s="63">
        <v>303</v>
      </c>
      <c r="AC145" s="63">
        <f t="shared" si="14"/>
        <v>3300.3300330033003</v>
      </c>
    </row>
    <row r="146" spans="26:29">
      <c r="Z146" s="52" t="s">
        <v>308</v>
      </c>
      <c r="AA146" s="63">
        <v>500000</v>
      </c>
      <c r="AB146" s="63">
        <v>1672</v>
      </c>
      <c r="AC146" s="63">
        <f t="shared" si="14"/>
        <v>299.04306220095691</v>
      </c>
    </row>
    <row r="147" spans="26:29">
      <c r="Z147" s="52" t="s">
        <v>307</v>
      </c>
      <c r="AA147" s="63">
        <v>300000</v>
      </c>
      <c r="AB147" s="63">
        <v>938</v>
      </c>
      <c r="AC147" s="63">
        <f t="shared" si="14"/>
        <v>319.82942430703622</v>
      </c>
    </row>
    <row r="148" spans="26:29">
      <c r="Z148" s="52" t="s">
        <v>343</v>
      </c>
      <c r="AA148" s="63">
        <v>250000</v>
      </c>
      <c r="AB148" s="63">
        <v>1897.0637539010254</v>
      </c>
      <c r="AC148" s="63">
        <f t="shared" si="14"/>
        <v>131.78260323930218</v>
      </c>
    </row>
    <row r="149" spans="26:29">
      <c r="Z149" s="52" t="s">
        <v>348</v>
      </c>
      <c r="AA149" s="63">
        <v>1000000</v>
      </c>
      <c r="AB149" s="63">
        <f>K33</f>
        <v>665.43592309770918</v>
      </c>
      <c r="AC149" s="63">
        <f t="shared" si="14"/>
        <v>1502.7742946981916</v>
      </c>
    </row>
    <row r="150" spans="26:29">
      <c r="Z150" s="52"/>
      <c r="AA150" s="105">
        <f>SUM(AA3:AA149)</f>
        <v>125696427</v>
      </c>
      <c r="AB150" s="105">
        <f>SUM(AB3:AB149)</f>
        <v>193376.87001994308</v>
      </c>
      <c r="AC150" s="105">
        <f>SUM(AC3:AC149)</f>
        <v>138854.40114238177</v>
      </c>
    </row>
    <row r="151" spans="26:29">
      <c r="Z151" s="65"/>
      <c r="AA151" s="65"/>
      <c r="AB151" s="65"/>
      <c r="AC151" s="65"/>
    </row>
    <row r="152" spans="26:29">
      <c r="Z152" s="65"/>
      <c r="AA152" s="65"/>
      <c r="AB152" s="65"/>
      <c r="AC152" s="65"/>
    </row>
    <row r="153" spans="26:29">
      <c r="Z153" s="65"/>
      <c r="AA153" s="65"/>
      <c r="AB153" s="65"/>
      <c r="AC153" s="65"/>
    </row>
    <row r="154" spans="26:29">
      <c r="Z154" s="65"/>
      <c r="AA154" s="65"/>
      <c r="AB154" s="65"/>
      <c r="AC154" s="65"/>
    </row>
    <row r="155" spans="26:29">
      <c r="Z155" s="65"/>
      <c r="AA155" s="65"/>
      <c r="AB155" s="65"/>
      <c r="AC155" s="65"/>
    </row>
    <row r="156" spans="26:29">
      <c r="AC156" s="65"/>
    </row>
    <row r="157" spans="26:29">
      <c r="AC157" s="65"/>
    </row>
    <row r="158" spans="26:29">
      <c r="AC158" s="65"/>
    </row>
    <row r="159" spans="26:29">
      <c r="AC159" s="65"/>
    </row>
    <row r="160" spans="26:29">
      <c r="AC160" s="65"/>
    </row>
    <row r="170" spans="26:29">
      <c r="Z170" s="83"/>
      <c r="AA170" s="83"/>
      <c r="AB170" s="2"/>
    </row>
    <row r="171" spans="26:29">
      <c r="Z171" s="78"/>
      <c r="AA171" s="78"/>
      <c r="AB171" s="78"/>
    </row>
    <row r="172" spans="26:29">
      <c r="Z172" s="78"/>
      <c r="AA172" s="78"/>
      <c r="AB172" s="78"/>
      <c r="AC172" s="78"/>
    </row>
    <row r="173" spans="26:29">
      <c r="Z173" s="78"/>
      <c r="AA173" s="78"/>
      <c r="AB173" s="78"/>
      <c r="AC173" s="78"/>
    </row>
    <row r="174" spans="26:29">
      <c r="Z174" s="78"/>
      <c r="AA174" s="78"/>
      <c r="AB174" s="78"/>
      <c r="AC174" s="78"/>
    </row>
    <row r="175" spans="26:29">
      <c r="Z175" s="78"/>
      <c r="AA175" s="78"/>
      <c r="AB175" s="78"/>
      <c r="AC175" s="78"/>
    </row>
    <row r="176" spans="26:29">
      <c r="Z176" s="78"/>
      <c r="AA176" s="78"/>
      <c r="AB176" s="78"/>
      <c r="AC176" s="78"/>
    </row>
    <row r="177" spans="26:29">
      <c r="Z177" s="78"/>
      <c r="AA177" s="78"/>
      <c r="AB177" s="78"/>
      <c r="AC177" s="78"/>
    </row>
    <row r="178" spans="26:29">
      <c r="Z178" s="78"/>
      <c r="AA178" s="78"/>
      <c r="AB178" s="78"/>
      <c r="AC178" s="78"/>
    </row>
    <row r="179" spans="26:29">
      <c r="Z179" s="78"/>
      <c r="AA179" s="78"/>
      <c r="AB179" s="78"/>
      <c r="AC179" s="78"/>
    </row>
    <row r="180" spans="26:29">
      <c r="Z180" s="78"/>
      <c r="AA180" s="78"/>
      <c r="AB180" s="78"/>
      <c r="AC180" s="78"/>
    </row>
    <row r="181" spans="26:29">
      <c r="Z181" s="78"/>
      <c r="AA181" s="78"/>
      <c r="AB181" s="78"/>
      <c r="AC181" s="78"/>
    </row>
    <row r="182" spans="26:29">
      <c r="Z182" s="78"/>
      <c r="AA182" s="78"/>
      <c r="AB182" s="78"/>
      <c r="AC182" s="78"/>
    </row>
    <row r="183" spans="26:29">
      <c r="Z183" s="78"/>
      <c r="AA183" s="78"/>
      <c r="AB183" s="78"/>
      <c r="AC183" s="78"/>
    </row>
    <row r="184" spans="26:29">
      <c r="Z184" s="78"/>
      <c r="AA184" s="78"/>
      <c r="AB184" s="78"/>
      <c r="AC184" s="78"/>
    </row>
    <row r="185" spans="26:29">
      <c r="Z185" s="78"/>
      <c r="AA185" s="78"/>
      <c r="AB185" s="78"/>
      <c r="AC185" s="78"/>
    </row>
    <row r="186" spans="26:29">
      <c r="Z186" s="78"/>
      <c r="AA186" s="78"/>
      <c r="AB186" s="78"/>
      <c r="AC186" s="78"/>
    </row>
    <row r="187" spans="26:29">
      <c r="Z187" s="78"/>
      <c r="AA187" s="78"/>
      <c r="AB187" s="78"/>
      <c r="AC187" s="78"/>
    </row>
    <row r="188" spans="26:29">
      <c r="Z188" s="78"/>
      <c r="AA188" s="78"/>
      <c r="AB188" s="78"/>
      <c r="AC188" s="78"/>
    </row>
    <row r="189" spans="26:29">
      <c r="AC189" s="78"/>
    </row>
  </sheetData>
  <mergeCells count="2">
    <mergeCell ref="B110:X110"/>
    <mergeCell ref="B114:X114"/>
  </mergeCells>
  <printOptions horizontalCentered="1" verticalCentered="1"/>
  <pageMargins left="0" right="0" top="0" bottom="0" header="0.11811023622047245" footer="0.11811023622047245"/>
  <pageSetup scale="69" orientation="landscape" r:id="rId1"/>
  <rowBreaks count="2" manualBreakCount="2">
    <brk id="66" max="53" man="1"/>
    <brk id="107" max="46" man="1"/>
  </rowBreaks>
  <colBreaks count="1" manualBreakCount="1">
    <brk id="24" max="98" man="1"/>
  </colBreaks>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BA213"/>
  <sheetViews>
    <sheetView zoomScale="110" zoomScaleNormal="110" workbookViewId="0">
      <pane ySplit="2" topLeftCell="A26" activePane="bottomLeft" state="frozen"/>
      <selection pane="bottomLeft" activeCell="AD180" sqref="AD180"/>
    </sheetView>
  </sheetViews>
  <sheetFormatPr baseColWidth="10" defaultColWidth="11.42578125" defaultRowHeight="15" outlineLevelCol="1"/>
  <cols>
    <col min="1" max="1" width="10.140625" style="1" bestFit="1" customWidth="1"/>
    <col min="2" max="2" width="3.7109375" style="1" customWidth="1"/>
    <col min="3" max="3" width="14.42578125" style="1" customWidth="1"/>
    <col min="4" max="4" width="10" style="1" customWidth="1"/>
    <col min="5" max="5" width="8.140625" style="1" customWidth="1"/>
    <col min="6" max="6" width="10.140625" style="1" customWidth="1"/>
    <col min="7" max="8" width="10.28515625" style="1" customWidth="1"/>
    <col min="9" max="9" width="7.7109375" style="1" customWidth="1"/>
    <col min="10" max="10" width="7.7109375" style="2" customWidth="1"/>
    <col min="11" max="11" width="7.5703125" style="1" customWidth="1"/>
    <col min="12" max="12" width="10.28515625" style="3" customWidth="1"/>
    <col min="13" max="13" width="7.85546875" style="3" customWidth="1"/>
    <col min="14" max="14" width="7.85546875" style="1" customWidth="1"/>
    <col min="15" max="15" width="10.42578125" style="1" customWidth="1"/>
    <col min="16" max="16" width="6.42578125" style="1" customWidth="1"/>
    <col min="17" max="17" width="8.28515625" style="1" customWidth="1"/>
    <col min="18" max="18" width="10" style="1" customWidth="1" outlineLevel="1"/>
    <col min="19" max="19" width="10.85546875" style="1" customWidth="1" outlineLevel="1"/>
    <col min="20" max="21" width="8.28515625" style="1" customWidth="1" outlineLevel="1"/>
    <col min="22" max="22" width="8.7109375" style="1" customWidth="1"/>
    <col min="23" max="23" width="9.5703125" style="1" customWidth="1"/>
    <col min="24" max="24" width="9.7109375" style="1" customWidth="1"/>
    <col min="25" max="25" width="17.7109375" style="1" customWidth="1"/>
    <col min="26" max="26" width="16.7109375" style="1" customWidth="1"/>
    <col min="27" max="27" width="10.28515625" style="1" customWidth="1"/>
    <col min="28" max="28" width="18.42578125" style="1" customWidth="1"/>
    <col min="29" max="29" width="11.85546875" style="1" customWidth="1"/>
    <col min="30" max="30" width="13.140625" style="2" customWidth="1"/>
    <col min="31" max="31" width="4.85546875" style="1" customWidth="1"/>
    <col min="32" max="32" width="16" style="1" customWidth="1"/>
    <col min="33" max="33" width="14.28515625" style="1" customWidth="1"/>
    <col min="34" max="34" width="9.5703125" style="1" customWidth="1"/>
    <col min="35" max="35" width="16.7109375" style="1" customWidth="1"/>
    <col min="36" max="36" width="10.85546875" style="1" customWidth="1"/>
    <col min="37" max="37" width="9.28515625" style="1" customWidth="1"/>
    <col min="38" max="38" width="9.42578125" style="1" customWidth="1"/>
    <col min="39" max="39" width="12.5703125" style="1" customWidth="1"/>
    <col min="40" max="40" width="9.42578125" style="1" customWidth="1"/>
    <col min="41" max="41" width="2.42578125" style="1" bestFit="1" customWidth="1"/>
    <col min="42" max="42" width="13.7109375" style="1" bestFit="1" customWidth="1"/>
    <col min="43" max="43" width="12" style="1" customWidth="1"/>
    <col min="44" max="45" width="6.5703125" style="1" customWidth="1"/>
    <col min="46" max="46" width="7.28515625" style="1" bestFit="1" customWidth="1"/>
    <col min="47" max="47" width="11.42578125" style="1"/>
    <col min="48" max="48" width="2.42578125" style="1" bestFit="1" customWidth="1"/>
    <col min="49" max="49" width="10.85546875" style="1" customWidth="1"/>
    <col min="50" max="50" width="11.140625" style="1" bestFit="1" customWidth="1"/>
    <col min="51" max="51" width="9.140625" style="1" bestFit="1" customWidth="1"/>
    <col min="52" max="52" width="11.42578125" style="1"/>
    <col min="53" max="53" width="7.28515625" style="1" bestFit="1" customWidth="1"/>
    <col min="54" max="16384" width="11.42578125" style="1"/>
  </cols>
  <sheetData>
    <row r="1" spans="1:48">
      <c r="Y1" s="4"/>
      <c r="AH1" s="2"/>
    </row>
    <row r="2" spans="1:48" ht="51" customHeight="1">
      <c r="B2" s="5"/>
      <c r="C2" s="5" t="s">
        <v>0</v>
      </c>
      <c r="D2" s="5" t="s">
        <v>1</v>
      </c>
      <c r="E2" s="87" t="s">
        <v>2</v>
      </c>
      <c r="F2" s="87" t="s">
        <v>3</v>
      </c>
      <c r="G2" s="87"/>
      <c r="H2" s="87" t="s">
        <v>4</v>
      </c>
      <c r="I2" s="87" t="s">
        <v>5</v>
      </c>
      <c r="J2" s="87" t="s">
        <v>6</v>
      </c>
      <c r="K2" s="6" t="s">
        <v>7</v>
      </c>
      <c r="L2" s="6" t="s">
        <v>8</v>
      </c>
      <c r="M2" s="87" t="s">
        <v>251</v>
      </c>
      <c r="N2" s="6" t="s">
        <v>400</v>
      </c>
      <c r="O2" s="6" t="s">
        <v>11</v>
      </c>
      <c r="P2" s="6" t="s">
        <v>402</v>
      </c>
      <c r="Q2" s="6" t="s">
        <v>13</v>
      </c>
      <c r="R2" s="6" t="s">
        <v>14</v>
      </c>
      <c r="S2" s="6" t="s">
        <v>15</v>
      </c>
      <c r="T2" s="6" t="s">
        <v>16</v>
      </c>
      <c r="U2" s="6" t="s">
        <v>331</v>
      </c>
      <c r="V2" s="6" t="s">
        <v>17</v>
      </c>
      <c r="W2" s="6" t="s">
        <v>18</v>
      </c>
      <c r="X2" s="6" t="s">
        <v>19</v>
      </c>
      <c r="Y2" s="4"/>
      <c r="Z2" s="7" t="s">
        <v>0</v>
      </c>
      <c r="AA2" s="7" t="s">
        <v>20</v>
      </c>
      <c r="AB2" s="7" t="s">
        <v>21</v>
      </c>
      <c r="AC2" s="7" t="s">
        <v>22</v>
      </c>
      <c r="AD2" s="8"/>
      <c r="AF2" s="9" t="s">
        <v>23</v>
      </c>
      <c r="AG2" s="6" t="s">
        <v>24</v>
      </c>
      <c r="AH2" s="6" t="s">
        <v>25</v>
      </c>
      <c r="AI2" s="6" t="s">
        <v>26</v>
      </c>
      <c r="AJ2" s="6" t="s">
        <v>27</v>
      </c>
    </row>
    <row r="3" spans="1:48" s="10" customFormat="1">
      <c r="A3" s="38"/>
      <c r="B3" s="11">
        <v>1</v>
      </c>
      <c r="C3" s="11" t="s">
        <v>383</v>
      </c>
      <c r="D3" s="11" t="s">
        <v>29</v>
      </c>
      <c r="E3" s="109">
        <v>43313</v>
      </c>
      <c r="F3" s="13">
        <f t="shared" ref="F3:F48" si="0">+G3/1000000</f>
        <v>2.7098439999999999</v>
      </c>
      <c r="G3" s="14">
        <v>2709844</v>
      </c>
      <c r="H3" s="4">
        <v>4853</v>
      </c>
      <c r="I3" s="42">
        <v>0.48</v>
      </c>
      <c r="J3" s="43">
        <v>0</v>
      </c>
      <c r="K3" s="4">
        <f t="shared" ref="K3:K48" si="1">G3/H3</f>
        <v>558.38532866268292</v>
      </c>
      <c r="L3" s="17">
        <f>K3/$AH$19</f>
        <v>2.6129085691599854E-2</v>
      </c>
      <c r="M3" s="45">
        <v>5.2825203594999998E-3</v>
      </c>
      <c r="N3" s="27" t="s">
        <v>302</v>
      </c>
      <c r="O3" s="20" t="s">
        <v>32</v>
      </c>
      <c r="P3" s="20" t="s">
        <v>33</v>
      </c>
      <c r="Q3" s="20" t="s">
        <v>32</v>
      </c>
      <c r="R3" s="20">
        <v>2018</v>
      </c>
      <c r="S3" s="20"/>
      <c r="T3" s="20"/>
      <c r="U3" s="20"/>
      <c r="V3" s="20">
        <v>2018</v>
      </c>
      <c r="W3" s="19" t="s">
        <v>31</v>
      </c>
      <c r="X3" s="19" t="s">
        <v>31</v>
      </c>
      <c r="Y3" s="4"/>
      <c r="Z3" s="21" t="s">
        <v>34</v>
      </c>
      <c r="AA3" s="14">
        <v>2000000</v>
      </c>
      <c r="AB3" s="14">
        <v>702</v>
      </c>
      <c r="AC3" s="14">
        <f t="shared" ref="AC3:AC34" si="2">AA3/AB3</f>
        <v>2849.002849002849</v>
      </c>
      <c r="AD3" s="22"/>
      <c r="AF3" s="23" t="s">
        <v>35</v>
      </c>
      <c r="AG3" s="4">
        <f>SUM(H3:H48)</f>
        <v>1386020</v>
      </c>
      <c r="AH3" s="24" t="s">
        <v>36</v>
      </c>
      <c r="AI3" s="24" t="s">
        <v>36</v>
      </c>
      <c r="AJ3" s="25" t="s">
        <v>36</v>
      </c>
      <c r="AL3" s="26"/>
      <c r="AM3" s="26"/>
      <c r="AN3" s="26"/>
      <c r="AO3" s="1"/>
      <c r="AP3" s="1"/>
      <c r="AQ3" s="1"/>
      <c r="AR3" s="1"/>
      <c r="AS3" s="1"/>
      <c r="AT3" s="1"/>
      <c r="AU3" s="1"/>
      <c r="AV3" s="1"/>
    </row>
    <row r="4" spans="1:48" s="10" customFormat="1">
      <c r="A4" s="38"/>
      <c r="B4" s="11">
        <v>2</v>
      </c>
      <c r="C4" s="11" t="s">
        <v>37</v>
      </c>
      <c r="D4" s="11" t="s">
        <v>29</v>
      </c>
      <c r="E4" s="109">
        <v>43282</v>
      </c>
      <c r="F4" s="13">
        <f t="shared" si="0"/>
        <v>5.5979932100000003</v>
      </c>
      <c r="G4" s="14">
        <v>5597993.21</v>
      </c>
      <c r="H4" s="4">
        <v>12507</v>
      </c>
      <c r="I4" s="15">
        <v>1</v>
      </c>
      <c r="J4" s="16">
        <v>8.8900013999999999E-2</v>
      </c>
      <c r="K4" s="4">
        <f t="shared" si="1"/>
        <v>447.58880706804189</v>
      </c>
      <c r="L4" s="17">
        <f>K4/$AH$19</f>
        <v>2.0944472739803571E-2</v>
      </c>
      <c r="M4" s="45">
        <v>0</v>
      </c>
      <c r="N4" s="27" t="s">
        <v>302</v>
      </c>
      <c r="O4" s="20" t="s">
        <v>32</v>
      </c>
      <c r="P4" s="20" t="s">
        <v>32</v>
      </c>
      <c r="Q4" s="20" t="s">
        <v>32</v>
      </c>
      <c r="R4" s="20">
        <v>2017</v>
      </c>
      <c r="S4" s="20"/>
      <c r="T4" s="20"/>
      <c r="U4" s="20"/>
      <c r="V4" s="20">
        <v>2017</v>
      </c>
      <c r="W4" s="19">
        <v>0.5</v>
      </c>
      <c r="X4" s="19" t="s">
        <v>31</v>
      </c>
      <c r="Y4" s="4"/>
      <c r="Z4" s="21" t="s">
        <v>39</v>
      </c>
      <c r="AA4" s="14">
        <v>1000000</v>
      </c>
      <c r="AB4" s="14">
        <v>818</v>
      </c>
      <c r="AC4" s="14">
        <f t="shared" si="2"/>
        <v>1222.4938875305625</v>
      </c>
      <c r="AD4" s="22"/>
      <c r="AF4" s="23" t="s">
        <v>40</v>
      </c>
      <c r="AG4" s="17">
        <f>AVERAGE(I3:I48)</f>
        <v>0.61564233385706746</v>
      </c>
      <c r="AH4" s="20" t="s">
        <v>41</v>
      </c>
      <c r="AI4" s="20" t="s">
        <v>42</v>
      </c>
      <c r="AJ4" s="27" t="s">
        <v>43</v>
      </c>
      <c r="AL4" s="26"/>
      <c r="AM4" s="26"/>
      <c r="AN4" s="26"/>
      <c r="AO4" s="1"/>
      <c r="AP4" s="1"/>
      <c r="AQ4" s="1"/>
      <c r="AR4" s="1"/>
      <c r="AS4" s="1"/>
      <c r="AT4" s="1"/>
      <c r="AU4" s="1"/>
      <c r="AV4" s="1"/>
    </row>
    <row r="5" spans="1:48" s="10" customFormat="1">
      <c r="A5" s="102"/>
      <c r="B5" s="11">
        <v>3</v>
      </c>
      <c r="C5" s="11" t="s">
        <v>307</v>
      </c>
      <c r="D5" s="11" t="s">
        <v>29</v>
      </c>
      <c r="E5" s="109">
        <v>43252</v>
      </c>
      <c r="F5" s="13">
        <f t="shared" si="0"/>
        <v>2.4989098259999998</v>
      </c>
      <c r="G5" s="14">
        <v>2498909.8259999999</v>
      </c>
      <c r="H5" s="4">
        <v>3601</v>
      </c>
      <c r="I5" s="15">
        <v>0.66537073000000002</v>
      </c>
      <c r="J5" s="16">
        <v>0.49430713700000001</v>
      </c>
      <c r="K5" s="4">
        <f t="shared" si="1"/>
        <v>693.94885476256593</v>
      </c>
      <c r="L5" s="17">
        <f>K5/$AH$19</f>
        <v>3.2472645968519426E-2</v>
      </c>
      <c r="M5" s="45">
        <v>8.6630189999999992E-3</v>
      </c>
      <c r="N5" s="27" t="s">
        <v>302</v>
      </c>
      <c r="O5" s="20" t="s">
        <v>32</v>
      </c>
      <c r="P5" s="20" t="s">
        <v>33</v>
      </c>
      <c r="Q5" s="27" t="s">
        <v>33</v>
      </c>
      <c r="R5" s="27"/>
      <c r="S5" s="27"/>
      <c r="T5" s="27"/>
      <c r="U5" s="27"/>
      <c r="V5" s="20" t="s">
        <v>88</v>
      </c>
      <c r="W5" s="19" t="s">
        <v>31</v>
      </c>
      <c r="X5" s="19" t="s">
        <v>31</v>
      </c>
      <c r="Y5" s="4"/>
      <c r="Z5" s="21" t="s">
        <v>47</v>
      </c>
      <c r="AA5" s="14">
        <v>2000000</v>
      </c>
      <c r="AB5" s="14">
        <v>1272</v>
      </c>
      <c r="AC5" s="14">
        <f t="shared" si="2"/>
        <v>1572.3270440251572</v>
      </c>
      <c r="AD5" s="22"/>
      <c r="AF5" s="23" t="s">
        <v>48</v>
      </c>
      <c r="AG5" s="17">
        <f>AVERAGE(J3:J47)</f>
        <v>0.49197242860468016</v>
      </c>
      <c r="AH5" s="20" t="s">
        <v>49</v>
      </c>
      <c r="AI5" s="20" t="s">
        <v>42</v>
      </c>
      <c r="AJ5" s="27" t="s">
        <v>43</v>
      </c>
      <c r="AL5" s="26"/>
      <c r="AM5" s="26"/>
      <c r="AN5" s="26"/>
      <c r="AO5" s="1"/>
      <c r="AP5" s="1"/>
      <c r="AQ5" s="1"/>
      <c r="AR5" s="1"/>
      <c r="AS5" s="1"/>
      <c r="AT5" s="1"/>
      <c r="AU5" s="1"/>
      <c r="AV5" s="1"/>
    </row>
    <row r="6" spans="1:48" s="10" customFormat="1">
      <c r="A6" s="101"/>
      <c r="B6" s="11">
        <v>4</v>
      </c>
      <c r="C6" s="11" t="s">
        <v>44</v>
      </c>
      <c r="D6" s="11" t="s">
        <v>45</v>
      </c>
      <c r="E6" s="109">
        <v>43282</v>
      </c>
      <c r="F6" s="13">
        <f t="shared" si="0"/>
        <v>36.412101279883387</v>
      </c>
      <c r="G6" s="14">
        <v>36412101.279883385</v>
      </c>
      <c r="H6" s="4">
        <v>39516</v>
      </c>
      <c r="I6" s="15">
        <v>0.70060228768093935</v>
      </c>
      <c r="J6" s="43">
        <v>0.2982336268853123</v>
      </c>
      <c r="K6" s="4">
        <f t="shared" si="1"/>
        <v>921.45210243656709</v>
      </c>
      <c r="L6" s="17">
        <f>K6/$AH$20</f>
        <v>0.11706925453393052</v>
      </c>
      <c r="M6" s="45">
        <v>3.6521237936258176E-3</v>
      </c>
      <c r="N6" s="27" t="s">
        <v>302</v>
      </c>
      <c r="O6" s="20" t="s">
        <v>32</v>
      </c>
      <c r="P6" s="20" t="s">
        <v>32</v>
      </c>
      <c r="Q6" s="20" t="s">
        <v>32</v>
      </c>
      <c r="R6" s="20">
        <v>2010</v>
      </c>
      <c r="S6" s="20"/>
      <c r="T6" s="20"/>
      <c r="U6" s="20"/>
      <c r="V6" s="20">
        <v>2010</v>
      </c>
      <c r="W6" s="19">
        <v>0.497</v>
      </c>
      <c r="X6" s="19" t="s">
        <v>31</v>
      </c>
      <c r="Y6" s="4"/>
      <c r="Z6" s="21" t="s">
        <v>51</v>
      </c>
      <c r="AA6" s="14">
        <v>1500000</v>
      </c>
      <c r="AB6" s="14">
        <v>1746</v>
      </c>
      <c r="AC6" s="14">
        <f t="shared" si="2"/>
        <v>859.10652920962195</v>
      </c>
      <c r="AD6" s="22"/>
      <c r="AF6" s="23" t="s">
        <v>404</v>
      </c>
      <c r="AG6" s="4">
        <f>SUM(G3:G48)/SUM(H3:H48)</f>
        <v>1301.6332950886131</v>
      </c>
      <c r="AH6" s="20" t="s">
        <v>53</v>
      </c>
      <c r="AI6" s="20" t="s">
        <v>54</v>
      </c>
      <c r="AJ6" s="27" t="s">
        <v>320</v>
      </c>
      <c r="AL6" s="26"/>
      <c r="AM6" s="26"/>
      <c r="AN6" s="26"/>
      <c r="AO6" s="1"/>
      <c r="AP6" s="1"/>
      <c r="AQ6" s="1"/>
      <c r="AR6" s="1"/>
      <c r="AS6" s="1"/>
      <c r="AT6" s="1"/>
      <c r="AU6" s="1"/>
      <c r="AV6" s="1"/>
    </row>
    <row r="7" spans="1:48" s="10" customFormat="1" ht="25.5">
      <c r="A7" s="101"/>
      <c r="B7" s="11">
        <v>5</v>
      </c>
      <c r="C7" s="11" t="s">
        <v>134</v>
      </c>
      <c r="D7" s="11" t="s">
        <v>45</v>
      </c>
      <c r="E7" s="109">
        <v>43313</v>
      </c>
      <c r="F7" s="13">
        <f t="shared" si="0"/>
        <v>80.174376125364375</v>
      </c>
      <c r="G7" s="14">
        <v>80174376.125364378</v>
      </c>
      <c r="H7" s="4">
        <v>121316</v>
      </c>
      <c r="I7" s="15">
        <v>0.87293932580698996</v>
      </c>
      <c r="J7" s="16">
        <v>7.44742549793833E-2</v>
      </c>
      <c r="K7" s="4">
        <f t="shared" si="1"/>
        <v>660.87223552840828</v>
      </c>
      <c r="L7" s="17">
        <f>K7/$AH$20</f>
        <v>8.3962931714954683E-2</v>
      </c>
      <c r="M7" s="45" t="s">
        <v>420</v>
      </c>
      <c r="N7" s="27" t="s">
        <v>302</v>
      </c>
      <c r="O7" s="4" t="s">
        <v>33</v>
      </c>
      <c r="P7" s="20" t="s">
        <v>32</v>
      </c>
      <c r="Q7" s="20" t="s">
        <v>32</v>
      </c>
      <c r="R7" s="20"/>
      <c r="S7" s="20">
        <v>2015</v>
      </c>
      <c r="T7" s="20"/>
      <c r="U7" s="20"/>
      <c r="V7" s="20">
        <v>2015</v>
      </c>
      <c r="W7" s="19" t="s">
        <v>31</v>
      </c>
      <c r="X7" s="19" t="s">
        <v>31</v>
      </c>
      <c r="Y7" s="4"/>
      <c r="Z7" s="21" t="s">
        <v>362</v>
      </c>
      <c r="AA7" s="14">
        <v>2000000</v>
      </c>
      <c r="AB7" s="111">
        <v>2253.4504751569193</v>
      </c>
      <c r="AC7" s="14">
        <f t="shared" si="2"/>
        <v>887.52782546096546</v>
      </c>
      <c r="AD7" s="22"/>
      <c r="AF7" s="23" t="s">
        <v>57</v>
      </c>
      <c r="AG7" s="30">
        <f>+AC174</f>
        <v>157960.11990698834</v>
      </c>
      <c r="AH7" s="20" t="s">
        <v>58</v>
      </c>
      <c r="AI7" s="20" t="s">
        <v>59</v>
      </c>
      <c r="AJ7" s="27" t="s">
        <v>43</v>
      </c>
      <c r="AL7" s="26"/>
      <c r="AM7" s="26"/>
      <c r="AN7" s="26"/>
      <c r="AO7" s="1"/>
      <c r="AP7" s="1"/>
      <c r="AQ7" s="1"/>
      <c r="AR7" s="1"/>
      <c r="AS7" s="1"/>
      <c r="AT7" s="1"/>
      <c r="AU7" s="1"/>
      <c r="AV7" s="1"/>
    </row>
    <row r="8" spans="1:48" s="10" customFormat="1" ht="25.5">
      <c r="A8" s="101"/>
      <c r="B8" s="11">
        <v>6</v>
      </c>
      <c r="C8" s="11" t="s">
        <v>211</v>
      </c>
      <c r="D8" s="11" t="s">
        <v>45</v>
      </c>
      <c r="E8" s="109">
        <v>43252</v>
      </c>
      <c r="F8" s="13">
        <f t="shared" si="0"/>
        <v>153.68574100000001</v>
      </c>
      <c r="G8" s="14">
        <v>153685741</v>
      </c>
      <c r="H8" s="4">
        <v>67179</v>
      </c>
      <c r="I8" s="15">
        <v>0.50131737600000004</v>
      </c>
      <c r="J8" s="16">
        <v>0.2266482085</v>
      </c>
      <c r="K8" s="4">
        <f t="shared" si="1"/>
        <v>2287.7051012965362</v>
      </c>
      <c r="L8" s="17">
        <f>K8/$AH$20</f>
        <v>0.29064986676363058</v>
      </c>
      <c r="M8" s="45">
        <v>4.9753434000000003E-3</v>
      </c>
      <c r="N8" s="27" t="s">
        <v>302</v>
      </c>
      <c r="O8" s="20" t="s">
        <v>32</v>
      </c>
      <c r="P8" s="20" t="s">
        <v>32</v>
      </c>
      <c r="Q8" s="20" t="s">
        <v>32</v>
      </c>
      <c r="R8" s="20">
        <v>2016</v>
      </c>
      <c r="S8" s="20"/>
      <c r="T8" s="20"/>
      <c r="U8" s="20"/>
      <c r="V8" s="20">
        <v>2016</v>
      </c>
      <c r="W8" s="19">
        <v>0.47</v>
      </c>
      <c r="X8" s="19" t="s">
        <v>31</v>
      </c>
      <c r="Y8" s="4"/>
      <c r="Z8" s="21" t="s">
        <v>56</v>
      </c>
      <c r="AA8" s="14">
        <v>1000000</v>
      </c>
      <c r="AB8" s="14">
        <v>700</v>
      </c>
      <c r="AC8" s="14">
        <f t="shared" si="2"/>
        <v>1428.5714285714287</v>
      </c>
      <c r="AD8" s="22"/>
      <c r="AF8" s="23" t="s">
        <v>405</v>
      </c>
      <c r="AG8" s="16">
        <f>COUNTIF(L3:L48,"&lt;40%")/COUNT(L3:L48)</f>
        <v>0.93478260869565222</v>
      </c>
      <c r="AH8" s="20" t="s">
        <v>41</v>
      </c>
      <c r="AI8" s="20" t="s">
        <v>42</v>
      </c>
      <c r="AJ8" s="27" t="s">
        <v>43</v>
      </c>
      <c r="AL8" s="26"/>
      <c r="AM8" s="26"/>
      <c r="AN8" s="26"/>
      <c r="AO8" s="1"/>
      <c r="AP8" s="1"/>
      <c r="AQ8" s="1"/>
      <c r="AR8" s="1"/>
      <c r="AS8" s="1"/>
      <c r="AT8" s="1"/>
      <c r="AU8" s="1"/>
      <c r="AV8" s="1"/>
    </row>
    <row r="9" spans="1:48" s="10" customFormat="1">
      <c r="A9" s="101"/>
      <c r="B9" s="11">
        <v>7</v>
      </c>
      <c r="C9" s="11" t="s">
        <v>207</v>
      </c>
      <c r="D9" s="11" t="s">
        <v>45</v>
      </c>
      <c r="E9" s="109">
        <v>43252</v>
      </c>
      <c r="F9" s="13">
        <f t="shared" si="0"/>
        <v>54.716939630000006</v>
      </c>
      <c r="G9" s="14">
        <v>54716939.630000003</v>
      </c>
      <c r="H9" s="4">
        <v>30611</v>
      </c>
      <c r="I9" s="15">
        <v>0.593054784</v>
      </c>
      <c r="J9" s="16">
        <v>0.37022638920649997</v>
      </c>
      <c r="K9" s="4">
        <f t="shared" si="1"/>
        <v>1787.4927192839177</v>
      </c>
      <c r="L9" s="17">
        <f>K9/$AH$20</f>
        <v>0.22709855409527605</v>
      </c>
      <c r="M9" s="45">
        <v>2.3383649999999998E-3</v>
      </c>
      <c r="N9" s="27" t="s">
        <v>302</v>
      </c>
      <c r="O9" s="20" t="s">
        <v>32</v>
      </c>
      <c r="P9" s="20" t="s">
        <v>33</v>
      </c>
      <c r="Q9" s="20" t="s">
        <v>32</v>
      </c>
      <c r="R9" s="20"/>
      <c r="S9" s="20">
        <v>2017</v>
      </c>
      <c r="T9" s="20"/>
      <c r="U9" s="20"/>
      <c r="V9" s="20">
        <v>2017</v>
      </c>
      <c r="W9" s="19" t="s">
        <v>31</v>
      </c>
      <c r="X9" s="19" t="s">
        <v>31</v>
      </c>
      <c r="Y9" s="4"/>
      <c r="Z9" s="21" t="s">
        <v>62</v>
      </c>
      <c r="AA9" s="14">
        <v>1000000</v>
      </c>
      <c r="AB9" s="14">
        <v>700</v>
      </c>
      <c r="AC9" s="14">
        <f t="shared" si="2"/>
        <v>1428.5714285714287</v>
      </c>
      <c r="AD9" s="22"/>
      <c r="AF9" s="23" t="s">
        <v>68</v>
      </c>
      <c r="AG9" s="31">
        <f>AVERAGE(M3:M48)</f>
        <v>8.3968704638428884E-3</v>
      </c>
      <c r="AH9" s="20" t="s">
        <v>69</v>
      </c>
      <c r="AI9" s="20" t="s">
        <v>42</v>
      </c>
      <c r="AJ9" s="27" t="s">
        <v>43</v>
      </c>
      <c r="AL9" s="26"/>
      <c r="AM9" s="26"/>
      <c r="AN9" s="26"/>
      <c r="AO9" s="1"/>
      <c r="AP9" s="1"/>
      <c r="AQ9" s="1"/>
      <c r="AR9" s="1"/>
      <c r="AS9" s="1"/>
      <c r="AT9" s="1"/>
      <c r="AU9" s="1"/>
      <c r="AV9" s="1"/>
    </row>
    <row r="10" spans="1:48">
      <c r="A10" s="102"/>
      <c r="B10" s="11">
        <v>8</v>
      </c>
      <c r="C10" s="32" t="s">
        <v>343</v>
      </c>
      <c r="D10" s="32" t="s">
        <v>45</v>
      </c>
      <c r="E10" s="109">
        <v>43282</v>
      </c>
      <c r="F10" s="13">
        <f t="shared" si="0"/>
        <v>4.4179760000000003</v>
      </c>
      <c r="G10" s="14">
        <v>4417976</v>
      </c>
      <c r="H10" s="4">
        <v>2234</v>
      </c>
      <c r="I10" s="15">
        <v>0.48030438674999998</v>
      </c>
      <c r="J10" s="16">
        <v>0.23858549687</v>
      </c>
      <c r="K10" s="4">
        <f t="shared" si="1"/>
        <v>1977.6078782452998</v>
      </c>
      <c r="L10" s="17">
        <f>K10/$AH$20</f>
        <v>0.25125243021792654</v>
      </c>
      <c r="M10" s="45">
        <v>8.4456919999999994E-3</v>
      </c>
      <c r="N10" s="27" t="s">
        <v>302</v>
      </c>
      <c r="O10" s="20" t="s">
        <v>32</v>
      </c>
      <c r="P10" s="20" t="s">
        <v>32</v>
      </c>
      <c r="Q10" s="27" t="s">
        <v>33</v>
      </c>
      <c r="V10" s="20" t="s">
        <v>88</v>
      </c>
      <c r="W10" s="19" t="s">
        <v>31</v>
      </c>
      <c r="X10" s="19" t="s">
        <v>31</v>
      </c>
      <c r="Y10" s="4"/>
      <c r="Z10" s="21" t="s">
        <v>67</v>
      </c>
      <c r="AA10" s="14">
        <v>1000000</v>
      </c>
      <c r="AB10" s="14">
        <v>988</v>
      </c>
      <c r="AC10" s="14">
        <f t="shared" si="2"/>
        <v>1012.1457489878543</v>
      </c>
      <c r="AD10" s="22"/>
    </row>
    <row r="11" spans="1:48" ht="15" customHeight="1">
      <c r="A11" s="102"/>
      <c r="B11" s="11">
        <v>9</v>
      </c>
      <c r="C11" s="32" t="s">
        <v>67</v>
      </c>
      <c r="D11" s="32" t="s">
        <v>65</v>
      </c>
      <c r="E11" s="109">
        <v>43313</v>
      </c>
      <c r="F11" s="13">
        <f t="shared" si="0"/>
        <v>99.866603150000003</v>
      </c>
      <c r="G11" s="14">
        <v>99866603.150000006</v>
      </c>
      <c r="H11" s="4">
        <v>99544</v>
      </c>
      <c r="I11" s="15">
        <v>0.45624045648</v>
      </c>
      <c r="J11" s="16">
        <v>0.82888973720000003</v>
      </c>
      <c r="K11" s="4">
        <f t="shared" si="1"/>
        <v>1003.2408095917384</v>
      </c>
      <c r="L11" s="17">
        <f>K11/$AH$21</f>
        <v>6.6913947148118352E-2</v>
      </c>
      <c r="M11" s="45">
        <v>2.0517801991999998E-3</v>
      </c>
      <c r="N11" s="19" t="s">
        <v>33</v>
      </c>
      <c r="O11" s="20" t="s">
        <v>32</v>
      </c>
      <c r="P11" s="20" t="s">
        <v>32</v>
      </c>
      <c r="Q11" s="20" t="s">
        <v>32</v>
      </c>
      <c r="R11" s="20">
        <v>2013</v>
      </c>
      <c r="S11" s="20">
        <v>2016</v>
      </c>
      <c r="T11" s="20"/>
      <c r="U11" s="20"/>
      <c r="V11" s="20">
        <v>2016</v>
      </c>
      <c r="W11" s="19" t="s">
        <v>31</v>
      </c>
      <c r="X11" s="19" t="s">
        <v>31</v>
      </c>
      <c r="Y11" s="4"/>
      <c r="Z11" s="21" t="s">
        <v>72</v>
      </c>
      <c r="AA11" s="14">
        <v>934294</v>
      </c>
      <c r="AB11" s="14">
        <v>988</v>
      </c>
      <c r="AC11" s="14">
        <f t="shared" si="2"/>
        <v>945.64170040485828</v>
      </c>
      <c r="AD11" s="22"/>
      <c r="AF11" s="10"/>
      <c r="AG11" s="10"/>
      <c r="AH11" s="10"/>
      <c r="AI11" s="10"/>
      <c r="AJ11" s="10"/>
    </row>
    <row r="12" spans="1:48" s="10" customFormat="1" ht="15" customHeight="1">
      <c r="A12" s="101"/>
      <c r="B12" s="11">
        <v>10</v>
      </c>
      <c r="C12" s="32" t="s">
        <v>212</v>
      </c>
      <c r="D12" s="11" t="s">
        <v>71</v>
      </c>
      <c r="E12" s="109">
        <v>43282</v>
      </c>
      <c r="F12" s="13">
        <f t="shared" si="0"/>
        <v>35.380560281691849</v>
      </c>
      <c r="G12" s="14">
        <v>35380560.281691849</v>
      </c>
      <c r="H12" s="30">
        <v>41326</v>
      </c>
      <c r="I12" s="42">
        <v>0.66997851022857302</v>
      </c>
      <c r="J12" s="43">
        <v>0.51</v>
      </c>
      <c r="K12" s="4">
        <f t="shared" si="1"/>
        <v>856.13319173623984</v>
      </c>
      <c r="L12" s="17">
        <f>K12/$AH$22</f>
        <v>4.7237540925636715E-2</v>
      </c>
      <c r="M12" s="45">
        <v>1.0531065233852965E-3</v>
      </c>
      <c r="N12" s="27" t="s">
        <v>302</v>
      </c>
      <c r="O12" s="20" t="s">
        <v>32</v>
      </c>
      <c r="P12" s="20" t="s">
        <v>33</v>
      </c>
      <c r="Q12" s="20" t="s">
        <v>32</v>
      </c>
      <c r="R12" s="20">
        <v>2011</v>
      </c>
      <c r="S12" s="20"/>
      <c r="T12" s="20"/>
      <c r="U12" s="20"/>
      <c r="V12" s="20">
        <v>2011</v>
      </c>
      <c r="W12" s="19" t="s">
        <v>31</v>
      </c>
      <c r="X12" s="19" t="s">
        <v>31</v>
      </c>
      <c r="Y12" s="4"/>
      <c r="Z12" s="21" t="s">
        <v>317</v>
      </c>
      <c r="AA12" s="14">
        <v>1000000</v>
      </c>
      <c r="AB12" s="14">
        <v>872</v>
      </c>
      <c r="AC12" s="14">
        <f t="shared" si="2"/>
        <v>1146.788990825688</v>
      </c>
      <c r="AD12" s="22"/>
      <c r="AL12" s="26"/>
      <c r="AM12" s="26"/>
      <c r="AN12" s="26"/>
      <c r="AO12" s="1"/>
      <c r="AP12" s="1"/>
      <c r="AQ12" s="1"/>
      <c r="AR12" s="1"/>
      <c r="AS12" s="1"/>
      <c r="AT12" s="1"/>
      <c r="AU12" s="1"/>
      <c r="AV12" s="1"/>
    </row>
    <row r="13" spans="1:48" s="10" customFormat="1">
      <c r="A13" s="101"/>
      <c r="B13" s="11">
        <v>11</v>
      </c>
      <c r="C13" s="32" t="s">
        <v>76</v>
      </c>
      <c r="D13" s="11" t="s">
        <v>77</v>
      </c>
      <c r="E13" s="109">
        <v>43313</v>
      </c>
      <c r="F13" s="13">
        <f t="shared" si="0"/>
        <v>45.699663999999999</v>
      </c>
      <c r="G13" s="14">
        <v>45699664</v>
      </c>
      <c r="H13" s="4">
        <v>16241</v>
      </c>
      <c r="I13" s="15">
        <v>0.41899999999999998</v>
      </c>
      <c r="J13" s="16">
        <v>0.58099999999999996</v>
      </c>
      <c r="K13" s="4">
        <f t="shared" si="1"/>
        <v>2813.8454528662028</v>
      </c>
      <c r="L13" s="17">
        <f>K13/$AH$23</f>
        <v>0.24791589893094299</v>
      </c>
      <c r="M13" s="45">
        <v>1.6364949E-2</v>
      </c>
      <c r="N13" s="27" t="s">
        <v>33</v>
      </c>
      <c r="O13" s="20" t="s">
        <v>32</v>
      </c>
      <c r="P13" s="20" t="s">
        <v>32</v>
      </c>
      <c r="Q13" s="20" t="s">
        <v>32</v>
      </c>
      <c r="R13" s="20"/>
      <c r="S13" s="20">
        <v>2014</v>
      </c>
      <c r="T13" s="20"/>
      <c r="U13" s="20"/>
      <c r="V13" s="20">
        <v>2014</v>
      </c>
      <c r="W13" s="19">
        <v>0.35</v>
      </c>
      <c r="X13" s="19" t="s">
        <v>31</v>
      </c>
      <c r="Y13" s="4"/>
      <c r="Z13" s="21" t="s">
        <v>318</v>
      </c>
      <c r="AA13" s="14">
        <v>500000</v>
      </c>
      <c r="AB13" s="14">
        <v>872</v>
      </c>
      <c r="AC13" s="14">
        <f t="shared" si="2"/>
        <v>573.39449541284398</v>
      </c>
      <c r="AD13" s="22"/>
      <c r="AL13" s="26"/>
      <c r="AM13" s="26"/>
      <c r="AN13" s="26"/>
      <c r="AO13" s="1"/>
      <c r="AP13" s="1"/>
      <c r="AQ13" s="1"/>
      <c r="AR13" s="1"/>
      <c r="AS13" s="1"/>
      <c r="AT13" s="1"/>
      <c r="AU13" s="1"/>
      <c r="AV13" s="1"/>
    </row>
    <row r="14" spans="1:48" s="10" customFormat="1">
      <c r="A14" s="101"/>
      <c r="B14" s="11">
        <v>12</v>
      </c>
      <c r="C14" s="11" t="s">
        <v>79</v>
      </c>
      <c r="D14" s="11" t="s">
        <v>77</v>
      </c>
      <c r="E14" s="109">
        <v>43282</v>
      </c>
      <c r="F14" s="13">
        <f t="shared" si="0"/>
        <v>39.884985700000001</v>
      </c>
      <c r="G14" s="14">
        <v>39884985.700000003</v>
      </c>
      <c r="H14" s="4">
        <v>17410</v>
      </c>
      <c r="I14" s="15">
        <v>0.56110000000000004</v>
      </c>
      <c r="J14" s="15">
        <v>0.49540000000000001</v>
      </c>
      <c r="K14" s="4">
        <f t="shared" si="1"/>
        <v>2290.923934520391</v>
      </c>
      <c r="L14" s="17">
        <f>K14/$AH$23</f>
        <v>0.20184351845994633</v>
      </c>
      <c r="M14" s="45">
        <v>4.1424109123000003E-3</v>
      </c>
      <c r="N14" s="27" t="s">
        <v>302</v>
      </c>
      <c r="O14" s="20" t="s">
        <v>32</v>
      </c>
      <c r="P14" s="20" t="s">
        <v>32</v>
      </c>
      <c r="Q14" s="20" t="s">
        <v>141</v>
      </c>
      <c r="R14" s="20"/>
      <c r="S14" s="20"/>
      <c r="T14" s="20"/>
      <c r="U14" s="20"/>
      <c r="V14" s="20" t="s">
        <v>88</v>
      </c>
      <c r="W14" s="19">
        <v>0.43</v>
      </c>
      <c r="X14" s="19" t="s">
        <v>31</v>
      </c>
      <c r="Y14" s="4"/>
      <c r="Z14" s="21" t="s">
        <v>322</v>
      </c>
      <c r="AA14" s="14">
        <v>500000</v>
      </c>
      <c r="AB14" s="14">
        <v>872</v>
      </c>
      <c r="AC14" s="14">
        <f t="shared" si="2"/>
        <v>573.39449541284398</v>
      </c>
      <c r="AD14" s="22"/>
      <c r="AG14" s="33"/>
      <c r="AH14" s="34"/>
      <c r="AI14" s="33"/>
      <c r="AL14" s="26"/>
      <c r="AM14" s="26"/>
      <c r="AN14" s="26"/>
      <c r="AO14" s="1"/>
      <c r="AP14" s="1"/>
      <c r="AQ14" s="1"/>
      <c r="AR14" s="1"/>
      <c r="AS14" s="1"/>
      <c r="AT14" s="1"/>
      <c r="AU14" s="1"/>
      <c r="AV14" s="1"/>
    </row>
    <row r="15" spans="1:48" s="10" customFormat="1">
      <c r="A15" s="102"/>
      <c r="B15" s="11">
        <v>13</v>
      </c>
      <c r="C15" s="11" t="s">
        <v>81</v>
      </c>
      <c r="D15" s="11" t="s">
        <v>77</v>
      </c>
      <c r="E15" s="109">
        <v>43313</v>
      </c>
      <c r="F15" s="13">
        <f t="shared" si="0"/>
        <v>50.674843000000003</v>
      </c>
      <c r="G15" s="14">
        <v>50674843</v>
      </c>
      <c r="H15" s="4">
        <v>47108</v>
      </c>
      <c r="I15" s="15">
        <v>0.78506835399999997</v>
      </c>
      <c r="J15" s="16">
        <v>0.74880598899999995</v>
      </c>
      <c r="K15" s="4">
        <f t="shared" si="1"/>
        <v>1075.716290226713</v>
      </c>
      <c r="L15" s="17">
        <f>K15/$AH$23</f>
        <v>9.4776765658741227E-2</v>
      </c>
      <c r="M15" s="45">
        <v>3.0000000000000001E-3</v>
      </c>
      <c r="N15" s="27" t="s">
        <v>302</v>
      </c>
      <c r="O15" s="20" t="s">
        <v>32</v>
      </c>
      <c r="P15" s="20" t="s">
        <v>32</v>
      </c>
      <c r="Q15" s="20" t="s">
        <v>32</v>
      </c>
      <c r="R15" s="20">
        <v>2016</v>
      </c>
      <c r="S15" s="20">
        <v>2016</v>
      </c>
      <c r="T15" s="20">
        <v>2014</v>
      </c>
      <c r="U15" s="20"/>
      <c r="V15" s="20">
        <v>2016</v>
      </c>
      <c r="W15" s="19">
        <v>0.59</v>
      </c>
      <c r="X15" s="19" t="s">
        <v>31</v>
      </c>
      <c r="Y15" s="4"/>
      <c r="Z15" s="21" t="s">
        <v>321</v>
      </c>
      <c r="AA15" s="14">
        <v>900000</v>
      </c>
      <c r="AB15" s="14">
        <v>925</v>
      </c>
      <c r="AC15" s="14">
        <f t="shared" si="2"/>
        <v>972.97297297297303</v>
      </c>
      <c r="AD15" s="22"/>
      <c r="AG15" s="33"/>
      <c r="AH15" s="34"/>
      <c r="AI15" s="33"/>
      <c r="AO15" s="1"/>
      <c r="AP15" s="1"/>
      <c r="AQ15" s="1"/>
      <c r="AR15" s="1"/>
      <c r="AS15" s="1"/>
      <c r="AT15" s="1"/>
      <c r="AU15" s="1"/>
      <c r="AV15" s="1"/>
    </row>
    <row r="16" spans="1:48" s="10" customFormat="1">
      <c r="A16" s="101"/>
      <c r="B16" s="11">
        <v>14</v>
      </c>
      <c r="C16" s="11" t="s">
        <v>84</v>
      </c>
      <c r="D16" s="11" t="s">
        <v>77</v>
      </c>
      <c r="E16" s="109">
        <v>43344</v>
      </c>
      <c r="F16" s="13">
        <f t="shared" si="0"/>
        <v>93.62018959000001</v>
      </c>
      <c r="G16" s="14">
        <v>93620189.590000004</v>
      </c>
      <c r="H16" s="4">
        <v>28007</v>
      </c>
      <c r="I16" s="15">
        <v>0.54339999999999999</v>
      </c>
      <c r="J16" s="16">
        <v>0</v>
      </c>
      <c r="K16" s="4">
        <f t="shared" si="1"/>
        <v>3342.7425140143537</v>
      </c>
      <c r="L16" s="17">
        <f>K16/$AH$23</f>
        <v>0.29451475894399592</v>
      </c>
      <c r="M16" s="45">
        <v>2.2426709999999999E-2</v>
      </c>
      <c r="N16" s="27" t="s">
        <v>302</v>
      </c>
      <c r="O16" s="20" t="s">
        <v>32</v>
      </c>
      <c r="P16" s="20" t="s">
        <v>32</v>
      </c>
      <c r="Q16" s="20" t="s">
        <v>32</v>
      </c>
      <c r="R16" s="20">
        <v>2016</v>
      </c>
      <c r="S16" s="20"/>
      <c r="T16" s="20"/>
      <c r="U16" s="20"/>
      <c r="V16" s="20">
        <v>2016</v>
      </c>
      <c r="W16" s="19">
        <v>0.34</v>
      </c>
      <c r="X16" s="19" t="s">
        <v>31</v>
      </c>
      <c r="Y16" s="4"/>
      <c r="Z16" s="21" t="s">
        <v>328</v>
      </c>
      <c r="AA16" s="14">
        <v>900000</v>
      </c>
      <c r="AB16" s="14">
        <v>925</v>
      </c>
      <c r="AC16" s="14">
        <f t="shared" si="2"/>
        <v>972.97297297297303</v>
      </c>
      <c r="AD16" s="22"/>
      <c r="AH16" s="34"/>
      <c r="AI16" s="33"/>
      <c r="AO16" s="1"/>
      <c r="AP16" s="1"/>
      <c r="AQ16" s="1"/>
      <c r="AR16" s="1"/>
      <c r="AS16" s="1"/>
      <c r="AT16" s="1"/>
      <c r="AU16" s="1"/>
      <c r="AV16" s="1"/>
    </row>
    <row r="17" spans="1:48" s="10" customFormat="1">
      <c r="A17" s="101"/>
      <c r="B17" s="11">
        <v>15</v>
      </c>
      <c r="C17" s="11" t="s">
        <v>384</v>
      </c>
      <c r="D17" s="11" t="s">
        <v>86</v>
      </c>
      <c r="E17" s="109">
        <v>43252</v>
      </c>
      <c r="F17" s="13">
        <f t="shared" si="0"/>
        <v>8.5652878907177907</v>
      </c>
      <c r="G17" s="14">
        <v>8565287.8907177914</v>
      </c>
      <c r="H17" s="30">
        <v>4636</v>
      </c>
      <c r="I17" s="42">
        <v>0.69154443485763595</v>
      </c>
      <c r="J17" s="43">
        <v>0.93154486999999997</v>
      </c>
      <c r="K17" s="4">
        <f t="shared" si="1"/>
        <v>1847.559941914968</v>
      </c>
      <c r="L17" s="17">
        <f>K17/$AH$25</f>
        <v>0.21887927282489847</v>
      </c>
      <c r="M17" s="45">
        <v>1.6848848247467151E-2</v>
      </c>
      <c r="N17" s="27" t="s">
        <v>302</v>
      </c>
      <c r="O17" s="20" t="s">
        <v>32</v>
      </c>
      <c r="P17" s="20" t="s">
        <v>32</v>
      </c>
      <c r="Q17" s="20" t="s">
        <v>33</v>
      </c>
      <c r="R17" s="20"/>
      <c r="S17" s="20"/>
      <c r="T17" s="20"/>
      <c r="U17" s="20"/>
      <c r="V17" s="20" t="s">
        <v>88</v>
      </c>
      <c r="W17" s="19" t="s">
        <v>31</v>
      </c>
      <c r="X17" s="19" t="s">
        <v>31</v>
      </c>
      <c r="Y17" s="4"/>
      <c r="Z17" s="21" t="s">
        <v>344</v>
      </c>
      <c r="AA17" s="14">
        <v>1000000</v>
      </c>
      <c r="AB17" s="14">
        <v>953.64941819623175</v>
      </c>
      <c r="AC17" s="14">
        <f t="shared" si="2"/>
        <v>1048.6033765861646</v>
      </c>
      <c r="AD17" s="22"/>
      <c r="AH17" s="34"/>
      <c r="AI17" s="33"/>
      <c r="AO17" s="1"/>
      <c r="AP17" s="1"/>
      <c r="AQ17" s="1"/>
      <c r="AR17" s="1"/>
      <c r="AS17" s="1"/>
      <c r="AT17" s="1"/>
      <c r="AU17" s="1"/>
      <c r="AV17" s="1"/>
    </row>
    <row r="18" spans="1:48" s="10" customFormat="1" ht="16.5" customHeight="1">
      <c r="A18" s="101"/>
      <c r="B18" s="11">
        <v>16</v>
      </c>
      <c r="C18" s="11" t="s">
        <v>231</v>
      </c>
      <c r="D18" s="11" t="s">
        <v>86</v>
      </c>
      <c r="E18" s="109">
        <v>43252</v>
      </c>
      <c r="F18" s="13">
        <f t="shared" si="0"/>
        <v>24.926145576157904</v>
      </c>
      <c r="G18" s="14">
        <v>24926145.576157905</v>
      </c>
      <c r="H18" s="4">
        <v>32792</v>
      </c>
      <c r="I18" s="15">
        <v>0.67193217858014154</v>
      </c>
      <c r="J18" s="16">
        <v>0.77390827030983167</v>
      </c>
      <c r="K18" s="4">
        <f t="shared" si="1"/>
        <v>760.12885997066064</v>
      </c>
      <c r="L18" s="17">
        <f>K18/$AH$25</f>
        <v>9.0051991466729139E-2</v>
      </c>
      <c r="M18" s="45">
        <v>8.0900025973924088E-3</v>
      </c>
      <c r="N18" s="27" t="s">
        <v>33</v>
      </c>
      <c r="O18" s="20" t="s">
        <v>32</v>
      </c>
      <c r="P18" s="20" t="s">
        <v>32</v>
      </c>
      <c r="Q18" s="20" t="s">
        <v>32</v>
      </c>
      <c r="R18" s="20"/>
      <c r="S18" s="20">
        <v>2016</v>
      </c>
      <c r="T18" s="20"/>
      <c r="U18" s="20"/>
      <c r="V18" s="20">
        <v>2016</v>
      </c>
      <c r="W18" s="19" t="s">
        <v>31</v>
      </c>
      <c r="X18" s="19" t="s">
        <v>31</v>
      </c>
      <c r="Y18" s="4"/>
      <c r="Z18" s="21" t="s">
        <v>75</v>
      </c>
      <c r="AA18" s="14">
        <v>850000</v>
      </c>
      <c r="AB18" s="14">
        <v>1450</v>
      </c>
      <c r="AC18" s="14">
        <f t="shared" si="2"/>
        <v>586.20689655172418</v>
      </c>
      <c r="AD18" s="4"/>
      <c r="AF18" s="5" t="s">
        <v>93</v>
      </c>
      <c r="AG18" s="6" t="s">
        <v>408</v>
      </c>
      <c r="AH18" s="6" t="s">
        <v>410</v>
      </c>
      <c r="AI18" s="6" t="s">
        <v>412</v>
      </c>
      <c r="AJ18" s="6" t="s">
        <v>414</v>
      </c>
      <c r="AK18" s="6" t="s">
        <v>416</v>
      </c>
      <c r="AO18" s="1"/>
      <c r="AP18" s="1"/>
      <c r="AQ18" s="1"/>
      <c r="AR18" s="1"/>
      <c r="AS18" s="1"/>
      <c r="AT18" s="1"/>
      <c r="AU18" s="1"/>
      <c r="AV18" s="1"/>
    </row>
    <row r="19" spans="1:48" s="10" customFormat="1">
      <c r="A19" s="101"/>
      <c r="B19" s="11">
        <v>17</v>
      </c>
      <c r="C19" s="11" t="s">
        <v>232</v>
      </c>
      <c r="D19" s="11" t="s">
        <v>86</v>
      </c>
      <c r="E19" s="109">
        <v>43252</v>
      </c>
      <c r="F19" s="13">
        <f t="shared" si="0"/>
        <v>20.211058108220101</v>
      </c>
      <c r="G19" s="14">
        <v>20211058.1082201</v>
      </c>
      <c r="H19" s="4">
        <v>30310</v>
      </c>
      <c r="I19" s="15">
        <v>0.81864071263609373</v>
      </c>
      <c r="J19" s="43">
        <v>0.89693170570768721</v>
      </c>
      <c r="K19" s="4">
        <f t="shared" si="1"/>
        <v>666.81155091455298</v>
      </c>
      <c r="L19" s="17">
        <f>K19/$AH$25</f>
        <v>7.8996748123984481E-2</v>
      </c>
      <c r="M19" s="45">
        <v>7.811581673699E-3</v>
      </c>
      <c r="N19" s="27" t="s">
        <v>33</v>
      </c>
      <c r="O19" s="20" t="s">
        <v>32</v>
      </c>
      <c r="P19" s="20" t="s">
        <v>32</v>
      </c>
      <c r="Q19" s="20" t="s">
        <v>33</v>
      </c>
      <c r="R19" s="20"/>
      <c r="S19" s="20"/>
      <c r="T19" s="20"/>
      <c r="U19" s="20"/>
      <c r="V19" s="20" t="s">
        <v>88</v>
      </c>
      <c r="W19" s="19" t="s">
        <v>31</v>
      </c>
      <c r="X19" s="19" t="s">
        <v>31</v>
      </c>
      <c r="Y19" s="4"/>
      <c r="Z19" s="21" t="s">
        <v>78</v>
      </c>
      <c r="AA19" s="14">
        <v>1000000</v>
      </c>
      <c r="AB19" s="14">
        <v>1451</v>
      </c>
      <c r="AC19" s="14">
        <f t="shared" si="2"/>
        <v>689.17987594762235</v>
      </c>
      <c r="AD19" s="4"/>
      <c r="AE19" s="5"/>
      <c r="AF19" s="11" t="s">
        <v>29</v>
      </c>
      <c r="AG19" s="4">
        <v>390441.11</v>
      </c>
      <c r="AH19" s="4">
        <v>21370.258999999998</v>
      </c>
      <c r="AI19" s="36">
        <v>0.82699999999999996</v>
      </c>
      <c r="AJ19" s="37">
        <v>32.6</v>
      </c>
      <c r="AK19" s="106">
        <v>42.7</v>
      </c>
      <c r="AO19" s="1"/>
      <c r="AP19" s="1"/>
      <c r="AQ19" s="1"/>
      <c r="AR19" s="1"/>
      <c r="AS19" s="1"/>
      <c r="AT19" s="1"/>
      <c r="AU19" s="1"/>
      <c r="AV19" s="1"/>
    </row>
    <row r="20" spans="1:48" s="10" customFormat="1">
      <c r="A20" s="101"/>
      <c r="B20" s="11">
        <v>18</v>
      </c>
      <c r="C20" s="11" t="s">
        <v>385</v>
      </c>
      <c r="D20" s="11" t="s">
        <v>86</v>
      </c>
      <c r="E20" s="109">
        <v>43252</v>
      </c>
      <c r="F20" s="13">
        <f t="shared" si="0"/>
        <v>4.0690309077757902</v>
      </c>
      <c r="G20" s="14">
        <v>4069030.90777579</v>
      </c>
      <c r="H20" s="4">
        <v>6652</v>
      </c>
      <c r="I20" s="15">
        <v>0.72083583884545999</v>
      </c>
      <c r="J20" s="16">
        <v>0.60002907822041296</v>
      </c>
      <c r="K20" s="4">
        <f t="shared" si="1"/>
        <v>611.70037699575914</v>
      </c>
      <c r="L20" s="17">
        <f>K20/$AH$25</f>
        <v>7.2467761757583127E-2</v>
      </c>
      <c r="M20" s="45">
        <v>1.3387128117735219E-2</v>
      </c>
      <c r="N20" s="27" t="s">
        <v>33</v>
      </c>
      <c r="O20" s="20" t="s">
        <v>32</v>
      </c>
      <c r="P20" s="20" t="s">
        <v>32</v>
      </c>
      <c r="Q20" s="20" t="s">
        <v>141</v>
      </c>
      <c r="R20" s="20"/>
      <c r="S20" s="20"/>
      <c r="T20" s="20"/>
      <c r="U20" s="20"/>
      <c r="V20" s="20" t="s">
        <v>88</v>
      </c>
      <c r="W20" s="19" t="s">
        <v>31</v>
      </c>
      <c r="X20" s="19" t="s">
        <v>31</v>
      </c>
      <c r="Y20" s="4"/>
      <c r="Z20" s="21" t="s">
        <v>80</v>
      </c>
      <c r="AA20" s="14">
        <v>500000</v>
      </c>
      <c r="AB20" s="14">
        <v>1712</v>
      </c>
      <c r="AC20" s="14">
        <f t="shared" si="2"/>
        <v>292.05607476635515</v>
      </c>
      <c r="AD20" s="4"/>
      <c r="AE20" s="11"/>
      <c r="AF20" s="11" t="s">
        <v>45</v>
      </c>
      <c r="AG20" s="4">
        <v>8837019.0300000012</v>
      </c>
      <c r="AH20" s="4">
        <v>7871</v>
      </c>
      <c r="AI20" s="36">
        <v>0.67400000000000004</v>
      </c>
      <c r="AJ20" s="37">
        <v>38.6</v>
      </c>
      <c r="AK20" s="106">
        <v>48.4</v>
      </c>
      <c r="AO20" s="1"/>
      <c r="AP20" s="1"/>
      <c r="AQ20" s="1"/>
      <c r="AR20" s="1"/>
      <c r="AS20" s="1"/>
      <c r="AT20" s="1"/>
      <c r="AU20" s="1"/>
      <c r="AV20" s="1"/>
    </row>
    <row r="21" spans="1:48" s="10" customFormat="1">
      <c r="A21" s="101"/>
      <c r="B21" s="11">
        <v>19</v>
      </c>
      <c r="C21" s="11" t="s">
        <v>386</v>
      </c>
      <c r="D21" s="11" t="s">
        <v>91</v>
      </c>
      <c r="E21" s="109" t="s">
        <v>372</v>
      </c>
      <c r="F21" s="13">
        <f t="shared" si="0"/>
        <v>108.62910432000017</v>
      </c>
      <c r="G21" s="14">
        <v>108629104.32000017</v>
      </c>
      <c r="H21" s="4">
        <v>18658</v>
      </c>
      <c r="I21" s="15">
        <v>0.48847679279665551</v>
      </c>
      <c r="J21" s="110">
        <v>0.59952835244935143</v>
      </c>
      <c r="K21" s="4">
        <f t="shared" si="1"/>
        <v>5822.1194297352431</v>
      </c>
      <c r="L21" s="17">
        <f t="shared" ref="L21:L26" si="3">K21/$AH$24</f>
        <v>0.62894236034733098</v>
      </c>
      <c r="M21" s="45">
        <v>9.7177530516160491E-3</v>
      </c>
      <c r="N21" s="27" t="s">
        <v>33</v>
      </c>
      <c r="O21" s="20" t="s">
        <v>32</v>
      </c>
      <c r="P21" s="20" t="s">
        <v>33</v>
      </c>
      <c r="Q21" s="20" t="s">
        <v>32</v>
      </c>
      <c r="R21" s="20">
        <v>2017</v>
      </c>
      <c r="S21" s="20"/>
      <c r="T21" s="20"/>
      <c r="U21" s="20"/>
      <c r="V21" s="20">
        <v>2017</v>
      </c>
      <c r="W21" s="19" t="s">
        <v>31</v>
      </c>
      <c r="X21" s="19" t="s">
        <v>31</v>
      </c>
      <c r="Y21" s="4"/>
      <c r="Z21" s="21" t="s">
        <v>83</v>
      </c>
      <c r="AA21" s="14">
        <v>1000000</v>
      </c>
      <c r="AB21" s="14">
        <v>2081</v>
      </c>
      <c r="AC21" s="14">
        <f t="shared" si="2"/>
        <v>480.53820278712158</v>
      </c>
      <c r="AD21" s="4"/>
      <c r="AE21" s="11"/>
      <c r="AF21" s="11" t="s">
        <v>65</v>
      </c>
      <c r="AG21" s="4">
        <v>5211150.66</v>
      </c>
      <c r="AH21" s="4">
        <v>14993</v>
      </c>
      <c r="AI21" s="36">
        <v>0.72699999999999998</v>
      </c>
      <c r="AJ21" s="37">
        <v>27.8</v>
      </c>
      <c r="AK21" s="106">
        <v>53.5</v>
      </c>
      <c r="AO21" s="1"/>
      <c r="AP21" s="1"/>
      <c r="AQ21" s="1"/>
      <c r="AR21" s="1"/>
      <c r="AS21" s="1"/>
      <c r="AT21" s="1"/>
      <c r="AU21" s="1"/>
      <c r="AV21" s="1"/>
    </row>
    <row r="22" spans="1:48" s="10" customFormat="1">
      <c r="A22" s="101"/>
      <c r="B22" s="11">
        <v>20</v>
      </c>
      <c r="C22" s="11" t="s">
        <v>98</v>
      </c>
      <c r="D22" s="11" t="s">
        <v>91</v>
      </c>
      <c r="E22" s="109">
        <v>43282</v>
      </c>
      <c r="F22" s="13">
        <f t="shared" si="0"/>
        <v>25.0313075</v>
      </c>
      <c r="G22" s="14">
        <v>25031307.5</v>
      </c>
      <c r="H22" s="4">
        <v>12895</v>
      </c>
      <c r="I22" s="15">
        <v>0.57960449786739043</v>
      </c>
      <c r="J22" s="16">
        <v>0.71120589375727028</v>
      </c>
      <c r="K22" s="4">
        <f t="shared" si="1"/>
        <v>1941.1638231872819</v>
      </c>
      <c r="L22" s="17">
        <f t="shared" si="3"/>
        <v>0.20969685893780726</v>
      </c>
      <c r="M22" s="45">
        <v>7.3755292247518435E-3</v>
      </c>
      <c r="N22" s="27" t="s">
        <v>33</v>
      </c>
      <c r="O22" s="20" t="s">
        <v>32</v>
      </c>
      <c r="P22" s="20" t="s">
        <v>33</v>
      </c>
      <c r="Q22" s="20" t="s">
        <v>33</v>
      </c>
      <c r="R22" s="20"/>
      <c r="S22" s="20"/>
      <c r="T22" s="20"/>
      <c r="U22" s="20"/>
      <c r="V22" s="20" t="s">
        <v>88</v>
      </c>
      <c r="W22" s="19" t="s">
        <v>31</v>
      </c>
      <c r="X22" s="19" t="s">
        <v>31</v>
      </c>
      <c r="Y22" s="4"/>
      <c r="Z22" s="21" t="s">
        <v>315</v>
      </c>
      <c r="AA22" s="14">
        <v>500000</v>
      </c>
      <c r="AB22" s="14">
        <v>2598</v>
      </c>
      <c r="AC22" s="14">
        <f t="shared" si="2"/>
        <v>192.45573518090839</v>
      </c>
      <c r="AD22" s="4"/>
      <c r="AE22" s="11"/>
      <c r="AF22" s="11" t="s">
        <v>104</v>
      </c>
      <c r="AG22" s="4">
        <v>1498862.21</v>
      </c>
      <c r="AH22" s="4">
        <v>18124</v>
      </c>
      <c r="AI22" s="36">
        <v>0.72199999999999998</v>
      </c>
      <c r="AJ22" s="37">
        <v>32.4</v>
      </c>
      <c r="AK22" s="106">
        <v>47.1</v>
      </c>
      <c r="AO22" s="1"/>
      <c r="AP22" s="1"/>
      <c r="AQ22" s="1"/>
      <c r="AR22" s="1"/>
      <c r="AS22" s="1"/>
      <c r="AT22" s="1"/>
      <c r="AU22" s="1"/>
      <c r="AV22" s="1"/>
    </row>
    <row r="23" spans="1:48" s="38" customFormat="1">
      <c r="A23" s="101"/>
      <c r="B23" s="11">
        <v>21</v>
      </c>
      <c r="C23" s="11" t="s">
        <v>99</v>
      </c>
      <c r="D23" s="11" t="s">
        <v>91</v>
      </c>
      <c r="E23" s="109">
        <v>43252</v>
      </c>
      <c r="F23" s="13">
        <f t="shared" si="0"/>
        <v>8.3715122599999994</v>
      </c>
      <c r="G23" s="14">
        <v>8371512.2599999998</v>
      </c>
      <c r="H23" s="4">
        <v>22328</v>
      </c>
      <c r="I23" s="15">
        <v>0.84233145312919688</v>
      </c>
      <c r="J23" s="16">
        <v>8.151200286635614E-2</v>
      </c>
      <c r="K23" s="4">
        <f t="shared" si="1"/>
        <v>374.93336886420639</v>
      </c>
      <c r="L23" s="17">
        <f t="shared" si="3"/>
        <v>4.0502686492838544E-2</v>
      </c>
      <c r="M23" s="45">
        <v>0</v>
      </c>
      <c r="N23" s="27" t="s">
        <v>33</v>
      </c>
      <c r="O23" s="20" t="s">
        <v>32</v>
      </c>
      <c r="P23" s="20" t="s">
        <v>33</v>
      </c>
      <c r="Q23" s="20" t="s">
        <v>32</v>
      </c>
      <c r="R23" s="20">
        <v>2011</v>
      </c>
      <c r="S23" s="20"/>
      <c r="T23" s="20"/>
      <c r="U23" s="20"/>
      <c r="V23" s="20">
        <v>2011</v>
      </c>
      <c r="W23" s="19" t="s">
        <v>31</v>
      </c>
      <c r="X23" s="19">
        <v>0.19</v>
      </c>
      <c r="Y23" s="4"/>
      <c r="Z23" s="21" t="s">
        <v>350</v>
      </c>
      <c r="AA23" s="14">
        <v>1200000</v>
      </c>
      <c r="AB23" s="14">
        <v>2701.8561621864374</v>
      </c>
      <c r="AC23" s="14">
        <f t="shared" si="2"/>
        <v>444.13911324906269</v>
      </c>
      <c r="AD23" s="4"/>
      <c r="AE23" s="11"/>
      <c r="AF23" s="11" t="s">
        <v>77</v>
      </c>
      <c r="AG23" s="4">
        <v>13754843.640000001</v>
      </c>
      <c r="AH23" s="4">
        <v>11350</v>
      </c>
      <c r="AI23" s="36">
        <v>0.73899999999999999</v>
      </c>
      <c r="AJ23" s="37">
        <v>23.3</v>
      </c>
      <c r="AK23" s="106">
        <v>45.4</v>
      </c>
      <c r="AO23" s="1"/>
      <c r="AP23" s="1"/>
      <c r="AQ23" s="1"/>
      <c r="AR23" s="1"/>
      <c r="AS23" s="1"/>
      <c r="AT23" s="1"/>
      <c r="AU23" s="1"/>
      <c r="AV23" s="1"/>
    </row>
    <row r="24" spans="1:48" s="38" customFormat="1">
      <c r="A24" s="101"/>
      <c r="B24" s="11">
        <v>22</v>
      </c>
      <c r="C24" s="11" t="s">
        <v>101</v>
      </c>
      <c r="D24" s="11" t="s">
        <v>91</v>
      </c>
      <c r="E24" s="109" t="s">
        <v>372</v>
      </c>
      <c r="F24" s="13">
        <f t="shared" si="0"/>
        <v>14.184217019999998</v>
      </c>
      <c r="G24" s="14">
        <v>14184217.019999998</v>
      </c>
      <c r="H24" s="4">
        <v>9779</v>
      </c>
      <c r="I24" s="15">
        <v>0.50046016975150831</v>
      </c>
      <c r="J24" s="16">
        <v>0.67021167808569382</v>
      </c>
      <c r="K24" s="4">
        <f t="shared" si="1"/>
        <v>1450.4772492074851</v>
      </c>
      <c r="L24" s="17">
        <f t="shared" si="3"/>
        <v>0.15668977521956196</v>
      </c>
      <c r="M24" s="45">
        <v>1.0764072474689197E-2</v>
      </c>
      <c r="N24" s="27" t="s">
        <v>33</v>
      </c>
      <c r="O24" s="20" t="s">
        <v>32</v>
      </c>
      <c r="P24" s="20" t="s">
        <v>33</v>
      </c>
      <c r="Q24" s="20" t="s">
        <v>32</v>
      </c>
      <c r="R24" s="20"/>
      <c r="S24" s="20"/>
      <c r="T24" s="20"/>
      <c r="U24" s="20"/>
      <c r="V24" s="20">
        <v>2011</v>
      </c>
      <c r="W24" s="19" t="s">
        <v>31</v>
      </c>
      <c r="X24" s="19" t="s">
        <v>31</v>
      </c>
      <c r="Y24" s="4"/>
      <c r="Z24" s="21" t="s">
        <v>376</v>
      </c>
      <c r="AA24" s="14">
        <v>900000</v>
      </c>
      <c r="AB24" s="14">
        <v>2813.8454528662028</v>
      </c>
      <c r="AC24" s="14">
        <f t="shared" si="2"/>
        <v>319.84699055993059</v>
      </c>
      <c r="AD24" s="4"/>
      <c r="AE24" s="11"/>
      <c r="AF24" s="11" t="s">
        <v>110</v>
      </c>
      <c r="AG24" s="4">
        <v>6782627.54</v>
      </c>
      <c r="AH24" s="4">
        <v>9257</v>
      </c>
      <c r="AI24" s="36">
        <v>0.68</v>
      </c>
      <c r="AJ24" s="37">
        <v>32.700000000000003</v>
      </c>
      <c r="AK24" s="106">
        <v>41.8</v>
      </c>
      <c r="AO24" s="1"/>
      <c r="AP24" s="1"/>
      <c r="AQ24" s="1"/>
      <c r="AR24" s="1"/>
      <c r="AS24" s="1"/>
      <c r="AT24" s="1"/>
      <c r="AU24" s="1"/>
      <c r="AV24" s="1"/>
    </row>
    <row r="25" spans="1:48" s="38" customFormat="1" ht="15" customHeight="1">
      <c r="A25" s="101"/>
      <c r="B25" s="11">
        <v>23</v>
      </c>
      <c r="C25" s="11" t="s">
        <v>102</v>
      </c>
      <c r="D25" s="11" t="s">
        <v>91</v>
      </c>
      <c r="E25" s="109" t="s">
        <v>372</v>
      </c>
      <c r="F25" s="13">
        <f t="shared" si="0"/>
        <v>44.655099749999863</v>
      </c>
      <c r="G25" s="14">
        <v>44655099.749999866</v>
      </c>
      <c r="H25" s="4">
        <v>28498</v>
      </c>
      <c r="I25" s="15">
        <v>0.48349999999999999</v>
      </c>
      <c r="J25" s="15">
        <v>0.779633658502351</v>
      </c>
      <c r="K25" s="4">
        <f t="shared" si="1"/>
        <v>1566.9555670573327</v>
      </c>
      <c r="L25" s="17">
        <f t="shared" si="3"/>
        <v>0.16927250373310282</v>
      </c>
      <c r="M25" s="45">
        <v>6.2111716590667974E-3</v>
      </c>
      <c r="N25" s="27" t="s">
        <v>302</v>
      </c>
      <c r="O25" s="20" t="s">
        <v>32</v>
      </c>
      <c r="P25" s="20" t="s">
        <v>33</v>
      </c>
      <c r="Q25" s="20" t="s">
        <v>33</v>
      </c>
      <c r="R25" s="20"/>
      <c r="S25" s="20"/>
      <c r="T25" s="20"/>
      <c r="U25" s="20"/>
      <c r="V25" s="20" t="s">
        <v>88</v>
      </c>
      <c r="W25" s="19" t="s">
        <v>31</v>
      </c>
      <c r="X25" s="19" t="s">
        <v>31</v>
      </c>
      <c r="Y25" s="4"/>
      <c r="Z25" s="21" t="s">
        <v>377</v>
      </c>
      <c r="AA25" s="14">
        <v>900000</v>
      </c>
      <c r="AB25" s="14">
        <v>2813.8454528662028</v>
      </c>
      <c r="AC25" s="14">
        <f t="shared" si="2"/>
        <v>319.84699055993059</v>
      </c>
      <c r="AD25" s="4"/>
      <c r="AE25" s="11"/>
      <c r="AF25" s="11" t="s">
        <v>86</v>
      </c>
      <c r="AG25" s="4">
        <v>3930258.89</v>
      </c>
      <c r="AH25" s="4">
        <v>8441</v>
      </c>
      <c r="AI25" s="36">
        <v>0.64</v>
      </c>
      <c r="AJ25" s="37">
        <v>59.3</v>
      </c>
      <c r="AK25" s="106">
        <v>48.7</v>
      </c>
      <c r="AO25" s="1"/>
      <c r="AP25" s="1"/>
      <c r="AQ25" s="1"/>
      <c r="AR25" s="1"/>
      <c r="AS25" s="1"/>
      <c r="AT25" s="1"/>
      <c r="AU25" s="1"/>
      <c r="AV25" s="1"/>
    </row>
    <row r="26" spans="1:48" s="38" customFormat="1">
      <c r="A26" s="101"/>
      <c r="B26" s="11">
        <v>24</v>
      </c>
      <c r="C26" s="11" t="s">
        <v>228</v>
      </c>
      <c r="D26" s="11" t="s">
        <v>91</v>
      </c>
      <c r="E26" s="109">
        <v>43221</v>
      </c>
      <c r="F26" s="13">
        <f t="shared" si="0"/>
        <v>34.663374560000001</v>
      </c>
      <c r="G26" s="14">
        <v>34663374.560000002</v>
      </c>
      <c r="H26" s="4">
        <v>9853</v>
      </c>
      <c r="I26" s="15">
        <v>0.6</v>
      </c>
      <c r="J26" s="15">
        <v>0.2</v>
      </c>
      <c r="K26" s="4">
        <f t="shared" si="1"/>
        <v>3518.0528326398053</v>
      </c>
      <c r="L26" s="17">
        <f t="shared" si="3"/>
        <v>0.3800424362795512</v>
      </c>
      <c r="M26" s="45">
        <v>9.4031099999999992E-3</v>
      </c>
      <c r="N26" s="27" t="s">
        <v>33</v>
      </c>
      <c r="O26" s="20" t="s">
        <v>32</v>
      </c>
      <c r="P26" s="20" t="s">
        <v>33</v>
      </c>
      <c r="Q26" s="20" t="s">
        <v>32</v>
      </c>
      <c r="R26" s="20">
        <v>2012</v>
      </c>
      <c r="S26" s="20"/>
      <c r="T26" s="20"/>
      <c r="U26" s="20"/>
      <c r="V26" s="20">
        <v>2012</v>
      </c>
      <c r="W26" s="19" t="s">
        <v>31</v>
      </c>
      <c r="X26" s="19" t="s">
        <v>31</v>
      </c>
      <c r="Y26" s="4"/>
      <c r="Z26" s="21" t="s">
        <v>79</v>
      </c>
      <c r="AA26" s="14">
        <v>800000</v>
      </c>
      <c r="AB26" s="14">
        <v>1531</v>
      </c>
      <c r="AC26" s="14">
        <f t="shared" si="2"/>
        <v>522.53429131286737</v>
      </c>
      <c r="AD26" s="4"/>
      <c r="AE26" s="11"/>
      <c r="AF26" s="11" t="s">
        <v>106</v>
      </c>
      <c r="AG26" s="4">
        <v>11620619.23</v>
      </c>
      <c r="AH26" s="4">
        <v>5752</v>
      </c>
      <c r="AI26" s="36">
        <v>0.625</v>
      </c>
      <c r="AJ26" s="37">
        <v>62.8</v>
      </c>
      <c r="AK26" s="106">
        <v>50.6</v>
      </c>
      <c r="AO26" s="1"/>
      <c r="AP26" s="1"/>
      <c r="AQ26" s="1"/>
      <c r="AR26" s="1"/>
      <c r="AS26" s="1"/>
      <c r="AT26" s="1"/>
      <c r="AU26" s="1"/>
      <c r="AV26" s="1"/>
    </row>
    <row r="27" spans="1:48" s="38" customFormat="1">
      <c r="A27" s="101"/>
      <c r="B27" s="11">
        <v>25</v>
      </c>
      <c r="C27" s="11" t="s">
        <v>105</v>
      </c>
      <c r="D27" s="11" t="s">
        <v>106</v>
      </c>
      <c r="E27" s="109">
        <v>43009</v>
      </c>
      <c r="F27" s="13">
        <f t="shared" si="0"/>
        <v>29.633703000000001</v>
      </c>
      <c r="G27" s="14">
        <v>29633703</v>
      </c>
      <c r="H27" s="4">
        <v>8944</v>
      </c>
      <c r="I27" s="15">
        <v>1</v>
      </c>
      <c r="J27" s="16">
        <v>0.378</v>
      </c>
      <c r="K27" s="4">
        <f t="shared" si="1"/>
        <v>3313.2494409660108</v>
      </c>
      <c r="L27" s="17">
        <f t="shared" ref="L27:L33" si="4">K27/$AH$26</f>
        <v>0.57601694036265838</v>
      </c>
      <c r="M27" s="45">
        <v>0</v>
      </c>
      <c r="N27" s="27" t="s">
        <v>33</v>
      </c>
      <c r="O27" s="20" t="s">
        <v>32</v>
      </c>
      <c r="P27" s="20" t="s">
        <v>32</v>
      </c>
      <c r="Q27" s="4" t="s">
        <v>32</v>
      </c>
      <c r="R27" s="20"/>
      <c r="S27" s="20">
        <v>2014</v>
      </c>
      <c r="T27" s="20"/>
      <c r="U27" s="20"/>
      <c r="V27" s="20">
        <v>2014</v>
      </c>
      <c r="W27" s="19" t="s">
        <v>31</v>
      </c>
      <c r="X27" s="19" t="s">
        <v>31</v>
      </c>
      <c r="Y27" s="4"/>
      <c r="Z27" s="21" t="s">
        <v>89</v>
      </c>
      <c r="AA27" s="14">
        <v>800000</v>
      </c>
      <c r="AB27" s="14">
        <v>1600</v>
      </c>
      <c r="AC27" s="14">
        <f t="shared" si="2"/>
        <v>500</v>
      </c>
      <c r="AD27" s="4"/>
      <c r="AE27" s="11"/>
      <c r="AF27" s="11" t="s">
        <v>117</v>
      </c>
      <c r="AG27" s="4">
        <v>3333333.81</v>
      </c>
      <c r="AH27" s="4">
        <v>20028</v>
      </c>
      <c r="AI27" s="36">
        <v>0.76200000000000001</v>
      </c>
      <c r="AJ27" s="39">
        <v>53.2</v>
      </c>
      <c r="AK27" s="107">
        <v>48.2</v>
      </c>
      <c r="AO27" s="1"/>
      <c r="AP27" s="1"/>
      <c r="AQ27" s="1"/>
      <c r="AR27" s="1"/>
      <c r="AS27" s="1"/>
      <c r="AT27" s="1"/>
      <c r="AU27" s="1"/>
      <c r="AV27" s="1"/>
    </row>
    <row r="28" spans="1:48" s="38" customFormat="1">
      <c r="A28" s="101"/>
      <c r="B28" s="11">
        <v>26</v>
      </c>
      <c r="C28" s="11" t="s">
        <v>387</v>
      </c>
      <c r="D28" s="11" t="s">
        <v>106</v>
      </c>
      <c r="E28" s="109">
        <v>43252</v>
      </c>
      <c r="F28" s="13">
        <f t="shared" si="0"/>
        <v>26.800462559621099</v>
      </c>
      <c r="G28" s="14">
        <v>26800462.559621099</v>
      </c>
      <c r="H28" s="4">
        <v>24469</v>
      </c>
      <c r="I28" s="15">
        <v>0.53204269699999995</v>
      </c>
      <c r="J28" s="43">
        <v>0.6</v>
      </c>
      <c r="K28" s="4">
        <f t="shared" si="1"/>
        <v>1095.2822984029222</v>
      </c>
      <c r="L28" s="17">
        <f t="shared" si="4"/>
        <v>0.19041764575850526</v>
      </c>
      <c r="M28" s="45">
        <v>0</v>
      </c>
      <c r="N28" s="27" t="s">
        <v>33</v>
      </c>
      <c r="O28" s="20" t="s">
        <v>32</v>
      </c>
      <c r="P28" s="20" t="s">
        <v>33</v>
      </c>
      <c r="Q28" s="20" t="s">
        <v>33</v>
      </c>
      <c r="R28" s="20"/>
      <c r="S28" s="20"/>
      <c r="T28" s="20"/>
      <c r="U28" s="20"/>
      <c r="V28" s="20" t="s">
        <v>88</v>
      </c>
      <c r="W28" s="19" t="s">
        <v>31</v>
      </c>
      <c r="X28" s="19" t="s">
        <v>31</v>
      </c>
      <c r="Y28" s="4"/>
      <c r="Z28" s="21" t="s">
        <v>332</v>
      </c>
      <c r="AA28" s="14">
        <v>1000000</v>
      </c>
      <c r="AB28" s="14">
        <v>2141.2515891708144</v>
      </c>
      <c r="AC28" s="14">
        <f t="shared" si="2"/>
        <v>467.01658275814447</v>
      </c>
      <c r="AD28" s="4"/>
      <c r="AE28" s="11"/>
      <c r="AF28" s="11" t="s">
        <v>120</v>
      </c>
      <c r="AG28" s="4">
        <v>8781958.3399999999</v>
      </c>
      <c r="AH28" s="4">
        <v>6121</v>
      </c>
      <c r="AI28" s="36">
        <v>0.64500000000000002</v>
      </c>
      <c r="AJ28" s="37">
        <v>29.6</v>
      </c>
      <c r="AK28" s="106">
        <v>47.1</v>
      </c>
      <c r="AO28" s="1"/>
      <c r="AP28" s="1"/>
      <c r="AQ28" s="1"/>
      <c r="AR28" s="1"/>
      <c r="AS28" s="1"/>
      <c r="AT28" s="1"/>
      <c r="AU28" s="1"/>
      <c r="AV28" s="1"/>
    </row>
    <row r="29" spans="1:48" s="38" customFormat="1">
      <c r="A29" s="101"/>
      <c r="B29" s="11">
        <v>27</v>
      </c>
      <c r="C29" s="32" t="s">
        <v>111</v>
      </c>
      <c r="D29" s="11" t="s">
        <v>106</v>
      </c>
      <c r="E29" s="109">
        <v>43282</v>
      </c>
      <c r="F29" s="13">
        <f t="shared" si="0"/>
        <v>58.309077793209291</v>
      </c>
      <c r="G29" s="14">
        <v>58309077.793209292</v>
      </c>
      <c r="H29" s="4">
        <v>45390</v>
      </c>
      <c r="I29" s="15">
        <v>0.46549900859220095</v>
      </c>
      <c r="J29" s="16">
        <v>0.72540207094073583</v>
      </c>
      <c r="K29" s="4">
        <f t="shared" si="1"/>
        <v>1284.6238773564505</v>
      </c>
      <c r="L29" s="17">
        <f t="shared" si="4"/>
        <v>0.22333516643888221</v>
      </c>
      <c r="M29" s="45">
        <v>6.1417581769882563E-3</v>
      </c>
      <c r="N29" s="27" t="s">
        <v>33</v>
      </c>
      <c r="O29" s="20" t="s">
        <v>32</v>
      </c>
      <c r="P29" s="20" t="s">
        <v>32</v>
      </c>
      <c r="Q29" s="4" t="s">
        <v>32</v>
      </c>
      <c r="R29" s="20">
        <v>2010</v>
      </c>
      <c r="S29" s="20"/>
      <c r="T29" s="20"/>
      <c r="U29" s="20"/>
      <c r="V29" s="20">
        <v>2010</v>
      </c>
      <c r="W29" s="19" t="s">
        <v>31</v>
      </c>
      <c r="X29" s="19" t="s">
        <v>31</v>
      </c>
      <c r="Y29" s="4"/>
      <c r="Z29" s="21" t="s">
        <v>81</v>
      </c>
      <c r="AA29" s="14">
        <v>2000000</v>
      </c>
      <c r="AB29" s="14">
        <v>862</v>
      </c>
      <c r="AC29" s="14">
        <f t="shared" si="2"/>
        <v>2320.1856148491879</v>
      </c>
      <c r="AD29" s="4"/>
      <c r="AE29" s="11"/>
      <c r="AF29" s="11" t="s">
        <v>279</v>
      </c>
      <c r="AG29" s="4">
        <v>2073966.11</v>
      </c>
      <c r="AH29" s="4">
        <v>25736</v>
      </c>
      <c r="AI29" s="36">
        <v>0.78800000000000003</v>
      </c>
      <c r="AJ29" s="37">
        <v>22.1</v>
      </c>
      <c r="AK29" s="106">
        <v>50.7</v>
      </c>
      <c r="AN29" s="1"/>
      <c r="AV29" s="1"/>
    </row>
    <row r="30" spans="1:48" s="38" customFormat="1">
      <c r="A30" s="46"/>
      <c r="B30" s="11">
        <v>28</v>
      </c>
      <c r="C30" s="32" t="s">
        <v>310</v>
      </c>
      <c r="D30" s="11" t="s">
        <v>106</v>
      </c>
      <c r="E30" s="109">
        <v>43252</v>
      </c>
      <c r="F30" s="13">
        <f t="shared" si="0"/>
        <v>24.374151662302801</v>
      </c>
      <c r="G30" s="14">
        <v>24374151.6623028</v>
      </c>
      <c r="H30" s="4">
        <v>15822</v>
      </c>
      <c r="I30" s="15">
        <v>0.4903333598536081</v>
      </c>
      <c r="J30" s="16">
        <v>0.80400707875110611</v>
      </c>
      <c r="K30" s="4">
        <f t="shared" si="1"/>
        <v>1540.5227949881682</v>
      </c>
      <c r="L30" s="17">
        <f t="shared" si="4"/>
        <v>0.26782385170169826</v>
      </c>
      <c r="M30" s="45">
        <v>0</v>
      </c>
      <c r="N30" s="27" t="s">
        <v>33</v>
      </c>
      <c r="O30" s="20" t="s">
        <v>32</v>
      </c>
      <c r="P30" s="20" t="s">
        <v>33</v>
      </c>
      <c r="Q30" s="20" t="s">
        <v>32</v>
      </c>
      <c r="R30" s="20">
        <v>2015</v>
      </c>
      <c r="S30" s="20">
        <v>2013</v>
      </c>
      <c r="T30" s="20"/>
      <c r="U30" s="20"/>
      <c r="V30" s="20">
        <v>2015</v>
      </c>
      <c r="W30" s="19" t="s">
        <v>31</v>
      </c>
      <c r="X30" s="19" t="s">
        <v>31</v>
      </c>
      <c r="Y30" s="4"/>
      <c r="Z30" s="21" t="s">
        <v>298</v>
      </c>
      <c r="AA30" s="14">
        <v>500000</v>
      </c>
      <c r="AB30" s="14">
        <v>1044</v>
      </c>
      <c r="AC30" s="14">
        <f t="shared" si="2"/>
        <v>478.92720306513411</v>
      </c>
      <c r="AD30" s="4"/>
      <c r="AE30" s="11"/>
      <c r="AF30" s="11" t="s">
        <v>125</v>
      </c>
      <c r="AG30" s="4">
        <v>437076.29</v>
      </c>
      <c r="AH30" s="4">
        <v>10228</v>
      </c>
      <c r="AI30" s="36">
        <v>0.69299999999999995</v>
      </c>
      <c r="AJ30" s="37">
        <v>26.6</v>
      </c>
      <c r="AK30" s="106">
        <v>51.7</v>
      </c>
      <c r="AN30" s="1"/>
      <c r="AV30" s="1"/>
    </row>
    <row r="31" spans="1:48" s="38" customFormat="1">
      <c r="A31" s="48"/>
      <c r="B31" s="11">
        <v>29</v>
      </c>
      <c r="C31" s="32" t="s">
        <v>388</v>
      </c>
      <c r="D31" s="11" t="s">
        <v>106</v>
      </c>
      <c r="E31" s="109">
        <v>43282</v>
      </c>
      <c r="F31" s="13">
        <f t="shared" si="0"/>
        <v>17.393351859915168</v>
      </c>
      <c r="G31" s="14">
        <v>17393351.859915167</v>
      </c>
      <c r="H31" s="30">
        <v>9762</v>
      </c>
      <c r="I31" s="42">
        <v>0.54230690432288464</v>
      </c>
      <c r="J31" s="43">
        <v>0.55000000000000004</v>
      </c>
      <c r="K31" s="30">
        <f t="shared" si="1"/>
        <v>1781.7406125706993</v>
      </c>
      <c r="L31" s="17">
        <f t="shared" si="4"/>
        <v>0.30976018994622728</v>
      </c>
      <c r="M31" s="45">
        <v>5.9467201209706284E-3</v>
      </c>
      <c r="N31" s="19" t="s">
        <v>302</v>
      </c>
      <c r="O31" s="20" t="s">
        <v>32</v>
      </c>
      <c r="P31" s="20" t="s">
        <v>32</v>
      </c>
      <c r="Q31" s="20" t="s">
        <v>306</v>
      </c>
      <c r="R31" s="20"/>
      <c r="S31" s="20"/>
      <c r="T31" s="20"/>
      <c r="U31" s="20"/>
      <c r="V31" s="20" t="s">
        <v>88</v>
      </c>
      <c r="W31" s="19" t="s">
        <v>31</v>
      </c>
      <c r="X31" s="19" t="s">
        <v>31</v>
      </c>
      <c r="Y31" s="4"/>
      <c r="Z31" s="21" t="s">
        <v>323</v>
      </c>
      <c r="AA31" s="14">
        <v>700000</v>
      </c>
      <c r="AB31" s="14">
        <v>1024</v>
      </c>
      <c r="AC31" s="14">
        <f t="shared" si="2"/>
        <v>683.59375</v>
      </c>
      <c r="AD31" s="4"/>
      <c r="AE31" s="11"/>
      <c r="AF31" s="11" t="s">
        <v>127</v>
      </c>
      <c r="AG31" s="4">
        <v>4840076.79</v>
      </c>
      <c r="AH31" s="4">
        <v>13963</v>
      </c>
      <c r="AI31" s="36">
        <v>0.74</v>
      </c>
      <c r="AJ31" s="37">
        <v>21.8</v>
      </c>
      <c r="AK31" s="106">
        <v>44.1</v>
      </c>
      <c r="AN31" s="1"/>
      <c r="AV31" s="1"/>
    </row>
    <row r="32" spans="1:48" s="38" customFormat="1">
      <c r="A32" s="101"/>
      <c r="B32" s="11">
        <v>30</v>
      </c>
      <c r="C32" s="32" t="s">
        <v>230</v>
      </c>
      <c r="D32" s="11" t="s">
        <v>106</v>
      </c>
      <c r="E32" s="109">
        <v>43344</v>
      </c>
      <c r="F32" s="13">
        <f t="shared" si="0"/>
        <v>4.3450500482192149</v>
      </c>
      <c r="G32" s="14">
        <v>4345050.0482192151</v>
      </c>
      <c r="H32" s="30">
        <v>9448</v>
      </c>
      <c r="I32" s="42">
        <v>0.6961261642675699</v>
      </c>
      <c r="J32" s="43">
        <v>0.29614733276883998</v>
      </c>
      <c r="K32" s="30">
        <f t="shared" si="1"/>
        <v>459.89098732210152</v>
      </c>
      <c r="L32" s="17">
        <f t="shared" si="4"/>
        <v>7.9953231453772866E-2</v>
      </c>
      <c r="M32" s="45">
        <v>0</v>
      </c>
      <c r="N32" s="27" t="s">
        <v>33</v>
      </c>
      <c r="O32" s="20" t="s">
        <v>32</v>
      </c>
      <c r="P32" s="20" t="s">
        <v>33</v>
      </c>
      <c r="Q32" s="20" t="s">
        <v>306</v>
      </c>
      <c r="R32" s="20"/>
      <c r="S32" s="20"/>
      <c r="T32" s="20"/>
      <c r="U32" s="20"/>
      <c r="V32" s="20" t="s">
        <v>88</v>
      </c>
      <c r="W32" s="19" t="s">
        <v>31</v>
      </c>
      <c r="X32" s="19" t="s">
        <v>31</v>
      </c>
      <c r="Y32" s="4"/>
      <c r="Z32" s="21" t="s">
        <v>330</v>
      </c>
      <c r="AA32" s="14">
        <v>850000</v>
      </c>
      <c r="AB32" s="14">
        <v>1024</v>
      </c>
      <c r="AC32" s="14">
        <f t="shared" si="2"/>
        <v>830.078125</v>
      </c>
      <c r="AD32" s="22"/>
      <c r="AE32" s="11"/>
      <c r="AF32" s="49"/>
      <c r="AG32" s="50">
        <f>+SUM(AG19:AG31)</f>
        <v>71492233.650000006</v>
      </c>
      <c r="AH32" s="22"/>
      <c r="AI32" s="51"/>
      <c r="AJ32" s="22"/>
      <c r="AK32" s="1"/>
      <c r="AN32" s="1"/>
      <c r="AV32" s="1"/>
    </row>
    <row r="33" spans="1:48" s="38" customFormat="1">
      <c r="A33" s="101"/>
      <c r="B33" s="11">
        <v>31</v>
      </c>
      <c r="C33" s="32" t="s">
        <v>367</v>
      </c>
      <c r="D33" s="11" t="s">
        <v>106</v>
      </c>
      <c r="E33" s="109" t="s">
        <v>372</v>
      </c>
      <c r="F33" s="13">
        <f t="shared" si="0"/>
        <v>79.898238012126953</v>
      </c>
      <c r="G33" s="14">
        <v>79898238.012126952</v>
      </c>
      <c r="H33" s="30">
        <v>59326</v>
      </c>
      <c r="I33" s="42">
        <v>0.53993190169571526</v>
      </c>
      <c r="J33" s="43">
        <v>0.12</v>
      </c>
      <c r="K33" s="30">
        <f t="shared" si="1"/>
        <v>1346.7659712794889</v>
      </c>
      <c r="L33" s="17">
        <f t="shared" si="4"/>
        <v>0.23413872936013366</v>
      </c>
      <c r="M33" s="45">
        <v>9.1509062029556804E-3</v>
      </c>
      <c r="N33" s="27" t="s">
        <v>33</v>
      </c>
      <c r="O33" s="20" t="s">
        <v>33</v>
      </c>
      <c r="P33" s="20" t="s">
        <v>33</v>
      </c>
      <c r="Q33" s="20" t="s">
        <v>32</v>
      </c>
      <c r="R33" s="20">
        <v>2015</v>
      </c>
      <c r="S33" s="20">
        <v>2017</v>
      </c>
      <c r="T33" s="20"/>
      <c r="U33" s="20"/>
      <c r="V33" s="20">
        <v>2017</v>
      </c>
      <c r="W33" s="19" t="s">
        <v>31</v>
      </c>
      <c r="X33" s="19" t="s">
        <v>31</v>
      </c>
      <c r="Y33" s="4"/>
      <c r="Z33" s="21" t="s">
        <v>333</v>
      </c>
      <c r="AA33" s="14">
        <v>800000</v>
      </c>
      <c r="AB33" s="14">
        <v>1092.1566774379178</v>
      </c>
      <c r="AC33" s="14">
        <f t="shared" si="2"/>
        <v>732.49563595281404</v>
      </c>
      <c r="AD33" s="22"/>
      <c r="AE33" s="11"/>
      <c r="AK33" s="1"/>
      <c r="AN33" s="1"/>
      <c r="AV33" s="1"/>
    </row>
    <row r="34" spans="1:48" s="38" customFormat="1">
      <c r="A34" s="48"/>
      <c r="B34" s="11">
        <v>32</v>
      </c>
      <c r="C34" s="32" t="s">
        <v>389</v>
      </c>
      <c r="D34" s="11" t="s">
        <v>117</v>
      </c>
      <c r="E34" s="109" t="s">
        <v>372</v>
      </c>
      <c r="F34" s="13">
        <f t="shared" si="0"/>
        <v>11.810059796714384</v>
      </c>
      <c r="G34" s="14">
        <v>11810059.796714384</v>
      </c>
      <c r="H34" s="30">
        <v>23113</v>
      </c>
      <c r="I34" s="42">
        <v>0.99575996192618876</v>
      </c>
      <c r="J34" s="43">
        <f>12613/20672</f>
        <v>0.61014899380804954</v>
      </c>
      <c r="K34" s="30">
        <f t="shared" si="1"/>
        <v>510.97044073527383</v>
      </c>
      <c r="L34" s="17">
        <f>K34/$AH$27</f>
        <v>2.5512804111008279E-2</v>
      </c>
      <c r="M34" s="45">
        <v>8.0017925995291284E-3</v>
      </c>
      <c r="N34" s="27" t="s">
        <v>302</v>
      </c>
      <c r="O34" s="20" t="s">
        <v>32</v>
      </c>
      <c r="P34" s="20" t="s">
        <v>32</v>
      </c>
      <c r="Q34" s="4" t="s">
        <v>32</v>
      </c>
      <c r="R34" s="20">
        <v>2013</v>
      </c>
      <c r="S34" s="20"/>
      <c r="T34" s="20"/>
      <c r="U34" s="20"/>
      <c r="V34" s="20">
        <v>2017</v>
      </c>
      <c r="W34" s="19" t="s">
        <v>31</v>
      </c>
      <c r="X34" s="19" t="s">
        <v>31</v>
      </c>
      <c r="Y34" s="4"/>
      <c r="Z34" s="21" t="s">
        <v>351</v>
      </c>
      <c r="AA34" s="14">
        <v>1000000</v>
      </c>
      <c r="AB34" s="14">
        <v>938.38807894944409</v>
      </c>
      <c r="AC34" s="14">
        <f t="shared" si="2"/>
        <v>1065.6571864377609</v>
      </c>
      <c r="AD34" s="22"/>
      <c r="AE34" s="49"/>
      <c r="AF34" s="49"/>
      <c r="AH34" s="22"/>
      <c r="AI34" s="51"/>
      <c r="AJ34" s="22"/>
      <c r="AK34" s="1"/>
      <c r="AN34" s="1"/>
      <c r="AV34" s="1"/>
    </row>
    <row r="35" spans="1:48" s="38" customFormat="1" ht="25.5">
      <c r="A35" s="102"/>
      <c r="B35" s="11">
        <v>33</v>
      </c>
      <c r="C35" s="32" t="s">
        <v>370</v>
      </c>
      <c r="D35" s="11" t="s">
        <v>117</v>
      </c>
      <c r="E35" s="109">
        <v>43160</v>
      </c>
      <c r="F35" s="13">
        <f t="shared" si="0"/>
        <v>15.183643310000001</v>
      </c>
      <c r="G35" s="14">
        <v>15183643.310000001</v>
      </c>
      <c r="H35" s="30">
        <v>41674</v>
      </c>
      <c r="I35" s="42">
        <v>0.85000366559956986</v>
      </c>
      <c r="J35" s="42">
        <v>0.76</v>
      </c>
      <c r="K35" s="30">
        <f t="shared" si="1"/>
        <v>364.34331501655709</v>
      </c>
      <c r="L35" s="17">
        <f>K35/$AH$27</f>
        <v>1.8191697374503549E-2</v>
      </c>
      <c r="M35" s="45">
        <v>0</v>
      </c>
      <c r="N35" s="27" t="s">
        <v>33</v>
      </c>
      <c r="O35" s="20" t="s">
        <v>32</v>
      </c>
      <c r="P35" s="20" t="s">
        <v>32</v>
      </c>
      <c r="Q35" s="4" t="s">
        <v>32</v>
      </c>
      <c r="R35" s="20">
        <v>2014</v>
      </c>
      <c r="S35" s="20">
        <v>2017</v>
      </c>
      <c r="T35" s="20"/>
      <c r="U35" s="20"/>
      <c r="V35" s="20">
        <v>2017</v>
      </c>
      <c r="W35" s="19" t="s">
        <v>31</v>
      </c>
      <c r="X35" s="19" t="s">
        <v>31</v>
      </c>
      <c r="Y35" s="4"/>
      <c r="Z35" s="21" t="s">
        <v>84</v>
      </c>
      <c r="AA35" s="14">
        <v>2000000</v>
      </c>
      <c r="AB35" s="14">
        <v>1507</v>
      </c>
      <c r="AC35" s="14">
        <f t="shared" ref="AC35:AC57" si="5">AA35/AB35</f>
        <v>1327.1400132714002</v>
      </c>
      <c r="AD35" s="22"/>
      <c r="AE35" s="49"/>
      <c r="AF35" s="6" t="s">
        <v>136</v>
      </c>
      <c r="AG35" s="6" t="s">
        <v>410</v>
      </c>
      <c r="AH35" s="6" t="s">
        <v>412</v>
      </c>
      <c r="AI35" s="6" t="s">
        <v>414</v>
      </c>
      <c r="AJ35" s="6" t="s">
        <v>416</v>
      </c>
      <c r="AK35" s="1"/>
      <c r="AN35" s="1"/>
      <c r="AV35" s="1"/>
    </row>
    <row r="36" spans="1:48">
      <c r="A36" s="101"/>
      <c r="B36" s="11">
        <v>34</v>
      </c>
      <c r="C36" s="11" t="s">
        <v>56</v>
      </c>
      <c r="D36" s="11" t="s">
        <v>120</v>
      </c>
      <c r="E36" s="109">
        <v>43252</v>
      </c>
      <c r="F36" s="13">
        <f t="shared" si="0"/>
        <v>60.065146298937997</v>
      </c>
      <c r="G36" s="14">
        <v>60065146.298937999</v>
      </c>
      <c r="H36" s="30">
        <v>54837</v>
      </c>
      <c r="I36" s="42">
        <v>0.7016248153618907</v>
      </c>
      <c r="J36" s="43">
        <v>0.40000364717252951</v>
      </c>
      <c r="K36" s="30">
        <f t="shared" si="1"/>
        <v>1095.3397578083775</v>
      </c>
      <c r="L36" s="17">
        <f>K36/$AH$28</f>
        <v>0.1789478447652961</v>
      </c>
      <c r="M36" s="45">
        <v>1.0431841363514726E-2</v>
      </c>
      <c r="N36" s="27" t="s">
        <v>33</v>
      </c>
      <c r="O36" s="20" t="s">
        <v>32</v>
      </c>
      <c r="P36" s="20" t="s">
        <v>33</v>
      </c>
      <c r="Q36" s="20" t="s">
        <v>141</v>
      </c>
      <c r="R36" s="20"/>
      <c r="S36" s="20"/>
      <c r="T36" s="20"/>
      <c r="U36" s="20"/>
      <c r="V36" s="20" t="s">
        <v>88</v>
      </c>
      <c r="W36" s="19">
        <v>0.52</v>
      </c>
      <c r="X36" s="19" t="s">
        <v>31</v>
      </c>
      <c r="Y36" s="4"/>
      <c r="Z36" s="21" t="s">
        <v>100</v>
      </c>
      <c r="AA36" s="14">
        <v>2000000</v>
      </c>
      <c r="AB36" s="14">
        <v>1507</v>
      </c>
      <c r="AC36" s="14">
        <f t="shared" si="5"/>
        <v>1327.1400132714002</v>
      </c>
      <c r="AD36" s="22"/>
      <c r="AF36" s="11" t="s">
        <v>140</v>
      </c>
      <c r="AG36" s="4">
        <v>17902</v>
      </c>
      <c r="AH36" s="36">
        <v>0.79500000000000004</v>
      </c>
      <c r="AI36" s="4">
        <v>31.5</v>
      </c>
      <c r="AJ36" s="37" t="s">
        <v>141</v>
      </c>
    </row>
    <row r="37" spans="1:48">
      <c r="A37" s="101"/>
      <c r="B37" s="11">
        <v>35</v>
      </c>
      <c r="C37" s="11" t="s">
        <v>128</v>
      </c>
      <c r="D37" s="11" t="s">
        <v>120</v>
      </c>
      <c r="E37" s="109">
        <v>43282</v>
      </c>
      <c r="F37" s="13">
        <f t="shared" si="0"/>
        <v>44.78217341123819</v>
      </c>
      <c r="G37" s="14">
        <v>44782173.411238194</v>
      </c>
      <c r="H37" s="30">
        <v>20763</v>
      </c>
      <c r="I37" s="42">
        <v>0.65472234262871454</v>
      </c>
      <c r="J37" s="43">
        <v>0.45999999999999996</v>
      </c>
      <c r="K37" s="30">
        <f t="shared" si="1"/>
        <v>2156.8257675306168</v>
      </c>
      <c r="L37" s="17">
        <f>K37/$AH$28</f>
        <v>0.35236493506463268</v>
      </c>
      <c r="M37" s="45">
        <v>2.1286147927085008E-2</v>
      </c>
      <c r="N37" s="27" t="s">
        <v>33</v>
      </c>
      <c r="O37" s="20" t="s">
        <v>32</v>
      </c>
      <c r="P37" s="20" t="s">
        <v>33</v>
      </c>
      <c r="Q37" s="4" t="s">
        <v>32</v>
      </c>
      <c r="R37" s="20">
        <v>2008</v>
      </c>
      <c r="S37" s="20"/>
      <c r="T37" s="20"/>
      <c r="U37" s="20"/>
      <c r="V37" s="20">
        <v>2008</v>
      </c>
      <c r="W37" s="19" t="s">
        <v>31</v>
      </c>
      <c r="X37" s="19" t="s">
        <v>31</v>
      </c>
      <c r="Y37" s="4"/>
      <c r="Z37" s="21" t="s">
        <v>90</v>
      </c>
      <c r="AA37" s="14">
        <v>1000000</v>
      </c>
      <c r="AB37" s="14">
        <v>2268</v>
      </c>
      <c r="AC37" s="14">
        <f t="shared" si="5"/>
        <v>440.91710758377423</v>
      </c>
      <c r="AD37" s="22"/>
      <c r="AF37" s="11" t="s">
        <v>145</v>
      </c>
      <c r="AG37" s="4">
        <v>8444</v>
      </c>
      <c r="AH37" s="36">
        <v>0.70599999999999996</v>
      </c>
      <c r="AI37" s="4" t="s">
        <v>141</v>
      </c>
      <c r="AJ37" s="37">
        <v>53.3</v>
      </c>
    </row>
    <row r="38" spans="1:48">
      <c r="A38" s="53"/>
      <c r="B38" s="11">
        <v>36</v>
      </c>
      <c r="C38" s="11" t="s">
        <v>130</v>
      </c>
      <c r="D38" s="11" t="s">
        <v>120</v>
      </c>
      <c r="E38" s="109">
        <v>43282</v>
      </c>
      <c r="F38" s="13">
        <f t="shared" si="0"/>
        <v>15.429774189923</v>
      </c>
      <c r="G38" s="14">
        <v>15429774.189923</v>
      </c>
      <c r="H38" s="30">
        <v>8950</v>
      </c>
      <c r="I38" s="42">
        <v>0.58737430167597771</v>
      </c>
      <c r="J38" s="42">
        <v>0.17843575418994415</v>
      </c>
      <c r="K38" s="30">
        <f t="shared" si="1"/>
        <v>1723.9971161925139</v>
      </c>
      <c r="L38" s="17">
        <f>K38/$AH$28</f>
        <v>0.28165285348676916</v>
      </c>
      <c r="M38" s="45">
        <v>3.218752027533129E-2</v>
      </c>
      <c r="N38" s="27" t="s">
        <v>33</v>
      </c>
      <c r="O38" s="20" t="s">
        <v>32</v>
      </c>
      <c r="P38" s="20" t="s">
        <v>33</v>
      </c>
      <c r="Q38" s="20" t="s">
        <v>141</v>
      </c>
      <c r="R38" s="20"/>
      <c r="S38" s="20"/>
      <c r="T38" s="20"/>
      <c r="U38" s="20"/>
      <c r="V38" s="20" t="s">
        <v>88</v>
      </c>
      <c r="W38" s="19" t="s">
        <v>31</v>
      </c>
      <c r="X38" s="19">
        <v>0.53</v>
      </c>
      <c r="Y38" s="4"/>
      <c r="Z38" s="21" t="s">
        <v>103</v>
      </c>
      <c r="AA38" s="14">
        <v>1000000</v>
      </c>
      <c r="AB38" s="14">
        <v>4344</v>
      </c>
      <c r="AC38" s="14">
        <f t="shared" si="5"/>
        <v>230.20257826887661</v>
      </c>
      <c r="AD38" s="22"/>
      <c r="AF38" s="11" t="s">
        <v>148</v>
      </c>
      <c r="AG38" s="4">
        <v>15485</v>
      </c>
      <c r="AH38" s="36">
        <v>0.754</v>
      </c>
      <c r="AI38" s="37">
        <v>7.4</v>
      </c>
      <c r="AJ38" s="37">
        <v>51.5</v>
      </c>
    </row>
    <row r="39" spans="1:48">
      <c r="A39" s="53"/>
      <c r="B39" s="11">
        <v>37</v>
      </c>
      <c r="C39" s="11" t="s">
        <v>390</v>
      </c>
      <c r="D39" s="11" t="s">
        <v>120</v>
      </c>
      <c r="E39" s="109">
        <v>43252</v>
      </c>
      <c r="F39" s="13">
        <f t="shared" si="0"/>
        <v>0.10180922491678555</v>
      </c>
      <c r="G39" s="14">
        <v>101809.22491678555</v>
      </c>
      <c r="H39" s="30">
        <v>65780</v>
      </c>
      <c r="I39" s="42">
        <v>0.49483360999999998</v>
      </c>
      <c r="J39" s="43">
        <v>0.76028594599999999</v>
      </c>
      <c r="K39" s="30">
        <f t="shared" si="1"/>
        <v>1.5477230908602242</v>
      </c>
      <c r="L39" s="17">
        <f>K39/$AH$28</f>
        <v>2.528546137657612E-4</v>
      </c>
      <c r="M39" s="45">
        <v>1.2750803475681067E-2</v>
      </c>
      <c r="N39" s="27" t="s">
        <v>302</v>
      </c>
      <c r="O39" s="20" t="s">
        <v>32</v>
      </c>
      <c r="P39" s="20" t="s">
        <v>32</v>
      </c>
      <c r="Q39" s="4" t="s">
        <v>32</v>
      </c>
      <c r="R39" s="20"/>
      <c r="S39" s="20"/>
      <c r="T39" s="20" t="s">
        <v>92</v>
      </c>
      <c r="U39" s="20"/>
      <c r="V39" s="20">
        <v>2017</v>
      </c>
      <c r="W39" s="19" t="s">
        <v>31</v>
      </c>
      <c r="X39" s="19" t="s">
        <v>31</v>
      </c>
      <c r="Y39" s="4"/>
      <c r="Z39" s="21" t="s">
        <v>334</v>
      </c>
      <c r="AA39" s="14">
        <v>1000000</v>
      </c>
      <c r="AB39" s="14">
        <v>5428.9224180530391</v>
      </c>
      <c r="AC39" s="14">
        <f t="shared" si="5"/>
        <v>184.19861677791806</v>
      </c>
      <c r="AD39" s="22"/>
      <c r="AF39" s="11" t="s">
        <v>151</v>
      </c>
      <c r="AG39" s="4">
        <v>17930</v>
      </c>
      <c r="AH39" s="36">
        <v>0.77600000000000002</v>
      </c>
      <c r="AI39" s="37">
        <v>20.5</v>
      </c>
      <c r="AJ39" s="37">
        <v>48.5</v>
      </c>
    </row>
    <row r="40" spans="1:48">
      <c r="A40" s="102"/>
      <c r="B40" s="11">
        <v>38</v>
      </c>
      <c r="C40" s="11" t="s">
        <v>391</v>
      </c>
      <c r="D40" s="11" t="s">
        <v>120</v>
      </c>
      <c r="E40" s="109">
        <v>43282</v>
      </c>
      <c r="F40" s="13">
        <f t="shared" si="0"/>
        <v>20.545011805783599</v>
      </c>
      <c r="G40" s="14">
        <v>20545011.8057836</v>
      </c>
      <c r="H40" s="30">
        <v>49124</v>
      </c>
      <c r="I40" s="15">
        <v>0.90102597508346227</v>
      </c>
      <c r="J40" s="43">
        <v>0.52</v>
      </c>
      <c r="K40" s="30">
        <f t="shared" si="1"/>
        <v>418.22758337642699</v>
      </c>
      <c r="L40" s="17">
        <f>K40/$AH$28</f>
        <v>6.8326675931453515E-2</v>
      </c>
      <c r="M40" s="45">
        <v>2.8805867085178571E-2</v>
      </c>
      <c r="N40" s="27" t="s">
        <v>302</v>
      </c>
      <c r="O40" s="20" t="s">
        <v>32</v>
      </c>
      <c r="P40" s="20" t="s">
        <v>32</v>
      </c>
      <c r="Q40" s="4" t="s">
        <v>32</v>
      </c>
      <c r="R40" s="20">
        <v>2013</v>
      </c>
      <c r="S40" s="20" t="s">
        <v>33</v>
      </c>
      <c r="T40" s="20"/>
      <c r="U40" s="20"/>
      <c r="V40" s="20">
        <v>2017</v>
      </c>
      <c r="W40" s="19" t="s">
        <v>31</v>
      </c>
      <c r="X40" s="19" t="s">
        <v>31</v>
      </c>
      <c r="Y40" s="4"/>
      <c r="Z40" s="21" t="s">
        <v>380</v>
      </c>
      <c r="AA40" s="14">
        <v>500000</v>
      </c>
      <c r="AB40" s="14">
        <v>5822.1194297352431</v>
      </c>
      <c r="AC40" s="14">
        <f t="shared" si="5"/>
        <v>85.879378812869376</v>
      </c>
      <c r="AD40" s="4"/>
      <c r="AF40" s="11" t="s">
        <v>154</v>
      </c>
      <c r="AG40" s="4">
        <v>25425</v>
      </c>
      <c r="AH40" s="36">
        <v>0.84699999999999998</v>
      </c>
      <c r="AI40" s="37">
        <v>11.7</v>
      </c>
      <c r="AJ40" s="37">
        <v>50.5</v>
      </c>
    </row>
    <row r="41" spans="1:48" ht="18" customHeight="1">
      <c r="A41" s="102"/>
      <c r="B41" s="11">
        <v>39</v>
      </c>
      <c r="C41" s="11" t="s">
        <v>137</v>
      </c>
      <c r="D41" s="11" t="s">
        <v>122</v>
      </c>
      <c r="E41" s="109">
        <v>43252</v>
      </c>
      <c r="F41" s="13">
        <f t="shared" si="0"/>
        <v>28.132936000000001</v>
      </c>
      <c r="G41" s="14">
        <v>28132936</v>
      </c>
      <c r="H41" s="30">
        <v>17833</v>
      </c>
      <c r="I41" s="15">
        <v>0.42926036000672912</v>
      </c>
      <c r="J41" s="16">
        <v>0.33735210003925309</v>
      </c>
      <c r="K41" s="30">
        <f t="shared" si="1"/>
        <v>1577.5773005102899</v>
      </c>
      <c r="L41" s="17">
        <f>K41/$AH$29</f>
        <v>6.1298465204782791E-2</v>
      </c>
      <c r="M41" s="45">
        <v>2.5450596411266849E-2</v>
      </c>
      <c r="N41" s="27" t="s">
        <v>33</v>
      </c>
      <c r="O41" s="20" t="s">
        <v>32</v>
      </c>
      <c r="P41" s="20" t="s">
        <v>33</v>
      </c>
      <c r="Q41" s="20" t="s">
        <v>33</v>
      </c>
      <c r="R41" s="20"/>
      <c r="S41" s="20"/>
      <c r="T41" s="20"/>
      <c r="U41" s="20"/>
      <c r="V41" s="20" t="s">
        <v>88</v>
      </c>
      <c r="W41" s="19" t="s">
        <v>31</v>
      </c>
      <c r="X41" s="19" t="s">
        <v>31</v>
      </c>
      <c r="Y41" s="4"/>
      <c r="Z41" s="21" t="s">
        <v>107</v>
      </c>
      <c r="AA41" s="14">
        <v>1000000</v>
      </c>
      <c r="AB41" s="14">
        <v>1680</v>
      </c>
      <c r="AC41" s="14">
        <f t="shared" si="5"/>
        <v>595.23809523809518</v>
      </c>
      <c r="AD41" s="4"/>
      <c r="AE41" s="5"/>
      <c r="AF41" s="11" t="s">
        <v>159</v>
      </c>
      <c r="AG41" s="4">
        <v>1878</v>
      </c>
      <c r="AH41" s="36">
        <v>0.49299999999999999</v>
      </c>
      <c r="AI41" s="37">
        <v>58.5</v>
      </c>
      <c r="AJ41" s="37">
        <v>60.8</v>
      </c>
    </row>
    <row r="42" spans="1:48">
      <c r="A42" s="103"/>
      <c r="B42" s="11">
        <v>40</v>
      </c>
      <c r="C42" s="11" t="s">
        <v>124</v>
      </c>
      <c r="D42" s="11" t="s">
        <v>122</v>
      </c>
      <c r="E42" s="109">
        <v>43252</v>
      </c>
      <c r="F42" s="13">
        <f t="shared" si="0"/>
        <v>6.1487530000000001</v>
      </c>
      <c r="G42" s="14">
        <v>6148753</v>
      </c>
      <c r="H42" s="30">
        <v>4478</v>
      </c>
      <c r="I42" s="42">
        <v>0.41599999999999998</v>
      </c>
      <c r="J42" s="43">
        <v>1</v>
      </c>
      <c r="K42" s="30">
        <f t="shared" si="1"/>
        <v>1373.10250111657</v>
      </c>
      <c r="L42" s="17">
        <f>K42/$AH$29</f>
        <v>5.3353376636484692E-2</v>
      </c>
      <c r="M42" s="45">
        <v>8.0000000000000004E-4</v>
      </c>
      <c r="N42" s="27" t="s">
        <v>33</v>
      </c>
      <c r="O42" s="20" t="s">
        <v>32</v>
      </c>
      <c r="P42" s="20" t="s">
        <v>33</v>
      </c>
      <c r="Q42" s="20" t="s">
        <v>33</v>
      </c>
      <c r="R42" s="20"/>
      <c r="S42" s="20"/>
      <c r="T42" s="20"/>
      <c r="U42" s="20"/>
      <c r="V42" s="20" t="s">
        <v>88</v>
      </c>
      <c r="W42" s="19" t="s">
        <v>31</v>
      </c>
      <c r="X42" s="19" t="s">
        <v>31</v>
      </c>
      <c r="Y42" s="4"/>
      <c r="Z42" s="21" t="s">
        <v>109</v>
      </c>
      <c r="AA42" s="14">
        <v>500000</v>
      </c>
      <c r="AB42" s="14">
        <v>1760</v>
      </c>
      <c r="AC42" s="14">
        <f t="shared" si="5"/>
        <v>284.09090909090907</v>
      </c>
      <c r="AD42" s="4"/>
      <c r="AE42" s="11"/>
      <c r="AF42" s="11" t="s">
        <v>162</v>
      </c>
      <c r="AG42" s="4">
        <v>9557</v>
      </c>
      <c r="AH42" s="36">
        <v>0.73</v>
      </c>
      <c r="AI42" s="37">
        <v>19.899999999999999</v>
      </c>
      <c r="AJ42" s="37">
        <v>45.5</v>
      </c>
    </row>
    <row r="43" spans="1:48">
      <c r="A43" s="103"/>
      <c r="B43" s="11">
        <v>41</v>
      </c>
      <c r="C43" s="11" t="s">
        <v>146</v>
      </c>
      <c r="D43" s="11" t="s">
        <v>125</v>
      </c>
      <c r="E43" s="109" t="s">
        <v>372</v>
      </c>
      <c r="F43" s="13">
        <f t="shared" si="0"/>
        <v>23.324460999999999</v>
      </c>
      <c r="G43" s="14">
        <v>23324461</v>
      </c>
      <c r="H43" s="30">
        <v>78654</v>
      </c>
      <c r="I43" s="42">
        <v>0.85499999999999998</v>
      </c>
      <c r="J43" s="43">
        <v>0.65300000000000002</v>
      </c>
      <c r="K43" s="30">
        <f t="shared" si="1"/>
        <v>296.54513438604522</v>
      </c>
      <c r="L43" s="17">
        <f>K43/$AH$30</f>
        <v>2.8993462493747089E-2</v>
      </c>
      <c r="M43" s="45">
        <v>0</v>
      </c>
      <c r="N43" s="27" t="s">
        <v>33</v>
      </c>
      <c r="O43" s="20" t="s">
        <v>32</v>
      </c>
      <c r="P43" s="20" t="s">
        <v>33</v>
      </c>
      <c r="Q43" s="4" t="s">
        <v>32</v>
      </c>
      <c r="R43" s="20"/>
      <c r="S43" s="20"/>
      <c r="T43" s="20"/>
      <c r="U43" s="20">
        <v>2014</v>
      </c>
      <c r="V43" s="20">
        <v>2014</v>
      </c>
      <c r="W43" s="19" t="s">
        <v>31</v>
      </c>
      <c r="X43" s="19" t="s">
        <v>31</v>
      </c>
      <c r="Y43" s="4"/>
      <c r="Z43" s="21" t="s">
        <v>112</v>
      </c>
      <c r="AA43" s="14">
        <v>1000000</v>
      </c>
      <c r="AB43" s="14">
        <v>1863</v>
      </c>
      <c r="AC43" s="14">
        <f t="shared" si="5"/>
        <v>536.76865271068175</v>
      </c>
      <c r="AD43" s="4"/>
      <c r="AE43" s="11"/>
      <c r="AF43" s="11" t="s">
        <v>164</v>
      </c>
      <c r="AG43" s="4">
        <v>14124</v>
      </c>
      <c r="AH43" s="36">
        <v>0.72499999999999998</v>
      </c>
      <c r="AI43" s="37" t="s">
        <v>141</v>
      </c>
      <c r="AJ43" s="37" t="s">
        <v>141</v>
      </c>
    </row>
    <row r="44" spans="1:48">
      <c r="A44" s="103"/>
      <c r="B44" s="11">
        <v>42</v>
      </c>
      <c r="C44" s="11" t="s">
        <v>149</v>
      </c>
      <c r="D44" s="11" t="s">
        <v>127</v>
      </c>
      <c r="E44" s="109" t="s">
        <v>372</v>
      </c>
      <c r="F44" s="13">
        <f t="shared" si="0"/>
        <v>100.474341</v>
      </c>
      <c r="G44" s="14">
        <v>100474341</v>
      </c>
      <c r="H44" s="30">
        <v>56716</v>
      </c>
      <c r="I44" s="42">
        <v>0.45400000000000001</v>
      </c>
      <c r="J44" s="43">
        <v>0.34</v>
      </c>
      <c r="K44" s="30">
        <f t="shared" si="1"/>
        <v>1771.5343289371606</v>
      </c>
      <c r="L44" s="17">
        <f>K44/$AH$31</f>
        <v>0.12687347482182629</v>
      </c>
      <c r="M44" s="45">
        <v>1.9199999999999998E-2</v>
      </c>
      <c r="N44" s="27" t="s">
        <v>33</v>
      </c>
      <c r="O44" s="20" t="s">
        <v>32</v>
      </c>
      <c r="P44" s="20" t="s">
        <v>32</v>
      </c>
      <c r="Q44" s="20" t="s">
        <v>32</v>
      </c>
      <c r="R44" s="20">
        <v>2016</v>
      </c>
      <c r="S44" s="20" t="s">
        <v>33</v>
      </c>
      <c r="T44" s="20"/>
      <c r="U44" s="20"/>
      <c r="V44" s="20">
        <v>2016</v>
      </c>
      <c r="W44" s="19">
        <f>18902/H44</f>
        <v>0.33327456097044927</v>
      </c>
      <c r="X44" s="19" t="s">
        <v>31</v>
      </c>
      <c r="Y44" s="4"/>
      <c r="Z44" s="21" t="s">
        <v>114</v>
      </c>
      <c r="AA44" s="14">
        <v>500000</v>
      </c>
      <c r="AB44" s="14">
        <v>1722</v>
      </c>
      <c r="AC44" s="14">
        <f t="shared" si="5"/>
        <v>290.36004645760744</v>
      </c>
      <c r="AD44" s="4"/>
      <c r="AE44" s="11"/>
      <c r="AF44" s="11" t="s">
        <v>167</v>
      </c>
      <c r="AG44" s="4">
        <v>32194</v>
      </c>
      <c r="AH44" s="36">
        <v>0.78</v>
      </c>
      <c r="AI44" s="37" t="s">
        <v>141</v>
      </c>
      <c r="AJ44" s="37" t="s">
        <v>141</v>
      </c>
    </row>
    <row r="45" spans="1:48">
      <c r="A45" s="103"/>
      <c r="B45" s="11">
        <v>43</v>
      </c>
      <c r="C45" s="11" t="s">
        <v>152</v>
      </c>
      <c r="D45" s="11" t="s">
        <v>127</v>
      </c>
      <c r="E45" s="109">
        <v>43282</v>
      </c>
      <c r="F45" s="13">
        <f t="shared" si="0"/>
        <v>169.15004400000001</v>
      </c>
      <c r="G45" s="14">
        <v>169150044</v>
      </c>
      <c r="H45" s="30">
        <v>14157</v>
      </c>
      <c r="I45" s="42">
        <v>8.1000000000000003E-2</v>
      </c>
      <c r="J45" s="43">
        <v>2.5999999999999999E-2</v>
      </c>
      <c r="K45" s="30">
        <f t="shared" si="1"/>
        <v>11948.155965246875</v>
      </c>
      <c r="L45" s="17">
        <f>K45/$AH$31</f>
        <v>0.85570120785267312</v>
      </c>
      <c r="M45" s="45">
        <v>0</v>
      </c>
      <c r="N45" s="27" t="s">
        <v>302</v>
      </c>
      <c r="O45" s="20" t="s">
        <v>32</v>
      </c>
      <c r="P45" s="20" t="s">
        <v>33</v>
      </c>
      <c r="Q45" s="20" t="s">
        <v>32</v>
      </c>
      <c r="R45" s="20">
        <v>2011</v>
      </c>
      <c r="S45" s="20"/>
      <c r="T45" s="20"/>
      <c r="U45" s="20"/>
      <c r="V45" s="20">
        <v>2011</v>
      </c>
      <c r="W45" s="19">
        <f>2265/H45</f>
        <v>0.15999152362788727</v>
      </c>
      <c r="X45" s="19" t="s">
        <v>31</v>
      </c>
      <c r="Y45" s="4"/>
      <c r="Z45" s="21" t="s">
        <v>116</v>
      </c>
      <c r="AA45" s="14">
        <v>300000</v>
      </c>
      <c r="AB45" s="14">
        <v>1618</v>
      </c>
      <c r="AC45" s="14">
        <f t="shared" si="5"/>
        <v>185.4140914709518</v>
      </c>
      <c r="AD45" s="4"/>
      <c r="AE45" s="11"/>
      <c r="AF45" s="11" t="s">
        <v>169</v>
      </c>
      <c r="AG45" s="4">
        <v>23504</v>
      </c>
      <c r="AH45" s="36">
        <v>0.79500000000000004</v>
      </c>
      <c r="AI45" s="37">
        <v>9.4</v>
      </c>
      <c r="AJ45" s="37">
        <v>41.6</v>
      </c>
    </row>
    <row r="46" spans="1:48">
      <c r="A46" s="103"/>
      <c r="B46" s="11">
        <v>44</v>
      </c>
      <c r="C46" s="11" t="s">
        <v>229</v>
      </c>
      <c r="D46" s="11" t="s">
        <v>127</v>
      </c>
      <c r="E46" s="109">
        <v>43252</v>
      </c>
      <c r="F46" s="13">
        <f t="shared" si="0"/>
        <v>6.3336730000000001</v>
      </c>
      <c r="G46" s="14">
        <v>6333673</v>
      </c>
      <c r="H46" s="30">
        <v>13816</v>
      </c>
      <c r="I46" s="42">
        <v>0.74</v>
      </c>
      <c r="J46" s="43">
        <v>0.6</v>
      </c>
      <c r="K46" s="30">
        <f t="shared" si="1"/>
        <v>458.43029820497975</v>
      </c>
      <c r="L46" s="17">
        <f>K46/$AH$31</f>
        <v>3.2831791033802175E-2</v>
      </c>
      <c r="M46" s="45">
        <v>0</v>
      </c>
      <c r="N46" s="27" t="s">
        <v>302</v>
      </c>
      <c r="O46" s="20" t="s">
        <v>32</v>
      </c>
      <c r="P46" s="20" t="s">
        <v>32</v>
      </c>
      <c r="Q46" s="20" t="s">
        <v>141</v>
      </c>
      <c r="R46" s="20"/>
      <c r="S46" s="20"/>
      <c r="T46" s="20"/>
      <c r="U46" s="20"/>
      <c r="V46" s="20" t="s">
        <v>88</v>
      </c>
      <c r="W46" s="19" t="s">
        <v>31</v>
      </c>
      <c r="X46" s="19" t="s">
        <v>31</v>
      </c>
      <c r="Y46" s="4"/>
      <c r="Z46" s="21" t="s">
        <v>119</v>
      </c>
      <c r="AA46" s="14">
        <v>300000</v>
      </c>
      <c r="AB46" s="14">
        <v>1618</v>
      </c>
      <c r="AC46" s="14">
        <f t="shared" si="5"/>
        <v>185.4140914709518</v>
      </c>
      <c r="AD46" s="4"/>
      <c r="AE46" s="11"/>
      <c r="AF46" s="11" t="s">
        <v>172</v>
      </c>
      <c r="AG46" s="4" t="s">
        <v>141</v>
      </c>
      <c r="AH46" s="36">
        <v>0.77500000000000002</v>
      </c>
      <c r="AI46" s="37" t="s">
        <v>141</v>
      </c>
      <c r="AJ46" s="37" t="s">
        <v>141</v>
      </c>
    </row>
    <row r="47" spans="1:48">
      <c r="A47" s="104"/>
      <c r="B47" s="11">
        <v>45</v>
      </c>
      <c r="C47" s="11" t="s">
        <v>308</v>
      </c>
      <c r="D47" s="11" t="s">
        <v>127</v>
      </c>
      <c r="E47" s="109" t="s">
        <v>372</v>
      </c>
      <c r="F47" s="13">
        <f t="shared" si="0"/>
        <v>21.351935999999998</v>
      </c>
      <c r="G47" s="14">
        <v>21351936</v>
      </c>
      <c r="H47" s="30">
        <v>11592</v>
      </c>
      <c r="I47" s="42">
        <v>0.42699999999999999</v>
      </c>
      <c r="J47" s="43">
        <v>0.82</v>
      </c>
      <c r="K47" s="30">
        <f t="shared" si="1"/>
        <v>1841.9544513457556</v>
      </c>
      <c r="L47" s="17">
        <f>K47/$AH$31</f>
        <v>0.1319168123860027</v>
      </c>
      <c r="M47" s="45">
        <v>7.7999999999999996E-3</v>
      </c>
      <c r="N47" s="27" t="s">
        <v>302</v>
      </c>
      <c r="O47" s="20" t="s">
        <v>32</v>
      </c>
      <c r="P47" s="20" t="s">
        <v>32</v>
      </c>
      <c r="Q47" s="20" t="s">
        <v>32</v>
      </c>
      <c r="R47" s="27"/>
      <c r="S47" s="27">
        <v>2016</v>
      </c>
      <c r="T47" s="27"/>
      <c r="U47" s="27"/>
      <c r="V47" s="27">
        <v>2016</v>
      </c>
      <c r="W47" s="19" t="s">
        <v>31</v>
      </c>
      <c r="X47" s="19" t="s">
        <v>31</v>
      </c>
      <c r="Y47" s="4"/>
      <c r="Z47" s="21" t="s">
        <v>316</v>
      </c>
      <c r="AA47" s="14">
        <v>500000</v>
      </c>
      <c r="AB47" s="14">
        <v>1630</v>
      </c>
      <c r="AC47" s="14">
        <f t="shared" si="5"/>
        <v>306.74846625766872</v>
      </c>
      <c r="AD47" s="4"/>
      <c r="AE47" s="11"/>
      <c r="AF47" s="11" t="s">
        <v>175</v>
      </c>
      <c r="AG47" s="4">
        <v>11723</v>
      </c>
      <c r="AH47" s="36">
        <v>0.76700000000000002</v>
      </c>
      <c r="AI47" s="37">
        <v>32.1</v>
      </c>
      <c r="AJ47" s="37">
        <v>46.9</v>
      </c>
    </row>
    <row r="48" spans="1:48">
      <c r="B48" s="11">
        <v>47</v>
      </c>
      <c r="C48" s="11" t="s">
        <v>371</v>
      </c>
      <c r="D48" s="11" t="s">
        <v>127</v>
      </c>
      <c r="E48" s="109">
        <v>43160</v>
      </c>
      <c r="F48" s="13">
        <f t="shared" si="0"/>
        <v>41.855117999999997</v>
      </c>
      <c r="G48" s="14">
        <v>41855118</v>
      </c>
      <c r="H48" s="30">
        <v>43518</v>
      </c>
      <c r="I48" s="42">
        <v>0.34</v>
      </c>
      <c r="J48" s="43">
        <v>0</v>
      </c>
      <c r="K48" s="30">
        <f t="shared" si="1"/>
        <v>961.78863918378602</v>
      </c>
      <c r="L48" s="17">
        <f>K48/$AH$31</f>
        <v>6.8881231768515794E-2</v>
      </c>
      <c r="M48" s="45">
        <v>1.7899999999999999E-2</v>
      </c>
      <c r="N48" s="27" t="s">
        <v>302</v>
      </c>
      <c r="O48" s="20" t="s">
        <v>32</v>
      </c>
      <c r="P48" s="20" t="s">
        <v>33</v>
      </c>
      <c r="Q48" s="20" t="s">
        <v>418</v>
      </c>
      <c r="R48" s="27"/>
      <c r="S48" s="27"/>
      <c r="T48" s="27"/>
      <c r="U48" s="27"/>
      <c r="V48" s="27"/>
      <c r="W48" s="19" t="s">
        <v>31</v>
      </c>
      <c r="X48" s="19" t="s">
        <v>31</v>
      </c>
      <c r="Y48" s="4"/>
      <c r="Z48" s="21" t="s">
        <v>61</v>
      </c>
      <c r="AA48" s="14">
        <v>400000</v>
      </c>
      <c r="AB48" s="14">
        <v>753</v>
      </c>
      <c r="AC48" s="14">
        <f t="shared" si="5"/>
        <v>531.20849933598936</v>
      </c>
      <c r="AD48" s="4"/>
      <c r="AE48" s="11"/>
      <c r="AJ48" s="37"/>
    </row>
    <row r="49" spans="1:31" ht="15" customHeight="1">
      <c r="D49" s="2"/>
      <c r="E49" s="2"/>
      <c r="F49" s="2"/>
      <c r="G49" s="55"/>
      <c r="H49" s="56"/>
      <c r="I49" s="57"/>
      <c r="J49" s="57"/>
      <c r="K49" s="2"/>
      <c r="L49" s="2"/>
      <c r="M49" s="2"/>
      <c r="N49" s="2"/>
      <c r="O49" s="2"/>
      <c r="P49" s="2"/>
      <c r="Q49" s="2"/>
      <c r="R49" s="2"/>
      <c r="S49" s="2"/>
      <c r="T49" s="2"/>
      <c r="U49" s="2"/>
      <c r="V49" s="2"/>
      <c r="W49" s="2"/>
      <c r="X49" s="2"/>
      <c r="Y49" s="4"/>
      <c r="Z49" s="21" t="s">
        <v>124</v>
      </c>
      <c r="AA49" s="14">
        <v>300000</v>
      </c>
      <c r="AB49" s="14">
        <v>1114</v>
      </c>
      <c r="AC49" s="14">
        <f t="shared" si="5"/>
        <v>269.29982046678634</v>
      </c>
      <c r="AD49" s="4"/>
      <c r="AE49" s="11"/>
    </row>
    <row r="50" spans="1:31">
      <c r="D50" s="2"/>
      <c r="E50" s="2"/>
      <c r="F50" s="2"/>
      <c r="G50" s="55"/>
      <c r="H50" s="56"/>
      <c r="I50" s="57"/>
      <c r="J50" s="57"/>
      <c r="K50" s="2"/>
      <c r="L50" s="2"/>
      <c r="M50" s="2"/>
      <c r="N50" s="2"/>
      <c r="O50" s="2"/>
      <c r="P50" s="2"/>
      <c r="Q50" s="2"/>
      <c r="R50" s="2"/>
      <c r="S50" s="2"/>
      <c r="T50" s="2"/>
      <c r="U50" s="2"/>
      <c r="V50" s="2"/>
      <c r="W50" s="2"/>
      <c r="X50" s="2"/>
      <c r="Y50" s="4"/>
      <c r="Z50" s="52" t="s">
        <v>329</v>
      </c>
      <c r="AA50" s="14">
        <v>300000</v>
      </c>
      <c r="AB50" s="14">
        <v>1350</v>
      </c>
      <c r="AC50" s="14">
        <f t="shared" si="5"/>
        <v>222.22222222222223</v>
      </c>
      <c r="AD50" s="4"/>
      <c r="AE50" s="11"/>
    </row>
    <row r="51" spans="1:31" hidden="1">
      <c r="A51" s="54" t="s">
        <v>392</v>
      </c>
      <c r="D51" s="2"/>
      <c r="E51" s="2"/>
      <c r="F51" s="2"/>
      <c r="G51" s="55"/>
      <c r="H51" s="56"/>
      <c r="I51" s="57"/>
      <c r="J51" s="57"/>
      <c r="K51" s="2"/>
      <c r="L51" s="2"/>
      <c r="M51" s="2"/>
      <c r="N51" s="2"/>
      <c r="O51" s="2"/>
      <c r="P51" s="2"/>
      <c r="Q51" s="2"/>
      <c r="R51" s="2"/>
      <c r="S51" s="2"/>
      <c r="T51" s="2"/>
      <c r="U51" s="2"/>
      <c r="V51" s="2"/>
      <c r="W51" s="2"/>
      <c r="X51" s="2"/>
      <c r="Y51" s="4"/>
      <c r="Z51" s="52" t="s">
        <v>126</v>
      </c>
      <c r="AA51" s="14">
        <v>2000000</v>
      </c>
      <c r="AB51" s="14">
        <v>2912</v>
      </c>
      <c r="AC51" s="14">
        <f t="shared" si="5"/>
        <v>686.8131868131868</v>
      </c>
      <c r="AD51" s="4"/>
      <c r="AE51" s="11"/>
    </row>
    <row r="52" spans="1:31" ht="13.9" hidden="1" customHeight="1">
      <c r="A52" s="54" t="s">
        <v>393</v>
      </c>
      <c r="W52" s="2"/>
      <c r="X52" s="2"/>
      <c r="Y52" s="4"/>
      <c r="Z52" s="52" t="s">
        <v>129</v>
      </c>
      <c r="AA52" s="63">
        <v>250000</v>
      </c>
      <c r="AB52" s="63">
        <v>285</v>
      </c>
      <c r="AC52" s="63">
        <f t="shared" si="5"/>
        <v>877.19298245614038</v>
      </c>
      <c r="AD52" s="4"/>
      <c r="AE52" s="11"/>
    </row>
    <row r="53" spans="1:31" hidden="1">
      <c r="A53" s="54" t="s">
        <v>394</v>
      </c>
      <c r="D53" s="60"/>
      <c r="E53" s="2"/>
      <c r="F53" s="2"/>
      <c r="G53" s="55"/>
      <c r="H53" s="56"/>
      <c r="I53" s="57"/>
      <c r="J53" s="57"/>
      <c r="K53" s="2"/>
      <c r="L53" s="2"/>
      <c r="M53" s="2"/>
      <c r="N53" s="2"/>
      <c r="O53" s="2"/>
      <c r="P53" s="2"/>
      <c r="Q53" s="2"/>
      <c r="R53" s="2"/>
      <c r="S53" s="2"/>
      <c r="T53" s="2"/>
      <c r="U53" s="2"/>
      <c r="V53" s="2"/>
      <c r="W53" s="2"/>
      <c r="X53" s="2"/>
      <c r="Y53" s="4"/>
      <c r="Z53" s="52" t="s">
        <v>131</v>
      </c>
      <c r="AA53" s="63">
        <v>250000</v>
      </c>
      <c r="AB53" s="63">
        <v>277</v>
      </c>
      <c r="AC53" s="63">
        <f t="shared" si="5"/>
        <v>902.52707581227435</v>
      </c>
      <c r="AD53" s="4"/>
      <c r="AE53" s="11"/>
    </row>
    <row r="54" spans="1:31" hidden="1">
      <c r="A54" s="54" t="s">
        <v>368</v>
      </c>
      <c r="D54" s="60"/>
      <c r="E54" s="2"/>
      <c r="F54" s="2"/>
      <c r="G54" s="55"/>
      <c r="H54" s="56"/>
      <c r="I54" s="57"/>
      <c r="J54" s="57"/>
      <c r="K54" s="2"/>
      <c r="L54" s="2"/>
      <c r="M54" s="2"/>
      <c r="N54" s="2"/>
      <c r="O54" s="2"/>
      <c r="P54" s="2"/>
      <c r="Q54" s="2"/>
      <c r="R54" s="2"/>
      <c r="S54" s="2"/>
      <c r="T54" s="2"/>
      <c r="U54" s="2"/>
      <c r="V54" s="2"/>
      <c r="W54" s="2"/>
      <c r="X54" s="2"/>
      <c r="Y54" s="4"/>
      <c r="Z54" s="52" t="s">
        <v>133</v>
      </c>
      <c r="AA54" s="63">
        <v>250000</v>
      </c>
      <c r="AB54" s="63">
        <v>333</v>
      </c>
      <c r="AC54" s="63">
        <f t="shared" si="5"/>
        <v>750.75075075075074</v>
      </c>
      <c r="AD54" s="4"/>
      <c r="AE54" s="11"/>
    </row>
    <row r="55" spans="1:31" hidden="1">
      <c r="A55" s="54" t="s">
        <v>395</v>
      </c>
      <c r="D55" s="60"/>
      <c r="E55" s="2"/>
      <c r="F55" s="2"/>
      <c r="G55" s="55"/>
      <c r="H55" s="56"/>
      <c r="I55" s="57"/>
      <c r="J55" s="57"/>
      <c r="K55" s="2"/>
      <c r="L55" s="2"/>
      <c r="M55" s="2"/>
      <c r="N55" s="2"/>
      <c r="O55" s="2"/>
      <c r="P55" s="2"/>
      <c r="Q55" s="2"/>
      <c r="R55" s="2"/>
      <c r="S55" s="2"/>
      <c r="T55" s="2"/>
      <c r="U55" s="2"/>
      <c r="V55" s="2"/>
      <c r="W55" s="2"/>
      <c r="X55" s="2"/>
      <c r="Y55" s="4"/>
      <c r="Z55" s="21" t="s">
        <v>221</v>
      </c>
      <c r="AA55" s="14">
        <v>250000</v>
      </c>
      <c r="AB55" s="14">
        <v>335</v>
      </c>
      <c r="AC55" s="14">
        <f t="shared" si="5"/>
        <v>746.26865671641792</v>
      </c>
      <c r="AD55" s="4"/>
      <c r="AE55" s="11"/>
    </row>
    <row r="56" spans="1:31" hidden="1">
      <c r="A56" s="54" t="s">
        <v>396</v>
      </c>
      <c r="D56" s="60"/>
      <c r="E56" s="2"/>
      <c r="F56" s="2"/>
      <c r="G56" s="55"/>
      <c r="H56" s="56"/>
      <c r="I56" s="57"/>
      <c r="J56" s="57"/>
      <c r="K56" s="2"/>
      <c r="L56" s="2"/>
      <c r="M56" s="2"/>
      <c r="N56" s="2"/>
      <c r="O56" s="2"/>
      <c r="P56" s="2"/>
      <c r="Q56" s="2"/>
      <c r="R56" s="2"/>
      <c r="S56" s="2"/>
      <c r="T56" s="2"/>
      <c r="U56" s="2"/>
      <c r="V56" s="2"/>
      <c r="W56" s="2"/>
      <c r="X56" s="2"/>
      <c r="Y56" s="4"/>
      <c r="Z56" s="21" t="s">
        <v>293</v>
      </c>
      <c r="AA56" s="14">
        <v>250000</v>
      </c>
      <c r="AB56" s="14">
        <v>378</v>
      </c>
      <c r="AC56" s="14">
        <f t="shared" si="5"/>
        <v>661.37566137566137</v>
      </c>
      <c r="AD56" s="4"/>
      <c r="AE56" s="11"/>
    </row>
    <row r="57" spans="1:31" hidden="1">
      <c r="A57" s="54" t="s">
        <v>369</v>
      </c>
      <c r="D57" s="60"/>
      <c r="E57" s="2"/>
      <c r="F57" s="2"/>
      <c r="G57" s="55"/>
      <c r="H57" s="56"/>
      <c r="I57" s="57"/>
      <c r="J57" s="57"/>
      <c r="K57" s="2"/>
      <c r="L57" s="2"/>
      <c r="M57" s="2"/>
      <c r="N57" s="2"/>
      <c r="O57" s="2"/>
      <c r="P57" s="2"/>
      <c r="Q57" s="2"/>
      <c r="R57" s="2"/>
      <c r="S57" s="2"/>
      <c r="T57" s="2"/>
      <c r="U57" s="2"/>
      <c r="V57" s="2"/>
      <c r="W57" s="2"/>
      <c r="X57" s="2"/>
      <c r="Y57" s="4"/>
      <c r="Z57" s="21" t="s">
        <v>326</v>
      </c>
      <c r="AA57" s="14">
        <v>300000</v>
      </c>
      <c r="AB57" s="14">
        <v>379</v>
      </c>
      <c r="AC57" s="14">
        <f t="shared" si="5"/>
        <v>791.55672823218993</v>
      </c>
      <c r="AD57" s="4"/>
      <c r="AE57" s="11"/>
    </row>
    <row r="58" spans="1:31" hidden="1">
      <c r="A58" s="54" t="s">
        <v>397</v>
      </c>
      <c r="D58" s="60"/>
      <c r="E58" s="2"/>
      <c r="F58" s="2"/>
      <c r="G58" s="55"/>
      <c r="H58" s="56"/>
      <c r="I58" s="57"/>
      <c r="J58" s="57"/>
      <c r="K58" s="2"/>
      <c r="L58" s="2"/>
      <c r="M58" s="2"/>
      <c r="N58" s="2"/>
      <c r="O58" s="2"/>
      <c r="P58" s="2"/>
      <c r="Q58" s="2"/>
      <c r="R58" s="2"/>
      <c r="S58" s="2"/>
      <c r="T58" s="2"/>
      <c r="U58" s="2"/>
      <c r="V58" s="2"/>
      <c r="W58" s="2"/>
      <c r="X58" s="2"/>
      <c r="Y58" s="4"/>
      <c r="Z58" s="21"/>
      <c r="AA58" s="14"/>
      <c r="AB58" s="14"/>
      <c r="AC58" s="14"/>
      <c r="AD58" s="4"/>
      <c r="AE58" s="11"/>
    </row>
    <row r="59" spans="1:31" hidden="1">
      <c r="A59" s="54" t="s">
        <v>398</v>
      </c>
      <c r="D59" s="60"/>
      <c r="E59" s="2"/>
      <c r="F59" s="2"/>
      <c r="G59" s="55"/>
      <c r="H59" s="56"/>
      <c r="I59" s="57"/>
      <c r="J59" s="57"/>
      <c r="K59" s="2"/>
      <c r="L59" s="2"/>
      <c r="M59" s="2"/>
      <c r="N59" s="2"/>
      <c r="O59" s="2"/>
      <c r="P59" s="2"/>
      <c r="Q59" s="2"/>
      <c r="R59" s="2"/>
      <c r="S59" s="2"/>
      <c r="T59" s="2"/>
      <c r="U59" s="2"/>
      <c r="V59" s="2"/>
      <c r="W59" s="2"/>
      <c r="X59" s="2"/>
      <c r="Y59" s="4"/>
      <c r="Z59" s="21"/>
      <c r="AA59" s="14"/>
      <c r="AB59" s="14"/>
      <c r="AC59" s="14"/>
      <c r="AD59" s="4"/>
      <c r="AE59" s="11"/>
    </row>
    <row r="60" spans="1:31" hidden="1">
      <c r="A60" s="54" t="s">
        <v>399</v>
      </c>
      <c r="D60" s="60"/>
      <c r="E60" s="2"/>
      <c r="F60" s="2"/>
      <c r="G60" s="55"/>
      <c r="H60" s="56"/>
      <c r="I60" s="57"/>
      <c r="J60" s="57"/>
      <c r="K60" s="2"/>
      <c r="L60" s="2"/>
      <c r="M60" s="2"/>
      <c r="N60" s="2"/>
      <c r="O60" s="2"/>
      <c r="P60" s="2"/>
      <c r="Q60" s="2"/>
      <c r="R60" s="2"/>
      <c r="S60" s="2"/>
      <c r="T60" s="2"/>
      <c r="U60" s="2"/>
      <c r="V60" s="2"/>
      <c r="W60" s="2"/>
      <c r="X60" s="2"/>
      <c r="Y60" s="4"/>
      <c r="Z60" s="21"/>
      <c r="AA60" s="14"/>
      <c r="AB60" s="14"/>
      <c r="AC60" s="14"/>
      <c r="AD60" s="4"/>
      <c r="AE60" s="11"/>
    </row>
    <row r="61" spans="1:31">
      <c r="A61" s="54" t="s">
        <v>417</v>
      </c>
      <c r="D61" s="60"/>
      <c r="E61" s="2"/>
      <c r="F61" s="2"/>
      <c r="G61" s="2"/>
      <c r="H61" s="2"/>
      <c r="I61" s="2"/>
      <c r="K61" s="2"/>
      <c r="L61" s="2"/>
      <c r="M61" s="2"/>
      <c r="N61" s="2"/>
      <c r="O61" s="2"/>
      <c r="P61" s="2"/>
      <c r="Q61" s="2"/>
      <c r="R61" s="2"/>
      <c r="S61" s="2"/>
      <c r="T61" s="2"/>
      <c r="U61" s="2"/>
      <c r="V61" s="2"/>
      <c r="W61" s="2"/>
      <c r="X61" s="2"/>
      <c r="Y61" s="4"/>
      <c r="Z61" s="21" t="s">
        <v>365</v>
      </c>
      <c r="AA61" s="14">
        <v>300000</v>
      </c>
      <c r="AB61" s="14">
        <v>350.1821608655211</v>
      </c>
      <c r="AC61" s="14">
        <f>AA61/AB61</f>
        <v>856.69698096131083</v>
      </c>
      <c r="AD61" s="4"/>
      <c r="AE61" s="11"/>
    </row>
    <row r="62" spans="1:31">
      <c r="A62" s="54" t="s">
        <v>401</v>
      </c>
      <c r="P62" s="2"/>
      <c r="Q62" s="2"/>
      <c r="R62" s="2"/>
      <c r="S62" s="2"/>
      <c r="T62" s="2"/>
      <c r="U62" s="2"/>
      <c r="V62" s="2"/>
      <c r="W62" s="2"/>
      <c r="X62" s="2"/>
      <c r="Y62" s="4"/>
      <c r="Z62" s="21" t="s">
        <v>366</v>
      </c>
      <c r="AA62" s="14">
        <v>300000</v>
      </c>
      <c r="AB62" s="111">
        <v>374.91770235458944</v>
      </c>
      <c r="AC62" s="14">
        <f>AA62/AB62</f>
        <v>800.17560684895636</v>
      </c>
      <c r="AD62" s="4"/>
      <c r="AE62" s="11"/>
    </row>
    <row r="63" spans="1:31">
      <c r="A63" s="54" t="s">
        <v>403</v>
      </c>
      <c r="D63" s="61"/>
      <c r="E63" s="2"/>
      <c r="F63" s="2"/>
      <c r="G63" s="2"/>
      <c r="H63" s="2"/>
      <c r="I63" s="2"/>
      <c r="K63" s="2"/>
      <c r="L63" s="2"/>
      <c r="M63" s="2"/>
      <c r="N63" s="2"/>
      <c r="O63" s="2"/>
      <c r="P63" s="2"/>
      <c r="Q63" s="2"/>
      <c r="R63" s="2"/>
      <c r="S63" s="2"/>
      <c r="T63" s="2"/>
      <c r="U63" s="2"/>
      <c r="V63" s="2"/>
      <c r="W63" s="2"/>
      <c r="X63" s="2"/>
      <c r="Y63" s="4"/>
      <c r="Z63" s="21" t="s">
        <v>378</v>
      </c>
      <c r="AA63" s="14">
        <v>200000</v>
      </c>
      <c r="AB63" s="4">
        <v>374.93336886420639</v>
      </c>
      <c r="AC63" s="14">
        <f>AA63/AB63</f>
        <v>533.42811445634788</v>
      </c>
      <c r="AD63" s="22"/>
      <c r="AE63" s="11"/>
    </row>
    <row r="64" spans="1:31" ht="19.899999999999999" customHeight="1">
      <c r="A64" s="54" t="s">
        <v>406</v>
      </c>
      <c r="D64" s="61"/>
      <c r="E64" s="2"/>
      <c r="F64" s="2"/>
      <c r="G64" s="2"/>
      <c r="H64" s="2"/>
      <c r="I64" s="2"/>
      <c r="K64" s="2"/>
      <c r="L64" s="2"/>
      <c r="M64" s="2"/>
      <c r="N64" s="2"/>
      <c r="O64" s="2"/>
      <c r="P64" s="2"/>
      <c r="Q64" s="2"/>
      <c r="R64" s="2"/>
      <c r="S64" s="2"/>
      <c r="T64" s="2"/>
      <c r="U64" s="2"/>
      <c r="V64" s="2"/>
      <c r="W64" s="62"/>
      <c r="X64" s="62"/>
      <c r="Y64" s="4"/>
      <c r="AD64" s="22"/>
    </row>
    <row r="65" spans="1:30" ht="24" customHeight="1">
      <c r="A65" s="54" t="s">
        <v>407</v>
      </c>
      <c r="D65" s="60"/>
      <c r="E65" s="2"/>
      <c r="F65" s="2"/>
      <c r="G65" s="2"/>
      <c r="H65" s="2"/>
      <c r="I65" s="2"/>
      <c r="K65" s="2"/>
      <c r="L65" s="2"/>
      <c r="M65" s="2"/>
      <c r="N65" s="2"/>
      <c r="O65" s="2"/>
      <c r="P65" s="62"/>
      <c r="Q65" s="62"/>
      <c r="R65" s="62"/>
      <c r="S65" s="62"/>
      <c r="T65" s="62"/>
      <c r="U65" s="62"/>
      <c r="V65" s="62"/>
      <c r="W65" s="2"/>
      <c r="X65" s="2"/>
      <c r="Y65" s="4"/>
      <c r="AD65" s="22"/>
    </row>
    <row r="66" spans="1:30" ht="21" customHeight="1">
      <c r="A66" s="54" t="s">
        <v>409</v>
      </c>
      <c r="D66" s="62"/>
      <c r="E66" s="62"/>
      <c r="F66" s="62"/>
      <c r="G66" s="62"/>
      <c r="H66" s="62"/>
      <c r="I66" s="62"/>
      <c r="J66" s="62"/>
      <c r="K66" s="62"/>
      <c r="L66" s="62"/>
      <c r="M66" s="62"/>
      <c r="N66" s="62"/>
      <c r="O66" s="62"/>
      <c r="P66" s="62"/>
      <c r="Q66" s="62"/>
      <c r="R66" s="62"/>
      <c r="S66" s="62"/>
      <c r="T66" s="62"/>
      <c r="U66" s="62"/>
      <c r="V66" s="62"/>
      <c r="Y66" s="4"/>
      <c r="AD66" s="22"/>
    </row>
    <row r="67" spans="1:30" ht="18.600000000000001" customHeight="1">
      <c r="A67" s="54" t="s">
        <v>411</v>
      </c>
      <c r="L67" s="1"/>
      <c r="M67" s="1"/>
      <c r="Y67" s="4"/>
      <c r="Z67" s="21" t="s">
        <v>135</v>
      </c>
      <c r="AA67" s="14">
        <v>1750000</v>
      </c>
      <c r="AB67" s="14">
        <v>1049</v>
      </c>
      <c r="AC67" s="14">
        <f t="shared" ref="AC67:AC98" si="6">AA67/AB67</f>
        <v>1668.2554814108676</v>
      </c>
      <c r="AD67" s="22"/>
    </row>
    <row r="68" spans="1:30" ht="27.6" customHeight="1">
      <c r="A68" s="61" t="s">
        <v>413</v>
      </c>
      <c r="Y68" s="4"/>
      <c r="Z68" s="21" t="s">
        <v>139</v>
      </c>
      <c r="AA68" s="14">
        <v>600000</v>
      </c>
      <c r="AB68" s="14">
        <v>1137</v>
      </c>
      <c r="AC68" s="14">
        <f t="shared" si="6"/>
        <v>527.70448548812669</v>
      </c>
      <c r="AD68" s="22"/>
    </row>
    <row r="69" spans="1:30" ht="12" customHeight="1">
      <c r="A69" s="61" t="s">
        <v>415</v>
      </c>
      <c r="Y69" s="4"/>
      <c r="Z69" s="21" t="s">
        <v>144</v>
      </c>
      <c r="AA69" s="14">
        <v>1000000</v>
      </c>
      <c r="AB69" s="14">
        <v>1105</v>
      </c>
      <c r="AC69" s="14">
        <f t="shared" si="6"/>
        <v>904.97737556561083</v>
      </c>
      <c r="AD69" s="22"/>
    </row>
    <row r="70" spans="1:30" ht="12" customHeight="1">
      <c r="A70" s="61" t="s">
        <v>181</v>
      </c>
      <c r="B70" s="64"/>
      <c r="Y70" s="4"/>
      <c r="Z70" s="21" t="s">
        <v>319</v>
      </c>
      <c r="AA70" s="14">
        <v>1500000</v>
      </c>
      <c r="AB70" s="14">
        <v>1090</v>
      </c>
      <c r="AC70" s="14">
        <f t="shared" si="6"/>
        <v>1376.1467889908256</v>
      </c>
      <c r="AD70" s="22"/>
    </row>
    <row r="71" spans="1:30" ht="12" customHeight="1">
      <c r="A71" s="54"/>
      <c r="Y71" s="4"/>
      <c r="Z71" s="21" t="s">
        <v>335</v>
      </c>
      <c r="AA71" s="14">
        <v>1000000</v>
      </c>
      <c r="AB71" s="14">
        <v>1079.6403499074536</v>
      </c>
      <c r="AC71" s="14">
        <f t="shared" si="6"/>
        <v>926.23437062695893</v>
      </c>
      <c r="AD71" s="22"/>
    </row>
    <row r="72" spans="1:30" ht="18" customHeight="1">
      <c r="Y72" s="4"/>
      <c r="Z72" s="21" t="s">
        <v>147</v>
      </c>
      <c r="AA72" s="14">
        <v>2000000</v>
      </c>
      <c r="AB72" s="14">
        <v>1356</v>
      </c>
      <c r="AC72" s="14">
        <f t="shared" si="6"/>
        <v>1474.9262536873157</v>
      </c>
    </row>
    <row r="73" spans="1:30" ht="18" customHeight="1">
      <c r="Y73" s="4"/>
      <c r="Z73" s="21" t="s">
        <v>150</v>
      </c>
      <c r="AA73" s="14">
        <v>500000</v>
      </c>
      <c r="AB73" s="14">
        <v>484</v>
      </c>
      <c r="AC73" s="14">
        <f t="shared" si="6"/>
        <v>1033.0578512396694</v>
      </c>
    </row>
    <row r="74" spans="1:30" ht="35.450000000000003" customHeight="1">
      <c r="L74" s="1"/>
      <c r="M74" s="1"/>
      <c r="Y74" s="4"/>
      <c r="Z74" s="21" t="s">
        <v>153</v>
      </c>
      <c r="AA74" s="14">
        <v>1000000</v>
      </c>
      <c r="AB74" s="14">
        <v>516</v>
      </c>
      <c r="AC74" s="14">
        <f t="shared" si="6"/>
        <v>1937.984496124031</v>
      </c>
      <c r="AD74" s="22"/>
    </row>
    <row r="75" spans="1:30" ht="12" customHeight="1">
      <c r="L75" s="1"/>
      <c r="M75" s="1"/>
      <c r="Y75" s="4"/>
      <c r="Z75" s="21" t="s">
        <v>156</v>
      </c>
      <c r="AA75" s="14">
        <v>500000</v>
      </c>
      <c r="AB75" s="14">
        <v>1162</v>
      </c>
      <c r="AC75" s="14">
        <f t="shared" si="6"/>
        <v>430.29259896729775</v>
      </c>
      <c r="AD75" s="22"/>
    </row>
    <row r="76" spans="1:30" ht="24" customHeight="1">
      <c r="L76" s="1"/>
      <c r="M76" s="1"/>
      <c r="Y76" s="4"/>
      <c r="Z76" s="21" t="s">
        <v>158</v>
      </c>
      <c r="AA76" s="14">
        <v>500000</v>
      </c>
      <c r="AB76" s="14">
        <v>1215</v>
      </c>
      <c r="AC76" s="14">
        <f t="shared" si="6"/>
        <v>411.52263374485597</v>
      </c>
    </row>
    <row r="77" spans="1:30" ht="12" customHeight="1">
      <c r="L77" s="1"/>
      <c r="M77" s="1"/>
      <c r="Z77" s="21" t="s">
        <v>161</v>
      </c>
      <c r="AA77" s="14">
        <v>500000</v>
      </c>
      <c r="AB77" s="14">
        <v>1240</v>
      </c>
      <c r="AC77" s="14">
        <f t="shared" si="6"/>
        <v>403.22580645161293</v>
      </c>
    </row>
    <row r="78" spans="1:30" ht="12" customHeight="1">
      <c r="L78" s="1"/>
      <c r="M78" s="1"/>
      <c r="Z78" s="21" t="s">
        <v>347</v>
      </c>
      <c r="AA78" s="14">
        <v>2000000</v>
      </c>
      <c r="AB78" s="14">
        <v>1692.2394960096206</v>
      </c>
      <c r="AC78" s="14">
        <f t="shared" si="6"/>
        <v>1181.8658084249262</v>
      </c>
    </row>
    <row r="79" spans="1:30" ht="12" customHeight="1">
      <c r="L79" s="1"/>
      <c r="M79" s="1"/>
      <c r="Z79" s="21" t="s">
        <v>132</v>
      </c>
      <c r="AA79" s="14">
        <v>250000</v>
      </c>
      <c r="AB79" s="14">
        <v>1144</v>
      </c>
      <c r="AC79" s="14">
        <f t="shared" si="6"/>
        <v>218.53146853146853</v>
      </c>
    </row>
    <row r="80" spans="1:30" ht="12.75" customHeight="1">
      <c r="L80" s="1"/>
      <c r="M80" s="1"/>
      <c r="Z80" s="21" t="s">
        <v>166</v>
      </c>
      <c r="AA80" s="14">
        <v>2000000</v>
      </c>
      <c r="AB80" s="14">
        <v>1144</v>
      </c>
      <c r="AC80" s="14">
        <f t="shared" si="6"/>
        <v>1748.2517482517483</v>
      </c>
    </row>
    <row r="81" spans="4:34">
      <c r="L81" s="1"/>
      <c r="M81" s="1"/>
      <c r="Z81" s="21" t="s">
        <v>301</v>
      </c>
      <c r="AA81" s="14">
        <v>1000000</v>
      </c>
      <c r="AB81" s="14">
        <v>1373</v>
      </c>
      <c r="AC81" s="14">
        <f t="shared" si="6"/>
        <v>728.33211944646757</v>
      </c>
    </row>
    <row r="82" spans="4:34">
      <c r="L82" s="1"/>
      <c r="M82" s="1"/>
      <c r="Z82" s="21" t="s">
        <v>324</v>
      </c>
      <c r="AA82" s="14">
        <v>1000000</v>
      </c>
      <c r="AB82" s="14">
        <v>1590</v>
      </c>
      <c r="AC82" s="14">
        <f t="shared" si="6"/>
        <v>628.93081761006295</v>
      </c>
    </row>
    <row r="83" spans="4:34" ht="12" customHeight="1">
      <c r="L83" s="1"/>
      <c r="M83" s="1"/>
      <c r="Z83" s="21" t="s">
        <v>128</v>
      </c>
      <c r="AA83" s="14">
        <v>1000000</v>
      </c>
      <c r="AB83" s="14">
        <v>469</v>
      </c>
      <c r="AC83" s="14">
        <f t="shared" si="6"/>
        <v>2132.1961620469083</v>
      </c>
      <c r="AF83" s="65"/>
      <c r="AG83" s="65"/>
      <c r="AH83" s="66"/>
    </row>
    <row r="84" spans="4:34" ht="12" customHeight="1">
      <c r="L84" s="1"/>
      <c r="M84" s="1"/>
      <c r="Z84" s="21" t="s">
        <v>171</v>
      </c>
      <c r="AA84" s="14">
        <v>1000000</v>
      </c>
      <c r="AB84" s="14">
        <v>509</v>
      </c>
      <c r="AC84" s="14">
        <f t="shared" si="6"/>
        <v>1964.6365422396857</v>
      </c>
      <c r="AF84" s="65"/>
      <c r="AG84" s="65"/>
      <c r="AH84" s="66"/>
    </row>
    <row r="85" spans="4:34" ht="12" customHeight="1">
      <c r="L85" s="1"/>
      <c r="M85" s="1"/>
      <c r="Z85" s="21" t="s">
        <v>174</v>
      </c>
      <c r="AA85" s="14">
        <v>550000</v>
      </c>
      <c r="AB85" s="14">
        <v>778</v>
      </c>
      <c r="AC85" s="14">
        <f t="shared" si="6"/>
        <v>706.94087403598974</v>
      </c>
      <c r="AF85" s="65"/>
      <c r="AG85" s="65"/>
      <c r="AH85" s="66"/>
    </row>
    <row r="86" spans="4:34" ht="12" customHeight="1">
      <c r="L86" s="1"/>
      <c r="M86" s="1"/>
      <c r="Y86" s="65"/>
      <c r="Z86" s="21" t="s">
        <v>177</v>
      </c>
      <c r="AA86" s="14">
        <v>550000</v>
      </c>
      <c r="AB86" s="14">
        <v>778</v>
      </c>
      <c r="AC86" s="14">
        <f t="shared" si="6"/>
        <v>706.94087403598974</v>
      </c>
      <c r="AD86" s="69"/>
      <c r="AE86" s="65"/>
      <c r="AF86" s="65"/>
      <c r="AG86" s="65"/>
      <c r="AH86" s="66"/>
    </row>
    <row r="87" spans="4:34" ht="12" customHeight="1">
      <c r="L87" s="1"/>
      <c r="M87" s="1"/>
      <c r="Y87" s="65"/>
      <c r="Z87" s="21" t="s">
        <v>295</v>
      </c>
      <c r="AA87" s="14">
        <v>750000</v>
      </c>
      <c r="AB87" s="14">
        <v>1006</v>
      </c>
      <c r="AC87" s="14">
        <f t="shared" si="6"/>
        <v>745.52683896620283</v>
      </c>
      <c r="AD87" s="69"/>
      <c r="AE87" s="65"/>
      <c r="AF87" s="65"/>
      <c r="AG87" s="65"/>
      <c r="AH87" s="66"/>
    </row>
    <row r="88" spans="4:34" ht="12" customHeight="1">
      <c r="L88" s="1"/>
      <c r="M88" s="1"/>
      <c r="Y88" s="65"/>
      <c r="Z88" s="21" t="s">
        <v>291</v>
      </c>
      <c r="AA88" s="14">
        <v>500000</v>
      </c>
      <c r="AB88" s="14">
        <v>1006</v>
      </c>
      <c r="AC88" s="14">
        <f t="shared" si="6"/>
        <v>497.0178926441352</v>
      </c>
      <c r="AD88" s="69"/>
      <c r="AE88" s="65"/>
      <c r="AF88" s="65"/>
      <c r="AG88" s="65"/>
      <c r="AH88" s="66"/>
    </row>
    <row r="89" spans="4:34" ht="12" customHeight="1">
      <c r="L89" s="1"/>
      <c r="M89" s="1"/>
      <c r="Y89" s="65"/>
      <c r="Z89" s="52" t="s">
        <v>146</v>
      </c>
      <c r="AA89" s="63">
        <v>1000000</v>
      </c>
      <c r="AB89" s="14">
        <v>353</v>
      </c>
      <c r="AC89" s="14">
        <f t="shared" si="6"/>
        <v>2832.8611898016998</v>
      </c>
      <c r="AD89" s="69"/>
      <c r="AE89" s="65"/>
      <c r="AF89" s="65"/>
      <c r="AG89" s="65"/>
      <c r="AH89" s="66"/>
    </row>
    <row r="90" spans="4:34" ht="12" customHeight="1">
      <c r="D90" s="67"/>
      <c r="E90" s="67"/>
      <c r="F90" s="68"/>
      <c r="H90" s="68"/>
      <c r="L90" s="1"/>
      <c r="M90" s="1"/>
      <c r="Y90" s="65"/>
      <c r="Z90" s="52" t="s">
        <v>180</v>
      </c>
      <c r="AA90" s="63">
        <v>1500000</v>
      </c>
      <c r="AB90" s="14">
        <v>353</v>
      </c>
      <c r="AC90" s="14">
        <f t="shared" si="6"/>
        <v>4249.2917847025492</v>
      </c>
      <c r="AD90" s="69"/>
      <c r="AE90" s="65"/>
      <c r="AF90" s="65"/>
      <c r="AG90" s="65"/>
      <c r="AH90" s="66"/>
    </row>
    <row r="91" spans="4:34" ht="12" customHeight="1">
      <c r="D91" s="67"/>
      <c r="E91" s="67"/>
      <c r="F91" s="68"/>
      <c r="G91" s="68"/>
      <c r="L91" s="1"/>
      <c r="M91" s="1"/>
      <c r="P91" s="68"/>
      <c r="Y91" s="65"/>
      <c r="Z91" s="52" t="s">
        <v>182</v>
      </c>
      <c r="AA91" s="63">
        <v>1500000</v>
      </c>
      <c r="AB91" s="14">
        <v>1814</v>
      </c>
      <c r="AC91" s="14">
        <f t="shared" si="6"/>
        <v>826.9018743109151</v>
      </c>
      <c r="AD91" s="69"/>
      <c r="AE91" s="65"/>
      <c r="AF91" s="65"/>
      <c r="AG91" s="65"/>
      <c r="AH91" s="66"/>
    </row>
    <row r="92" spans="4:34" ht="12" customHeight="1">
      <c r="D92" s="67"/>
      <c r="E92" s="67"/>
      <c r="F92" s="68"/>
      <c r="G92" s="68"/>
      <c r="L92" s="1"/>
      <c r="M92" s="1"/>
      <c r="N92" s="70"/>
      <c r="O92" s="71"/>
      <c r="P92" s="68"/>
      <c r="Q92" s="72"/>
      <c r="R92" s="72"/>
      <c r="S92" s="72"/>
      <c r="T92" s="72"/>
      <c r="U92" s="72"/>
      <c r="V92" s="65"/>
      <c r="W92" s="65"/>
      <c r="X92" s="65"/>
      <c r="Y92" s="65"/>
      <c r="Z92" s="52" t="s">
        <v>183</v>
      </c>
      <c r="AA92" s="63">
        <v>1500000</v>
      </c>
      <c r="AB92" s="14">
        <v>1814</v>
      </c>
      <c r="AC92" s="14">
        <f t="shared" si="6"/>
        <v>826.9018743109151</v>
      </c>
      <c r="AD92" s="69"/>
      <c r="AE92" s="65"/>
      <c r="AF92" s="65"/>
      <c r="AG92" s="65"/>
      <c r="AH92" s="66"/>
    </row>
    <row r="93" spans="4:34" ht="12" customHeight="1">
      <c r="G93" s="68"/>
      <c r="L93" s="1"/>
      <c r="M93" s="1"/>
      <c r="N93" s="70"/>
      <c r="O93" s="71"/>
      <c r="P93" s="68"/>
      <c r="Q93" s="72"/>
      <c r="R93" s="72"/>
      <c r="S93" s="72"/>
      <c r="T93" s="72"/>
      <c r="U93" s="72"/>
      <c r="V93" s="65"/>
      <c r="W93" s="65"/>
      <c r="X93" s="65"/>
      <c r="Y93" s="65"/>
      <c r="Z93" s="52" t="s">
        <v>70</v>
      </c>
      <c r="AA93" s="14">
        <v>500000</v>
      </c>
      <c r="AB93" s="14">
        <v>324</v>
      </c>
      <c r="AC93" s="14">
        <f t="shared" si="6"/>
        <v>1543.2098765432099</v>
      </c>
      <c r="AD93" s="69"/>
      <c r="AE93" s="65"/>
      <c r="AF93" s="65"/>
      <c r="AG93" s="65"/>
      <c r="AH93" s="66"/>
    </row>
    <row r="94" spans="4:34">
      <c r="G94" s="68"/>
      <c r="L94" s="1"/>
      <c r="M94" s="1"/>
      <c r="N94" s="70"/>
      <c r="O94" s="71"/>
      <c r="P94" s="68"/>
      <c r="Q94" s="72"/>
      <c r="R94" s="72"/>
      <c r="S94" s="72"/>
      <c r="T94" s="72"/>
      <c r="U94" s="72"/>
      <c r="V94" s="65"/>
      <c r="W94" s="65"/>
      <c r="X94" s="65"/>
      <c r="Y94" s="65"/>
      <c r="Z94" s="52" t="s">
        <v>152</v>
      </c>
      <c r="AA94" s="63">
        <v>600000</v>
      </c>
      <c r="AB94" s="14">
        <v>6384</v>
      </c>
      <c r="AC94" s="14">
        <f t="shared" si="6"/>
        <v>93.984962406015043</v>
      </c>
      <c r="AD94" s="69"/>
      <c r="AE94" s="65"/>
      <c r="AF94" s="65"/>
      <c r="AG94" s="65"/>
      <c r="AH94" s="66"/>
    </row>
    <row r="95" spans="4:34">
      <c r="G95" s="68"/>
      <c r="L95" s="1"/>
      <c r="M95" s="1"/>
      <c r="N95" s="70"/>
      <c r="O95" s="71"/>
      <c r="P95" s="68"/>
      <c r="Q95" s="72"/>
      <c r="R95" s="72"/>
      <c r="S95" s="72"/>
      <c r="T95" s="72"/>
      <c r="U95" s="72"/>
      <c r="V95" s="65"/>
      <c r="W95" s="65"/>
      <c r="X95" s="65"/>
      <c r="Y95" s="65"/>
      <c r="Z95" s="52" t="s">
        <v>184</v>
      </c>
      <c r="AA95" s="63">
        <v>600000</v>
      </c>
      <c r="AB95" s="14">
        <v>6384</v>
      </c>
      <c r="AC95" s="14">
        <f t="shared" si="6"/>
        <v>93.984962406015043</v>
      </c>
      <c r="AD95" s="69"/>
      <c r="AE95" s="65"/>
      <c r="AF95" s="65"/>
      <c r="AG95" s="65"/>
      <c r="AH95" s="66"/>
    </row>
    <row r="96" spans="4:34">
      <c r="G96" s="68"/>
      <c r="L96" s="1"/>
      <c r="M96" s="1"/>
      <c r="N96" s="70"/>
      <c r="O96" s="71"/>
      <c r="P96" s="68"/>
      <c r="Q96" s="72"/>
      <c r="R96" s="72"/>
      <c r="S96" s="72"/>
      <c r="T96" s="72"/>
      <c r="U96" s="72"/>
      <c r="V96" s="65"/>
      <c r="W96" s="65"/>
      <c r="X96" s="65"/>
      <c r="Y96" s="65"/>
      <c r="Z96" s="52" t="s">
        <v>185</v>
      </c>
      <c r="AA96" s="63">
        <v>800000</v>
      </c>
      <c r="AB96" s="14">
        <v>6384</v>
      </c>
      <c r="AC96" s="14">
        <f t="shared" si="6"/>
        <v>125.31328320802005</v>
      </c>
      <c r="AD96" s="69"/>
      <c r="AE96" s="65"/>
      <c r="AF96" s="65"/>
      <c r="AG96" s="65"/>
      <c r="AH96" s="66"/>
    </row>
    <row r="97" spans="2:34">
      <c r="G97" s="68"/>
      <c r="L97" s="1"/>
      <c r="M97" s="1"/>
      <c r="N97" s="70"/>
      <c r="O97" s="71"/>
      <c r="P97" s="68"/>
      <c r="Q97" s="72"/>
      <c r="R97" s="72"/>
      <c r="S97" s="72"/>
      <c r="T97" s="72"/>
      <c r="U97" s="72"/>
      <c r="V97" s="65"/>
      <c r="W97" s="65"/>
      <c r="X97" s="65"/>
      <c r="Y97" s="65"/>
      <c r="Z97" s="52" t="s">
        <v>186</v>
      </c>
      <c r="AA97" s="63">
        <v>500000</v>
      </c>
      <c r="AB97" s="14">
        <v>1275</v>
      </c>
      <c r="AC97" s="14">
        <f t="shared" si="6"/>
        <v>392.15686274509807</v>
      </c>
      <c r="AD97" s="69"/>
      <c r="AE97" s="65"/>
      <c r="AF97" s="65"/>
      <c r="AG97" s="65"/>
      <c r="AH97" s="66"/>
    </row>
    <row r="98" spans="2:34">
      <c r="G98" s="68"/>
      <c r="L98" s="1"/>
      <c r="M98" s="1"/>
      <c r="N98" s="70"/>
      <c r="O98" s="71"/>
      <c r="P98" s="68"/>
      <c r="Q98" s="72"/>
      <c r="R98" s="72"/>
      <c r="S98" s="72"/>
      <c r="T98" s="72"/>
      <c r="U98" s="72"/>
      <c r="V98" s="65"/>
      <c r="W98" s="65"/>
      <c r="X98" s="65"/>
      <c r="Y98" s="65"/>
      <c r="Z98" s="52" t="s">
        <v>187</v>
      </c>
      <c r="AA98" s="14">
        <v>300000</v>
      </c>
      <c r="AB98" s="14">
        <v>1425</v>
      </c>
      <c r="AC98" s="14">
        <f t="shared" si="6"/>
        <v>210.52631578947367</v>
      </c>
      <c r="AD98" s="69"/>
      <c r="AE98" s="65"/>
      <c r="AF98" s="65"/>
      <c r="AG98" s="65"/>
      <c r="AH98" s="66"/>
    </row>
    <row r="99" spans="2:34">
      <c r="G99" s="68"/>
      <c r="L99" s="1"/>
      <c r="M99" s="1"/>
      <c r="N99" s="70"/>
      <c r="O99" s="71"/>
      <c r="P99" s="68"/>
      <c r="Q99" s="72"/>
      <c r="R99" s="72"/>
      <c r="S99" s="72"/>
      <c r="T99" s="72"/>
      <c r="U99" s="72"/>
      <c r="V99" s="65"/>
      <c r="W99" s="65"/>
      <c r="X99" s="65"/>
      <c r="Y99" s="65"/>
      <c r="Z99" s="52" t="s">
        <v>188</v>
      </c>
      <c r="AA99" s="14">
        <v>500000</v>
      </c>
      <c r="AB99" s="14">
        <v>1474</v>
      </c>
      <c r="AC99" s="14">
        <f t="shared" ref="AC99:AC130" si="7">AA99/AB99</f>
        <v>339.21302578018998</v>
      </c>
      <c r="AD99" s="69"/>
      <c r="AE99" s="65"/>
      <c r="AF99" s="65"/>
      <c r="AG99" s="65"/>
      <c r="AH99" s="66"/>
    </row>
    <row r="100" spans="2:34">
      <c r="G100" s="68"/>
      <c r="L100" s="1"/>
      <c r="M100" s="1"/>
      <c r="N100" s="70"/>
      <c r="O100" s="71"/>
      <c r="P100" s="68"/>
      <c r="Q100" s="72"/>
      <c r="R100" s="72"/>
      <c r="S100" s="72"/>
      <c r="T100" s="72"/>
      <c r="U100" s="72"/>
      <c r="V100" s="65"/>
      <c r="W100" s="65"/>
      <c r="X100" s="65"/>
      <c r="Y100" s="65"/>
      <c r="Z100" s="52" t="s">
        <v>313</v>
      </c>
      <c r="AA100" s="63">
        <v>500000</v>
      </c>
      <c r="AB100" s="14">
        <v>1492</v>
      </c>
      <c r="AC100" s="14">
        <f t="shared" si="7"/>
        <v>335.12064343163541</v>
      </c>
      <c r="AD100" s="69"/>
      <c r="AE100" s="65"/>
      <c r="AF100" s="65"/>
      <c r="AG100" s="65"/>
      <c r="AH100" s="66"/>
    </row>
    <row r="101" spans="2:34">
      <c r="G101" s="68"/>
      <c r="L101" s="1"/>
      <c r="M101" s="1"/>
      <c r="N101" s="70"/>
      <c r="O101" s="71"/>
      <c r="P101" s="68"/>
      <c r="Q101" s="72"/>
      <c r="R101" s="72"/>
      <c r="S101" s="72"/>
      <c r="T101" s="72"/>
      <c r="U101" s="72"/>
      <c r="V101" s="65"/>
      <c r="W101" s="65"/>
      <c r="X101" s="65"/>
      <c r="Y101" s="65"/>
      <c r="Z101" s="52" t="s">
        <v>314</v>
      </c>
      <c r="AA101" s="14">
        <v>358000</v>
      </c>
      <c r="AB101" s="14">
        <v>1492</v>
      </c>
      <c r="AC101" s="14">
        <f t="shared" si="7"/>
        <v>239.94638069705093</v>
      </c>
      <c r="AD101" s="69"/>
      <c r="AE101" s="65"/>
      <c r="AF101" s="65"/>
      <c r="AG101" s="65"/>
      <c r="AH101" s="66"/>
    </row>
    <row r="102" spans="2:34">
      <c r="G102" s="68"/>
      <c r="L102" s="1"/>
      <c r="M102" s="1"/>
      <c r="N102" s="70"/>
      <c r="O102" s="71"/>
      <c r="P102" s="68"/>
      <c r="Q102" s="72"/>
      <c r="R102" s="72"/>
      <c r="S102" s="72"/>
      <c r="T102" s="72"/>
      <c r="U102" s="72"/>
      <c r="V102" s="65"/>
      <c r="W102" s="65"/>
      <c r="X102" s="65"/>
      <c r="Y102" s="65"/>
      <c r="Z102" s="52" t="s">
        <v>189</v>
      </c>
      <c r="AA102" s="14">
        <v>1050000</v>
      </c>
      <c r="AB102" s="14">
        <v>700</v>
      </c>
      <c r="AC102" s="14">
        <f t="shared" si="7"/>
        <v>1500</v>
      </c>
      <c r="AD102" s="69"/>
      <c r="AE102" s="65"/>
      <c r="AH102" s="66"/>
    </row>
    <row r="103" spans="2:34">
      <c r="G103" s="68"/>
      <c r="L103" s="1"/>
      <c r="M103" s="1"/>
      <c r="N103" s="70"/>
      <c r="O103" s="71"/>
      <c r="P103" s="68"/>
      <c r="Q103" s="72"/>
      <c r="R103" s="72"/>
      <c r="S103" s="72"/>
      <c r="T103" s="72"/>
      <c r="U103" s="72"/>
      <c r="V103" s="65"/>
      <c r="W103" s="65"/>
      <c r="X103" s="65"/>
      <c r="Y103" s="65"/>
      <c r="Z103" s="52" t="s">
        <v>190</v>
      </c>
      <c r="AA103" s="14">
        <v>2000000</v>
      </c>
      <c r="AB103" s="14">
        <v>1341</v>
      </c>
      <c r="AC103" s="14">
        <f t="shared" si="7"/>
        <v>1491.4243102162566</v>
      </c>
      <c r="AD103" s="69"/>
      <c r="AE103" s="65"/>
    </row>
    <row r="104" spans="2:34">
      <c r="G104" s="68"/>
      <c r="L104" s="1"/>
      <c r="M104" s="1"/>
      <c r="N104" s="70"/>
      <c r="O104" s="71"/>
      <c r="P104" s="68"/>
      <c r="Q104" s="72"/>
      <c r="R104" s="72"/>
      <c r="S104" s="72"/>
      <c r="T104" s="72"/>
      <c r="U104" s="72"/>
      <c r="V104" s="65"/>
      <c r="W104" s="65"/>
      <c r="X104" s="65"/>
      <c r="Y104" s="65"/>
      <c r="Z104" s="52" t="s">
        <v>336</v>
      </c>
      <c r="AA104" s="14">
        <v>1000000</v>
      </c>
      <c r="AB104" s="14">
        <v>1562.8643093443245</v>
      </c>
      <c r="AC104" s="14">
        <f t="shared" si="7"/>
        <v>639.85081367654652</v>
      </c>
      <c r="AD104" s="69"/>
      <c r="AE104" s="65"/>
    </row>
    <row r="105" spans="2:34">
      <c r="D105" s="67"/>
      <c r="E105" s="67"/>
      <c r="F105" s="68"/>
      <c r="G105" s="68"/>
      <c r="L105" s="1"/>
      <c r="M105" s="1"/>
      <c r="N105" s="70"/>
      <c r="O105" s="71"/>
      <c r="P105" s="68"/>
      <c r="Q105" s="72"/>
      <c r="R105" s="72"/>
      <c r="S105" s="72"/>
      <c r="T105" s="72"/>
      <c r="U105" s="72"/>
      <c r="V105" s="65"/>
      <c r="W105" s="65"/>
      <c r="X105" s="65"/>
      <c r="Z105" s="52" t="s">
        <v>102</v>
      </c>
      <c r="AA105" s="14">
        <v>1000000</v>
      </c>
      <c r="AB105" s="14">
        <v>1388</v>
      </c>
      <c r="AC105" s="14">
        <f t="shared" si="7"/>
        <v>720.46109510086455</v>
      </c>
    </row>
    <row r="106" spans="2:34">
      <c r="B106" s="73"/>
      <c r="D106" s="67"/>
      <c r="E106" s="67"/>
      <c r="F106" s="68"/>
      <c r="G106" s="68"/>
      <c r="L106" s="1"/>
      <c r="M106" s="1"/>
      <c r="N106" s="70"/>
      <c r="O106" s="71"/>
      <c r="P106" s="68"/>
      <c r="Q106" s="72"/>
      <c r="R106" s="72"/>
      <c r="S106" s="72"/>
      <c r="T106" s="72"/>
      <c r="U106" s="72"/>
      <c r="V106" s="65"/>
      <c r="W106" s="65"/>
      <c r="X106" s="65"/>
      <c r="Z106" s="52" t="s">
        <v>191</v>
      </c>
      <c r="AA106" s="14">
        <v>1000000</v>
      </c>
      <c r="AB106" s="14">
        <v>1388</v>
      </c>
      <c r="AC106" s="14">
        <f t="shared" si="7"/>
        <v>720.46109510086455</v>
      </c>
    </row>
    <row r="107" spans="2:34">
      <c r="B107" s="73"/>
      <c r="D107" s="67"/>
      <c r="E107" s="67"/>
      <c r="F107" s="68"/>
      <c r="G107" s="68"/>
      <c r="L107" s="1"/>
      <c r="M107" s="1"/>
      <c r="N107" s="70"/>
      <c r="O107" s="71"/>
      <c r="P107" s="68"/>
      <c r="Q107" s="72"/>
      <c r="R107" s="72"/>
      <c r="S107" s="72"/>
      <c r="T107" s="72"/>
      <c r="U107" s="72"/>
      <c r="V107" s="65"/>
      <c r="W107" s="65"/>
      <c r="X107" s="65"/>
      <c r="Z107" s="52" t="s">
        <v>192</v>
      </c>
      <c r="AA107" s="14">
        <v>1000000</v>
      </c>
      <c r="AB107" s="14">
        <v>426</v>
      </c>
      <c r="AC107" s="14">
        <f t="shared" si="7"/>
        <v>2347.4178403755868</v>
      </c>
    </row>
    <row r="108" spans="2:34">
      <c r="B108" s="73"/>
      <c r="D108" s="67"/>
      <c r="E108" s="67"/>
      <c r="F108" s="68"/>
      <c r="G108" s="68"/>
      <c r="L108" s="1"/>
      <c r="M108" s="1"/>
      <c r="N108" s="70"/>
      <c r="O108" s="71"/>
      <c r="P108" s="68"/>
      <c r="Q108" s="72"/>
      <c r="R108" s="72"/>
      <c r="S108" s="72"/>
      <c r="T108" s="72"/>
      <c r="U108" s="72"/>
      <c r="V108" s="65"/>
      <c r="W108" s="65"/>
      <c r="X108" s="65"/>
      <c r="Z108" s="52" t="s">
        <v>193</v>
      </c>
      <c r="AA108" s="14">
        <v>1000000</v>
      </c>
      <c r="AB108" s="14">
        <v>460</v>
      </c>
      <c r="AC108" s="14">
        <f t="shared" si="7"/>
        <v>2173.913043478261</v>
      </c>
    </row>
    <row r="109" spans="2:34">
      <c r="B109" s="73"/>
      <c r="D109" s="67"/>
      <c r="E109" s="67"/>
      <c r="F109" s="68"/>
      <c r="G109" s="68"/>
      <c r="L109" s="1"/>
      <c r="M109" s="1"/>
      <c r="N109" s="70"/>
      <c r="O109" s="71"/>
      <c r="P109" s="68"/>
      <c r="Q109" s="72"/>
      <c r="R109" s="72"/>
      <c r="S109" s="72"/>
      <c r="T109" s="72"/>
      <c r="U109" s="72"/>
      <c r="V109" s="65"/>
      <c r="W109" s="65"/>
      <c r="X109" s="65"/>
      <c r="Z109" s="52" t="s">
        <v>297</v>
      </c>
      <c r="AA109" s="14">
        <v>750000</v>
      </c>
      <c r="AB109" s="14">
        <v>441</v>
      </c>
      <c r="AC109" s="14">
        <f t="shared" si="7"/>
        <v>1700.6802721088436</v>
      </c>
    </row>
    <row r="110" spans="2:34">
      <c r="B110" s="73"/>
      <c r="D110" s="67"/>
      <c r="E110" s="67"/>
      <c r="F110" s="68"/>
      <c r="G110" s="68"/>
      <c r="L110" s="1"/>
      <c r="M110" s="1"/>
      <c r="N110" s="70"/>
      <c r="O110" s="71"/>
      <c r="P110" s="68"/>
      <c r="Q110" s="72"/>
      <c r="R110" s="72"/>
      <c r="S110" s="72"/>
      <c r="T110" s="72"/>
      <c r="U110" s="72"/>
      <c r="V110" s="65"/>
      <c r="W110" s="65"/>
      <c r="X110" s="65"/>
      <c r="Z110" s="52" t="s">
        <v>194</v>
      </c>
      <c r="AA110" s="14">
        <v>400000</v>
      </c>
      <c r="AB110" s="14">
        <v>2049</v>
      </c>
      <c r="AC110" s="14">
        <f t="shared" si="7"/>
        <v>195.21717911176182</v>
      </c>
    </row>
    <row r="111" spans="2:34" ht="33" customHeight="1">
      <c r="B111" s="73"/>
      <c r="L111" s="1"/>
      <c r="M111" s="1"/>
      <c r="N111" s="3"/>
      <c r="Y111" s="114"/>
      <c r="Z111" s="52" t="s">
        <v>296</v>
      </c>
      <c r="AA111" s="14">
        <v>250000</v>
      </c>
      <c r="AB111" s="14">
        <v>2040</v>
      </c>
      <c r="AC111" s="14">
        <f t="shared" si="7"/>
        <v>122.54901960784314</v>
      </c>
    </row>
    <row r="112" spans="2:34">
      <c r="B112" s="73"/>
      <c r="L112" s="1"/>
      <c r="M112" s="1"/>
      <c r="N112" s="3"/>
      <c r="Z112" s="52" t="s">
        <v>337</v>
      </c>
      <c r="AA112" s="14">
        <v>250000</v>
      </c>
      <c r="AB112" s="14">
        <v>2098.5919752001664</v>
      </c>
      <c r="AC112" s="14">
        <f t="shared" si="7"/>
        <v>119.12749260186925</v>
      </c>
    </row>
    <row r="113" spans="2:34">
      <c r="B113" s="73"/>
      <c r="C113" s="74"/>
      <c r="K113" s="3"/>
      <c r="L113" s="1"/>
      <c r="M113" s="1"/>
      <c r="Z113" s="52" t="s">
        <v>360</v>
      </c>
      <c r="AA113" s="14">
        <v>500000</v>
      </c>
      <c r="AB113" s="111">
        <v>1706.6397948484159</v>
      </c>
      <c r="AC113" s="14">
        <f t="shared" si="7"/>
        <v>292.97336292595361</v>
      </c>
      <c r="AF113" s="78"/>
      <c r="AG113" s="78"/>
      <c r="AH113" s="78"/>
    </row>
    <row r="114" spans="2:34">
      <c r="B114" s="73"/>
      <c r="C114" s="74"/>
      <c r="K114" s="3"/>
      <c r="L114" s="1"/>
      <c r="M114" s="1"/>
      <c r="Z114" s="52" t="s">
        <v>113</v>
      </c>
      <c r="AA114" s="14">
        <v>500000</v>
      </c>
      <c r="AB114" s="14">
        <v>668</v>
      </c>
      <c r="AC114" s="14">
        <f t="shared" si="7"/>
        <v>748.50299401197606</v>
      </c>
      <c r="AF114" s="78"/>
      <c r="AG114" s="78"/>
      <c r="AH114" s="78"/>
    </row>
    <row r="115" spans="2:34" ht="76.5" customHeight="1">
      <c r="B115" s="73"/>
      <c r="C115" s="75"/>
      <c r="K115" s="3"/>
      <c r="L115" s="1"/>
      <c r="M115" s="1"/>
      <c r="Y115" s="79"/>
      <c r="Z115" s="52" t="s">
        <v>292</v>
      </c>
      <c r="AA115" s="14">
        <v>250000</v>
      </c>
      <c r="AB115" s="14">
        <v>770</v>
      </c>
      <c r="AC115" s="14">
        <f t="shared" si="7"/>
        <v>324.6753246753247</v>
      </c>
      <c r="AF115" s="78"/>
      <c r="AG115" s="78"/>
      <c r="AH115" s="78"/>
    </row>
    <row r="116" spans="2:34">
      <c r="B116" s="73"/>
      <c r="C116" s="75"/>
      <c r="Y116" s="78"/>
      <c r="Z116" s="52" t="s">
        <v>195</v>
      </c>
      <c r="AA116" s="14">
        <v>2000000</v>
      </c>
      <c r="AB116" s="63">
        <v>376</v>
      </c>
      <c r="AC116" s="63">
        <f t="shared" si="7"/>
        <v>5319.1489361702124</v>
      </c>
      <c r="AD116" s="80"/>
      <c r="AE116" s="78"/>
      <c r="AF116" s="78"/>
      <c r="AG116" s="78"/>
      <c r="AH116" s="78"/>
    </row>
    <row r="117" spans="2:34">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78"/>
      <c r="Z117" s="52" t="s">
        <v>196</v>
      </c>
      <c r="AA117" s="63">
        <v>1000000</v>
      </c>
      <c r="AB117" s="63">
        <v>591</v>
      </c>
      <c r="AC117" s="63">
        <f t="shared" si="7"/>
        <v>1692.0473773265651</v>
      </c>
      <c r="AD117" s="80"/>
      <c r="AE117" s="78"/>
      <c r="AF117" s="78"/>
      <c r="AG117" s="78"/>
      <c r="AH117" s="78"/>
    </row>
    <row r="118" spans="2:34">
      <c r="B118" s="75"/>
      <c r="C118" s="74"/>
      <c r="Y118" s="78"/>
      <c r="Z118" s="52" t="s">
        <v>197</v>
      </c>
      <c r="AA118" s="63">
        <v>1000000</v>
      </c>
      <c r="AB118" s="63">
        <v>591</v>
      </c>
      <c r="AC118" s="63">
        <f t="shared" si="7"/>
        <v>1692.0473773265651</v>
      </c>
      <c r="AD118" s="80"/>
      <c r="AE118" s="78"/>
      <c r="AF118" s="78"/>
      <c r="AG118" s="78"/>
      <c r="AH118" s="78"/>
    </row>
    <row r="119" spans="2:34">
      <c r="B119" s="75"/>
      <c r="C119" s="74"/>
      <c r="Y119" s="78"/>
      <c r="Z119" s="52" t="s">
        <v>197</v>
      </c>
      <c r="AA119" s="63">
        <v>4000000</v>
      </c>
      <c r="AB119" s="112">
        <v>634.66698679584601</v>
      </c>
      <c r="AC119" s="63">
        <f t="shared" si="7"/>
        <v>6302.517829380472</v>
      </c>
      <c r="AD119" s="80"/>
      <c r="AE119" s="78"/>
      <c r="AF119" s="78"/>
      <c r="AG119" s="78"/>
      <c r="AH119" s="78"/>
    </row>
    <row r="120" spans="2:34">
      <c r="Y120" s="78"/>
      <c r="Z120" s="52" t="s">
        <v>198</v>
      </c>
      <c r="AA120" s="63">
        <v>300000</v>
      </c>
      <c r="AB120" s="63">
        <v>279</v>
      </c>
      <c r="AC120" s="63">
        <f t="shared" si="7"/>
        <v>1075.2688172043011</v>
      </c>
      <c r="AD120" s="80"/>
      <c r="AE120" s="78"/>
      <c r="AF120" s="78"/>
      <c r="AG120" s="78"/>
      <c r="AH120" s="78"/>
    </row>
    <row r="121" spans="2:34">
      <c r="B121" s="119" t="s">
        <v>206</v>
      </c>
      <c r="C121" s="119"/>
      <c r="D121" s="119"/>
      <c r="E121" s="119"/>
      <c r="F121" s="119"/>
      <c r="G121" s="119"/>
      <c r="H121" s="119"/>
      <c r="I121" s="119"/>
      <c r="J121" s="119"/>
      <c r="K121" s="119"/>
      <c r="L121" s="119"/>
      <c r="M121" s="119"/>
      <c r="N121" s="119"/>
      <c r="O121" s="119"/>
      <c r="P121" s="119"/>
      <c r="Q121" s="119"/>
      <c r="R121" s="119"/>
      <c r="S121" s="119"/>
      <c r="T121" s="119"/>
      <c r="U121" s="119"/>
      <c r="V121" s="119"/>
      <c r="W121" s="119"/>
      <c r="X121" s="119"/>
      <c r="Y121" s="78"/>
      <c r="Z121" s="52" t="s">
        <v>199</v>
      </c>
      <c r="AA121" s="63">
        <v>600000</v>
      </c>
      <c r="AB121" s="63">
        <v>389</v>
      </c>
      <c r="AC121" s="63">
        <f t="shared" si="7"/>
        <v>1542.4164524421594</v>
      </c>
      <c r="AD121" s="80"/>
      <c r="AE121" s="78"/>
      <c r="AF121" s="78"/>
      <c r="AG121" s="78"/>
      <c r="AH121" s="78"/>
    </row>
    <row r="122" spans="2:34">
      <c r="B122" s="81"/>
      <c r="C122" s="78"/>
      <c r="D122" s="78"/>
      <c r="E122" s="78"/>
      <c r="F122" s="78"/>
      <c r="G122" s="78"/>
      <c r="H122" s="78"/>
      <c r="I122" s="78"/>
      <c r="J122" s="80"/>
      <c r="K122" s="78"/>
      <c r="L122" s="78"/>
      <c r="M122" s="78"/>
      <c r="N122" s="78"/>
      <c r="O122" s="78"/>
      <c r="P122" s="78"/>
      <c r="Q122" s="78"/>
      <c r="R122" s="78"/>
      <c r="S122" s="78"/>
      <c r="T122" s="78"/>
      <c r="U122" s="78"/>
      <c r="V122" s="78"/>
      <c r="W122" s="78"/>
      <c r="X122" s="78"/>
      <c r="Y122" s="78"/>
      <c r="Z122" s="52" t="s">
        <v>338</v>
      </c>
      <c r="AA122" s="63">
        <v>2000000</v>
      </c>
      <c r="AB122" s="63">
        <v>493.24137563489393</v>
      </c>
      <c r="AC122" s="63">
        <f t="shared" si="7"/>
        <v>4054.8098736153793</v>
      </c>
      <c r="AD122" s="80"/>
      <c r="AE122" s="78"/>
      <c r="AF122" s="78"/>
      <c r="AG122" s="78"/>
      <c r="AH122" s="78"/>
    </row>
    <row r="123" spans="2:34">
      <c r="B123" s="78"/>
      <c r="C123" s="78"/>
      <c r="D123" s="78"/>
      <c r="E123" s="78"/>
      <c r="F123" s="78"/>
      <c r="G123" s="78"/>
      <c r="H123" s="78"/>
      <c r="I123" s="78"/>
      <c r="J123" s="80"/>
      <c r="K123" s="78"/>
      <c r="L123" s="78"/>
      <c r="M123" s="78"/>
      <c r="N123" s="78"/>
      <c r="O123" s="78"/>
      <c r="P123" s="78"/>
      <c r="Q123" s="78"/>
      <c r="R123" s="78"/>
      <c r="S123" s="78"/>
      <c r="T123" s="78"/>
      <c r="U123" s="78"/>
      <c r="V123" s="78"/>
      <c r="W123" s="78"/>
      <c r="X123" s="78"/>
      <c r="Y123" s="78"/>
      <c r="Z123" s="52" t="s">
        <v>200</v>
      </c>
      <c r="AA123" s="63">
        <v>900000</v>
      </c>
      <c r="AB123" s="63">
        <v>617</v>
      </c>
      <c r="AC123" s="63">
        <f t="shared" si="7"/>
        <v>1458.6709886547812</v>
      </c>
      <c r="AD123" s="80"/>
      <c r="AE123" s="78"/>
      <c r="AF123" s="78"/>
      <c r="AG123" s="78"/>
      <c r="AH123" s="78"/>
    </row>
    <row r="124" spans="2:34">
      <c r="B124" s="78"/>
      <c r="C124" s="78"/>
      <c r="D124" s="78"/>
      <c r="E124" s="78"/>
      <c r="F124" s="78"/>
      <c r="G124" s="78"/>
      <c r="H124" s="78"/>
      <c r="I124" s="78"/>
      <c r="J124" s="80"/>
      <c r="K124" s="78"/>
      <c r="L124" s="78"/>
      <c r="M124" s="78"/>
      <c r="N124" s="78"/>
      <c r="O124" s="78"/>
      <c r="P124" s="78"/>
      <c r="Q124" s="78"/>
      <c r="R124" s="78"/>
      <c r="S124" s="78"/>
      <c r="T124" s="78"/>
      <c r="U124" s="78"/>
      <c r="V124" s="78"/>
      <c r="W124" s="78"/>
      <c r="X124" s="78"/>
      <c r="Y124" s="78"/>
      <c r="Z124" s="52" t="s">
        <v>201</v>
      </c>
      <c r="AA124" s="63">
        <v>300000</v>
      </c>
      <c r="AB124" s="63">
        <v>617</v>
      </c>
      <c r="AC124" s="63">
        <f t="shared" si="7"/>
        <v>486.22366288492708</v>
      </c>
      <c r="AD124" s="80"/>
      <c r="AE124" s="78"/>
      <c r="AF124" s="78"/>
      <c r="AG124" s="78"/>
      <c r="AH124" s="78"/>
    </row>
    <row r="125" spans="2:34">
      <c r="B125" s="78"/>
      <c r="C125" s="78"/>
      <c r="D125" s="78"/>
      <c r="E125" s="78"/>
      <c r="F125" s="78"/>
      <c r="G125" s="78"/>
      <c r="H125" s="78"/>
      <c r="I125" s="78"/>
      <c r="J125" s="80"/>
      <c r="K125" s="78"/>
      <c r="L125" s="78"/>
      <c r="M125" s="78"/>
      <c r="N125" s="78"/>
      <c r="O125" s="78"/>
      <c r="P125" s="78"/>
      <c r="Q125" s="78"/>
      <c r="R125" s="78"/>
      <c r="S125" s="78"/>
      <c r="T125" s="78"/>
      <c r="U125" s="78"/>
      <c r="V125" s="78"/>
      <c r="W125" s="78"/>
      <c r="X125" s="78"/>
      <c r="Y125" s="78"/>
      <c r="Z125" s="52" t="s">
        <v>202</v>
      </c>
      <c r="AA125" s="63">
        <v>300000</v>
      </c>
      <c r="AB125" s="63">
        <v>637</v>
      </c>
      <c r="AC125" s="63">
        <f t="shared" si="7"/>
        <v>470.95761381475666</v>
      </c>
      <c r="AD125" s="80"/>
      <c r="AE125" s="78"/>
      <c r="AF125" s="78"/>
      <c r="AG125" s="78"/>
      <c r="AH125" s="78"/>
    </row>
    <row r="126" spans="2:34">
      <c r="B126" s="78"/>
      <c r="C126" s="78"/>
      <c r="D126" s="78"/>
      <c r="E126" s="78"/>
      <c r="F126" s="78"/>
      <c r="G126" s="78"/>
      <c r="H126" s="78"/>
      <c r="I126" s="78"/>
      <c r="J126" s="80"/>
      <c r="K126" s="78"/>
      <c r="L126" s="78"/>
      <c r="M126" s="78"/>
      <c r="N126" s="78"/>
      <c r="O126" s="78"/>
      <c r="P126" s="78"/>
      <c r="Q126" s="78"/>
      <c r="R126" s="78"/>
      <c r="S126" s="78"/>
      <c r="T126" s="78"/>
      <c r="U126" s="78"/>
      <c r="V126" s="78"/>
      <c r="W126" s="78"/>
      <c r="X126" s="78"/>
      <c r="Y126" s="78"/>
      <c r="Z126" s="52" t="s">
        <v>363</v>
      </c>
      <c r="AA126" s="63">
        <v>1000000</v>
      </c>
      <c r="AB126" s="112">
        <v>874</v>
      </c>
      <c r="AC126" s="63">
        <f t="shared" si="7"/>
        <v>1144.1647597254005</v>
      </c>
      <c r="AD126" s="80"/>
      <c r="AE126" s="78"/>
      <c r="AF126" s="78"/>
      <c r="AG126" s="78"/>
      <c r="AH126" s="78"/>
    </row>
    <row r="127" spans="2:34">
      <c r="B127" s="78"/>
      <c r="C127" s="78"/>
      <c r="D127" s="78"/>
      <c r="E127" s="78"/>
      <c r="F127" s="78"/>
      <c r="G127" s="78"/>
      <c r="H127" s="78"/>
      <c r="I127" s="78"/>
      <c r="J127" s="80"/>
      <c r="K127" s="78"/>
      <c r="L127" s="78"/>
      <c r="M127" s="78"/>
      <c r="N127" s="78"/>
      <c r="O127" s="78"/>
      <c r="P127" s="78"/>
      <c r="Q127" s="78"/>
      <c r="R127" s="78"/>
      <c r="S127" s="78"/>
      <c r="T127" s="78"/>
      <c r="U127" s="78"/>
      <c r="V127" s="78"/>
      <c r="W127" s="78"/>
      <c r="X127" s="78"/>
      <c r="Y127" s="78"/>
      <c r="Z127" s="52" t="s">
        <v>374</v>
      </c>
      <c r="AA127" s="63">
        <v>500000</v>
      </c>
      <c r="AB127" s="112">
        <v>856.13319173623984</v>
      </c>
      <c r="AC127" s="63">
        <f t="shared" si="7"/>
        <v>584.02127709357819</v>
      </c>
      <c r="AD127" s="80"/>
      <c r="AE127" s="78"/>
      <c r="AF127" s="78"/>
      <c r="AG127" s="78"/>
      <c r="AH127" s="78"/>
    </row>
    <row r="128" spans="2:34">
      <c r="B128" s="78"/>
      <c r="C128" s="78"/>
      <c r="D128" s="78"/>
      <c r="E128" s="78"/>
      <c r="F128" s="78"/>
      <c r="G128" s="78"/>
      <c r="H128" s="78"/>
      <c r="I128" s="78"/>
      <c r="J128" s="80"/>
      <c r="K128" s="78"/>
      <c r="L128" s="78"/>
      <c r="M128" s="78"/>
      <c r="N128" s="78"/>
      <c r="O128" s="78"/>
      <c r="P128" s="78"/>
      <c r="Q128" s="78"/>
      <c r="R128" s="78"/>
      <c r="S128" s="78"/>
      <c r="T128" s="78"/>
      <c r="U128" s="78"/>
      <c r="V128" s="78"/>
      <c r="W128" s="78"/>
      <c r="X128" s="78"/>
      <c r="Y128" s="78"/>
      <c r="Z128" s="52" t="s">
        <v>28</v>
      </c>
      <c r="AA128" s="63">
        <v>1000000</v>
      </c>
      <c r="AB128" s="63">
        <v>802</v>
      </c>
      <c r="AC128" s="63">
        <f t="shared" si="7"/>
        <v>1246.8827930174564</v>
      </c>
      <c r="AD128" s="80"/>
      <c r="AE128" s="78"/>
      <c r="AF128" s="78"/>
      <c r="AG128" s="78"/>
      <c r="AH128" s="78"/>
    </row>
    <row r="129" spans="1:53">
      <c r="B129" s="78"/>
      <c r="C129" s="78"/>
      <c r="D129" s="78"/>
      <c r="E129" s="78"/>
      <c r="F129" s="78"/>
      <c r="G129" s="78"/>
      <c r="H129" s="78"/>
      <c r="I129" s="78"/>
      <c r="J129" s="80"/>
      <c r="K129" s="78"/>
      <c r="L129" s="78"/>
      <c r="M129" s="78"/>
      <c r="N129" s="78"/>
      <c r="O129" s="78"/>
      <c r="P129" s="78"/>
      <c r="Q129" s="78"/>
      <c r="R129" s="78"/>
      <c r="S129" s="78"/>
      <c r="T129" s="78"/>
      <c r="U129" s="78"/>
      <c r="V129" s="78"/>
      <c r="W129" s="78"/>
      <c r="X129" s="78"/>
      <c r="Y129" s="78"/>
      <c r="Z129" s="52" t="s">
        <v>339</v>
      </c>
      <c r="AA129" s="63">
        <v>250000</v>
      </c>
      <c r="AB129" s="63">
        <v>1111.5385059128901</v>
      </c>
      <c r="AC129" s="63">
        <f t="shared" si="7"/>
        <v>224.91348583077536</v>
      </c>
      <c r="AD129" s="80"/>
      <c r="AE129" s="78"/>
      <c r="AF129" s="78"/>
      <c r="AG129" s="78"/>
      <c r="AH129" s="78"/>
    </row>
    <row r="130" spans="1:53">
      <c r="B130" s="78"/>
      <c r="C130" s="78"/>
      <c r="D130" s="78"/>
      <c r="E130" s="78"/>
      <c r="F130" s="78"/>
      <c r="G130" s="78"/>
      <c r="H130" s="78"/>
      <c r="I130" s="78"/>
      <c r="J130" s="80"/>
      <c r="K130" s="78"/>
      <c r="L130" s="78"/>
      <c r="M130" s="78"/>
      <c r="N130" s="78"/>
      <c r="O130" s="78"/>
      <c r="P130" s="78"/>
      <c r="Q130" s="78"/>
      <c r="R130" s="78"/>
      <c r="S130" s="78"/>
      <c r="T130" s="78"/>
      <c r="U130" s="78"/>
      <c r="V130" s="78"/>
      <c r="W130" s="78"/>
      <c r="X130" s="78"/>
      <c r="Y130" s="78"/>
      <c r="Z130" s="52" t="s">
        <v>203</v>
      </c>
      <c r="AA130" s="63">
        <v>900000</v>
      </c>
      <c r="AB130" s="63">
        <v>966</v>
      </c>
      <c r="AC130" s="63">
        <f t="shared" si="7"/>
        <v>931.67701863354034</v>
      </c>
      <c r="AD130" s="80"/>
      <c r="AE130" s="78"/>
      <c r="AF130" s="78"/>
      <c r="AG130" s="78"/>
      <c r="AH130" s="78"/>
    </row>
    <row r="131" spans="1:53">
      <c r="B131" s="78"/>
      <c r="C131" s="78"/>
      <c r="D131" s="78"/>
      <c r="E131" s="78"/>
      <c r="F131" s="78"/>
      <c r="G131" s="78"/>
      <c r="H131" s="78"/>
      <c r="I131" s="78"/>
      <c r="J131" s="80"/>
      <c r="K131" s="78"/>
      <c r="L131" s="78"/>
      <c r="M131" s="78"/>
      <c r="N131" s="78"/>
      <c r="O131" s="78"/>
      <c r="P131" s="78"/>
      <c r="Q131" s="78"/>
      <c r="R131" s="78"/>
      <c r="S131" s="78"/>
      <c r="T131" s="78"/>
      <c r="U131" s="78"/>
      <c r="V131" s="78"/>
      <c r="W131" s="78"/>
      <c r="X131" s="78"/>
      <c r="Y131" s="78"/>
      <c r="Z131" s="52" t="s">
        <v>325</v>
      </c>
      <c r="AA131" s="63">
        <v>500000</v>
      </c>
      <c r="AB131" s="63">
        <v>1099</v>
      </c>
      <c r="AC131" s="63">
        <f t="shared" ref="AC131:AC162" si="8">AA131/AB131</f>
        <v>454.95905368516833</v>
      </c>
      <c r="AD131" s="80"/>
      <c r="AE131" s="78"/>
    </row>
    <row r="132" spans="1:53">
      <c r="B132" s="78"/>
      <c r="C132" s="78"/>
      <c r="D132" s="78"/>
      <c r="E132" s="78"/>
      <c r="F132" s="78"/>
      <c r="G132" s="78"/>
      <c r="H132" s="78"/>
      <c r="I132" s="78"/>
      <c r="J132" s="80"/>
      <c r="K132" s="82"/>
      <c r="L132" s="78"/>
      <c r="M132" s="78"/>
      <c r="N132" s="78"/>
      <c r="O132" s="78"/>
      <c r="P132" s="78"/>
      <c r="Q132" s="78"/>
      <c r="R132" s="78"/>
      <c r="S132" s="78"/>
      <c r="T132" s="78"/>
      <c r="U132" s="78"/>
      <c r="V132" s="78"/>
      <c r="W132" s="78"/>
      <c r="X132" s="78"/>
      <c r="Y132" s="78"/>
      <c r="Z132" s="52" t="s">
        <v>345</v>
      </c>
      <c r="AA132" s="63">
        <v>750000</v>
      </c>
      <c r="AB132" s="63">
        <v>1646.2086633717738</v>
      </c>
      <c r="AC132" s="63">
        <f t="shared" si="8"/>
        <v>455.59230533014312</v>
      </c>
      <c r="AD132" s="80"/>
      <c r="AE132" s="78"/>
    </row>
    <row r="133" spans="1:53">
      <c r="B133" s="78"/>
      <c r="C133" s="78"/>
      <c r="D133" s="78"/>
      <c r="E133" s="78"/>
      <c r="F133" s="78"/>
      <c r="G133" s="78"/>
      <c r="H133" s="78"/>
      <c r="I133" s="78"/>
      <c r="J133" s="80"/>
      <c r="K133" s="78"/>
      <c r="L133" s="78"/>
      <c r="M133" s="78"/>
      <c r="N133" s="78"/>
      <c r="O133" s="78"/>
      <c r="P133" s="78"/>
      <c r="Q133" s="78"/>
      <c r="R133" s="78"/>
      <c r="S133" s="78"/>
      <c r="T133" s="78"/>
      <c r="U133" s="78"/>
      <c r="V133" s="78"/>
      <c r="W133" s="78"/>
      <c r="X133" s="78"/>
      <c r="Y133" s="78"/>
      <c r="Z133" s="52" t="s">
        <v>382</v>
      </c>
      <c r="AA133" s="63">
        <v>370000</v>
      </c>
      <c r="AB133" s="63">
        <v>1781.7406125706993</v>
      </c>
      <c r="AC133" s="63">
        <f t="shared" si="8"/>
        <v>207.66210153685793</v>
      </c>
      <c r="AD133" s="80"/>
      <c r="AE133" s="78"/>
    </row>
    <row r="134" spans="1:53">
      <c r="B134" s="78"/>
      <c r="C134" s="78"/>
      <c r="D134" s="78"/>
      <c r="E134" s="78"/>
      <c r="F134" s="78"/>
      <c r="G134" s="78"/>
      <c r="H134" s="78"/>
      <c r="I134" s="78"/>
      <c r="J134" s="80"/>
      <c r="K134" s="78"/>
      <c r="L134" s="78"/>
      <c r="M134" s="78"/>
      <c r="N134" s="78"/>
      <c r="O134" s="82"/>
      <c r="P134" s="78"/>
      <c r="Q134" s="78"/>
      <c r="R134" s="78"/>
      <c r="S134" s="78"/>
      <c r="T134" s="78"/>
      <c r="U134" s="78"/>
      <c r="V134" s="78"/>
      <c r="W134" s="78"/>
      <c r="X134" s="78"/>
      <c r="Z134" s="52" t="s">
        <v>204</v>
      </c>
      <c r="AA134" s="63">
        <v>450000</v>
      </c>
      <c r="AB134" s="63">
        <v>1237</v>
      </c>
      <c r="AC134" s="63">
        <f t="shared" si="8"/>
        <v>363.78334680679063</v>
      </c>
    </row>
    <row r="135" spans="1:53">
      <c r="B135" s="78"/>
      <c r="C135" s="78"/>
      <c r="D135" s="78"/>
      <c r="E135" s="78"/>
      <c r="F135" s="78"/>
      <c r="G135" s="78"/>
      <c r="H135" s="78"/>
      <c r="I135" s="78"/>
      <c r="J135" s="80"/>
      <c r="K135" s="82"/>
      <c r="L135" s="78"/>
      <c r="M135" s="78"/>
      <c r="N135" s="78"/>
      <c r="O135" s="78"/>
      <c r="P135" s="78"/>
      <c r="Q135" s="78"/>
      <c r="R135" s="78"/>
      <c r="S135" s="78"/>
      <c r="T135" s="78"/>
      <c r="U135" s="78"/>
      <c r="V135" s="78"/>
      <c r="W135" s="78"/>
      <c r="X135" s="78"/>
      <c r="Z135" s="52" t="s">
        <v>205</v>
      </c>
      <c r="AA135" s="63">
        <v>750000</v>
      </c>
      <c r="AB135" s="63">
        <v>317</v>
      </c>
      <c r="AC135" s="63">
        <f t="shared" si="8"/>
        <v>2365.930599369085</v>
      </c>
    </row>
    <row r="136" spans="1:53">
      <c r="B136" s="78"/>
      <c r="C136" s="78"/>
      <c r="D136" s="78"/>
      <c r="E136" s="78"/>
      <c r="F136" s="78"/>
      <c r="G136" s="78"/>
      <c r="H136" s="78"/>
      <c r="I136" s="78"/>
      <c r="J136" s="80"/>
      <c r="K136" s="78"/>
      <c r="L136" s="78"/>
      <c r="M136" s="78"/>
      <c r="N136" s="78"/>
      <c r="O136" s="78"/>
      <c r="P136" s="78"/>
      <c r="Q136" s="78"/>
      <c r="R136" s="78"/>
      <c r="S136" s="78"/>
      <c r="T136" s="78"/>
      <c r="U136" s="78"/>
      <c r="V136" s="78"/>
      <c r="W136" s="78"/>
      <c r="X136" s="78"/>
      <c r="Z136" s="52" t="s">
        <v>222</v>
      </c>
      <c r="AA136" s="63">
        <v>500000</v>
      </c>
      <c r="AB136" s="63">
        <v>2196</v>
      </c>
      <c r="AC136" s="63">
        <f t="shared" si="8"/>
        <v>227.68670309653916</v>
      </c>
    </row>
    <row r="137" spans="1:53" s="2" customFormat="1">
      <c r="A137" s="1"/>
      <c r="B137" s="78"/>
      <c r="C137" s="78"/>
      <c r="D137" s="78"/>
      <c r="E137" s="78"/>
      <c r="F137" s="78"/>
      <c r="G137" s="78"/>
      <c r="H137" s="78"/>
      <c r="I137" s="78"/>
      <c r="J137" s="80"/>
      <c r="K137" s="78"/>
      <c r="L137" s="78"/>
      <c r="M137" s="78"/>
      <c r="N137" s="78"/>
      <c r="O137" s="78"/>
      <c r="P137" s="78"/>
      <c r="Q137" s="78"/>
      <c r="R137" s="78"/>
      <c r="S137" s="78"/>
      <c r="T137" s="78"/>
      <c r="U137" s="78"/>
      <c r="V137" s="78"/>
      <c r="W137" s="78"/>
      <c r="X137" s="78"/>
      <c r="Y137" s="1"/>
      <c r="Z137" s="52" t="s">
        <v>223</v>
      </c>
      <c r="AA137" s="63">
        <v>2000000</v>
      </c>
      <c r="AB137" s="63">
        <v>1348</v>
      </c>
      <c r="AC137" s="63">
        <f t="shared" si="8"/>
        <v>1483.679525222552</v>
      </c>
      <c r="AE137" s="1"/>
      <c r="AF137" s="1"/>
      <c r="AG137" s="1"/>
      <c r="AH137" s="1"/>
      <c r="AI137" s="1"/>
      <c r="AJ137" s="1"/>
      <c r="AK137" s="1"/>
      <c r="AL137" s="1"/>
      <c r="AM137" s="1"/>
      <c r="AN137" s="1"/>
      <c r="AO137" s="1"/>
      <c r="AP137" s="1"/>
      <c r="AQ137" s="1"/>
      <c r="AR137" s="1"/>
      <c r="AS137" s="1"/>
      <c r="AT137" s="1"/>
      <c r="AU137" s="1"/>
      <c r="AV137" s="1"/>
      <c r="AW137" s="1"/>
      <c r="AX137" s="1"/>
      <c r="AY137" s="1"/>
      <c r="AZ137" s="1"/>
      <c r="BA137" s="1"/>
    </row>
    <row r="138" spans="1:53" s="2" customFormat="1" ht="25.5">
      <c r="A138" s="1"/>
      <c r="B138" s="78"/>
      <c r="C138" s="78"/>
      <c r="D138" s="78"/>
      <c r="E138" s="78"/>
      <c r="F138" s="78"/>
      <c r="G138" s="78"/>
      <c r="H138" s="78"/>
      <c r="I138" s="78"/>
      <c r="J138" s="80"/>
      <c r="K138" s="78"/>
      <c r="L138" s="78"/>
      <c r="M138" s="78"/>
      <c r="N138" s="78"/>
      <c r="O138" s="78"/>
      <c r="P138" s="78"/>
      <c r="Q138" s="78"/>
      <c r="R138" s="78"/>
      <c r="S138" s="78"/>
      <c r="T138" s="78"/>
      <c r="U138" s="78"/>
      <c r="V138" s="78"/>
      <c r="W138" s="78"/>
      <c r="X138" s="78"/>
      <c r="Y138" s="1"/>
      <c r="Z138" s="52" t="s">
        <v>224</v>
      </c>
      <c r="AA138" s="63">
        <v>500000</v>
      </c>
      <c r="AB138" s="63">
        <v>379</v>
      </c>
      <c r="AC138" s="63">
        <f t="shared" si="8"/>
        <v>1319.2612137203166</v>
      </c>
      <c r="AE138" s="1"/>
      <c r="AF138" s="1"/>
      <c r="AG138" s="1"/>
      <c r="AH138" s="1"/>
      <c r="AI138" s="1"/>
      <c r="AJ138" s="1"/>
      <c r="AK138" s="1"/>
      <c r="AL138" s="1"/>
      <c r="AM138" s="1"/>
      <c r="AN138" s="1"/>
      <c r="AO138" s="1"/>
      <c r="AP138" s="1"/>
      <c r="AQ138" s="1"/>
      <c r="AR138" s="1"/>
      <c r="AS138" s="1"/>
      <c r="AT138" s="1"/>
      <c r="AU138" s="1"/>
      <c r="AV138" s="1"/>
      <c r="AW138" s="1"/>
      <c r="AX138" s="1"/>
      <c r="AY138" s="1"/>
      <c r="AZ138" s="1"/>
      <c r="BA138" s="1"/>
    </row>
    <row r="139" spans="1:53" s="2" customFormat="1">
      <c r="A139" s="1"/>
      <c r="B139" s="78"/>
      <c r="C139" s="78"/>
      <c r="D139" s="78"/>
      <c r="E139" s="78"/>
      <c r="F139" s="78"/>
      <c r="G139" s="78"/>
      <c r="H139" s="78"/>
      <c r="I139" s="78"/>
      <c r="J139" s="80"/>
      <c r="K139" s="78"/>
      <c r="L139" s="78"/>
      <c r="M139" s="78"/>
      <c r="N139" s="78"/>
      <c r="O139" s="78"/>
      <c r="P139" s="78"/>
      <c r="Q139" s="78"/>
      <c r="R139" s="78"/>
      <c r="S139" s="78"/>
      <c r="T139" s="78"/>
      <c r="U139" s="78"/>
      <c r="V139" s="78"/>
      <c r="W139" s="78"/>
      <c r="X139" s="78"/>
      <c r="Y139" s="1"/>
      <c r="Z139" s="52" t="s">
        <v>225</v>
      </c>
      <c r="AA139" s="63">
        <v>1000000</v>
      </c>
      <c r="AB139" s="63">
        <v>2254</v>
      </c>
      <c r="AC139" s="63">
        <f t="shared" si="8"/>
        <v>443.65572315882872</v>
      </c>
      <c r="AE139" s="1"/>
      <c r="AF139" s="1"/>
      <c r="AG139" s="1"/>
      <c r="AH139" s="1"/>
      <c r="AI139" s="1"/>
      <c r="AJ139" s="1"/>
      <c r="AK139" s="1"/>
      <c r="AL139" s="1"/>
      <c r="AM139" s="1"/>
      <c r="AN139" s="1"/>
      <c r="AO139" s="1"/>
      <c r="AP139" s="1"/>
      <c r="AQ139" s="1"/>
      <c r="AR139" s="1"/>
      <c r="AS139" s="1"/>
      <c r="AT139" s="1"/>
      <c r="AU139" s="1"/>
      <c r="AV139" s="1"/>
      <c r="AW139" s="1"/>
      <c r="AX139" s="1"/>
      <c r="AY139" s="1"/>
      <c r="AZ139" s="1"/>
      <c r="BA139" s="1"/>
    </row>
    <row r="140" spans="1:53" s="2" customFormat="1">
      <c r="A140" s="1"/>
      <c r="B140" s="1"/>
      <c r="C140" s="1"/>
      <c r="D140" s="1"/>
      <c r="E140" s="1"/>
      <c r="F140" s="84"/>
      <c r="G140" s="1"/>
      <c r="H140" s="1"/>
      <c r="I140" s="1"/>
      <c r="K140" s="1"/>
      <c r="L140" s="1"/>
      <c r="M140" s="1"/>
      <c r="N140" s="1"/>
      <c r="O140" s="1"/>
      <c r="P140" s="1"/>
      <c r="Q140" s="1"/>
      <c r="R140" s="1"/>
      <c r="S140" s="1"/>
      <c r="T140" s="1"/>
      <c r="U140" s="1"/>
      <c r="V140" s="1"/>
      <c r="W140" s="1"/>
      <c r="X140" s="1"/>
      <c r="Y140" s="1"/>
      <c r="Z140" s="52" t="s">
        <v>300</v>
      </c>
      <c r="AA140" s="63">
        <v>500000</v>
      </c>
      <c r="AB140" s="63">
        <v>1855</v>
      </c>
      <c r="AC140" s="63">
        <f t="shared" si="8"/>
        <v>269.54177897574124</v>
      </c>
      <c r="AE140" s="1"/>
      <c r="AF140" s="1"/>
      <c r="AG140" s="1"/>
      <c r="AH140" s="1"/>
      <c r="AI140" s="1"/>
      <c r="AJ140" s="1"/>
      <c r="AK140" s="1"/>
      <c r="AL140" s="1"/>
      <c r="AM140" s="1"/>
      <c r="AN140" s="1"/>
      <c r="AO140" s="1"/>
      <c r="AP140" s="1"/>
      <c r="AQ140" s="1"/>
      <c r="AR140" s="1"/>
      <c r="AS140" s="1"/>
      <c r="AT140" s="1"/>
      <c r="AU140" s="1"/>
      <c r="AV140" s="1"/>
      <c r="AW140" s="1"/>
      <c r="AX140" s="1"/>
      <c r="AY140" s="1"/>
      <c r="AZ140" s="1"/>
      <c r="BA140" s="1"/>
    </row>
    <row r="141" spans="1:53" s="2" customFormat="1">
      <c r="A141" s="1"/>
      <c r="B141" s="1"/>
      <c r="C141" s="1"/>
      <c r="D141" s="1"/>
      <c r="E141" s="1"/>
      <c r="F141" s="84"/>
      <c r="G141" s="1"/>
      <c r="H141" s="1"/>
      <c r="I141" s="1"/>
      <c r="K141" s="1"/>
      <c r="L141" s="1"/>
      <c r="M141" s="1"/>
      <c r="N141" s="1"/>
      <c r="O141" s="1"/>
      <c r="P141" s="1"/>
      <c r="Q141" s="1"/>
      <c r="R141" s="1"/>
      <c r="S141" s="1"/>
      <c r="T141" s="1"/>
      <c r="U141" s="1"/>
      <c r="V141" s="1"/>
      <c r="W141" s="1"/>
      <c r="X141" s="1"/>
      <c r="Y141" s="1"/>
      <c r="Z141" s="52" t="s">
        <v>340</v>
      </c>
      <c r="AA141" s="63">
        <v>500000</v>
      </c>
      <c r="AB141" s="63">
        <v>1879.0273269524205</v>
      </c>
      <c r="AC141" s="63">
        <f t="shared" si="8"/>
        <v>266.09511890971061</v>
      </c>
      <c r="AE141" s="1"/>
      <c r="AF141" s="1"/>
      <c r="AG141" s="1"/>
      <c r="AH141" s="1"/>
      <c r="AI141" s="1"/>
      <c r="AJ141" s="1"/>
      <c r="AK141" s="1"/>
      <c r="AL141" s="1"/>
      <c r="AM141" s="1"/>
      <c r="AN141" s="1"/>
      <c r="AO141" s="1"/>
      <c r="AP141" s="1"/>
      <c r="AQ141" s="1"/>
      <c r="AR141" s="1"/>
      <c r="AS141" s="1"/>
      <c r="AT141" s="1"/>
      <c r="AU141" s="1"/>
      <c r="AV141" s="1"/>
      <c r="AW141" s="1"/>
      <c r="AX141" s="1"/>
      <c r="AY141" s="1"/>
      <c r="AZ141" s="1"/>
      <c r="BA141" s="1"/>
    </row>
    <row r="142" spans="1:53" s="2" customFormat="1">
      <c r="A142" s="1"/>
      <c r="B142" s="1"/>
      <c r="C142" s="1"/>
      <c r="D142" s="1"/>
      <c r="E142" s="1"/>
      <c r="F142" s="84"/>
      <c r="G142" s="1"/>
      <c r="H142" s="1"/>
      <c r="I142" s="1"/>
      <c r="K142" s="1"/>
      <c r="L142" s="1"/>
      <c r="M142" s="1"/>
      <c r="N142" s="1"/>
      <c r="O142" s="1"/>
      <c r="P142" s="1"/>
      <c r="Q142" s="1"/>
      <c r="R142" s="1"/>
      <c r="S142" s="1"/>
      <c r="T142" s="1"/>
      <c r="U142" s="1"/>
      <c r="V142" s="1"/>
      <c r="W142" s="1"/>
      <c r="X142" s="1"/>
      <c r="Y142" s="1"/>
      <c r="Z142" s="52" t="s">
        <v>375</v>
      </c>
      <c r="AA142" s="63">
        <v>500000</v>
      </c>
      <c r="AB142" s="63">
        <v>1787.4927192839177</v>
      </c>
      <c r="AC142" s="63">
        <f t="shared" si="8"/>
        <v>279.72141906138984</v>
      </c>
      <c r="AE142" s="1"/>
      <c r="AF142" s="1"/>
      <c r="AG142" s="1"/>
      <c r="AH142" s="1"/>
      <c r="AI142" s="1"/>
      <c r="AJ142" s="1"/>
      <c r="AK142" s="1"/>
      <c r="AL142" s="1"/>
      <c r="AM142" s="1"/>
      <c r="AN142" s="1"/>
      <c r="AO142" s="1"/>
      <c r="AP142" s="1"/>
      <c r="AQ142" s="1"/>
      <c r="AR142" s="1"/>
      <c r="AS142" s="1"/>
      <c r="AT142" s="1"/>
      <c r="AU142" s="1"/>
      <c r="AV142" s="1"/>
      <c r="AW142" s="1"/>
      <c r="AX142" s="1"/>
      <c r="AY142" s="1"/>
      <c r="AZ142" s="1"/>
      <c r="BA142" s="1"/>
    </row>
    <row r="143" spans="1:53" s="2" customFormat="1">
      <c r="A143" s="1"/>
      <c r="B143" s="1"/>
      <c r="C143" s="1"/>
      <c r="D143" s="1"/>
      <c r="E143" s="1"/>
      <c r="F143" s="84"/>
      <c r="G143" s="1"/>
      <c r="H143" s="1"/>
      <c r="I143" s="1"/>
      <c r="K143" s="1"/>
      <c r="L143" s="1"/>
      <c r="M143" s="1"/>
      <c r="N143" s="1"/>
      <c r="O143" s="1"/>
      <c r="P143" s="1"/>
      <c r="Q143" s="1"/>
      <c r="R143" s="1"/>
      <c r="S143" s="1"/>
      <c r="T143" s="1"/>
      <c r="U143" s="1"/>
      <c r="V143" s="1"/>
      <c r="W143" s="1"/>
      <c r="X143" s="1"/>
      <c r="Y143" s="1"/>
      <c r="Z143" s="52" t="s">
        <v>226</v>
      </c>
      <c r="AA143" s="63">
        <v>550000</v>
      </c>
      <c r="AB143" s="63">
        <v>1207</v>
      </c>
      <c r="AC143" s="63">
        <f t="shared" si="8"/>
        <v>455.67522783761393</v>
      </c>
      <c r="AE143" s="1"/>
      <c r="AF143" s="1"/>
      <c r="AG143" s="1"/>
      <c r="AH143" s="1"/>
      <c r="AI143" s="1"/>
      <c r="AJ143" s="1"/>
      <c r="AK143" s="1"/>
      <c r="AL143" s="1"/>
      <c r="AM143" s="1"/>
      <c r="AN143" s="1"/>
      <c r="AO143" s="1"/>
      <c r="AP143" s="1"/>
      <c r="AQ143" s="1"/>
      <c r="AR143" s="1"/>
      <c r="AS143" s="1"/>
      <c r="AT143" s="1"/>
      <c r="AU143" s="1"/>
      <c r="AV143" s="1"/>
      <c r="AW143" s="1"/>
      <c r="AX143" s="1"/>
      <c r="AY143" s="1"/>
      <c r="AZ143" s="1"/>
      <c r="BA143" s="1"/>
    </row>
    <row r="144" spans="1:53" s="2" customFormat="1" ht="25.5">
      <c r="A144" s="1"/>
      <c r="B144" s="1"/>
      <c r="C144" s="1"/>
      <c r="D144" s="1"/>
      <c r="E144" s="1"/>
      <c r="F144" s="84"/>
      <c r="G144" s="1"/>
      <c r="H144" s="1"/>
      <c r="I144" s="1"/>
      <c r="K144" s="1"/>
      <c r="L144" s="1"/>
      <c r="M144" s="1"/>
      <c r="N144" s="1"/>
      <c r="O144" s="1"/>
      <c r="P144" s="1"/>
      <c r="Q144" s="1"/>
      <c r="R144" s="1"/>
      <c r="S144" s="1"/>
      <c r="T144" s="1"/>
      <c r="U144" s="1"/>
      <c r="V144" s="1"/>
      <c r="W144" s="1"/>
      <c r="X144" s="1"/>
      <c r="Y144" s="1"/>
      <c r="Z144" s="52" t="s">
        <v>346</v>
      </c>
      <c r="AA144" s="63">
        <v>1500000</v>
      </c>
      <c r="AB144" s="63">
        <v>1491.3748126903195</v>
      </c>
      <c r="AC144" s="63">
        <f t="shared" si="8"/>
        <v>1005.7833800304844</v>
      </c>
      <c r="AE144" s="1"/>
      <c r="AF144" s="1"/>
      <c r="AG144" s="1"/>
      <c r="AH144" s="1"/>
      <c r="AI144" s="1"/>
      <c r="AJ144" s="1"/>
      <c r="AK144" s="1"/>
      <c r="AL144" s="1"/>
      <c r="AM144" s="1"/>
      <c r="AN144" s="1"/>
      <c r="AO144" s="1"/>
      <c r="AP144" s="1"/>
      <c r="AQ144" s="1"/>
      <c r="AR144" s="1"/>
      <c r="AS144" s="1"/>
      <c r="AT144" s="1"/>
      <c r="AU144" s="1"/>
      <c r="AV144" s="1"/>
      <c r="AW144" s="1"/>
      <c r="AX144" s="1"/>
      <c r="AY144" s="1"/>
      <c r="AZ144" s="1"/>
      <c r="BA144" s="1"/>
    </row>
    <row r="145" spans="1:53" s="2" customFormat="1" ht="25.5">
      <c r="A145" s="1"/>
      <c r="B145" s="1"/>
      <c r="C145" s="1"/>
      <c r="D145" s="1"/>
      <c r="E145" s="1"/>
      <c r="F145" s="1"/>
      <c r="G145" s="1"/>
      <c r="H145" s="1"/>
      <c r="I145" s="1"/>
      <c r="K145" s="1"/>
      <c r="L145" s="3"/>
      <c r="M145" s="3"/>
      <c r="N145" s="1"/>
      <c r="O145" s="1"/>
      <c r="P145" s="1"/>
      <c r="Q145" s="1"/>
      <c r="R145" s="1"/>
      <c r="S145" s="1"/>
      <c r="T145" s="1"/>
      <c r="U145" s="1"/>
      <c r="V145" s="1"/>
      <c r="W145" s="1"/>
      <c r="X145" s="1"/>
      <c r="Y145" s="1"/>
      <c r="Z145" s="52" t="s">
        <v>227</v>
      </c>
      <c r="AA145" s="63">
        <v>2004133</v>
      </c>
      <c r="AB145" s="63">
        <v>972</v>
      </c>
      <c r="AC145" s="63">
        <f t="shared" si="8"/>
        <v>2061.8652263374483</v>
      </c>
      <c r="AE145" s="1"/>
      <c r="AF145" s="1"/>
      <c r="AG145" s="1"/>
      <c r="AH145" s="1"/>
      <c r="AI145" s="1"/>
      <c r="AJ145" s="1"/>
      <c r="AK145" s="1"/>
      <c r="AL145" s="1"/>
      <c r="AM145" s="1"/>
      <c r="AN145" s="1"/>
      <c r="AO145" s="1"/>
      <c r="AP145" s="1"/>
      <c r="AQ145" s="1"/>
      <c r="AR145" s="1"/>
      <c r="AS145" s="1"/>
      <c r="AT145" s="1"/>
      <c r="AU145" s="1"/>
      <c r="AV145" s="1"/>
      <c r="AW145" s="1"/>
      <c r="AX145" s="1"/>
      <c r="AY145" s="1"/>
      <c r="AZ145" s="1"/>
      <c r="BA145" s="1"/>
    </row>
    <row r="146" spans="1:53" s="2" customFormat="1">
      <c r="A146" s="1"/>
      <c r="B146" s="1"/>
      <c r="C146" s="1"/>
      <c r="D146" s="1"/>
      <c r="E146" s="1"/>
      <c r="F146" s="1"/>
      <c r="G146" s="1"/>
      <c r="H146" s="1"/>
      <c r="I146" s="1"/>
      <c r="K146" s="1"/>
      <c r="L146" s="3"/>
      <c r="M146" s="3"/>
      <c r="N146" s="1"/>
      <c r="O146" s="1"/>
      <c r="P146" s="1"/>
      <c r="Q146" s="1"/>
      <c r="R146" s="1"/>
      <c r="S146" s="1"/>
      <c r="T146" s="1"/>
      <c r="U146" s="1"/>
      <c r="V146" s="1"/>
      <c r="W146" s="1"/>
      <c r="X146" s="1"/>
      <c r="Y146" s="1"/>
      <c r="Z146" s="52" t="s">
        <v>282</v>
      </c>
      <c r="AA146" s="63">
        <v>500000</v>
      </c>
      <c r="AB146" s="63">
        <v>465</v>
      </c>
      <c r="AC146" s="63">
        <f t="shared" si="8"/>
        <v>1075.2688172043011</v>
      </c>
      <c r="AE146" s="1"/>
      <c r="AF146" s="1"/>
      <c r="AG146" s="1"/>
      <c r="AH146" s="1"/>
      <c r="AI146" s="1"/>
      <c r="AJ146" s="1"/>
      <c r="AK146" s="1"/>
      <c r="AL146" s="1"/>
      <c r="AM146" s="1"/>
      <c r="AN146" s="1"/>
      <c r="AO146" s="1"/>
      <c r="AP146" s="1"/>
      <c r="AQ146" s="1"/>
      <c r="AR146" s="1"/>
      <c r="AS146" s="1"/>
      <c r="AT146" s="1"/>
      <c r="AU146" s="1"/>
      <c r="AV146" s="1"/>
      <c r="AW146" s="1"/>
      <c r="AX146" s="1"/>
      <c r="AY146" s="1"/>
      <c r="AZ146" s="1"/>
      <c r="BA146" s="1"/>
    </row>
    <row r="147" spans="1:53" s="2" customFormat="1">
      <c r="A147" s="1"/>
      <c r="B147" s="1"/>
      <c r="C147" s="1"/>
      <c r="D147" s="1"/>
      <c r="E147" s="1"/>
      <c r="F147" s="1"/>
      <c r="G147" s="1"/>
      <c r="H147" s="1"/>
      <c r="I147" s="1"/>
      <c r="K147" s="1"/>
      <c r="L147" s="3"/>
      <c r="M147" s="3"/>
      <c r="N147" s="1"/>
      <c r="O147" s="1"/>
      <c r="P147" s="1"/>
      <c r="Q147" s="1"/>
      <c r="R147" s="1"/>
      <c r="S147" s="1"/>
      <c r="T147" s="1"/>
      <c r="U147" s="1"/>
      <c r="V147" s="1"/>
      <c r="W147" s="1"/>
      <c r="X147" s="1"/>
      <c r="Y147" s="1"/>
      <c r="Z147" s="52" t="s">
        <v>349</v>
      </c>
      <c r="AA147" s="63">
        <v>1000000</v>
      </c>
      <c r="AB147" s="63">
        <v>539.16810773059683</v>
      </c>
      <c r="AC147" s="63">
        <f t="shared" si="8"/>
        <v>1854.7091077198218</v>
      </c>
      <c r="AE147" s="1"/>
      <c r="AF147" s="1"/>
      <c r="AG147" s="1"/>
      <c r="AH147" s="1"/>
      <c r="AI147" s="1"/>
      <c r="AJ147" s="1"/>
      <c r="AK147" s="1"/>
      <c r="AL147" s="1"/>
      <c r="AM147" s="1"/>
      <c r="AN147" s="1"/>
      <c r="AO147" s="1"/>
      <c r="AP147" s="1"/>
      <c r="AQ147" s="1"/>
      <c r="AR147" s="1"/>
      <c r="AS147" s="1"/>
      <c r="AT147" s="1"/>
      <c r="AU147" s="1"/>
      <c r="AV147" s="1"/>
      <c r="AW147" s="1"/>
      <c r="AX147" s="1"/>
      <c r="AY147" s="1"/>
      <c r="AZ147" s="1"/>
      <c r="BA147" s="1"/>
    </row>
    <row r="148" spans="1:53" s="2" customFormat="1">
      <c r="A148" s="1"/>
      <c r="B148" s="1"/>
      <c r="C148" s="1"/>
      <c r="D148" s="1"/>
      <c r="E148" s="1"/>
      <c r="F148" s="1"/>
      <c r="G148" s="1"/>
      <c r="H148" s="1"/>
      <c r="I148" s="1"/>
      <c r="K148" s="1"/>
      <c r="L148" s="3"/>
      <c r="M148" s="3"/>
      <c r="N148" s="1"/>
      <c r="O148" s="1"/>
      <c r="P148" s="1"/>
      <c r="Q148" s="1"/>
      <c r="R148" s="1"/>
      <c r="S148" s="1"/>
      <c r="T148" s="1"/>
      <c r="U148" s="1"/>
      <c r="V148" s="1"/>
      <c r="W148" s="1"/>
      <c r="X148" s="1"/>
      <c r="Y148" s="1"/>
      <c r="Z148" s="52" t="s">
        <v>283</v>
      </c>
      <c r="AA148" s="63">
        <v>1000000</v>
      </c>
      <c r="AB148" s="63">
        <v>1672</v>
      </c>
      <c r="AC148" s="63">
        <f t="shared" si="8"/>
        <v>598.08612440191382</v>
      </c>
      <c r="AE148" s="1"/>
      <c r="AF148" s="1"/>
      <c r="AG148" s="1"/>
      <c r="AH148" s="1"/>
      <c r="AI148" s="1"/>
      <c r="AJ148" s="1"/>
      <c r="AK148" s="1"/>
      <c r="AL148" s="1"/>
      <c r="AM148" s="1"/>
      <c r="AN148" s="1"/>
      <c r="AO148" s="1"/>
      <c r="AP148" s="1"/>
      <c r="AQ148" s="1"/>
      <c r="AR148" s="1"/>
      <c r="AS148" s="1"/>
      <c r="AT148" s="1"/>
      <c r="AU148" s="1"/>
      <c r="AV148" s="1"/>
      <c r="AW148" s="1"/>
      <c r="AX148" s="1"/>
      <c r="AY148" s="1"/>
      <c r="AZ148" s="1"/>
      <c r="BA148" s="1"/>
    </row>
    <row r="149" spans="1:53">
      <c r="Z149" s="52" t="s">
        <v>284</v>
      </c>
      <c r="AA149" s="63">
        <v>1000000</v>
      </c>
      <c r="AB149" s="63">
        <v>2718</v>
      </c>
      <c r="AC149" s="63">
        <f t="shared" si="8"/>
        <v>367.91758646063283</v>
      </c>
    </row>
    <row r="150" spans="1:53">
      <c r="Z150" s="52" t="s">
        <v>289</v>
      </c>
      <c r="AA150" s="63">
        <v>500000</v>
      </c>
      <c r="AB150" s="63">
        <v>2778</v>
      </c>
      <c r="AC150" s="63">
        <f t="shared" si="8"/>
        <v>179.98560115190784</v>
      </c>
    </row>
    <row r="151" spans="1:53">
      <c r="Z151" s="52" t="s">
        <v>341</v>
      </c>
      <c r="AA151" s="63">
        <v>1500000</v>
      </c>
      <c r="AB151" s="63">
        <v>3757.0546722113504</v>
      </c>
      <c r="AC151" s="63">
        <f t="shared" si="8"/>
        <v>399.24891460712246</v>
      </c>
    </row>
    <row r="152" spans="1:53" s="2" customFormat="1">
      <c r="A152" s="1"/>
      <c r="B152" s="1"/>
      <c r="C152" s="1"/>
      <c r="D152" s="1"/>
      <c r="E152" s="1"/>
      <c r="F152" s="1"/>
      <c r="G152" s="1"/>
      <c r="H152" s="1"/>
      <c r="I152" s="1"/>
      <c r="K152" s="1"/>
      <c r="L152" s="3"/>
      <c r="M152" s="3"/>
      <c r="N152" s="1"/>
      <c r="O152" s="1"/>
      <c r="P152" s="1"/>
      <c r="Q152" s="1"/>
      <c r="R152" s="1"/>
      <c r="S152" s="1"/>
      <c r="T152" s="1"/>
      <c r="U152" s="1"/>
      <c r="V152" s="1"/>
      <c r="W152" s="1"/>
      <c r="X152" s="1"/>
      <c r="Y152" s="1"/>
      <c r="Z152" s="52" t="s">
        <v>285</v>
      </c>
      <c r="AA152" s="63">
        <v>750000</v>
      </c>
      <c r="AB152" s="63">
        <v>468</v>
      </c>
      <c r="AC152" s="63">
        <f t="shared" si="8"/>
        <v>1602.5641025641025</v>
      </c>
      <c r="AE152" s="1"/>
      <c r="AF152" s="1"/>
      <c r="AG152" s="1"/>
      <c r="AH152" s="1"/>
      <c r="AI152" s="1"/>
      <c r="AJ152" s="1"/>
      <c r="AK152" s="1"/>
      <c r="AL152" s="1"/>
      <c r="AM152" s="1"/>
      <c r="AN152" s="1"/>
      <c r="AO152" s="1"/>
      <c r="AP152" s="1"/>
      <c r="AQ152" s="1"/>
      <c r="AR152" s="1"/>
      <c r="AS152" s="1"/>
      <c r="AT152" s="1"/>
      <c r="AU152" s="1"/>
      <c r="AV152" s="1"/>
      <c r="AW152" s="1"/>
      <c r="AX152" s="1"/>
      <c r="AY152" s="1"/>
      <c r="AZ152" s="1"/>
      <c r="BA152" s="1"/>
    </row>
    <row r="153" spans="1:53" s="2" customFormat="1">
      <c r="A153" s="1"/>
      <c r="B153" s="1"/>
      <c r="C153" s="1"/>
      <c r="D153" s="1"/>
      <c r="E153" s="1"/>
      <c r="F153" s="1"/>
      <c r="G153" s="1"/>
      <c r="H153" s="1"/>
      <c r="I153" s="1"/>
      <c r="K153" s="1"/>
      <c r="L153" s="3"/>
      <c r="M153" s="3"/>
      <c r="N153" s="1"/>
      <c r="O153" s="1"/>
      <c r="P153" s="1"/>
      <c r="Q153" s="1"/>
      <c r="R153" s="1"/>
      <c r="S153" s="1"/>
      <c r="T153" s="1"/>
      <c r="U153" s="1"/>
      <c r="V153" s="1"/>
      <c r="W153" s="1"/>
      <c r="X153" s="1"/>
      <c r="Y153" s="1"/>
      <c r="Z153" s="52" t="s">
        <v>364</v>
      </c>
      <c r="AA153" s="63">
        <v>500000</v>
      </c>
      <c r="AB153" s="112">
        <v>440.14008458443607</v>
      </c>
      <c r="AC153" s="63">
        <f t="shared" si="8"/>
        <v>1136.0019628116386</v>
      </c>
      <c r="AE153" s="1"/>
      <c r="AF153" s="1"/>
      <c r="AG153" s="1"/>
      <c r="AH153" s="1"/>
      <c r="AI153" s="1"/>
      <c r="AJ153" s="1"/>
      <c r="AK153" s="1"/>
      <c r="AL153" s="1"/>
      <c r="AM153" s="1"/>
      <c r="AN153" s="1"/>
      <c r="AO153" s="1"/>
      <c r="AP153" s="1"/>
      <c r="AQ153" s="1"/>
      <c r="AR153" s="1"/>
      <c r="AS153" s="1"/>
      <c r="AT153" s="1"/>
      <c r="AU153" s="1"/>
      <c r="AV153" s="1"/>
      <c r="AW153" s="1"/>
      <c r="AX153" s="1"/>
      <c r="AY153" s="1"/>
      <c r="AZ153" s="1"/>
      <c r="BA153" s="1"/>
    </row>
    <row r="154" spans="1:53" s="2" customFormat="1">
      <c r="A154" s="1"/>
      <c r="B154" s="1"/>
      <c r="C154" s="1"/>
      <c r="D154" s="1"/>
      <c r="E154" s="1"/>
      <c r="F154" s="1"/>
      <c r="G154" s="1"/>
      <c r="H154" s="1"/>
      <c r="I154" s="1"/>
      <c r="K154" s="1"/>
      <c r="L154" s="3"/>
      <c r="M154" s="3"/>
      <c r="N154" s="1"/>
      <c r="O154" s="1"/>
      <c r="P154" s="1"/>
      <c r="Q154" s="1"/>
      <c r="R154" s="1"/>
      <c r="S154" s="1"/>
      <c r="T154" s="1"/>
      <c r="U154" s="1"/>
      <c r="V154" s="1"/>
      <c r="W154" s="1"/>
      <c r="X154" s="1"/>
      <c r="Y154" s="1"/>
      <c r="Z154" s="52" t="s">
        <v>239</v>
      </c>
      <c r="AA154" s="63">
        <v>250000</v>
      </c>
      <c r="AB154" s="63">
        <v>455</v>
      </c>
      <c r="AC154" s="63">
        <f t="shared" si="8"/>
        <v>549.45054945054949</v>
      </c>
      <c r="AE154" s="1"/>
      <c r="AF154" s="1"/>
      <c r="AG154" s="1"/>
      <c r="AH154" s="1"/>
      <c r="AI154" s="1"/>
      <c r="AJ154" s="1"/>
      <c r="AK154" s="1"/>
      <c r="AL154" s="1"/>
      <c r="AM154" s="1"/>
      <c r="AN154" s="1"/>
      <c r="AO154" s="1"/>
      <c r="AP154" s="1"/>
      <c r="AQ154" s="1"/>
      <c r="AR154" s="1"/>
      <c r="AS154" s="1"/>
      <c r="AT154" s="1"/>
      <c r="AU154" s="1"/>
      <c r="AV154" s="1"/>
      <c r="AW154" s="1"/>
      <c r="AX154" s="1"/>
      <c r="AY154" s="1"/>
      <c r="AZ154" s="1"/>
      <c r="BA154" s="1"/>
    </row>
    <row r="155" spans="1:53" s="2" customFormat="1">
      <c r="A155" s="1"/>
      <c r="B155" s="1"/>
      <c r="C155" s="1"/>
      <c r="D155" s="1"/>
      <c r="E155" s="1"/>
      <c r="F155" s="1"/>
      <c r="G155" s="1"/>
      <c r="H155" s="1"/>
      <c r="I155" s="1"/>
      <c r="K155" s="1"/>
      <c r="L155" s="3"/>
      <c r="M155" s="3"/>
      <c r="N155" s="1"/>
      <c r="O155" s="1"/>
      <c r="P155" s="1"/>
      <c r="Q155" s="1"/>
      <c r="R155" s="1"/>
      <c r="S155" s="1"/>
      <c r="T155" s="1"/>
      <c r="U155" s="1"/>
      <c r="V155" s="1"/>
      <c r="W155" s="1"/>
      <c r="X155" s="1"/>
      <c r="Y155" s="1"/>
      <c r="Z155" s="52" t="s">
        <v>286</v>
      </c>
      <c r="AA155" s="63">
        <v>1400000</v>
      </c>
      <c r="AB155" s="63">
        <v>802</v>
      </c>
      <c r="AC155" s="63">
        <f t="shared" si="8"/>
        <v>1745.6359102244389</v>
      </c>
      <c r="AE155" s="1"/>
      <c r="AF155" s="1"/>
      <c r="AG155" s="1"/>
      <c r="AH155" s="1"/>
      <c r="AI155" s="1"/>
      <c r="AJ155" s="1"/>
      <c r="AK155" s="1"/>
      <c r="AL155" s="1"/>
      <c r="AM155" s="1"/>
      <c r="AN155" s="1"/>
      <c r="AO155" s="1"/>
      <c r="AP155" s="1"/>
      <c r="AQ155" s="1"/>
      <c r="AR155" s="1"/>
      <c r="AS155" s="1"/>
      <c r="AT155" s="1"/>
      <c r="AU155" s="1"/>
      <c r="AV155" s="1"/>
      <c r="AW155" s="1"/>
      <c r="AX155" s="1"/>
      <c r="AY155" s="1"/>
      <c r="AZ155" s="1"/>
      <c r="BA155" s="1"/>
    </row>
    <row r="156" spans="1:53" s="2" customFormat="1">
      <c r="A156" s="1"/>
      <c r="B156" s="1"/>
      <c r="C156" s="1"/>
      <c r="D156" s="1"/>
      <c r="E156" s="1"/>
      <c r="F156" s="1"/>
      <c r="G156" s="1"/>
      <c r="H156" s="1"/>
      <c r="I156" s="1"/>
      <c r="K156" s="1"/>
      <c r="L156" s="3"/>
      <c r="M156" s="3"/>
      <c r="N156" s="1"/>
      <c r="O156" s="1"/>
      <c r="P156" s="1"/>
      <c r="Q156" s="1"/>
      <c r="R156" s="1"/>
      <c r="S156" s="1"/>
      <c r="T156" s="1"/>
      <c r="U156" s="1"/>
      <c r="V156" s="1"/>
      <c r="W156" s="1"/>
      <c r="X156" s="1"/>
      <c r="Y156" s="1"/>
      <c r="Z156" s="52" t="s">
        <v>290</v>
      </c>
      <c r="AA156" s="63">
        <v>600000</v>
      </c>
      <c r="AB156" s="63">
        <v>802</v>
      </c>
      <c r="AC156" s="63">
        <f t="shared" si="8"/>
        <v>748.12967581047383</v>
      </c>
      <c r="AE156" s="1"/>
      <c r="AF156" s="1"/>
      <c r="AG156" s="1"/>
      <c r="AH156" s="1"/>
      <c r="AI156" s="1"/>
      <c r="AJ156" s="1"/>
      <c r="AK156" s="1"/>
      <c r="AL156" s="1"/>
      <c r="AM156" s="1"/>
      <c r="AN156" s="1"/>
      <c r="AO156" s="1"/>
      <c r="AP156" s="1"/>
      <c r="AQ156" s="1"/>
      <c r="AR156" s="1"/>
      <c r="AS156" s="1"/>
      <c r="AT156" s="1"/>
      <c r="AU156" s="1"/>
      <c r="AV156" s="1"/>
      <c r="AW156" s="1"/>
      <c r="AX156" s="1"/>
      <c r="AY156" s="1"/>
      <c r="AZ156" s="1"/>
      <c r="BA156" s="1"/>
    </row>
    <row r="157" spans="1:53" s="2" customFormat="1">
      <c r="A157" s="1"/>
      <c r="B157" s="1"/>
      <c r="C157" s="1"/>
      <c r="D157" s="1"/>
      <c r="E157" s="1"/>
      <c r="F157" s="1"/>
      <c r="G157" s="1"/>
      <c r="H157" s="1"/>
      <c r="I157" s="1"/>
      <c r="K157" s="1"/>
      <c r="L157" s="3"/>
      <c r="M157" s="3"/>
      <c r="N157" s="1"/>
      <c r="O157" s="1"/>
      <c r="P157" s="1"/>
      <c r="Q157" s="1"/>
      <c r="R157" s="1"/>
      <c r="S157" s="1"/>
      <c r="T157" s="1"/>
      <c r="U157" s="1"/>
      <c r="V157" s="1"/>
      <c r="W157" s="1"/>
      <c r="X157" s="1"/>
      <c r="Y157" s="1"/>
      <c r="Z157" s="52" t="s">
        <v>287</v>
      </c>
      <c r="AA157" s="63">
        <v>1000000</v>
      </c>
      <c r="AB157" s="63">
        <v>1848</v>
      </c>
      <c r="AC157" s="63">
        <f t="shared" si="8"/>
        <v>541.12554112554108</v>
      </c>
      <c r="AE157" s="1"/>
      <c r="AF157" s="1"/>
      <c r="AG157" s="1"/>
      <c r="AH157" s="1"/>
      <c r="AI157" s="1"/>
      <c r="AJ157" s="1"/>
      <c r="AK157" s="1"/>
      <c r="AL157" s="1"/>
      <c r="AM157" s="1"/>
      <c r="AN157" s="1"/>
      <c r="AO157" s="1"/>
      <c r="AP157" s="1"/>
      <c r="AQ157" s="1"/>
      <c r="AR157" s="1"/>
      <c r="AS157" s="1"/>
      <c r="AT157" s="1"/>
      <c r="AU157" s="1"/>
      <c r="AV157" s="1"/>
      <c r="AW157" s="1"/>
      <c r="AX157" s="1"/>
      <c r="AY157" s="1"/>
      <c r="AZ157" s="1"/>
      <c r="BA157" s="1"/>
    </row>
    <row r="158" spans="1:53" s="2" customFormat="1">
      <c r="A158" s="1"/>
      <c r="B158" s="1"/>
      <c r="C158" s="1"/>
      <c r="D158" s="1"/>
      <c r="E158" s="1"/>
      <c r="F158" s="1"/>
      <c r="G158" s="1"/>
      <c r="H158" s="1"/>
      <c r="I158" s="1"/>
      <c r="K158" s="1"/>
      <c r="L158" s="3"/>
      <c r="M158" s="3"/>
      <c r="N158" s="1"/>
      <c r="O158" s="1"/>
      <c r="P158" s="1"/>
      <c r="Q158" s="1"/>
      <c r="R158" s="1"/>
      <c r="S158" s="1"/>
      <c r="T158" s="1"/>
      <c r="U158" s="1"/>
      <c r="V158" s="1"/>
      <c r="W158" s="1"/>
      <c r="X158" s="1"/>
      <c r="Y158" s="1"/>
      <c r="Z158" s="52" t="s">
        <v>287</v>
      </c>
      <c r="AA158" s="63">
        <v>2000000</v>
      </c>
      <c r="AB158" s="63">
        <v>2075</v>
      </c>
      <c r="AC158" s="63">
        <f t="shared" si="8"/>
        <v>963.85542168674704</v>
      </c>
      <c r="AE158" s="1"/>
      <c r="AF158" s="1"/>
      <c r="AG158" s="1"/>
      <c r="AH158" s="1"/>
      <c r="AI158" s="1"/>
      <c r="AJ158" s="1"/>
      <c r="AK158" s="1"/>
      <c r="AL158" s="1"/>
      <c r="AM158" s="1"/>
      <c r="AN158" s="1"/>
      <c r="AO158" s="1"/>
      <c r="AP158" s="1"/>
      <c r="AQ158" s="1"/>
      <c r="AR158" s="1"/>
      <c r="AS158" s="1"/>
      <c r="AT158" s="1"/>
      <c r="AU158" s="1"/>
      <c r="AV158" s="1"/>
      <c r="AW158" s="1"/>
      <c r="AX158" s="1"/>
      <c r="AY158" s="1"/>
      <c r="AZ158" s="1"/>
      <c r="BA158" s="1"/>
    </row>
    <row r="159" spans="1:53" s="2" customFormat="1">
      <c r="A159" s="1"/>
      <c r="B159" s="1"/>
      <c r="C159" s="1"/>
      <c r="D159" s="1"/>
      <c r="E159" s="1"/>
      <c r="F159" s="1"/>
      <c r="G159" s="1"/>
      <c r="H159" s="1"/>
      <c r="I159" s="1"/>
      <c r="K159" s="1"/>
      <c r="L159" s="3"/>
      <c r="M159" s="3"/>
      <c r="N159" s="1"/>
      <c r="O159" s="1"/>
      <c r="P159" s="1"/>
      <c r="Q159" s="1"/>
      <c r="R159" s="1"/>
      <c r="S159" s="1"/>
      <c r="T159" s="1"/>
      <c r="U159" s="1"/>
      <c r="V159" s="1"/>
      <c r="W159" s="1"/>
      <c r="X159" s="1"/>
      <c r="Y159" s="1"/>
      <c r="Z159" s="52" t="s">
        <v>288</v>
      </c>
      <c r="AA159" s="63">
        <v>500000</v>
      </c>
      <c r="AB159" s="63">
        <v>539</v>
      </c>
      <c r="AC159" s="63">
        <f t="shared" si="8"/>
        <v>927.64378478664196</v>
      </c>
      <c r="AE159" s="1"/>
      <c r="AF159" s="1"/>
      <c r="AG159" s="1"/>
      <c r="AH159" s="1"/>
      <c r="AI159" s="1"/>
      <c r="AJ159" s="1"/>
      <c r="AK159" s="1"/>
      <c r="AL159" s="1"/>
      <c r="AM159" s="1"/>
      <c r="AN159" s="1"/>
      <c r="AO159" s="1"/>
      <c r="AP159" s="1"/>
      <c r="AQ159" s="1"/>
      <c r="AR159" s="1"/>
      <c r="AS159" s="1"/>
      <c r="AT159" s="1"/>
      <c r="AU159" s="1"/>
      <c r="AV159" s="1"/>
      <c r="AW159" s="1"/>
      <c r="AX159" s="1"/>
      <c r="AY159" s="1"/>
      <c r="AZ159" s="1"/>
      <c r="BA159" s="1"/>
    </row>
    <row r="160" spans="1:53" s="2" customFormat="1">
      <c r="A160" s="1"/>
      <c r="B160" s="1"/>
      <c r="C160" s="1"/>
      <c r="D160" s="1"/>
      <c r="E160" s="1"/>
      <c r="F160" s="1"/>
      <c r="G160" s="1"/>
      <c r="H160" s="1"/>
      <c r="I160" s="1"/>
      <c r="K160" s="1"/>
      <c r="L160" s="3"/>
      <c r="M160" s="3"/>
      <c r="N160" s="1"/>
      <c r="O160" s="1"/>
      <c r="P160" s="1"/>
      <c r="Q160" s="1"/>
      <c r="R160" s="1"/>
      <c r="S160" s="1"/>
      <c r="T160" s="1"/>
      <c r="U160" s="1"/>
      <c r="V160" s="1"/>
      <c r="W160" s="1"/>
      <c r="X160" s="1"/>
      <c r="Y160" s="1"/>
      <c r="Z160" s="52" t="s">
        <v>294</v>
      </c>
      <c r="AA160" s="63">
        <v>500000</v>
      </c>
      <c r="AB160" s="63">
        <v>595</v>
      </c>
      <c r="AC160" s="63">
        <f t="shared" si="8"/>
        <v>840.33613445378148</v>
      </c>
      <c r="AE160" s="1"/>
      <c r="AF160" s="1"/>
      <c r="AG160" s="1"/>
      <c r="AH160" s="1"/>
      <c r="AI160" s="1"/>
      <c r="AJ160" s="1"/>
      <c r="AK160" s="1"/>
      <c r="AL160" s="1"/>
      <c r="AM160" s="1"/>
      <c r="AN160" s="1"/>
      <c r="AO160" s="1"/>
      <c r="AP160" s="1"/>
      <c r="AQ160" s="1"/>
      <c r="AR160" s="1"/>
      <c r="AS160" s="1"/>
      <c r="AT160" s="1"/>
      <c r="AU160" s="1"/>
      <c r="AV160" s="1"/>
      <c r="AW160" s="1"/>
      <c r="AX160" s="1"/>
      <c r="AY160" s="1"/>
      <c r="AZ160" s="1"/>
      <c r="BA160" s="1"/>
    </row>
    <row r="161" spans="1:53" s="2" customFormat="1">
      <c r="A161" s="1"/>
      <c r="B161" s="1"/>
      <c r="C161" s="1"/>
      <c r="D161" s="1"/>
      <c r="E161" s="1"/>
      <c r="F161" s="1"/>
      <c r="G161" s="1"/>
      <c r="H161" s="1"/>
      <c r="I161" s="1"/>
      <c r="K161" s="1"/>
      <c r="L161" s="3"/>
      <c r="M161" s="3"/>
      <c r="N161" s="1"/>
      <c r="O161" s="1"/>
      <c r="P161" s="1"/>
      <c r="Q161" s="1"/>
      <c r="R161" s="1"/>
      <c r="S161" s="1"/>
      <c r="T161" s="1"/>
      <c r="U161" s="1"/>
      <c r="V161" s="1"/>
      <c r="W161" s="1"/>
      <c r="X161" s="1"/>
      <c r="Y161" s="1"/>
      <c r="Z161" s="52" t="s">
        <v>327</v>
      </c>
      <c r="AA161" s="63">
        <v>600000</v>
      </c>
      <c r="AB161" s="63">
        <v>622</v>
      </c>
      <c r="AC161" s="63">
        <f t="shared" si="8"/>
        <v>964.6302250803858</v>
      </c>
      <c r="AE161" s="1"/>
      <c r="AF161" s="1"/>
      <c r="AG161" s="1"/>
      <c r="AH161" s="1"/>
      <c r="AI161" s="1"/>
      <c r="AJ161" s="1"/>
      <c r="AK161" s="1"/>
      <c r="AL161" s="1"/>
      <c r="AM161" s="1"/>
      <c r="AN161" s="1"/>
      <c r="AO161" s="1"/>
      <c r="AP161" s="1"/>
      <c r="AQ161" s="1"/>
      <c r="AR161" s="1"/>
      <c r="AS161" s="1"/>
      <c r="AT161" s="1"/>
      <c r="AU161" s="1"/>
      <c r="AV161" s="1"/>
      <c r="AW161" s="1"/>
      <c r="AX161" s="1"/>
      <c r="AY161" s="1"/>
      <c r="AZ161" s="1"/>
      <c r="BA161" s="1"/>
    </row>
    <row r="162" spans="1:53" s="2" customFormat="1">
      <c r="A162" s="1"/>
      <c r="B162" s="1"/>
      <c r="C162" s="1"/>
      <c r="D162" s="1"/>
      <c r="E162" s="1"/>
      <c r="F162" s="1"/>
      <c r="G162" s="1"/>
      <c r="H162" s="1"/>
      <c r="I162" s="1"/>
      <c r="K162" s="1"/>
      <c r="L162" s="3"/>
      <c r="M162" s="3"/>
      <c r="N162" s="1"/>
      <c r="O162" s="1"/>
      <c r="P162" s="1"/>
      <c r="Q162" s="1"/>
      <c r="R162" s="1"/>
      <c r="S162" s="1"/>
      <c r="T162" s="1"/>
      <c r="U162" s="1"/>
      <c r="V162" s="1"/>
      <c r="W162" s="1"/>
      <c r="X162" s="1"/>
      <c r="Y162" s="1"/>
      <c r="Z162" s="52" t="s">
        <v>342</v>
      </c>
      <c r="AA162" s="63">
        <v>400000</v>
      </c>
      <c r="AB162" s="63">
        <v>615.24939370253696</v>
      </c>
      <c r="AC162" s="63">
        <f t="shared" si="8"/>
        <v>650.14285929291543</v>
      </c>
      <c r="AE162" s="1"/>
      <c r="AF162" s="1"/>
      <c r="AG162" s="1"/>
      <c r="AH162" s="1"/>
      <c r="AI162" s="1"/>
      <c r="AJ162" s="1"/>
      <c r="AK162" s="1"/>
      <c r="AL162" s="1"/>
      <c r="AM162" s="1"/>
      <c r="AN162" s="1"/>
      <c r="AO162" s="1"/>
      <c r="AP162" s="1"/>
      <c r="AQ162" s="1"/>
      <c r="AR162" s="1"/>
      <c r="AS162" s="1"/>
      <c r="AT162" s="1"/>
      <c r="AU162" s="1"/>
      <c r="AV162" s="1"/>
      <c r="AW162" s="1"/>
      <c r="AX162" s="1"/>
      <c r="AY162" s="1"/>
      <c r="AZ162" s="1"/>
      <c r="BA162" s="1"/>
    </row>
    <row r="163" spans="1:53" s="2" customFormat="1">
      <c r="A163" s="1"/>
      <c r="B163" s="1"/>
      <c r="C163" s="1"/>
      <c r="D163" s="1"/>
      <c r="E163" s="1"/>
      <c r="F163" s="1"/>
      <c r="G163" s="1"/>
      <c r="H163" s="1"/>
      <c r="I163" s="1"/>
      <c r="K163" s="1"/>
      <c r="L163" s="3"/>
      <c r="M163" s="3"/>
      <c r="N163" s="1"/>
      <c r="O163" s="1"/>
      <c r="P163" s="1"/>
      <c r="Q163" s="1"/>
      <c r="R163" s="1"/>
      <c r="S163" s="1"/>
      <c r="T163" s="1"/>
      <c r="U163" s="1"/>
      <c r="V163" s="1"/>
      <c r="W163" s="1"/>
      <c r="X163" s="1"/>
      <c r="Y163" s="1"/>
      <c r="Z163" s="52" t="s">
        <v>379</v>
      </c>
      <c r="AA163" s="63">
        <v>1000000</v>
      </c>
      <c r="AB163" s="63">
        <v>666.81155091455298</v>
      </c>
      <c r="AC163" s="63">
        <f t="shared" ref="AC163:AC173" si="9">AA163/AB163</f>
        <v>1499.6740812729902</v>
      </c>
      <c r="AE163" s="1"/>
      <c r="AF163" s="1"/>
      <c r="AG163" s="1"/>
      <c r="AH163" s="1"/>
      <c r="AI163" s="1"/>
      <c r="AJ163" s="1"/>
      <c r="AK163" s="1"/>
      <c r="AL163" s="1"/>
      <c r="AM163" s="1"/>
      <c r="AN163" s="1"/>
      <c r="AO163" s="1"/>
      <c r="AP163" s="1"/>
      <c r="AQ163" s="1"/>
      <c r="AR163" s="1"/>
      <c r="AS163" s="1"/>
      <c r="AT163" s="1"/>
      <c r="AU163" s="1"/>
      <c r="AV163" s="1"/>
      <c r="AW163" s="1"/>
      <c r="AX163" s="1"/>
      <c r="AY163" s="1"/>
      <c r="AZ163" s="1"/>
      <c r="BA163" s="1"/>
    </row>
    <row r="164" spans="1:53" s="2" customFormat="1">
      <c r="A164" s="1"/>
      <c r="B164" s="1"/>
      <c r="C164" s="1"/>
      <c r="D164" s="1"/>
      <c r="E164" s="1"/>
      <c r="F164" s="1"/>
      <c r="G164" s="1"/>
      <c r="H164" s="1"/>
      <c r="I164" s="1"/>
      <c r="K164" s="1"/>
      <c r="L164" s="3"/>
      <c r="M164" s="3"/>
      <c r="N164" s="1"/>
      <c r="O164" s="1"/>
      <c r="P164" s="1"/>
      <c r="Q164" s="1"/>
      <c r="R164" s="1"/>
      <c r="S164" s="1"/>
      <c r="T164" s="1"/>
      <c r="U164" s="1"/>
      <c r="V164" s="1"/>
      <c r="W164" s="1"/>
      <c r="X164" s="1"/>
      <c r="Y164" s="1"/>
      <c r="Z164" s="52" t="s">
        <v>254</v>
      </c>
      <c r="AA164" s="63">
        <v>350000</v>
      </c>
      <c r="AB164" s="63">
        <v>594</v>
      </c>
      <c r="AC164" s="63">
        <f t="shared" si="9"/>
        <v>589.22558922558926</v>
      </c>
      <c r="AE164" s="1"/>
      <c r="AF164" s="1"/>
      <c r="AG164" s="1"/>
      <c r="AH164" s="1"/>
      <c r="AI164" s="1"/>
      <c r="AJ164" s="1"/>
      <c r="AK164" s="1"/>
      <c r="AL164" s="1"/>
      <c r="AM164" s="1"/>
      <c r="AN164" s="1"/>
      <c r="AO164" s="1"/>
      <c r="AP164" s="1"/>
      <c r="AQ164" s="1"/>
      <c r="AR164" s="1"/>
      <c r="AS164" s="1"/>
      <c r="AT164" s="1"/>
      <c r="AU164" s="1"/>
      <c r="AV164" s="1"/>
      <c r="AW164" s="1"/>
      <c r="AX164" s="1"/>
      <c r="AY164" s="1"/>
      <c r="AZ164" s="1"/>
      <c r="BA164" s="1"/>
    </row>
    <row r="165" spans="1:53" s="2" customFormat="1">
      <c r="A165" s="1"/>
      <c r="B165" s="1"/>
      <c r="C165" s="1"/>
      <c r="D165" s="1"/>
      <c r="E165" s="1"/>
      <c r="F165" s="1"/>
      <c r="G165" s="1"/>
      <c r="H165" s="1"/>
      <c r="I165" s="1"/>
      <c r="K165" s="1"/>
      <c r="L165" s="3"/>
      <c r="M165" s="3"/>
      <c r="N165" s="1"/>
      <c r="O165" s="1"/>
      <c r="P165" s="1"/>
      <c r="Q165" s="1"/>
      <c r="R165" s="1"/>
      <c r="S165" s="1"/>
      <c r="T165" s="1"/>
      <c r="U165" s="1"/>
      <c r="V165" s="1"/>
      <c r="W165" s="1"/>
      <c r="X165" s="1"/>
      <c r="Y165" s="1"/>
      <c r="Z165" s="52" t="s">
        <v>299</v>
      </c>
      <c r="AA165" s="63">
        <v>1000000</v>
      </c>
      <c r="AB165" s="63">
        <v>303</v>
      </c>
      <c r="AC165" s="63">
        <f t="shared" si="9"/>
        <v>3300.3300330033003</v>
      </c>
      <c r="AE165" s="1"/>
      <c r="AF165" s="1"/>
      <c r="AG165" s="1"/>
      <c r="AH165" s="1"/>
      <c r="AI165" s="1"/>
      <c r="AJ165" s="1"/>
      <c r="AK165" s="1"/>
      <c r="AL165" s="1"/>
      <c r="AM165" s="1"/>
      <c r="AN165" s="1"/>
      <c r="AO165" s="1"/>
      <c r="AP165" s="1"/>
      <c r="AQ165" s="1"/>
      <c r="AR165" s="1"/>
      <c r="AS165" s="1"/>
      <c r="AT165" s="1"/>
      <c r="AU165" s="1"/>
      <c r="AV165" s="1"/>
      <c r="AW165" s="1"/>
      <c r="AX165" s="1"/>
      <c r="AY165" s="1"/>
      <c r="AZ165" s="1"/>
      <c r="BA165" s="1"/>
    </row>
    <row r="166" spans="1:53" s="2" customFormat="1">
      <c r="A166" s="1"/>
      <c r="B166" s="1"/>
      <c r="C166" s="1"/>
      <c r="D166" s="1"/>
      <c r="E166" s="1"/>
      <c r="F166" s="1"/>
      <c r="G166" s="1"/>
      <c r="H166" s="1"/>
      <c r="I166" s="1"/>
      <c r="K166" s="1"/>
      <c r="L166" s="3"/>
      <c r="M166" s="3"/>
      <c r="N166" s="1"/>
      <c r="O166" s="1"/>
      <c r="P166" s="1"/>
      <c r="Q166" s="1"/>
      <c r="R166" s="1"/>
      <c r="S166" s="1"/>
      <c r="T166" s="1"/>
      <c r="U166" s="1"/>
      <c r="V166" s="1"/>
      <c r="W166" s="1"/>
      <c r="X166" s="1"/>
      <c r="Y166" s="1"/>
      <c r="Z166" s="52" t="s">
        <v>361</v>
      </c>
      <c r="AA166" s="63">
        <v>500000</v>
      </c>
      <c r="AB166" s="112">
        <v>364.34331501655709</v>
      </c>
      <c r="AC166" s="63">
        <f t="shared" si="9"/>
        <v>1372.3320269435387</v>
      </c>
      <c r="AE166" s="1"/>
      <c r="AF166" s="1"/>
      <c r="AG166" s="1"/>
      <c r="AH166" s="1"/>
      <c r="AI166" s="1"/>
      <c r="AJ166" s="1"/>
      <c r="AK166" s="1"/>
      <c r="AL166" s="1"/>
      <c r="AM166" s="1"/>
      <c r="AN166" s="1"/>
      <c r="AO166" s="1"/>
      <c r="AP166" s="1"/>
      <c r="AQ166" s="1"/>
      <c r="AR166" s="1"/>
      <c r="AS166" s="1"/>
      <c r="AT166" s="1"/>
      <c r="AU166" s="1"/>
      <c r="AV166" s="1"/>
      <c r="AW166" s="1"/>
      <c r="AX166" s="1"/>
      <c r="AY166" s="1"/>
      <c r="AZ166" s="1"/>
      <c r="BA166" s="1"/>
    </row>
    <row r="167" spans="1:53" s="2" customFormat="1">
      <c r="A167" s="1"/>
      <c r="B167" s="1"/>
      <c r="C167" s="1"/>
      <c r="D167" s="1"/>
      <c r="E167" s="1"/>
      <c r="F167" s="1"/>
      <c r="G167" s="1"/>
      <c r="H167" s="1"/>
      <c r="I167" s="1"/>
      <c r="K167" s="1"/>
      <c r="L167" s="3"/>
      <c r="M167" s="3"/>
      <c r="N167" s="1"/>
      <c r="O167" s="1"/>
      <c r="P167" s="1"/>
      <c r="Q167" s="1"/>
      <c r="R167" s="1"/>
      <c r="S167" s="1"/>
      <c r="T167" s="1"/>
      <c r="U167" s="1"/>
      <c r="V167" s="1"/>
      <c r="W167" s="1"/>
      <c r="X167" s="1"/>
      <c r="Y167" s="1"/>
      <c r="Z167" s="52" t="s">
        <v>308</v>
      </c>
      <c r="AA167" s="63">
        <v>500000</v>
      </c>
      <c r="AB167" s="63">
        <v>1672</v>
      </c>
      <c r="AC167" s="63">
        <f t="shared" si="9"/>
        <v>299.04306220095691</v>
      </c>
      <c r="AE167" s="1"/>
      <c r="AF167" s="1"/>
      <c r="AG167" s="1"/>
      <c r="AH167" s="1"/>
      <c r="AI167" s="1"/>
      <c r="AJ167" s="1"/>
      <c r="AK167" s="1"/>
      <c r="AL167" s="1"/>
      <c r="AM167" s="1"/>
      <c r="AN167" s="1"/>
      <c r="AO167" s="1"/>
      <c r="AP167" s="1"/>
      <c r="AQ167" s="1"/>
      <c r="AR167" s="1"/>
      <c r="AS167" s="1"/>
      <c r="AT167" s="1"/>
      <c r="AU167" s="1"/>
      <c r="AV167" s="1"/>
      <c r="AW167" s="1"/>
      <c r="AX167" s="1"/>
      <c r="AY167" s="1"/>
      <c r="AZ167" s="1"/>
      <c r="BA167" s="1"/>
    </row>
    <row r="168" spans="1:53">
      <c r="Z168" s="52" t="s">
        <v>307</v>
      </c>
      <c r="AA168" s="63">
        <v>300000</v>
      </c>
      <c r="AB168" s="63">
        <v>938</v>
      </c>
      <c r="AC168" s="63">
        <f t="shared" si="9"/>
        <v>319.82942430703622</v>
      </c>
    </row>
    <row r="169" spans="1:53">
      <c r="Z169" s="52" t="s">
        <v>343</v>
      </c>
      <c r="AA169" s="63">
        <v>250000</v>
      </c>
      <c r="AB169" s="63">
        <v>1897.0637539010254</v>
      </c>
      <c r="AC169" s="63">
        <f t="shared" si="9"/>
        <v>131.78260323930218</v>
      </c>
    </row>
    <row r="170" spans="1:53">
      <c r="Z170" s="52" t="s">
        <v>348</v>
      </c>
      <c r="AA170" s="63">
        <v>1000000</v>
      </c>
      <c r="AB170" s="63">
        <v>1342.8612924404426</v>
      </c>
      <c r="AC170" s="63">
        <f t="shared" si="9"/>
        <v>744.67854992130628</v>
      </c>
    </row>
    <row r="171" spans="1:53">
      <c r="Z171" s="52" t="s">
        <v>373</v>
      </c>
      <c r="AA171" s="63">
        <v>2000000</v>
      </c>
      <c r="AB171" s="63">
        <v>1346.7659712794889</v>
      </c>
      <c r="AC171" s="63">
        <f t="shared" si="9"/>
        <v>1485.0390065171523</v>
      </c>
    </row>
    <row r="172" spans="1:53">
      <c r="Z172" s="52" t="s">
        <v>371</v>
      </c>
      <c r="AA172" s="63">
        <v>2000000</v>
      </c>
      <c r="AB172" s="63">
        <v>961.78863918378602</v>
      </c>
      <c r="AC172" s="63">
        <f t="shared" si="9"/>
        <v>2079.4589564889052</v>
      </c>
    </row>
    <row r="173" spans="1:53">
      <c r="Z173" s="52" t="s">
        <v>381</v>
      </c>
      <c r="AA173" s="63">
        <v>500000</v>
      </c>
      <c r="AB173" s="63">
        <v>961.78863918378602</v>
      </c>
      <c r="AC173" s="63">
        <f t="shared" si="9"/>
        <v>519.8647391222263</v>
      </c>
    </row>
    <row r="174" spans="1:53">
      <c r="Z174" s="52"/>
      <c r="AA174" s="105">
        <f>SUM(AA3:AA173)</f>
        <v>143866427</v>
      </c>
      <c r="AB174" s="105">
        <f>SUM(AB3:AB173)</f>
        <v>220902.95392711033</v>
      </c>
      <c r="AC174" s="105">
        <f>SUM(AC3:AC173)</f>
        <v>157960.11990698834</v>
      </c>
    </row>
    <row r="175" spans="1:53">
      <c r="Z175" s="65"/>
      <c r="AA175" s="63"/>
      <c r="AB175" s="65"/>
      <c r="AC175" s="65"/>
    </row>
    <row r="176" spans="1:53">
      <c r="Z176" s="65"/>
      <c r="AA176" s="63"/>
      <c r="AB176" s="65"/>
      <c r="AC176" s="65"/>
    </row>
    <row r="177" spans="1:53">
      <c r="Z177" s="65"/>
      <c r="AA177" s="65"/>
      <c r="AB177" s="65"/>
      <c r="AC177" s="65"/>
    </row>
    <row r="178" spans="1:53">
      <c r="Z178" s="65"/>
      <c r="AA178" s="65"/>
      <c r="AB178" s="65"/>
      <c r="AC178" s="65"/>
    </row>
    <row r="179" spans="1:53">
      <c r="Z179" s="65"/>
      <c r="AA179" s="65"/>
      <c r="AB179" s="65"/>
      <c r="AC179" s="65"/>
    </row>
    <row r="180" spans="1:53">
      <c r="AC180" s="65"/>
    </row>
    <row r="181" spans="1:53">
      <c r="AC181" s="65"/>
    </row>
    <row r="182" spans="1:53">
      <c r="AC182" s="65"/>
    </row>
    <row r="183" spans="1:53">
      <c r="AC183" s="65"/>
    </row>
    <row r="184" spans="1:53" s="2" customFormat="1">
      <c r="A184" s="1"/>
      <c r="B184" s="1"/>
      <c r="C184" s="1"/>
      <c r="D184" s="1"/>
      <c r="E184" s="1"/>
      <c r="F184" s="1"/>
      <c r="G184" s="1"/>
      <c r="H184" s="1"/>
      <c r="I184" s="1"/>
      <c r="K184" s="1"/>
      <c r="L184" s="3"/>
      <c r="M184" s="3"/>
      <c r="N184" s="1"/>
      <c r="O184" s="1"/>
      <c r="P184" s="1"/>
      <c r="Q184" s="1"/>
      <c r="R184" s="1"/>
      <c r="S184" s="1"/>
      <c r="T184" s="1"/>
      <c r="U184" s="1"/>
      <c r="V184" s="1"/>
      <c r="W184" s="1"/>
      <c r="X184" s="1"/>
      <c r="Y184" s="1"/>
      <c r="Z184" s="1"/>
      <c r="AA184" s="1"/>
      <c r="AB184" s="1"/>
      <c r="AC184" s="65"/>
      <c r="AE184" s="1"/>
      <c r="AF184" s="1"/>
      <c r="AG184" s="1"/>
      <c r="AH184" s="1"/>
      <c r="AI184" s="1"/>
      <c r="AJ184" s="1"/>
      <c r="AK184" s="1"/>
      <c r="AL184" s="1"/>
      <c r="AM184" s="1"/>
      <c r="AN184" s="1"/>
      <c r="AO184" s="1"/>
      <c r="AP184" s="1"/>
      <c r="AQ184" s="1"/>
      <c r="AR184" s="1"/>
      <c r="AS184" s="1"/>
      <c r="AT184" s="1"/>
      <c r="AU184" s="1"/>
      <c r="AV184" s="1"/>
      <c r="AW184" s="1"/>
      <c r="AX184" s="1"/>
      <c r="AY184" s="1"/>
      <c r="AZ184" s="1"/>
      <c r="BA184" s="1"/>
    </row>
    <row r="185" spans="1:53" s="2" customFormat="1">
      <c r="A185" s="1"/>
      <c r="B185" s="1"/>
      <c r="C185" s="1"/>
      <c r="D185" s="1"/>
      <c r="E185" s="1"/>
      <c r="F185" s="1"/>
      <c r="G185" s="1"/>
      <c r="H185" s="1"/>
      <c r="I185" s="1"/>
      <c r="K185" s="1"/>
      <c r="L185" s="3"/>
      <c r="M185" s="3"/>
      <c r="N185" s="1"/>
      <c r="O185" s="1"/>
      <c r="P185" s="1"/>
      <c r="Q185" s="1"/>
      <c r="R185" s="1"/>
      <c r="S185" s="1"/>
      <c r="T185" s="1"/>
      <c r="U185" s="1"/>
      <c r="V185" s="1"/>
      <c r="W185" s="1"/>
      <c r="X185" s="1"/>
      <c r="Y185" s="1"/>
      <c r="Z185" s="1"/>
      <c r="AA185" s="1"/>
      <c r="AB185" s="1"/>
      <c r="AC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row>
    <row r="186" spans="1:53" s="2" customFormat="1">
      <c r="A186" s="1"/>
      <c r="B186" s="1"/>
      <c r="C186" s="1"/>
      <c r="D186" s="1"/>
      <c r="E186" s="1"/>
      <c r="F186" s="1"/>
      <c r="G186" s="1"/>
      <c r="H186" s="1"/>
      <c r="I186" s="1"/>
      <c r="K186" s="1"/>
      <c r="L186" s="3"/>
      <c r="M186" s="3"/>
      <c r="N186" s="1"/>
      <c r="O186" s="1"/>
      <c r="P186" s="1"/>
      <c r="Q186" s="1"/>
      <c r="R186" s="1"/>
      <c r="S186" s="1"/>
      <c r="T186" s="1"/>
      <c r="U186" s="1"/>
      <c r="V186" s="1"/>
      <c r="W186" s="1"/>
      <c r="X186" s="1"/>
      <c r="Y186" s="1"/>
      <c r="Z186" s="1"/>
      <c r="AA186" s="1"/>
      <c r="AB186" s="1"/>
      <c r="AC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row>
    <row r="187" spans="1:53" s="2" customFormat="1">
      <c r="A187" s="1"/>
      <c r="B187" s="1"/>
      <c r="C187" s="1"/>
      <c r="D187" s="1"/>
      <c r="E187" s="1"/>
      <c r="F187" s="1"/>
      <c r="G187" s="1"/>
      <c r="H187" s="1"/>
      <c r="I187" s="1"/>
      <c r="K187" s="1"/>
      <c r="L187" s="3"/>
      <c r="M187" s="3"/>
      <c r="N187" s="1"/>
      <c r="O187" s="1"/>
      <c r="P187" s="1"/>
      <c r="Q187" s="1"/>
      <c r="R187" s="1"/>
      <c r="S187" s="1"/>
      <c r="T187" s="1"/>
      <c r="U187" s="1"/>
      <c r="V187" s="1"/>
      <c r="W187" s="1"/>
      <c r="X187" s="1"/>
      <c r="Y187" s="1"/>
      <c r="Z187" s="1"/>
      <c r="AA187" s="1"/>
      <c r="AB187" s="1"/>
      <c r="AC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row>
    <row r="188" spans="1:53" s="2" customFormat="1">
      <c r="A188" s="1"/>
      <c r="B188" s="1"/>
      <c r="C188" s="1"/>
      <c r="D188" s="1"/>
      <c r="E188" s="1"/>
      <c r="F188" s="1"/>
      <c r="G188" s="1"/>
      <c r="H188" s="1"/>
      <c r="I188" s="1"/>
      <c r="K188" s="1"/>
      <c r="L188" s="3"/>
      <c r="M188" s="3"/>
      <c r="N188" s="1"/>
      <c r="O188" s="1"/>
      <c r="P188" s="1"/>
      <c r="Q188" s="1"/>
      <c r="R188" s="1"/>
      <c r="S188" s="1"/>
      <c r="T188" s="1"/>
      <c r="U188" s="1"/>
      <c r="V188" s="1"/>
      <c r="W188" s="1"/>
      <c r="X188" s="1"/>
      <c r="Y188" s="1"/>
      <c r="Z188" s="1"/>
      <c r="AA188" s="1"/>
      <c r="AB188" s="1"/>
      <c r="AC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row>
    <row r="189" spans="1:53" s="2" customFormat="1">
      <c r="A189" s="1"/>
      <c r="B189" s="1"/>
      <c r="C189" s="1"/>
      <c r="D189" s="1"/>
      <c r="E189" s="1"/>
      <c r="F189" s="1"/>
      <c r="G189" s="1"/>
      <c r="H189" s="1"/>
      <c r="I189" s="1"/>
      <c r="K189" s="1"/>
      <c r="L189" s="3"/>
      <c r="M189" s="3"/>
      <c r="N189" s="1"/>
      <c r="O189" s="1"/>
      <c r="P189" s="1"/>
      <c r="Q189" s="1"/>
      <c r="R189" s="1"/>
      <c r="S189" s="1"/>
      <c r="T189" s="1"/>
      <c r="U189" s="1"/>
      <c r="V189" s="1"/>
      <c r="W189" s="1"/>
      <c r="X189" s="1"/>
      <c r="Y189" s="1"/>
      <c r="Z189" s="1"/>
      <c r="AA189" s="1"/>
      <c r="AB189" s="1"/>
      <c r="AC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row>
    <row r="190" spans="1:53" s="2" customFormat="1">
      <c r="A190" s="1"/>
      <c r="B190" s="1"/>
      <c r="C190" s="1"/>
      <c r="D190" s="1"/>
      <c r="E190" s="1"/>
      <c r="F190" s="1"/>
      <c r="G190" s="1"/>
      <c r="H190" s="1"/>
      <c r="I190" s="1"/>
      <c r="K190" s="1"/>
      <c r="L190" s="3"/>
      <c r="M190" s="3"/>
      <c r="N190" s="1"/>
      <c r="O190" s="1"/>
      <c r="P190" s="1"/>
      <c r="Q190" s="1"/>
      <c r="R190" s="1"/>
      <c r="S190" s="1"/>
      <c r="T190" s="1"/>
      <c r="U190" s="1"/>
      <c r="V190" s="1"/>
      <c r="W190" s="1"/>
      <c r="X190" s="1"/>
      <c r="Y190" s="1"/>
      <c r="Z190" s="1"/>
      <c r="AA190" s="1"/>
      <c r="AB190" s="1"/>
      <c r="AC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row>
    <row r="191" spans="1:53" s="2" customFormat="1">
      <c r="A191" s="1"/>
      <c r="B191" s="1"/>
      <c r="C191" s="1"/>
      <c r="D191" s="1"/>
      <c r="E191" s="1"/>
      <c r="F191" s="1"/>
      <c r="G191" s="1"/>
      <c r="H191" s="1"/>
      <c r="I191" s="1"/>
      <c r="K191" s="1"/>
      <c r="L191" s="3"/>
      <c r="M191" s="3"/>
      <c r="N191" s="1"/>
      <c r="O191" s="1"/>
      <c r="P191" s="1"/>
      <c r="Q191" s="1"/>
      <c r="R191" s="1"/>
      <c r="S191" s="1"/>
      <c r="T191" s="1"/>
      <c r="U191" s="1"/>
      <c r="V191" s="1"/>
      <c r="W191" s="1"/>
      <c r="X191" s="1"/>
      <c r="Y191" s="1"/>
      <c r="Z191" s="1"/>
      <c r="AA191" s="1"/>
      <c r="AB191" s="1"/>
      <c r="AC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row>
    <row r="192" spans="1:53" s="2" customFormat="1">
      <c r="A192" s="1"/>
      <c r="B192" s="1"/>
      <c r="C192" s="1"/>
      <c r="D192" s="1"/>
      <c r="E192" s="1"/>
      <c r="F192" s="1"/>
      <c r="G192" s="1"/>
      <c r="H192" s="1"/>
      <c r="I192" s="1"/>
      <c r="K192" s="1"/>
      <c r="L192" s="3"/>
      <c r="M192" s="3"/>
      <c r="N192" s="1"/>
      <c r="O192" s="1"/>
      <c r="P192" s="1"/>
      <c r="Q192" s="1"/>
      <c r="R192" s="1"/>
      <c r="S192" s="1"/>
      <c r="T192" s="1"/>
      <c r="U192" s="1"/>
      <c r="V192" s="1"/>
      <c r="W192" s="1"/>
      <c r="X192" s="1"/>
      <c r="Y192" s="1"/>
      <c r="Z192" s="1"/>
      <c r="AA192" s="1"/>
      <c r="AB192" s="1"/>
      <c r="AC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row>
    <row r="193" spans="1:53" s="2" customFormat="1">
      <c r="A193" s="1"/>
      <c r="B193" s="1"/>
      <c r="C193" s="1"/>
      <c r="D193" s="1"/>
      <c r="E193" s="1"/>
      <c r="F193" s="1"/>
      <c r="G193" s="1"/>
      <c r="H193" s="1"/>
      <c r="I193" s="1"/>
      <c r="K193" s="1"/>
      <c r="L193" s="3"/>
      <c r="M193" s="3"/>
      <c r="N193" s="1"/>
      <c r="O193" s="1"/>
      <c r="P193" s="1"/>
      <c r="Q193" s="1"/>
      <c r="R193" s="1"/>
      <c r="S193" s="1"/>
      <c r="T193" s="1"/>
      <c r="U193" s="1"/>
      <c r="V193" s="1"/>
      <c r="W193" s="1"/>
      <c r="X193" s="1"/>
      <c r="Y193" s="1"/>
      <c r="Z193" s="1"/>
      <c r="AA193" s="1"/>
      <c r="AB193" s="1"/>
      <c r="AC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row>
    <row r="194" spans="1:53" s="2" customFormat="1">
      <c r="A194" s="1"/>
      <c r="B194" s="1"/>
      <c r="C194" s="1"/>
      <c r="D194" s="1"/>
      <c r="E194" s="1"/>
      <c r="F194" s="1"/>
      <c r="G194" s="1"/>
      <c r="H194" s="1"/>
      <c r="I194" s="1"/>
      <c r="K194" s="1"/>
      <c r="L194" s="3"/>
      <c r="M194" s="3"/>
      <c r="N194" s="1"/>
      <c r="O194" s="1"/>
      <c r="P194" s="1"/>
      <c r="Q194" s="1"/>
      <c r="R194" s="1"/>
      <c r="S194" s="1"/>
      <c r="T194" s="1"/>
      <c r="U194" s="1"/>
      <c r="V194" s="1"/>
      <c r="W194" s="1"/>
      <c r="X194" s="1"/>
      <c r="Y194" s="1"/>
      <c r="Z194" s="83"/>
      <c r="AA194" s="83"/>
      <c r="AC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row>
    <row r="195" spans="1:53" s="2" customFormat="1">
      <c r="A195" s="1"/>
      <c r="B195" s="1"/>
      <c r="C195" s="1"/>
      <c r="D195" s="1"/>
      <c r="E195" s="1"/>
      <c r="F195" s="1"/>
      <c r="G195" s="1"/>
      <c r="H195" s="1"/>
      <c r="I195" s="1"/>
      <c r="K195" s="1"/>
      <c r="L195" s="3"/>
      <c r="M195" s="3"/>
      <c r="N195" s="1"/>
      <c r="O195" s="1"/>
      <c r="P195" s="1"/>
      <c r="Q195" s="1"/>
      <c r="R195" s="1"/>
      <c r="S195" s="1"/>
      <c r="T195" s="1"/>
      <c r="U195" s="1"/>
      <c r="V195" s="1"/>
      <c r="W195" s="1"/>
      <c r="X195" s="1"/>
      <c r="Y195" s="1"/>
      <c r="Z195" s="78"/>
      <c r="AA195" s="78"/>
      <c r="AB195" s="78"/>
      <c r="AC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row>
    <row r="196" spans="1:53" s="2" customFormat="1">
      <c r="A196" s="1"/>
      <c r="B196" s="1"/>
      <c r="C196" s="1"/>
      <c r="D196" s="1"/>
      <c r="E196" s="1"/>
      <c r="F196" s="1"/>
      <c r="G196" s="1"/>
      <c r="H196" s="1"/>
      <c r="I196" s="1"/>
      <c r="K196" s="1"/>
      <c r="L196" s="3"/>
      <c r="M196" s="3"/>
      <c r="N196" s="1"/>
      <c r="O196" s="1"/>
      <c r="P196" s="1"/>
      <c r="Q196" s="1"/>
      <c r="R196" s="1"/>
      <c r="S196" s="1"/>
      <c r="T196" s="1"/>
      <c r="U196" s="1"/>
      <c r="V196" s="1"/>
      <c r="W196" s="1"/>
      <c r="X196" s="1"/>
      <c r="Y196" s="1"/>
      <c r="Z196" s="78"/>
      <c r="AA196" s="78"/>
      <c r="AB196" s="78"/>
      <c r="AC196" s="78"/>
      <c r="AE196" s="1"/>
      <c r="AF196" s="1"/>
      <c r="AG196" s="1"/>
      <c r="AH196" s="1"/>
      <c r="AI196" s="1"/>
      <c r="AJ196" s="1"/>
      <c r="AK196" s="1"/>
      <c r="AL196" s="1"/>
      <c r="AM196" s="1"/>
      <c r="AN196" s="1"/>
      <c r="AO196" s="1"/>
      <c r="AP196" s="1"/>
      <c r="AQ196" s="1"/>
      <c r="AR196" s="1"/>
      <c r="AS196" s="1"/>
      <c r="AT196" s="1"/>
      <c r="AU196" s="1"/>
      <c r="AV196" s="1"/>
      <c r="AW196" s="1"/>
      <c r="AX196" s="1"/>
      <c r="AY196" s="1"/>
      <c r="AZ196" s="1"/>
      <c r="BA196" s="1"/>
    </row>
    <row r="197" spans="1:53">
      <c r="Z197" s="78"/>
      <c r="AA197" s="78"/>
      <c r="AB197" s="78"/>
      <c r="AC197" s="78"/>
    </row>
    <row r="198" spans="1:53">
      <c r="Z198" s="78"/>
      <c r="AA198" s="78"/>
      <c r="AB198" s="78"/>
      <c r="AC198" s="78"/>
    </row>
    <row r="199" spans="1:53">
      <c r="Z199" s="78"/>
      <c r="AA199" s="78"/>
      <c r="AB199" s="78"/>
      <c r="AC199" s="78"/>
    </row>
    <row r="200" spans="1:53">
      <c r="Z200" s="78"/>
      <c r="AA200" s="78"/>
      <c r="AB200" s="78"/>
      <c r="AC200" s="78"/>
    </row>
    <row r="201" spans="1:53">
      <c r="Z201" s="78"/>
      <c r="AA201" s="78"/>
      <c r="AB201" s="78"/>
      <c r="AC201" s="78"/>
    </row>
    <row r="202" spans="1:53">
      <c r="Z202" s="78"/>
      <c r="AA202" s="78"/>
      <c r="AB202" s="78"/>
      <c r="AC202" s="78"/>
    </row>
    <row r="203" spans="1:53">
      <c r="Z203" s="78"/>
      <c r="AA203" s="78"/>
      <c r="AB203" s="78"/>
      <c r="AC203" s="78"/>
    </row>
    <row r="204" spans="1:53">
      <c r="Z204" s="78"/>
      <c r="AA204" s="78"/>
      <c r="AB204" s="78"/>
      <c r="AC204" s="78"/>
    </row>
    <row r="205" spans="1:53">
      <c r="Z205" s="78"/>
      <c r="AA205" s="78"/>
      <c r="AB205" s="78"/>
      <c r="AC205" s="78"/>
    </row>
    <row r="206" spans="1:53">
      <c r="Z206" s="78"/>
      <c r="AA206" s="78"/>
      <c r="AB206" s="78"/>
      <c r="AC206" s="78"/>
    </row>
    <row r="207" spans="1:53">
      <c r="Z207" s="78"/>
      <c r="AA207" s="78"/>
      <c r="AB207" s="78"/>
      <c r="AC207" s="78"/>
    </row>
    <row r="208" spans="1:53">
      <c r="Z208" s="78"/>
      <c r="AA208" s="78"/>
      <c r="AB208" s="78"/>
      <c r="AC208" s="78"/>
    </row>
    <row r="209" spans="26:29">
      <c r="Z209" s="78"/>
      <c r="AA209" s="78"/>
      <c r="AB209" s="78"/>
      <c r="AC209" s="78"/>
    </row>
    <row r="210" spans="26:29">
      <c r="Z210" s="78"/>
      <c r="AA210" s="78"/>
      <c r="AB210" s="78"/>
      <c r="AC210" s="78"/>
    </row>
    <row r="211" spans="26:29">
      <c r="Z211" s="78"/>
      <c r="AA211" s="78"/>
      <c r="AB211" s="78"/>
      <c r="AC211" s="78"/>
    </row>
    <row r="212" spans="26:29">
      <c r="Z212" s="78"/>
      <c r="AA212" s="78"/>
      <c r="AB212" s="78"/>
      <c r="AC212" s="78"/>
    </row>
    <row r="213" spans="26:29">
      <c r="AC213" s="78"/>
    </row>
  </sheetData>
  <mergeCells count="2">
    <mergeCell ref="B117:X117"/>
    <mergeCell ref="B121:X121"/>
  </mergeCells>
  <printOptions horizontalCentered="1" verticalCentered="1"/>
  <pageMargins left="0" right="0" top="0" bottom="0" header="0.11811023622047245" footer="0.11811023622047245"/>
  <pageSetup scale="69" orientation="landscape" r:id="rId1"/>
  <rowBreaks count="2" manualBreakCount="2">
    <brk id="73" max="53" man="1"/>
    <brk id="114" max="46" man="1"/>
  </rowBreaks>
  <colBreaks count="1" manualBreakCount="1">
    <brk id="24" max="98" man="1"/>
  </colBreaks>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BA221"/>
  <sheetViews>
    <sheetView tabSelected="1" zoomScaleNormal="100" workbookViewId="0">
      <pane ySplit="2" topLeftCell="A33" activePane="bottomLeft" state="frozen"/>
      <selection pane="bottomLeft" activeCell="N3" sqref="N3:Q50 V3:X50"/>
    </sheetView>
  </sheetViews>
  <sheetFormatPr baseColWidth="10" defaultColWidth="11.42578125" defaultRowHeight="15" outlineLevelCol="1"/>
  <cols>
    <col min="1" max="1" width="10.140625" style="1" bestFit="1" customWidth="1"/>
    <col min="2" max="2" width="3.7109375" style="1" customWidth="1"/>
    <col min="3" max="3" width="14.42578125" style="1" customWidth="1"/>
    <col min="4" max="4" width="10" style="1" customWidth="1"/>
    <col min="5" max="5" width="8.140625" style="1" customWidth="1"/>
    <col min="6" max="6" width="10.140625" style="1" customWidth="1"/>
    <col min="7" max="8" width="10.28515625" style="1" customWidth="1"/>
    <col min="9" max="9" width="7.7109375" style="1" customWidth="1"/>
    <col min="10" max="10" width="7.7109375" style="2" customWidth="1"/>
    <col min="11" max="11" width="7.5703125" style="1" customWidth="1"/>
    <col min="12" max="12" width="10.28515625" style="3" customWidth="1"/>
    <col min="13" max="13" width="7.85546875" style="3" customWidth="1"/>
    <col min="14" max="14" width="7.85546875" style="1" customWidth="1"/>
    <col min="15" max="15" width="10.42578125" style="1" customWidth="1"/>
    <col min="16" max="16" width="6.42578125" style="1" customWidth="1"/>
    <col min="17" max="17" width="8.28515625" style="1" customWidth="1"/>
    <col min="18" max="18" width="10" style="1" hidden="1" customWidth="1" outlineLevel="1"/>
    <col min="19" max="19" width="10.85546875" style="1" hidden="1" customWidth="1" outlineLevel="1"/>
    <col min="20" max="21" width="8.28515625" style="1" hidden="1" customWidth="1" outlineLevel="1"/>
    <col min="22" max="22" width="8.7109375" style="1" customWidth="1" collapsed="1"/>
    <col min="23" max="23" width="9.5703125" style="1" customWidth="1"/>
    <col min="24" max="24" width="9.7109375" style="1" customWidth="1"/>
    <col min="25" max="25" width="17.7109375" style="1" customWidth="1"/>
    <col min="26" max="26" width="16.7109375" style="1" customWidth="1"/>
    <col min="27" max="27" width="10.28515625" style="1" customWidth="1"/>
    <col min="28" max="28" width="18.42578125" style="1" customWidth="1"/>
    <col min="29" max="29" width="11.85546875" style="1" customWidth="1"/>
    <col min="30" max="30" width="13.140625" style="2" customWidth="1"/>
    <col min="31" max="31" width="4.85546875" style="1" customWidth="1"/>
    <col min="32" max="32" width="16" style="1" customWidth="1"/>
    <col min="33" max="33" width="14.28515625" style="1" customWidth="1"/>
    <col min="34" max="34" width="9.5703125" style="1" customWidth="1"/>
    <col min="35" max="35" width="16.7109375" style="1" customWidth="1"/>
    <col min="36" max="36" width="10.85546875" style="1" customWidth="1"/>
    <col min="37" max="37" width="9.28515625" style="1" customWidth="1"/>
    <col min="38" max="38" width="9.42578125" style="1" customWidth="1"/>
    <col min="39" max="39" width="12.5703125" style="1" customWidth="1"/>
    <col min="40" max="40" width="9.42578125" style="1" customWidth="1"/>
    <col min="41" max="41" width="2.42578125" style="1" bestFit="1" customWidth="1"/>
    <col min="42" max="42" width="13.7109375" style="1" bestFit="1" customWidth="1"/>
    <col min="43" max="43" width="12" style="1" customWidth="1"/>
    <col min="44" max="45" width="6.5703125" style="1" customWidth="1"/>
    <col min="46" max="46" width="7.28515625" style="1" bestFit="1" customWidth="1"/>
    <col min="47" max="47" width="11.42578125" style="1"/>
    <col min="48" max="48" width="2.42578125" style="1" bestFit="1" customWidth="1"/>
    <col min="49" max="49" width="10.85546875" style="1" customWidth="1"/>
    <col min="50" max="50" width="11.140625" style="1" bestFit="1" customWidth="1"/>
    <col min="51" max="51" width="9.140625" style="1" bestFit="1" customWidth="1"/>
    <col min="52" max="52" width="11.42578125" style="1"/>
    <col min="53" max="53" width="7.28515625" style="1" bestFit="1" customWidth="1"/>
    <col min="54" max="16384" width="11.42578125" style="1"/>
  </cols>
  <sheetData>
    <row r="1" spans="1:48">
      <c r="Y1" s="4"/>
      <c r="AH1" s="2"/>
    </row>
    <row r="2" spans="1:48" ht="38.25">
      <c r="B2" s="5"/>
      <c r="C2" s="5" t="s">
        <v>0</v>
      </c>
      <c r="D2" s="5" t="s">
        <v>1</v>
      </c>
      <c r="E2" s="87" t="s">
        <v>2</v>
      </c>
      <c r="F2" s="87" t="s">
        <v>3</v>
      </c>
      <c r="G2" s="87"/>
      <c r="H2" s="87" t="s">
        <v>4</v>
      </c>
      <c r="I2" s="87" t="s">
        <v>5</v>
      </c>
      <c r="J2" s="87" t="s">
        <v>6</v>
      </c>
      <c r="K2" s="6" t="s">
        <v>7</v>
      </c>
      <c r="L2" s="6" t="s">
        <v>8</v>
      </c>
      <c r="M2" s="87" t="s">
        <v>251</v>
      </c>
      <c r="N2" s="6" t="s">
        <v>443</v>
      </c>
      <c r="O2" s="6" t="s">
        <v>11</v>
      </c>
      <c r="P2" s="6" t="s">
        <v>444</v>
      </c>
      <c r="Q2" s="6" t="s">
        <v>13</v>
      </c>
      <c r="R2" s="6" t="s">
        <v>14</v>
      </c>
      <c r="S2" s="6" t="s">
        <v>15</v>
      </c>
      <c r="T2" s="6" t="s">
        <v>16</v>
      </c>
      <c r="U2" s="6" t="s">
        <v>331</v>
      </c>
      <c r="V2" s="6" t="s">
        <v>17</v>
      </c>
      <c r="W2" s="6" t="s">
        <v>18</v>
      </c>
      <c r="X2" s="6" t="s">
        <v>19</v>
      </c>
      <c r="Y2" s="4"/>
      <c r="Z2" s="7" t="s">
        <v>0</v>
      </c>
      <c r="AA2" s="7" t="s">
        <v>20</v>
      </c>
      <c r="AB2" s="7" t="s">
        <v>21</v>
      </c>
      <c r="AC2" s="7" t="s">
        <v>22</v>
      </c>
      <c r="AD2" s="8"/>
      <c r="AF2" s="9" t="s">
        <v>23</v>
      </c>
      <c r="AG2" s="6" t="s">
        <v>24</v>
      </c>
      <c r="AH2" s="6" t="s">
        <v>25</v>
      </c>
      <c r="AI2" s="6" t="s">
        <v>26</v>
      </c>
      <c r="AJ2" s="6" t="s">
        <v>27</v>
      </c>
    </row>
    <row r="3" spans="1:48" s="10" customFormat="1">
      <c r="A3" s="38"/>
      <c r="B3" s="11">
        <v>1</v>
      </c>
      <c r="C3" s="11" t="s">
        <v>383</v>
      </c>
      <c r="D3" s="11" t="s">
        <v>29</v>
      </c>
      <c r="E3" s="109">
        <v>43435</v>
      </c>
      <c r="F3" s="13">
        <f>+G3/1000000</f>
        <v>2.5540210000000001</v>
      </c>
      <c r="G3" s="14">
        <v>2554021</v>
      </c>
      <c r="H3" s="4">
        <v>3983</v>
      </c>
      <c r="I3" s="42">
        <v>0.48</v>
      </c>
      <c r="J3" s="43">
        <v>0</v>
      </c>
      <c r="K3" s="4">
        <f>G3/H3</f>
        <v>641.23047953803666</v>
      </c>
      <c r="L3" s="17">
        <f>K3/$AH$19</f>
        <v>3.111285265280923E-2</v>
      </c>
      <c r="M3" s="45">
        <v>1.340994E-2</v>
      </c>
      <c r="N3" s="27" t="s">
        <v>302</v>
      </c>
      <c r="O3" s="20" t="s">
        <v>32</v>
      </c>
      <c r="P3" s="20" t="s">
        <v>33</v>
      </c>
      <c r="Q3" s="20" t="s">
        <v>32</v>
      </c>
      <c r="R3" s="20">
        <v>2018</v>
      </c>
      <c r="S3" s="20"/>
      <c r="T3" s="20"/>
      <c r="U3" s="20"/>
      <c r="V3" s="20">
        <v>2018</v>
      </c>
      <c r="W3" s="19" t="s">
        <v>31</v>
      </c>
      <c r="X3" s="19" t="s">
        <v>31</v>
      </c>
      <c r="Y3" s="4"/>
      <c r="Z3" s="21" t="s">
        <v>34</v>
      </c>
      <c r="AA3" s="14">
        <v>2000000</v>
      </c>
      <c r="AB3" s="14">
        <v>702</v>
      </c>
      <c r="AC3" s="14">
        <f t="shared" ref="AC3:AC85" si="0">AA3/AB3</f>
        <v>2849.002849002849</v>
      </c>
      <c r="AD3" s="22"/>
      <c r="AF3" s="23" t="s">
        <v>35</v>
      </c>
      <c r="AG3" s="4">
        <f>SUM(H3:H51)</f>
        <v>1510871</v>
      </c>
      <c r="AH3" s="24" t="s">
        <v>36</v>
      </c>
      <c r="AI3" s="24" t="s">
        <v>36</v>
      </c>
      <c r="AJ3" s="25" t="s">
        <v>36</v>
      </c>
      <c r="AL3" s="26"/>
      <c r="AM3" s="26"/>
      <c r="AN3" s="26"/>
      <c r="AO3" s="1"/>
      <c r="AP3" s="1"/>
      <c r="AQ3" s="1"/>
      <c r="AR3" s="1"/>
      <c r="AS3" s="1"/>
      <c r="AT3" s="1"/>
      <c r="AU3" s="1"/>
      <c r="AV3" s="1"/>
    </row>
    <row r="4" spans="1:48" s="10" customFormat="1">
      <c r="A4" s="38"/>
      <c r="B4" s="11">
        <v>2</v>
      </c>
      <c r="C4" s="11" t="s">
        <v>37</v>
      </c>
      <c r="D4" s="11" t="s">
        <v>29</v>
      </c>
      <c r="E4" s="109">
        <v>43344</v>
      </c>
      <c r="F4" s="13">
        <f t="shared" ref="F4:F50" si="1">+G4/1000000</f>
        <v>3.5682309999999999</v>
      </c>
      <c r="G4" s="14">
        <v>3568231</v>
      </c>
      <c r="H4" s="4">
        <v>13809</v>
      </c>
      <c r="I4" s="15">
        <v>1</v>
      </c>
      <c r="J4" s="16">
        <v>8.8900013999999999E-2</v>
      </c>
      <c r="K4" s="4">
        <f t="shared" ref="K4:K50" si="2">G4/H4</f>
        <v>258.39894271851693</v>
      </c>
      <c r="L4" s="17">
        <f>K4/$AH$19</f>
        <v>1.2537657655067876E-2</v>
      </c>
      <c r="M4" s="45">
        <v>2.0000000000000001E-4</v>
      </c>
      <c r="N4" s="27" t="s">
        <v>302</v>
      </c>
      <c r="O4" s="20" t="s">
        <v>32</v>
      </c>
      <c r="P4" s="20" t="s">
        <v>32</v>
      </c>
      <c r="Q4" s="20" t="s">
        <v>32</v>
      </c>
      <c r="R4" s="20">
        <v>2017</v>
      </c>
      <c r="S4" s="20"/>
      <c r="T4" s="20"/>
      <c r="U4" s="20"/>
      <c r="V4" s="20">
        <v>2017</v>
      </c>
      <c r="W4" s="19">
        <v>0.5</v>
      </c>
      <c r="X4" s="19" t="s">
        <v>31</v>
      </c>
      <c r="Y4" s="4"/>
      <c r="Z4" s="21" t="s">
        <v>39</v>
      </c>
      <c r="AA4" s="14">
        <v>1000000</v>
      </c>
      <c r="AB4" s="14">
        <v>818</v>
      </c>
      <c r="AC4" s="14">
        <f t="shared" si="0"/>
        <v>1222.4938875305625</v>
      </c>
      <c r="AD4" s="22"/>
      <c r="AF4" s="23" t="s">
        <v>40</v>
      </c>
      <c r="AG4" s="17">
        <f>AVERAGE(I3:I50)</f>
        <v>0.61124510987266523</v>
      </c>
      <c r="AH4" s="20" t="s">
        <v>41</v>
      </c>
      <c r="AI4" s="20" t="s">
        <v>42</v>
      </c>
      <c r="AJ4" s="27" t="s">
        <v>43</v>
      </c>
      <c r="AL4" s="26"/>
      <c r="AM4" s="26"/>
      <c r="AN4" s="26"/>
      <c r="AO4" s="1"/>
      <c r="AP4" s="1"/>
      <c r="AQ4" s="1"/>
      <c r="AR4" s="1"/>
      <c r="AS4" s="1"/>
      <c r="AT4" s="1"/>
      <c r="AU4" s="1"/>
      <c r="AV4" s="1"/>
    </row>
    <row r="5" spans="1:48" s="10" customFormat="1">
      <c r="A5" s="102"/>
      <c r="B5" s="11">
        <v>3</v>
      </c>
      <c r="C5" s="11" t="s">
        <v>307</v>
      </c>
      <c r="D5" s="11" t="s">
        <v>29</v>
      </c>
      <c r="E5" s="109">
        <v>43435</v>
      </c>
      <c r="F5" s="13">
        <f t="shared" si="1"/>
        <v>2.1721299100000002</v>
      </c>
      <c r="G5" s="14">
        <v>2172129.91</v>
      </c>
      <c r="H5" s="4">
        <v>3674</v>
      </c>
      <c r="I5" s="15">
        <v>0.67</v>
      </c>
      <c r="J5" s="16">
        <v>0.454817637</v>
      </c>
      <c r="K5" s="4">
        <f t="shared" si="2"/>
        <v>591.21663309744156</v>
      </c>
      <c r="L5" s="17">
        <f>K5/$AH$19</f>
        <v>2.868615354139533E-2</v>
      </c>
      <c r="M5" s="45">
        <v>0.01</v>
      </c>
      <c r="N5" s="27" t="s">
        <v>302</v>
      </c>
      <c r="O5" s="20" t="s">
        <v>32</v>
      </c>
      <c r="P5" s="20" t="s">
        <v>33</v>
      </c>
      <c r="Q5" s="27" t="s">
        <v>33</v>
      </c>
      <c r="R5" s="27"/>
      <c r="S5" s="27"/>
      <c r="T5" s="27"/>
      <c r="U5" s="27"/>
      <c r="V5" s="20" t="s">
        <v>88</v>
      </c>
      <c r="W5" s="19" t="s">
        <v>31</v>
      </c>
      <c r="X5" s="19" t="s">
        <v>31</v>
      </c>
      <c r="Y5" s="4"/>
      <c r="Z5" s="21" t="s">
        <v>47</v>
      </c>
      <c r="AA5" s="14">
        <v>2000000</v>
      </c>
      <c r="AB5" s="14">
        <v>1272</v>
      </c>
      <c r="AC5" s="14">
        <f t="shared" si="0"/>
        <v>1572.3270440251572</v>
      </c>
      <c r="AD5" s="22"/>
      <c r="AF5" s="23" t="s">
        <v>48</v>
      </c>
      <c r="AG5" s="17">
        <f>AVERAGE(J3:J50)</f>
        <v>0.49157232252629829</v>
      </c>
      <c r="AH5" s="20" t="s">
        <v>49</v>
      </c>
      <c r="AI5" s="20" t="s">
        <v>42</v>
      </c>
      <c r="AJ5" s="27" t="s">
        <v>43</v>
      </c>
      <c r="AL5" s="26"/>
      <c r="AM5" s="26"/>
      <c r="AN5" s="26"/>
      <c r="AO5" s="1"/>
      <c r="AP5" s="1"/>
      <c r="AQ5" s="1"/>
      <c r="AR5" s="1"/>
      <c r="AS5" s="1"/>
      <c r="AT5" s="1"/>
      <c r="AU5" s="1"/>
      <c r="AV5" s="1"/>
    </row>
    <row r="6" spans="1:48" s="10" customFormat="1">
      <c r="A6" s="101"/>
      <c r="B6" s="11">
        <v>4</v>
      </c>
      <c r="C6" s="11" t="s">
        <v>134</v>
      </c>
      <c r="D6" s="11" t="s">
        <v>45</v>
      </c>
      <c r="E6" s="109">
        <v>43435</v>
      </c>
      <c r="F6" s="13">
        <f t="shared" si="1"/>
        <v>88.776700000000005</v>
      </c>
      <c r="G6" s="14">
        <v>88776700</v>
      </c>
      <c r="H6" s="4">
        <v>121316</v>
      </c>
      <c r="I6" s="15">
        <v>0.83179999999999998</v>
      </c>
      <c r="J6" s="16">
        <v>7.2300000000000003E-2</v>
      </c>
      <c r="K6" s="4">
        <f t="shared" si="2"/>
        <v>731.7806389923835</v>
      </c>
      <c r="L6" s="17">
        <f>K6/$AH$20</f>
        <v>9.2118132229948899E-2</v>
      </c>
      <c r="M6" s="45">
        <v>1.3328846420288207E-2</v>
      </c>
      <c r="N6" s="27" t="s">
        <v>302</v>
      </c>
      <c r="O6" s="4" t="s">
        <v>33</v>
      </c>
      <c r="P6" s="20" t="s">
        <v>32</v>
      </c>
      <c r="Q6" s="20" t="s">
        <v>32</v>
      </c>
      <c r="R6" s="20"/>
      <c r="S6" s="20">
        <v>2015</v>
      </c>
      <c r="T6" s="20"/>
      <c r="U6" s="20"/>
      <c r="V6" s="20">
        <v>2015</v>
      </c>
      <c r="W6" s="19" t="s">
        <v>31</v>
      </c>
      <c r="X6" s="19" t="s">
        <v>31</v>
      </c>
      <c r="Y6" s="4"/>
      <c r="Z6" s="21" t="s">
        <v>51</v>
      </c>
      <c r="AA6" s="14">
        <v>1500000</v>
      </c>
      <c r="AB6" s="14">
        <v>1746</v>
      </c>
      <c r="AC6" s="14">
        <f t="shared" si="0"/>
        <v>859.10652920962195</v>
      </c>
      <c r="AD6" s="22"/>
      <c r="AF6" s="23" t="s">
        <v>445</v>
      </c>
      <c r="AG6" s="4">
        <f>SUM(G3:G50)/SUM(H3:H50)</f>
        <v>1382.7428561181998</v>
      </c>
      <c r="AH6" s="20" t="s">
        <v>53</v>
      </c>
      <c r="AI6" s="20" t="s">
        <v>54</v>
      </c>
      <c r="AJ6" s="27" t="s">
        <v>320</v>
      </c>
      <c r="AL6" s="26"/>
      <c r="AM6" s="26"/>
      <c r="AN6" s="26"/>
      <c r="AO6" s="1"/>
      <c r="AP6" s="1"/>
      <c r="AQ6" s="1"/>
      <c r="AR6" s="1"/>
      <c r="AS6" s="1"/>
      <c r="AT6" s="1"/>
      <c r="AU6" s="1"/>
      <c r="AV6" s="1"/>
    </row>
    <row r="7" spans="1:48" s="10" customFormat="1" ht="25.5">
      <c r="A7" s="101"/>
      <c r="B7" s="11">
        <v>5</v>
      </c>
      <c r="C7" s="11" t="s">
        <v>211</v>
      </c>
      <c r="D7" s="11" t="s">
        <v>45</v>
      </c>
      <c r="E7" s="109">
        <v>43435</v>
      </c>
      <c r="F7" s="13">
        <f t="shared" si="1"/>
        <v>157.20282700000001</v>
      </c>
      <c r="G7" s="14">
        <v>157202827</v>
      </c>
      <c r="H7" s="4">
        <v>66514</v>
      </c>
      <c r="I7" s="15">
        <v>0.49690289999999998</v>
      </c>
      <c r="J7" s="16">
        <v>0.22981599999999999</v>
      </c>
      <c r="K7" s="4">
        <f t="shared" si="2"/>
        <v>2363.4547163003276</v>
      </c>
      <c r="L7" s="17">
        <f>K7/$AH$20</f>
        <v>0.29751680008292208</v>
      </c>
      <c r="M7" s="45">
        <v>1.3311130000000001E-3</v>
      </c>
      <c r="N7" s="27" t="s">
        <v>302</v>
      </c>
      <c r="O7" s="20" t="s">
        <v>32</v>
      </c>
      <c r="P7" s="20" t="s">
        <v>32</v>
      </c>
      <c r="Q7" s="20" t="s">
        <v>32</v>
      </c>
      <c r="R7" s="20">
        <v>2016</v>
      </c>
      <c r="S7" s="20"/>
      <c r="T7" s="20"/>
      <c r="U7" s="20"/>
      <c r="V7" s="20">
        <v>2016</v>
      </c>
      <c r="W7" s="19">
        <v>0.47</v>
      </c>
      <c r="X7" s="19" t="s">
        <v>31</v>
      </c>
      <c r="Y7" s="4"/>
      <c r="Z7" s="21" t="s">
        <v>362</v>
      </c>
      <c r="AA7" s="14">
        <v>2000000</v>
      </c>
      <c r="AB7" s="14">
        <v>2253.4504751569193</v>
      </c>
      <c r="AC7" s="14">
        <f t="shared" si="0"/>
        <v>887.52782546096546</v>
      </c>
      <c r="AD7" s="22"/>
      <c r="AF7" s="23" t="s">
        <v>57</v>
      </c>
      <c r="AG7" s="30">
        <f>+AC182</f>
        <v>169437.10785958479</v>
      </c>
      <c r="AH7" s="20" t="s">
        <v>58</v>
      </c>
      <c r="AI7" s="20" t="s">
        <v>59</v>
      </c>
      <c r="AJ7" s="27" t="s">
        <v>43</v>
      </c>
      <c r="AL7" s="26"/>
      <c r="AM7" s="26"/>
      <c r="AN7" s="26"/>
      <c r="AO7" s="1"/>
      <c r="AP7" s="1"/>
      <c r="AQ7" s="1"/>
      <c r="AR7" s="1"/>
      <c r="AS7" s="1"/>
      <c r="AT7" s="1"/>
      <c r="AU7" s="1"/>
      <c r="AV7" s="1"/>
    </row>
    <row r="8" spans="1:48" s="10" customFormat="1" ht="25.5">
      <c r="A8" s="101"/>
      <c r="B8" s="11">
        <v>6</v>
      </c>
      <c r="C8" s="11" t="s">
        <v>207</v>
      </c>
      <c r="D8" s="11" t="s">
        <v>45</v>
      </c>
      <c r="E8" s="109">
        <v>43435</v>
      </c>
      <c r="F8" s="13">
        <f t="shared" si="1"/>
        <v>55.723287999999997</v>
      </c>
      <c r="G8" s="14">
        <v>55723288</v>
      </c>
      <c r="H8" s="4">
        <v>30721</v>
      </c>
      <c r="I8" s="15">
        <v>0.59161485599999997</v>
      </c>
      <c r="J8" s="16">
        <v>0.3723186</v>
      </c>
      <c r="K8" s="4">
        <f t="shared" si="2"/>
        <v>1813.8500699847011</v>
      </c>
      <c r="L8" s="17">
        <f>K8/$AH$20</f>
        <v>0.22833137649312943</v>
      </c>
      <c r="M8" s="45">
        <v>1.2043501426948711E-2</v>
      </c>
      <c r="N8" s="27" t="s">
        <v>302</v>
      </c>
      <c r="O8" s="20" t="s">
        <v>32</v>
      </c>
      <c r="P8" s="20" t="s">
        <v>33</v>
      </c>
      <c r="Q8" s="20" t="s">
        <v>32</v>
      </c>
      <c r="R8" s="20"/>
      <c r="S8" s="20">
        <v>2017</v>
      </c>
      <c r="T8" s="20"/>
      <c r="U8" s="20"/>
      <c r="V8" s="20">
        <v>2017</v>
      </c>
      <c r="W8" s="19" t="s">
        <v>31</v>
      </c>
      <c r="X8" s="19" t="s">
        <v>31</v>
      </c>
      <c r="Y8" s="4"/>
      <c r="Z8" s="21" t="s">
        <v>56</v>
      </c>
      <c r="AA8" s="14">
        <v>1000000</v>
      </c>
      <c r="AB8" s="14">
        <v>700</v>
      </c>
      <c r="AC8" s="14">
        <f t="shared" si="0"/>
        <v>1428.5714285714287</v>
      </c>
      <c r="AD8" s="22"/>
      <c r="AF8" s="23" t="s">
        <v>446</v>
      </c>
      <c r="AG8" s="16">
        <f>COUNTIF(L3:L50,"&lt;40%")/COUNT(L3:L50)</f>
        <v>0.89583333333333337</v>
      </c>
      <c r="AH8" s="20" t="s">
        <v>41</v>
      </c>
      <c r="AI8" s="20" t="s">
        <v>42</v>
      </c>
      <c r="AJ8" s="27" t="s">
        <v>43</v>
      </c>
      <c r="AL8" s="26"/>
      <c r="AM8" s="26"/>
      <c r="AN8" s="26"/>
      <c r="AO8" s="1"/>
      <c r="AP8" s="1"/>
      <c r="AQ8" s="1"/>
      <c r="AR8" s="1"/>
      <c r="AS8" s="1"/>
      <c r="AT8" s="1"/>
      <c r="AU8" s="1"/>
      <c r="AV8" s="1"/>
    </row>
    <row r="9" spans="1:48" s="10" customFormat="1">
      <c r="A9" s="102"/>
      <c r="B9" s="11">
        <v>7</v>
      </c>
      <c r="C9" s="11" t="s">
        <v>343</v>
      </c>
      <c r="D9" s="11" t="s">
        <v>45</v>
      </c>
      <c r="E9" s="109">
        <v>43435</v>
      </c>
      <c r="F9" s="13">
        <f t="shared" si="1"/>
        <v>4.4977115145772597</v>
      </c>
      <c r="G9" s="14">
        <v>4497711.5145772593</v>
      </c>
      <c r="H9" s="4">
        <v>2336</v>
      </c>
      <c r="I9" s="15">
        <v>0.47388698630136988</v>
      </c>
      <c r="J9" s="16">
        <v>0.23758561643835616</v>
      </c>
      <c r="K9" s="4">
        <v>1978</v>
      </c>
      <c r="L9" s="17">
        <v>0.25</v>
      </c>
      <c r="M9" s="45">
        <v>8.3999999999999995E-3</v>
      </c>
      <c r="N9" s="27" t="s">
        <v>302</v>
      </c>
      <c r="O9" s="20" t="s">
        <v>32</v>
      </c>
      <c r="P9" s="20" t="s">
        <v>32</v>
      </c>
      <c r="Q9" s="20" t="s">
        <v>33</v>
      </c>
      <c r="R9" s="20"/>
      <c r="S9" s="20"/>
      <c r="T9" s="20"/>
      <c r="U9" s="20"/>
      <c r="V9" s="20" t="s">
        <v>88</v>
      </c>
      <c r="W9" s="19" t="s">
        <v>31</v>
      </c>
      <c r="X9" s="19" t="s">
        <v>31</v>
      </c>
      <c r="Y9" s="4"/>
      <c r="Z9" s="21" t="s">
        <v>62</v>
      </c>
      <c r="AA9" s="14">
        <v>1000000</v>
      </c>
      <c r="AB9" s="14">
        <v>700</v>
      </c>
      <c r="AC9" s="14">
        <f t="shared" si="0"/>
        <v>1428.5714285714287</v>
      </c>
      <c r="AD9" s="22"/>
      <c r="AF9" s="23" t="s">
        <v>68</v>
      </c>
      <c r="AG9" s="31">
        <f>AVERAGE(M3:M50)</f>
        <v>1.7319462589542978E-2</v>
      </c>
      <c r="AH9" s="20" t="s">
        <v>69</v>
      </c>
      <c r="AI9" s="20" t="s">
        <v>42</v>
      </c>
      <c r="AJ9" s="27" t="s">
        <v>43</v>
      </c>
      <c r="AL9" s="26"/>
      <c r="AM9" s="26"/>
      <c r="AN9" s="26"/>
      <c r="AO9" s="1"/>
      <c r="AP9" s="1"/>
      <c r="AQ9" s="1"/>
      <c r="AR9" s="1"/>
      <c r="AS9" s="1"/>
      <c r="AT9" s="1"/>
      <c r="AU9" s="1"/>
      <c r="AV9" s="1"/>
    </row>
    <row r="10" spans="1:48">
      <c r="A10" s="102"/>
      <c r="B10" s="11">
        <v>8</v>
      </c>
      <c r="C10" s="32" t="s">
        <v>67</v>
      </c>
      <c r="D10" s="32" t="s">
        <v>65</v>
      </c>
      <c r="E10" s="109">
        <v>43435</v>
      </c>
      <c r="F10" s="13">
        <f t="shared" si="1"/>
        <v>99.600657040000002</v>
      </c>
      <c r="G10" s="14">
        <v>99600657.040000007</v>
      </c>
      <c r="H10" s="4">
        <v>104259</v>
      </c>
      <c r="I10" s="15">
        <f>47824/H10</f>
        <v>0.45870380494729474</v>
      </c>
      <c r="J10" s="16">
        <v>0.83012497699999999</v>
      </c>
      <c r="K10" s="4">
        <f t="shared" si="2"/>
        <v>955.31951236823681</v>
      </c>
      <c r="L10" s="17">
        <f>K10/$AH$21</f>
        <v>6.3597663049529657E-2</v>
      </c>
      <c r="M10" s="45">
        <v>1.7594700000000001E-2</v>
      </c>
      <c r="N10" s="27" t="s">
        <v>302</v>
      </c>
      <c r="O10" s="20" t="s">
        <v>32</v>
      </c>
      <c r="P10" s="20" t="s">
        <v>32</v>
      </c>
      <c r="Q10" s="20" t="s">
        <v>32</v>
      </c>
      <c r="R10" s="20">
        <v>2013</v>
      </c>
      <c r="S10" s="20">
        <v>2016</v>
      </c>
      <c r="T10" s="20"/>
      <c r="U10" s="20"/>
      <c r="V10" s="20">
        <v>2016</v>
      </c>
      <c r="W10" s="19" t="s">
        <v>31</v>
      </c>
      <c r="X10" s="19" t="s">
        <v>31</v>
      </c>
      <c r="Y10" s="4"/>
      <c r="Z10" s="21" t="s">
        <v>67</v>
      </c>
      <c r="AA10" s="14">
        <v>1000000</v>
      </c>
      <c r="AB10" s="14">
        <v>988</v>
      </c>
      <c r="AC10" s="14">
        <f t="shared" si="0"/>
        <v>1012.1457489878543</v>
      </c>
      <c r="AD10" s="22"/>
    </row>
    <row r="11" spans="1:48">
      <c r="A11" s="102"/>
      <c r="B11" s="11">
        <v>9</v>
      </c>
      <c r="C11" s="32" t="s">
        <v>212</v>
      </c>
      <c r="D11" s="11" t="s">
        <v>71</v>
      </c>
      <c r="E11" s="109">
        <v>43435</v>
      </c>
      <c r="F11" s="13">
        <f t="shared" si="1"/>
        <v>39.495485493438601</v>
      </c>
      <c r="G11" s="14">
        <v>39495485.493438601</v>
      </c>
      <c r="H11" s="30">
        <v>44005</v>
      </c>
      <c r="I11" s="42">
        <v>0.67</v>
      </c>
      <c r="J11" s="43">
        <v>0.51</v>
      </c>
      <c r="K11" s="4">
        <f t="shared" si="2"/>
        <v>897.52267909188959</v>
      </c>
      <c r="L11" s="17">
        <f>K11/$AH$22</f>
        <v>4.8982134884489104E-2</v>
      </c>
      <c r="M11" s="45">
        <v>3.4986598807485981E-3</v>
      </c>
      <c r="N11" s="27" t="s">
        <v>302</v>
      </c>
      <c r="O11" s="20" t="s">
        <v>32</v>
      </c>
      <c r="P11" s="20" t="s">
        <v>33</v>
      </c>
      <c r="Q11" s="20" t="s">
        <v>32</v>
      </c>
      <c r="R11" s="20">
        <v>2011</v>
      </c>
      <c r="S11" s="20"/>
      <c r="T11" s="20"/>
      <c r="U11" s="20"/>
      <c r="V11" s="20">
        <v>2011</v>
      </c>
      <c r="W11" s="19" t="s">
        <v>31</v>
      </c>
      <c r="X11" s="19" t="s">
        <v>31</v>
      </c>
      <c r="Y11" s="4"/>
      <c r="Z11" s="21" t="s">
        <v>72</v>
      </c>
      <c r="AA11" s="14">
        <v>934294</v>
      </c>
      <c r="AB11" s="14">
        <v>988</v>
      </c>
      <c r="AC11" s="14">
        <f t="shared" si="0"/>
        <v>945.64170040485828</v>
      </c>
      <c r="AD11" s="22"/>
      <c r="AF11" s="10"/>
      <c r="AG11" s="10"/>
      <c r="AH11" s="10"/>
      <c r="AI11" s="10"/>
      <c r="AJ11" s="10"/>
    </row>
    <row r="12" spans="1:48" s="10" customFormat="1">
      <c r="A12" s="101"/>
      <c r="B12" s="11">
        <v>10</v>
      </c>
      <c r="C12" s="32" t="s">
        <v>70</v>
      </c>
      <c r="D12" s="11" t="s">
        <v>71</v>
      </c>
      <c r="E12" s="109">
        <v>43435</v>
      </c>
      <c r="F12" s="13">
        <f t="shared" si="1"/>
        <v>6.9649022841355395</v>
      </c>
      <c r="G12" s="14">
        <v>6964902.2841355391</v>
      </c>
      <c r="H12" s="30">
        <v>19185</v>
      </c>
      <c r="I12" s="42">
        <v>0.5824863174354965</v>
      </c>
      <c r="J12" s="43">
        <v>0.50211102423768572</v>
      </c>
      <c r="K12" s="4">
        <f t="shared" si="2"/>
        <v>363.03895147956939</v>
      </c>
      <c r="L12" s="17">
        <f>K12/$AH$22</f>
        <v>1.9812783903898627E-2</v>
      </c>
      <c r="M12" s="45">
        <v>1.7819680494086391E-2</v>
      </c>
      <c r="N12" s="27" t="s">
        <v>33</v>
      </c>
      <c r="O12" s="27" t="s">
        <v>32</v>
      </c>
      <c r="P12" s="20" t="s">
        <v>33</v>
      </c>
      <c r="Q12" s="20" t="s">
        <v>418</v>
      </c>
      <c r="R12" s="20"/>
      <c r="S12" s="20"/>
      <c r="T12" s="20"/>
      <c r="U12" s="20"/>
      <c r="V12" s="20"/>
      <c r="W12" s="19"/>
      <c r="X12" s="19"/>
      <c r="Y12" s="4"/>
      <c r="Z12" s="21" t="s">
        <v>317</v>
      </c>
      <c r="AA12" s="14">
        <v>1000000</v>
      </c>
      <c r="AB12" s="14">
        <v>872</v>
      </c>
      <c r="AC12" s="14">
        <f t="shared" si="0"/>
        <v>1146.788990825688</v>
      </c>
      <c r="AD12" s="22"/>
      <c r="AL12" s="26"/>
      <c r="AM12" s="26"/>
      <c r="AN12" s="26"/>
      <c r="AO12" s="1"/>
      <c r="AP12" s="1"/>
      <c r="AQ12" s="1"/>
      <c r="AR12" s="1"/>
      <c r="AS12" s="1"/>
      <c r="AT12" s="1"/>
      <c r="AU12" s="1"/>
      <c r="AV12" s="1"/>
    </row>
    <row r="13" spans="1:48" s="10" customFormat="1">
      <c r="A13" s="101"/>
      <c r="B13" s="11">
        <v>11</v>
      </c>
      <c r="C13" s="32" t="s">
        <v>76</v>
      </c>
      <c r="D13" s="11" t="s">
        <v>77</v>
      </c>
      <c r="E13" s="109">
        <v>43435</v>
      </c>
      <c r="F13" s="13">
        <f t="shared" si="1"/>
        <v>50.402614</v>
      </c>
      <c r="G13" s="14">
        <v>50402614</v>
      </c>
      <c r="H13" s="4">
        <v>17129</v>
      </c>
      <c r="I13" s="15">
        <v>0.41699999999999998</v>
      </c>
      <c r="J13" s="16">
        <v>0.58299999999999996</v>
      </c>
      <c r="K13" s="4">
        <f t="shared" si="2"/>
        <v>2942.5310292486424</v>
      </c>
      <c r="L13" s="17">
        <f>K13/$AH$23</f>
        <v>0.25081094221825534</v>
      </c>
      <c r="M13" s="45">
        <v>2.2010148124460369E-2</v>
      </c>
      <c r="N13" s="27" t="s">
        <v>302</v>
      </c>
      <c r="O13" s="20" t="s">
        <v>32</v>
      </c>
      <c r="P13" s="20" t="s">
        <v>32</v>
      </c>
      <c r="Q13" s="20" t="s">
        <v>32</v>
      </c>
      <c r="R13" s="20"/>
      <c r="S13" s="20">
        <v>2014</v>
      </c>
      <c r="T13" s="20"/>
      <c r="U13" s="20"/>
      <c r="V13" s="20">
        <v>2014</v>
      </c>
      <c r="W13" s="19">
        <v>0.35</v>
      </c>
      <c r="X13" s="19" t="s">
        <v>31</v>
      </c>
      <c r="Y13" s="4"/>
      <c r="Z13" s="21" t="s">
        <v>318</v>
      </c>
      <c r="AA13" s="14">
        <v>500000</v>
      </c>
      <c r="AB13" s="14">
        <v>872</v>
      </c>
      <c r="AC13" s="14">
        <f t="shared" si="0"/>
        <v>573.39449541284398</v>
      </c>
      <c r="AD13" s="22"/>
      <c r="AL13" s="26"/>
      <c r="AM13" s="26"/>
      <c r="AN13" s="26"/>
      <c r="AO13" s="1"/>
      <c r="AP13" s="1"/>
      <c r="AQ13" s="1"/>
      <c r="AR13" s="1"/>
      <c r="AS13" s="1"/>
      <c r="AT13" s="1"/>
      <c r="AU13" s="1"/>
      <c r="AV13" s="1"/>
    </row>
    <row r="14" spans="1:48" s="10" customFormat="1">
      <c r="A14" s="101"/>
      <c r="B14" s="11">
        <v>12</v>
      </c>
      <c r="C14" s="11" t="s">
        <v>79</v>
      </c>
      <c r="D14" s="11" t="s">
        <v>77</v>
      </c>
      <c r="E14" s="109">
        <v>43435</v>
      </c>
      <c r="F14" s="13">
        <f t="shared" si="1"/>
        <v>43.165835170000001</v>
      </c>
      <c r="G14" s="14">
        <v>43165835.170000002</v>
      </c>
      <c r="H14" s="4">
        <v>18115</v>
      </c>
      <c r="I14" s="15">
        <v>0.54869999999999997</v>
      </c>
      <c r="J14" s="15">
        <v>0.62239999999999995</v>
      </c>
      <c r="K14" s="4">
        <f t="shared" si="2"/>
        <v>2382.8780110405742</v>
      </c>
      <c r="L14" s="17">
        <f>K14/$AH$23</f>
        <v>0.20310809748465269</v>
      </c>
      <c r="M14" s="45">
        <v>7.2919999999999999E-3</v>
      </c>
      <c r="N14" s="27" t="s">
        <v>302</v>
      </c>
      <c r="O14" s="20" t="s">
        <v>32</v>
      </c>
      <c r="P14" s="20" t="s">
        <v>32</v>
      </c>
      <c r="Q14" s="20" t="s">
        <v>141</v>
      </c>
      <c r="R14" s="20"/>
      <c r="S14" s="20"/>
      <c r="T14" s="20"/>
      <c r="U14" s="20"/>
      <c r="V14" s="20" t="s">
        <v>88</v>
      </c>
      <c r="W14" s="19">
        <v>0.43</v>
      </c>
      <c r="X14" s="19" t="s">
        <v>31</v>
      </c>
      <c r="Y14" s="4"/>
      <c r="Z14" s="21" t="s">
        <v>322</v>
      </c>
      <c r="AA14" s="14">
        <v>500000</v>
      </c>
      <c r="AB14" s="14">
        <v>872</v>
      </c>
      <c r="AC14" s="14">
        <f t="shared" si="0"/>
        <v>573.39449541284398</v>
      </c>
      <c r="AD14" s="22"/>
      <c r="AG14" s="33"/>
      <c r="AH14" s="34"/>
      <c r="AI14" s="33"/>
      <c r="AL14" s="26"/>
      <c r="AM14" s="26"/>
      <c r="AN14" s="26"/>
      <c r="AO14" s="1"/>
      <c r="AP14" s="1"/>
      <c r="AQ14" s="1"/>
      <c r="AR14" s="1"/>
      <c r="AS14" s="1"/>
      <c r="AT14" s="1"/>
      <c r="AU14" s="1"/>
      <c r="AV14" s="1"/>
    </row>
    <row r="15" spans="1:48" s="10" customFormat="1">
      <c r="A15" s="102"/>
      <c r="B15" s="11">
        <v>13</v>
      </c>
      <c r="C15" s="11" t="s">
        <v>81</v>
      </c>
      <c r="D15" s="11" t="s">
        <v>77</v>
      </c>
      <c r="E15" s="109">
        <v>43435</v>
      </c>
      <c r="F15" s="13">
        <f t="shared" si="1"/>
        <v>55.141635350000001</v>
      </c>
      <c r="G15" s="14">
        <v>55141635.350000001</v>
      </c>
      <c r="H15" s="4">
        <v>47773</v>
      </c>
      <c r="I15" s="15">
        <v>0.76842600000000005</v>
      </c>
      <c r="J15" s="16">
        <v>0.75456848010382438</v>
      </c>
      <c r="K15" s="4">
        <f t="shared" si="2"/>
        <v>1154.2426757792059</v>
      </c>
      <c r="L15" s="17">
        <f>K15/$AH$23</f>
        <v>9.8383565095190889E-2</v>
      </c>
      <c r="M15" s="45">
        <v>6.8318073558911964E-3</v>
      </c>
      <c r="N15" s="27" t="s">
        <v>302</v>
      </c>
      <c r="O15" s="20" t="s">
        <v>32</v>
      </c>
      <c r="P15" s="20" t="s">
        <v>32</v>
      </c>
      <c r="Q15" s="20" t="s">
        <v>32</v>
      </c>
      <c r="R15" s="20">
        <v>2016</v>
      </c>
      <c r="S15" s="20">
        <v>2016</v>
      </c>
      <c r="T15" s="20">
        <v>2014</v>
      </c>
      <c r="U15" s="20"/>
      <c r="V15" s="20">
        <v>2016</v>
      </c>
      <c r="W15" s="19">
        <v>0.59</v>
      </c>
      <c r="X15" s="19" t="s">
        <v>31</v>
      </c>
      <c r="Y15" s="4"/>
      <c r="Z15" s="21" t="s">
        <v>321</v>
      </c>
      <c r="AA15" s="14">
        <v>900000</v>
      </c>
      <c r="AB15" s="14">
        <v>925</v>
      </c>
      <c r="AC15" s="14">
        <f t="shared" si="0"/>
        <v>972.97297297297303</v>
      </c>
      <c r="AD15" s="22"/>
      <c r="AG15" s="33"/>
      <c r="AH15" s="34"/>
      <c r="AI15" s="33"/>
      <c r="AO15" s="1"/>
      <c r="AP15" s="1"/>
      <c r="AQ15" s="1"/>
      <c r="AR15" s="1"/>
      <c r="AS15" s="1"/>
      <c r="AT15" s="1"/>
      <c r="AU15" s="1"/>
      <c r="AV15" s="1"/>
    </row>
    <row r="16" spans="1:48" s="10" customFormat="1">
      <c r="A16" s="101"/>
      <c r="B16" s="11">
        <v>14</v>
      </c>
      <c r="C16" s="11" t="s">
        <v>84</v>
      </c>
      <c r="D16" s="11" t="s">
        <v>77</v>
      </c>
      <c r="E16" s="109">
        <v>43435</v>
      </c>
      <c r="F16" s="13">
        <f t="shared" si="1"/>
        <v>95.036368949999996</v>
      </c>
      <c r="G16" s="14">
        <v>95036368.950000003</v>
      </c>
      <c r="H16" s="4">
        <v>27325</v>
      </c>
      <c r="I16" s="15">
        <v>0.54220000000000002</v>
      </c>
      <c r="J16" s="16">
        <v>0</v>
      </c>
      <c r="K16" s="4">
        <f t="shared" si="2"/>
        <v>3478.0006935041174</v>
      </c>
      <c r="L16" s="17">
        <f>K16/$AH$23</f>
        <v>0.29645248335622648</v>
      </c>
      <c r="M16" s="45">
        <v>2.7850730000000001E-2</v>
      </c>
      <c r="N16" s="27" t="s">
        <v>302</v>
      </c>
      <c r="O16" s="20" t="s">
        <v>32</v>
      </c>
      <c r="P16" s="20" t="s">
        <v>32</v>
      </c>
      <c r="Q16" s="20" t="s">
        <v>32</v>
      </c>
      <c r="R16" s="20">
        <v>2016</v>
      </c>
      <c r="S16" s="20"/>
      <c r="T16" s="20"/>
      <c r="U16" s="20"/>
      <c r="V16" s="20">
        <v>2016</v>
      </c>
      <c r="W16" s="19">
        <v>0.34</v>
      </c>
      <c r="X16" s="19" t="s">
        <v>31</v>
      </c>
      <c r="Y16" s="4"/>
      <c r="Z16" s="21" t="s">
        <v>328</v>
      </c>
      <c r="AA16" s="14">
        <v>900000</v>
      </c>
      <c r="AB16" s="14">
        <v>925</v>
      </c>
      <c r="AC16" s="14">
        <f t="shared" si="0"/>
        <v>972.97297297297303</v>
      </c>
      <c r="AD16" s="22"/>
      <c r="AH16" s="34"/>
      <c r="AI16" s="33"/>
      <c r="AO16" s="1"/>
      <c r="AP16" s="1"/>
      <c r="AQ16" s="1"/>
      <c r="AR16" s="1"/>
      <c r="AS16" s="1"/>
      <c r="AT16" s="1"/>
      <c r="AU16" s="1"/>
      <c r="AV16" s="1"/>
    </row>
    <row r="17" spans="1:48" s="10" customFormat="1">
      <c r="A17" s="101"/>
      <c r="B17" s="11">
        <v>15</v>
      </c>
      <c r="C17" s="11" t="s">
        <v>434</v>
      </c>
      <c r="D17" s="11" t="s">
        <v>86</v>
      </c>
      <c r="E17" s="109">
        <v>43435</v>
      </c>
      <c r="F17" s="13">
        <f t="shared" si="1"/>
        <v>7.2213238692249497</v>
      </c>
      <c r="G17" s="14">
        <v>7221323.8692249497</v>
      </c>
      <c r="H17" s="30">
        <v>5528</v>
      </c>
      <c r="I17" s="42">
        <v>0.70658465991316932</v>
      </c>
      <c r="J17" s="43">
        <v>0.77566986113827496</v>
      </c>
      <c r="K17" s="4">
        <f t="shared" si="2"/>
        <v>1306.3176319147883</v>
      </c>
      <c r="L17" s="17">
        <f>K17/$AH$25</f>
        <v>0.15525574326359121</v>
      </c>
      <c r="M17" s="45">
        <v>3.3531585474204498E-2</v>
      </c>
      <c r="N17" s="27" t="s">
        <v>302</v>
      </c>
      <c r="O17" s="20" t="s">
        <v>32</v>
      </c>
      <c r="P17" s="20" t="s">
        <v>32</v>
      </c>
      <c r="Q17" s="20" t="s">
        <v>33</v>
      </c>
      <c r="R17" s="20"/>
      <c r="S17" s="20"/>
      <c r="T17" s="20"/>
      <c r="U17" s="20"/>
      <c r="V17" s="20" t="s">
        <v>88</v>
      </c>
      <c r="W17" s="19" t="s">
        <v>31</v>
      </c>
      <c r="X17" s="19" t="s">
        <v>31</v>
      </c>
      <c r="Y17" s="4"/>
      <c r="Z17" s="21" t="s">
        <v>344</v>
      </c>
      <c r="AA17" s="14">
        <v>1000000</v>
      </c>
      <c r="AB17" s="14">
        <v>953.64941819623175</v>
      </c>
      <c r="AC17" s="14">
        <f t="shared" si="0"/>
        <v>1048.6033765861646</v>
      </c>
      <c r="AD17" s="22"/>
      <c r="AH17" s="34"/>
      <c r="AI17" s="33"/>
      <c r="AO17" s="1"/>
      <c r="AP17" s="1"/>
      <c r="AQ17" s="1"/>
      <c r="AR17" s="1"/>
      <c r="AS17" s="1"/>
      <c r="AT17" s="1"/>
      <c r="AU17" s="1"/>
      <c r="AV17" s="1"/>
    </row>
    <row r="18" spans="1:48" s="10" customFormat="1" ht="38.25">
      <c r="A18" s="101"/>
      <c r="B18" s="11">
        <v>16</v>
      </c>
      <c r="C18" s="11" t="s">
        <v>231</v>
      </c>
      <c r="D18" s="11" t="s">
        <v>86</v>
      </c>
      <c r="E18" s="109">
        <v>43435</v>
      </c>
      <c r="F18" s="13">
        <f t="shared" si="1"/>
        <v>25.405872077498397</v>
      </c>
      <c r="G18" s="14">
        <v>25405872.077498399</v>
      </c>
      <c r="H18" s="4">
        <v>33600</v>
      </c>
      <c r="I18" s="15">
        <v>0.66675595238095242</v>
      </c>
      <c r="J18" s="16">
        <v>0.76997023809523812</v>
      </c>
      <c r="K18" s="4">
        <f t="shared" si="2"/>
        <v>756.12714516364281</v>
      </c>
      <c r="L18" s="17">
        <f>K18/$AH$25</f>
        <v>8.9865649101042139E-2</v>
      </c>
      <c r="M18" s="45">
        <v>8.5816258132680508E-3</v>
      </c>
      <c r="N18" s="27" t="s">
        <v>33</v>
      </c>
      <c r="O18" s="20" t="s">
        <v>32</v>
      </c>
      <c r="P18" s="20" t="s">
        <v>32</v>
      </c>
      <c r="Q18" s="20" t="s">
        <v>32</v>
      </c>
      <c r="R18" s="20"/>
      <c r="S18" s="20">
        <v>2016</v>
      </c>
      <c r="T18" s="20"/>
      <c r="U18" s="20"/>
      <c r="V18" s="20">
        <v>2016</v>
      </c>
      <c r="W18" s="19" t="s">
        <v>31</v>
      </c>
      <c r="X18" s="19" t="s">
        <v>31</v>
      </c>
      <c r="Y18" s="4"/>
      <c r="Z18" s="21" t="s">
        <v>425</v>
      </c>
      <c r="AA18" s="14">
        <v>800000</v>
      </c>
      <c r="AB18" s="116">
        <f>K10</f>
        <v>955.31951236823681</v>
      </c>
      <c r="AC18" s="14">
        <f t="shared" si="0"/>
        <v>837.41616249080914</v>
      </c>
      <c r="AD18" s="4"/>
      <c r="AF18" s="5" t="s">
        <v>93</v>
      </c>
      <c r="AG18" s="6" t="s">
        <v>447</v>
      </c>
      <c r="AH18" s="6" t="s">
        <v>448</v>
      </c>
      <c r="AI18" s="6" t="s">
        <v>449</v>
      </c>
      <c r="AJ18" s="6" t="s">
        <v>450</v>
      </c>
      <c r="AK18" s="6" t="s">
        <v>451</v>
      </c>
      <c r="AO18" s="1"/>
      <c r="AP18" s="1"/>
      <c r="AQ18" s="1"/>
      <c r="AR18" s="1"/>
      <c r="AS18" s="1"/>
      <c r="AT18" s="1"/>
      <c r="AU18" s="1"/>
      <c r="AV18" s="1"/>
    </row>
    <row r="19" spans="1:48" s="10" customFormat="1">
      <c r="A19" s="101"/>
      <c r="B19" s="11">
        <v>17</v>
      </c>
      <c r="C19" s="11" t="s">
        <v>232</v>
      </c>
      <c r="D19" s="11" t="s">
        <v>86</v>
      </c>
      <c r="E19" s="109">
        <v>43435</v>
      </c>
      <c r="F19" s="13">
        <f t="shared" si="1"/>
        <v>20.822404616806399</v>
      </c>
      <c r="G19" s="14">
        <v>20822404.616806399</v>
      </c>
      <c r="H19" s="4">
        <v>30377</v>
      </c>
      <c r="I19" s="15">
        <v>0.80751884649570393</v>
      </c>
      <c r="J19" s="43">
        <v>0.90473055272080849</v>
      </c>
      <c r="K19" s="4">
        <f t="shared" si="2"/>
        <v>685.46612953242254</v>
      </c>
      <c r="L19" s="17">
        <f>K19/$AH$25</f>
        <v>8.1467593196748136E-2</v>
      </c>
      <c r="M19" s="45">
        <v>2.6614895848586232E-2</v>
      </c>
      <c r="N19" s="27" t="s">
        <v>302</v>
      </c>
      <c r="O19" s="20" t="s">
        <v>32</v>
      </c>
      <c r="P19" s="20" t="s">
        <v>32</v>
      </c>
      <c r="Q19" s="20" t="s">
        <v>33</v>
      </c>
      <c r="R19" s="20"/>
      <c r="S19" s="20"/>
      <c r="T19" s="20"/>
      <c r="U19" s="20"/>
      <c r="V19" s="20" t="s">
        <v>88</v>
      </c>
      <c r="W19" s="19" t="s">
        <v>31</v>
      </c>
      <c r="X19" s="19" t="s">
        <v>31</v>
      </c>
      <c r="Y19" s="4"/>
      <c r="Z19" s="21" t="s">
        <v>75</v>
      </c>
      <c r="AA19" s="14">
        <v>850000</v>
      </c>
      <c r="AB19" s="14">
        <v>1450</v>
      </c>
      <c r="AC19" s="14">
        <f t="shared" si="0"/>
        <v>586.20689655172418</v>
      </c>
      <c r="AD19" s="4"/>
      <c r="AE19" s="5"/>
      <c r="AF19" s="32" t="s">
        <v>29</v>
      </c>
      <c r="AG19" s="4">
        <v>331630.77999999997</v>
      </c>
      <c r="AH19" s="4">
        <v>20609.826000000001</v>
      </c>
      <c r="AI19" s="36">
        <v>0.82484965000841348</v>
      </c>
      <c r="AJ19" s="37">
        <v>25.7</v>
      </c>
      <c r="AK19" s="106">
        <v>42.4</v>
      </c>
      <c r="AO19" s="1"/>
      <c r="AP19" s="1"/>
      <c r="AQ19" s="1"/>
      <c r="AR19" s="1"/>
      <c r="AS19" s="1"/>
      <c r="AT19" s="1"/>
      <c r="AU19" s="1"/>
      <c r="AV19" s="1"/>
    </row>
    <row r="20" spans="1:48" s="10" customFormat="1">
      <c r="A20" s="101"/>
      <c r="B20" s="11">
        <v>18</v>
      </c>
      <c r="C20" s="11" t="s">
        <v>430</v>
      </c>
      <c r="D20" s="11" t="s">
        <v>86</v>
      </c>
      <c r="E20" s="109">
        <v>43435</v>
      </c>
      <c r="F20" s="13">
        <f t="shared" si="1"/>
        <v>4.2484500830430605</v>
      </c>
      <c r="G20" s="14">
        <v>4248450.0830430603</v>
      </c>
      <c r="H20" s="4">
        <v>7351</v>
      </c>
      <c r="I20" s="15">
        <v>0.29193307033056726</v>
      </c>
      <c r="J20" s="16">
        <v>0.60005441436539242</v>
      </c>
      <c r="K20" s="4">
        <f t="shared" si="2"/>
        <v>577.94178792586865</v>
      </c>
      <c r="L20" s="17">
        <f>K20/$AH$25</f>
        <v>6.8688334027916256E-2</v>
      </c>
      <c r="M20" s="45">
        <v>2.2526066830827942E-2</v>
      </c>
      <c r="N20" s="27" t="s">
        <v>33</v>
      </c>
      <c r="O20" s="20" t="s">
        <v>32</v>
      </c>
      <c r="P20" s="20" t="s">
        <v>32</v>
      </c>
      <c r="Q20" s="20" t="s">
        <v>141</v>
      </c>
      <c r="R20" s="20"/>
      <c r="S20" s="20"/>
      <c r="T20" s="20"/>
      <c r="U20" s="20"/>
      <c r="V20" s="20" t="s">
        <v>88</v>
      </c>
      <c r="W20" s="19" t="s">
        <v>31</v>
      </c>
      <c r="X20" s="19" t="s">
        <v>31</v>
      </c>
      <c r="Y20" s="4"/>
      <c r="Z20" s="21" t="s">
        <v>78</v>
      </c>
      <c r="AA20" s="14">
        <v>1000000</v>
      </c>
      <c r="AB20" s="14">
        <v>1451</v>
      </c>
      <c r="AC20" s="14">
        <f t="shared" si="0"/>
        <v>689.17987594762235</v>
      </c>
      <c r="AD20" s="4"/>
      <c r="AE20" s="11"/>
      <c r="AF20" s="32" t="s">
        <v>45</v>
      </c>
      <c r="AG20" s="4">
        <v>7368048.4335868414</v>
      </c>
      <c r="AH20" s="4">
        <v>7943.9369999999999</v>
      </c>
      <c r="AI20" s="36">
        <v>0.69253697050931051</v>
      </c>
      <c r="AJ20" s="37">
        <v>38.6</v>
      </c>
      <c r="AK20" s="106">
        <v>44.6</v>
      </c>
      <c r="AO20" s="1"/>
      <c r="AP20" s="1"/>
      <c r="AQ20" s="1"/>
      <c r="AR20" s="1"/>
      <c r="AS20" s="1"/>
      <c r="AT20" s="1"/>
      <c r="AU20" s="1"/>
      <c r="AV20" s="1"/>
    </row>
    <row r="21" spans="1:48" s="10" customFormat="1">
      <c r="A21" s="101"/>
      <c r="B21" s="11">
        <v>19</v>
      </c>
      <c r="C21" s="11" t="s">
        <v>428</v>
      </c>
      <c r="D21" s="11" t="s">
        <v>86</v>
      </c>
      <c r="E21" s="109">
        <v>43435</v>
      </c>
      <c r="F21" s="13">
        <f t="shared" si="1"/>
        <v>160.38580912762782</v>
      </c>
      <c r="G21" s="14">
        <v>160385809.12762782</v>
      </c>
      <c r="H21" s="4">
        <v>121711</v>
      </c>
      <c r="I21" s="15">
        <v>0.6798645972837295</v>
      </c>
      <c r="J21" s="16">
        <v>0.87884414720115689</v>
      </c>
      <c r="K21" s="4">
        <f t="shared" si="2"/>
        <v>1317.7593572284165</v>
      </c>
      <c r="L21" s="17">
        <f>K21/$AH$25</f>
        <v>0.15661559137739289</v>
      </c>
      <c r="M21" s="45">
        <v>1.7459773426527495E-2</v>
      </c>
      <c r="N21" s="27" t="s">
        <v>32</v>
      </c>
      <c r="O21" s="27" t="s">
        <v>32</v>
      </c>
      <c r="P21" s="20" t="s">
        <v>32</v>
      </c>
      <c r="Q21" s="20" t="s">
        <v>418</v>
      </c>
      <c r="R21" s="20"/>
      <c r="S21" s="20"/>
      <c r="T21" s="20"/>
      <c r="U21" s="20"/>
      <c r="V21" s="20"/>
      <c r="W21" s="19"/>
      <c r="X21" s="19"/>
      <c r="Y21" s="4"/>
      <c r="Z21" s="21" t="s">
        <v>80</v>
      </c>
      <c r="AA21" s="14">
        <v>500000</v>
      </c>
      <c r="AB21" s="14">
        <v>1712</v>
      </c>
      <c r="AC21" s="14">
        <f t="shared" si="0"/>
        <v>292.05607476635515</v>
      </c>
      <c r="AD21" s="4"/>
      <c r="AE21" s="11"/>
      <c r="AF21" s="32" t="s">
        <v>65</v>
      </c>
      <c r="AG21" s="4">
        <v>5545028.745442763</v>
      </c>
      <c r="AH21" s="4">
        <v>15021.299000000001</v>
      </c>
      <c r="AI21" s="36">
        <v>0.74704538259088049</v>
      </c>
      <c r="AJ21" s="37">
        <v>28</v>
      </c>
      <c r="AK21" s="106">
        <v>50.8</v>
      </c>
      <c r="AO21" s="1"/>
      <c r="AP21" s="1"/>
      <c r="AQ21" s="1"/>
      <c r="AR21" s="1"/>
      <c r="AS21" s="1"/>
      <c r="AT21" s="1"/>
      <c r="AU21" s="1"/>
      <c r="AV21" s="1"/>
    </row>
    <row r="22" spans="1:48" s="10" customFormat="1">
      <c r="A22" s="101"/>
      <c r="B22" s="11">
        <v>20</v>
      </c>
      <c r="C22" s="11" t="s">
        <v>431</v>
      </c>
      <c r="D22" s="11" t="s">
        <v>91</v>
      </c>
      <c r="E22" s="109">
        <v>43435</v>
      </c>
      <c r="F22" s="13">
        <f t="shared" si="1"/>
        <v>114.40812270999999</v>
      </c>
      <c r="G22" s="14">
        <v>114408122.70999999</v>
      </c>
      <c r="H22" s="4">
        <v>18855.000000000004</v>
      </c>
      <c r="I22" s="15">
        <v>0.48819941660037125</v>
      </c>
      <c r="J22" s="110">
        <v>0.60503845133916723</v>
      </c>
      <c r="K22" s="4">
        <f t="shared" si="2"/>
        <v>6067.786937682311</v>
      </c>
      <c r="L22" s="17">
        <f t="shared" ref="L22:L27" si="3">K22/$AH$24</f>
        <v>0.72338253266480212</v>
      </c>
      <c r="M22" s="45">
        <v>1.5387458497700986E-2</v>
      </c>
      <c r="N22" s="27" t="s">
        <v>33</v>
      </c>
      <c r="O22" s="20" t="s">
        <v>32</v>
      </c>
      <c r="P22" s="20" t="s">
        <v>33</v>
      </c>
      <c r="Q22" s="20" t="s">
        <v>32</v>
      </c>
      <c r="R22" s="20">
        <v>2017</v>
      </c>
      <c r="S22" s="20"/>
      <c r="T22" s="20"/>
      <c r="U22" s="20"/>
      <c r="V22" s="20">
        <v>2017</v>
      </c>
      <c r="W22" s="19" t="s">
        <v>31</v>
      </c>
      <c r="X22" s="19" t="s">
        <v>31</v>
      </c>
      <c r="Y22" s="4"/>
      <c r="Z22" s="21" t="s">
        <v>83</v>
      </c>
      <c r="AA22" s="14">
        <v>1000000</v>
      </c>
      <c r="AB22" s="14">
        <v>2081</v>
      </c>
      <c r="AC22" s="14">
        <f t="shared" si="0"/>
        <v>480.53820278712158</v>
      </c>
      <c r="AD22" s="4"/>
      <c r="AE22" s="11"/>
      <c r="AF22" s="11" t="s">
        <v>104</v>
      </c>
      <c r="AG22" s="4">
        <v>2187426.8481867914</v>
      </c>
      <c r="AH22" s="4">
        <v>18323.47</v>
      </c>
      <c r="AI22" s="36">
        <v>0.73579791942238093</v>
      </c>
      <c r="AJ22" s="37">
        <v>30.5</v>
      </c>
      <c r="AK22" s="106">
        <v>45.3</v>
      </c>
      <c r="AO22" s="1"/>
      <c r="AP22" s="1"/>
      <c r="AQ22" s="1"/>
      <c r="AR22" s="1"/>
      <c r="AS22" s="1"/>
      <c r="AT22" s="1"/>
      <c r="AU22" s="1"/>
      <c r="AV22" s="1"/>
    </row>
    <row r="23" spans="1:48" s="38" customFormat="1">
      <c r="A23" s="101"/>
      <c r="B23" s="11">
        <v>21</v>
      </c>
      <c r="C23" s="11" t="s">
        <v>98</v>
      </c>
      <c r="D23" s="11" t="s">
        <v>91</v>
      </c>
      <c r="E23" s="109">
        <v>43435</v>
      </c>
      <c r="F23" s="13">
        <f t="shared" si="1"/>
        <v>26.967312209999999</v>
      </c>
      <c r="G23" s="14">
        <v>26967312.210000001</v>
      </c>
      <c r="H23" s="4">
        <v>12973</v>
      </c>
      <c r="I23" s="15">
        <v>0.56424882448161562</v>
      </c>
      <c r="J23" s="16">
        <v>0.71240268249441152</v>
      </c>
      <c r="K23" s="4">
        <f t="shared" si="2"/>
        <v>2078.7259855083635</v>
      </c>
      <c r="L23" s="17">
        <f t="shared" si="3"/>
        <v>0.24781919397577673</v>
      </c>
      <c r="M23" s="45">
        <v>2.1012962121967436E-2</v>
      </c>
      <c r="N23" s="27" t="s">
        <v>33</v>
      </c>
      <c r="O23" s="20" t="s">
        <v>32</v>
      </c>
      <c r="P23" s="20" t="s">
        <v>33</v>
      </c>
      <c r="Q23" s="20" t="s">
        <v>33</v>
      </c>
      <c r="R23" s="20"/>
      <c r="S23" s="20"/>
      <c r="T23" s="20"/>
      <c r="U23" s="20"/>
      <c r="V23" s="20" t="s">
        <v>88</v>
      </c>
      <c r="W23" s="19" t="s">
        <v>31</v>
      </c>
      <c r="X23" s="19" t="s">
        <v>31</v>
      </c>
      <c r="Y23" s="4"/>
      <c r="Z23" s="21" t="s">
        <v>315</v>
      </c>
      <c r="AA23" s="14">
        <v>500000</v>
      </c>
      <c r="AB23" s="14">
        <v>2598</v>
      </c>
      <c r="AC23" s="14">
        <f t="shared" si="0"/>
        <v>192.45573518090839</v>
      </c>
      <c r="AD23" s="4"/>
      <c r="AE23" s="11"/>
      <c r="AF23" s="11" t="s">
        <v>77</v>
      </c>
      <c r="AG23" s="4">
        <v>14568294.664444206</v>
      </c>
      <c r="AH23" s="4">
        <v>11732.067999999999</v>
      </c>
      <c r="AI23" s="36">
        <v>0.75189975257563157</v>
      </c>
      <c r="AJ23" s="37">
        <v>21.5</v>
      </c>
      <c r="AK23" s="106">
        <v>45</v>
      </c>
      <c r="AO23" s="1"/>
      <c r="AP23" s="1"/>
      <c r="AQ23" s="1"/>
      <c r="AR23" s="1"/>
      <c r="AS23" s="1"/>
      <c r="AT23" s="1"/>
      <c r="AU23" s="1"/>
      <c r="AV23" s="1"/>
    </row>
    <row r="24" spans="1:48" s="38" customFormat="1">
      <c r="A24" s="101"/>
      <c r="B24" s="11">
        <v>22</v>
      </c>
      <c r="C24" s="11" t="s">
        <v>99</v>
      </c>
      <c r="D24" s="11" t="s">
        <v>91</v>
      </c>
      <c r="E24" s="109">
        <v>43435</v>
      </c>
      <c r="F24" s="13">
        <f t="shared" si="1"/>
        <v>9.7741880300000101</v>
      </c>
      <c r="G24" s="14">
        <v>9774188.0300000105</v>
      </c>
      <c r="H24" s="4">
        <v>23699</v>
      </c>
      <c r="I24" s="15">
        <v>0.83568926958943412</v>
      </c>
      <c r="J24" s="16">
        <v>8.9708426515886744E-2</v>
      </c>
      <c r="K24" s="4">
        <f t="shared" si="2"/>
        <v>412.4303991729613</v>
      </c>
      <c r="L24" s="17">
        <f t="shared" si="3"/>
        <v>4.9168658979916284E-2</v>
      </c>
      <c r="M24" s="45">
        <v>1.3339432474368173E-2</v>
      </c>
      <c r="N24" s="27" t="s">
        <v>33</v>
      </c>
      <c r="O24" s="20" t="s">
        <v>32</v>
      </c>
      <c r="P24" s="20" t="s">
        <v>33</v>
      </c>
      <c r="Q24" s="20" t="s">
        <v>32</v>
      </c>
      <c r="R24" s="20">
        <v>2011</v>
      </c>
      <c r="S24" s="20"/>
      <c r="T24" s="20"/>
      <c r="U24" s="20"/>
      <c r="V24" s="20">
        <v>2011</v>
      </c>
      <c r="W24" s="19" t="s">
        <v>31</v>
      </c>
      <c r="X24" s="19">
        <v>0.19</v>
      </c>
      <c r="Y24" s="4"/>
      <c r="Z24" s="21" t="s">
        <v>350</v>
      </c>
      <c r="AA24" s="14">
        <v>1200000</v>
      </c>
      <c r="AB24" s="14">
        <v>2701.8561621864374</v>
      </c>
      <c r="AC24" s="14">
        <f t="shared" si="0"/>
        <v>444.13911324906269</v>
      </c>
      <c r="AD24" s="4"/>
      <c r="AE24" s="11"/>
      <c r="AF24" s="11" t="s">
        <v>110</v>
      </c>
      <c r="AG24" s="4">
        <v>8101673.3599741124</v>
      </c>
      <c r="AH24" s="4">
        <v>8388.0750000000007</v>
      </c>
      <c r="AI24" s="36">
        <v>0.67415872684264022</v>
      </c>
      <c r="AJ24" s="37">
        <v>32.700000000000003</v>
      </c>
      <c r="AK24" s="106">
        <v>40</v>
      </c>
      <c r="AO24" s="1"/>
      <c r="AP24" s="1"/>
      <c r="AQ24" s="1"/>
      <c r="AR24" s="1"/>
      <c r="AS24" s="1"/>
      <c r="AT24" s="1"/>
      <c r="AU24" s="1"/>
      <c r="AV24" s="1"/>
    </row>
    <row r="25" spans="1:48" s="38" customFormat="1">
      <c r="A25" s="101"/>
      <c r="B25" s="11">
        <v>23</v>
      </c>
      <c r="C25" s="11" t="s">
        <v>101</v>
      </c>
      <c r="D25" s="11" t="s">
        <v>91</v>
      </c>
      <c r="E25" s="109">
        <v>43435</v>
      </c>
      <c r="F25" s="13">
        <f t="shared" si="1"/>
        <v>14.555072769999999</v>
      </c>
      <c r="G25" s="14">
        <v>14555072.77</v>
      </c>
      <c r="H25" s="4">
        <v>10053</v>
      </c>
      <c r="I25" s="15">
        <v>0.50363075698796378</v>
      </c>
      <c r="J25" s="16">
        <v>0.67939918432308766</v>
      </c>
      <c r="K25" s="4">
        <f t="shared" si="2"/>
        <v>1447.8337580821644</v>
      </c>
      <c r="L25" s="17">
        <f t="shared" si="3"/>
        <v>0.17260620083656433</v>
      </c>
      <c r="M25" s="45">
        <v>1.0489809457682308E-2</v>
      </c>
      <c r="N25" s="27" t="s">
        <v>33</v>
      </c>
      <c r="O25" s="20" t="s">
        <v>32</v>
      </c>
      <c r="P25" s="20" t="s">
        <v>33</v>
      </c>
      <c r="Q25" s="20" t="s">
        <v>32</v>
      </c>
      <c r="R25" s="20"/>
      <c r="S25" s="20"/>
      <c r="T25" s="20"/>
      <c r="U25" s="20"/>
      <c r="V25" s="20">
        <v>2011</v>
      </c>
      <c r="W25" s="19" t="s">
        <v>31</v>
      </c>
      <c r="X25" s="19" t="s">
        <v>31</v>
      </c>
      <c r="Y25" s="4"/>
      <c r="Z25" s="21" t="s">
        <v>376</v>
      </c>
      <c r="AA25" s="14">
        <v>900000</v>
      </c>
      <c r="AB25" s="14">
        <v>2813.8454528662028</v>
      </c>
      <c r="AC25" s="14">
        <f t="shared" si="0"/>
        <v>319.84699055993059</v>
      </c>
      <c r="AD25" s="4"/>
      <c r="AE25" s="11"/>
      <c r="AF25" s="11" t="s">
        <v>86</v>
      </c>
      <c r="AG25" s="4">
        <v>6017738.2740713116</v>
      </c>
      <c r="AH25" s="4">
        <v>8413.973</v>
      </c>
      <c r="AI25" s="36">
        <v>0.65031162252060382</v>
      </c>
      <c r="AJ25" s="37">
        <v>59.3</v>
      </c>
      <c r="AK25" s="106">
        <v>48.3</v>
      </c>
      <c r="AO25" s="1"/>
      <c r="AP25" s="1"/>
      <c r="AQ25" s="1"/>
      <c r="AR25" s="1"/>
      <c r="AS25" s="1"/>
      <c r="AT25" s="1"/>
      <c r="AU25" s="1"/>
      <c r="AV25" s="1"/>
    </row>
    <row r="26" spans="1:48" s="38" customFormat="1">
      <c r="A26" s="101"/>
      <c r="B26" s="11">
        <v>24</v>
      </c>
      <c r="C26" s="11" t="s">
        <v>102</v>
      </c>
      <c r="D26" s="11" t="s">
        <v>91</v>
      </c>
      <c r="E26" s="109">
        <v>43374</v>
      </c>
      <c r="F26" s="13">
        <f t="shared" si="1"/>
        <v>45.766185620000101</v>
      </c>
      <c r="G26" s="14">
        <v>45766185.620000102</v>
      </c>
      <c r="H26" s="4">
        <v>27715</v>
      </c>
      <c r="I26" s="15">
        <v>0.4733</v>
      </c>
      <c r="J26" s="15">
        <v>0.75374346022009742</v>
      </c>
      <c r="K26" s="4">
        <f t="shared" si="2"/>
        <v>1651.3146534367709</v>
      </c>
      <c r="L26" s="17">
        <f t="shared" si="3"/>
        <v>0.19686455514963455</v>
      </c>
      <c r="M26" s="45">
        <v>6.0603803057336716E-3</v>
      </c>
      <c r="N26" s="27" t="s">
        <v>302</v>
      </c>
      <c r="O26" s="20" t="s">
        <v>32</v>
      </c>
      <c r="P26" s="20" t="s">
        <v>33</v>
      </c>
      <c r="Q26" s="20" t="s">
        <v>33</v>
      </c>
      <c r="R26" s="20"/>
      <c r="S26" s="20"/>
      <c r="T26" s="20"/>
      <c r="U26" s="20"/>
      <c r="V26" s="20" t="s">
        <v>88</v>
      </c>
      <c r="W26" s="19" t="s">
        <v>31</v>
      </c>
      <c r="X26" s="19" t="s">
        <v>31</v>
      </c>
      <c r="Y26" s="4"/>
      <c r="Z26" s="21" t="s">
        <v>377</v>
      </c>
      <c r="AA26" s="14">
        <v>900000</v>
      </c>
      <c r="AB26" s="14">
        <v>2813.8454528662028</v>
      </c>
      <c r="AC26" s="14">
        <f t="shared" si="0"/>
        <v>319.84699055993059</v>
      </c>
      <c r="AD26" s="4"/>
      <c r="AE26" s="11"/>
      <c r="AF26" s="11" t="s">
        <v>106</v>
      </c>
      <c r="AG26" s="4">
        <v>10077393.64889528</v>
      </c>
      <c r="AH26" s="4">
        <v>5817.2309999999998</v>
      </c>
      <c r="AI26" s="36">
        <v>0.61671674935789755</v>
      </c>
      <c r="AJ26" s="37">
        <v>29.6</v>
      </c>
      <c r="AK26" s="106">
        <v>50</v>
      </c>
      <c r="AO26" s="1"/>
      <c r="AP26" s="1"/>
      <c r="AQ26" s="1"/>
      <c r="AR26" s="1"/>
      <c r="AS26" s="1"/>
      <c r="AT26" s="1"/>
      <c r="AU26" s="1"/>
      <c r="AV26" s="1"/>
    </row>
    <row r="27" spans="1:48" s="38" customFormat="1">
      <c r="A27" s="101"/>
      <c r="B27" s="11">
        <v>25</v>
      </c>
      <c r="C27" s="11" t="s">
        <v>228</v>
      </c>
      <c r="D27" s="11" t="s">
        <v>91</v>
      </c>
      <c r="E27" s="109">
        <v>43435</v>
      </c>
      <c r="F27" s="13">
        <f t="shared" si="1"/>
        <v>34.663374560000001</v>
      </c>
      <c r="G27" s="14">
        <v>34663374.560000002</v>
      </c>
      <c r="H27" s="4">
        <v>10104</v>
      </c>
      <c r="I27" s="15">
        <v>0.60060000000000002</v>
      </c>
      <c r="J27" s="15">
        <v>0.20605700699999999</v>
      </c>
      <c r="K27" s="4">
        <f t="shared" si="2"/>
        <v>3430.6586064924786</v>
      </c>
      <c r="L27" s="17">
        <f t="shared" si="3"/>
        <v>0.40899236195342537</v>
      </c>
      <c r="M27" s="45">
        <v>8.6700375999999996E-3</v>
      </c>
      <c r="N27" s="27" t="s">
        <v>33</v>
      </c>
      <c r="O27" s="20" t="s">
        <v>32</v>
      </c>
      <c r="P27" s="20" t="s">
        <v>33</v>
      </c>
      <c r="Q27" s="20" t="s">
        <v>32</v>
      </c>
      <c r="R27" s="20">
        <v>2012</v>
      </c>
      <c r="S27" s="20"/>
      <c r="T27" s="20"/>
      <c r="U27" s="20"/>
      <c r="V27" s="20">
        <v>2012</v>
      </c>
      <c r="W27" s="19" t="s">
        <v>31</v>
      </c>
      <c r="X27" s="19" t="s">
        <v>31</v>
      </c>
      <c r="Y27" s="4"/>
      <c r="Z27" s="21" t="s">
        <v>79</v>
      </c>
      <c r="AA27" s="14">
        <v>800000</v>
      </c>
      <c r="AB27" s="14">
        <v>1531</v>
      </c>
      <c r="AC27" s="14">
        <f t="shared" si="0"/>
        <v>522.53429131286737</v>
      </c>
      <c r="AD27" s="4"/>
      <c r="AE27" s="11"/>
      <c r="AF27" s="11" t="s">
        <v>117</v>
      </c>
      <c r="AG27" s="4">
        <v>3628190.4206624534</v>
      </c>
      <c r="AH27" s="4">
        <v>20644.952000000001</v>
      </c>
      <c r="AI27" s="36">
        <v>0.77403462077387097</v>
      </c>
      <c r="AJ27" s="39">
        <v>46.2</v>
      </c>
      <c r="AK27" s="107">
        <v>48.2</v>
      </c>
      <c r="AO27" s="1"/>
      <c r="AP27" s="1"/>
      <c r="AQ27" s="1"/>
      <c r="AR27" s="1"/>
      <c r="AS27" s="1"/>
      <c r="AT27" s="1"/>
      <c r="AU27" s="1"/>
      <c r="AV27" s="1"/>
    </row>
    <row r="28" spans="1:48" s="38" customFormat="1">
      <c r="A28" s="101"/>
      <c r="B28" s="11">
        <v>26</v>
      </c>
      <c r="C28" s="11" t="s">
        <v>105</v>
      </c>
      <c r="D28" s="11" t="s">
        <v>106</v>
      </c>
      <c r="E28" s="109">
        <v>43009</v>
      </c>
      <c r="F28" s="13">
        <f t="shared" si="1"/>
        <v>29.633703000000001</v>
      </c>
      <c r="G28" s="14">
        <v>29633703</v>
      </c>
      <c r="H28" s="4">
        <v>8944</v>
      </c>
      <c r="I28" s="15">
        <v>1</v>
      </c>
      <c r="J28" s="16">
        <v>0.378</v>
      </c>
      <c r="K28" s="4">
        <f t="shared" si="2"/>
        <v>3313.2494409660108</v>
      </c>
      <c r="L28" s="17">
        <f t="shared" ref="L28:L34" si="4">K28/$AH$26</f>
        <v>0.56955782587385839</v>
      </c>
      <c r="M28" s="45">
        <v>0</v>
      </c>
      <c r="N28" s="27" t="s">
        <v>33</v>
      </c>
      <c r="O28" s="20" t="s">
        <v>32</v>
      </c>
      <c r="P28" s="20" t="s">
        <v>32</v>
      </c>
      <c r="Q28" s="4" t="s">
        <v>32</v>
      </c>
      <c r="R28" s="20"/>
      <c r="S28" s="20">
        <v>2014</v>
      </c>
      <c r="T28" s="20"/>
      <c r="U28" s="20"/>
      <c r="V28" s="20">
        <v>2014</v>
      </c>
      <c r="W28" s="19" t="s">
        <v>31</v>
      </c>
      <c r="X28" s="19" t="s">
        <v>31</v>
      </c>
      <c r="Y28" s="4"/>
      <c r="Z28" s="21" t="s">
        <v>89</v>
      </c>
      <c r="AA28" s="14">
        <v>800000</v>
      </c>
      <c r="AB28" s="14">
        <v>1600</v>
      </c>
      <c r="AC28" s="14">
        <f t="shared" si="0"/>
        <v>500</v>
      </c>
      <c r="AD28" s="4"/>
      <c r="AE28" s="11"/>
      <c r="AF28" s="11" t="s">
        <v>120</v>
      </c>
      <c r="AG28" s="4">
        <v>8262865.0981860543</v>
      </c>
      <c r="AH28" s="4">
        <v>5683.0540000000001</v>
      </c>
      <c r="AI28" s="36">
        <v>0.65773978911588127</v>
      </c>
      <c r="AJ28" s="37">
        <v>29.6</v>
      </c>
      <c r="AK28" s="106">
        <v>46.2</v>
      </c>
      <c r="AO28" s="1"/>
      <c r="AP28" s="1"/>
      <c r="AQ28" s="1"/>
      <c r="AR28" s="1"/>
      <c r="AS28" s="1"/>
      <c r="AT28" s="1"/>
      <c r="AU28" s="1"/>
      <c r="AV28" s="1"/>
    </row>
    <row r="29" spans="1:48" s="38" customFormat="1">
      <c r="A29" s="101"/>
      <c r="B29" s="11">
        <v>27</v>
      </c>
      <c r="C29" s="11" t="s">
        <v>435</v>
      </c>
      <c r="D29" s="11" t="s">
        <v>106</v>
      </c>
      <c r="E29" s="109">
        <v>43435</v>
      </c>
      <c r="F29" s="13">
        <f t="shared" si="1"/>
        <v>28.331965813844597</v>
      </c>
      <c r="G29" s="14">
        <v>28331965.813844599</v>
      </c>
      <c r="H29" s="4">
        <v>22742</v>
      </c>
      <c r="I29" s="15">
        <v>0.53200000000000003</v>
      </c>
      <c r="J29" s="43">
        <v>0.6</v>
      </c>
      <c r="K29" s="4">
        <f t="shared" si="2"/>
        <v>1245.7992179159528</v>
      </c>
      <c r="L29" s="17">
        <f t="shared" si="4"/>
        <v>0.21415673847504987</v>
      </c>
      <c r="M29" s="45">
        <v>1.5098946862007674E-2</v>
      </c>
      <c r="N29" s="27" t="s">
        <v>33</v>
      </c>
      <c r="O29" s="20" t="s">
        <v>32</v>
      </c>
      <c r="P29" s="20" t="s">
        <v>33</v>
      </c>
      <c r="Q29" s="20" t="s">
        <v>33</v>
      </c>
      <c r="R29" s="20"/>
      <c r="S29" s="20"/>
      <c r="T29" s="20"/>
      <c r="U29" s="20"/>
      <c r="V29" s="20" t="s">
        <v>88</v>
      </c>
      <c r="W29" s="19" t="s">
        <v>31</v>
      </c>
      <c r="X29" s="19" t="s">
        <v>31</v>
      </c>
      <c r="Y29" s="4"/>
      <c r="Z29" s="21" t="s">
        <v>332</v>
      </c>
      <c r="AA29" s="14">
        <v>1000000</v>
      </c>
      <c r="AB29" s="14">
        <v>2141.2515891708144</v>
      </c>
      <c r="AC29" s="14">
        <f t="shared" si="0"/>
        <v>467.01658275814447</v>
      </c>
      <c r="AD29" s="4"/>
      <c r="AE29" s="11"/>
      <c r="AF29" s="11" t="s">
        <v>279</v>
      </c>
      <c r="AG29" s="4">
        <v>1891096.1958632779</v>
      </c>
      <c r="AH29" s="4">
        <v>26794.356</v>
      </c>
      <c r="AI29" s="36">
        <v>0.78932029989074803</v>
      </c>
      <c r="AJ29" s="37">
        <v>23</v>
      </c>
      <c r="AK29" s="106">
        <v>50.4</v>
      </c>
      <c r="AN29" s="1"/>
      <c r="AV29" s="1"/>
    </row>
    <row r="30" spans="1:48" s="38" customFormat="1">
      <c r="A30" s="101"/>
      <c r="B30" s="11">
        <v>28</v>
      </c>
      <c r="C30" s="32" t="s">
        <v>111</v>
      </c>
      <c r="D30" s="11" t="s">
        <v>106</v>
      </c>
      <c r="E30" s="109">
        <v>43435</v>
      </c>
      <c r="F30" s="13">
        <f t="shared" si="1"/>
        <v>58.628502278255205</v>
      </c>
      <c r="G30" s="14">
        <v>58628502.278255202</v>
      </c>
      <c r="H30" s="4">
        <v>43457</v>
      </c>
      <c r="I30" s="15">
        <v>0.459971926271947</v>
      </c>
      <c r="J30" s="16">
        <v>0.72708654532066186</v>
      </c>
      <c r="K30" s="4">
        <f t="shared" si="2"/>
        <v>1349.1152697667856</v>
      </c>
      <c r="L30" s="17">
        <f t="shared" si="4"/>
        <v>0.23191708731642008</v>
      </c>
      <c r="M30" s="45">
        <v>4.3908984545753836E-2</v>
      </c>
      <c r="N30" s="27" t="s">
        <v>33</v>
      </c>
      <c r="O30" s="20" t="s">
        <v>32</v>
      </c>
      <c r="P30" s="20" t="s">
        <v>32</v>
      </c>
      <c r="Q30" s="4" t="s">
        <v>32</v>
      </c>
      <c r="R30" s="20">
        <v>2010</v>
      </c>
      <c r="S30" s="20"/>
      <c r="T30" s="20"/>
      <c r="U30" s="20"/>
      <c r="V30" s="20">
        <v>2010</v>
      </c>
      <c r="W30" s="19" t="s">
        <v>31</v>
      </c>
      <c r="X30" s="19" t="s">
        <v>31</v>
      </c>
      <c r="Y30" s="4"/>
      <c r="Z30" s="21" t="s">
        <v>81</v>
      </c>
      <c r="AA30" s="14">
        <v>2000000</v>
      </c>
      <c r="AB30" s="14">
        <v>862</v>
      </c>
      <c r="AC30" s="14">
        <f t="shared" si="0"/>
        <v>2320.1856148491879</v>
      </c>
      <c r="AD30" s="4"/>
      <c r="AE30" s="11"/>
      <c r="AF30" s="11" t="s">
        <v>125</v>
      </c>
      <c r="AG30" s="4">
        <v>324377.99154310004</v>
      </c>
      <c r="AH30" s="4">
        <v>13471.09</v>
      </c>
      <c r="AI30" s="36">
        <v>0.70166243405093431</v>
      </c>
      <c r="AJ30" s="37">
        <v>22.2</v>
      </c>
      <c r="AK30" s="106">
        <v>47.9</v>
      </c>
      <c r="AN30" s="1"/>
      <c r="AV30" s="1"/>
    </row>
    <row r="31" spans="1:48" s="38" customFormat="1">
      <c r="A31" s="46"/>
      <c r="B31" s="11">
        <v>29</v>
      </c>
      <c r="C31" s="32" t="s">
        <v>310</v>
      </c>
      <c r="D31" s="11" t="s">
        <v>106</v>
      </c>
      <c r="E31" s="109">
        <v>43435</v>
      </c>
      <c r="F31" s="13">
        <f t="shared" si="1"/>
        <v>30.223289605485903</v>
      </c>
      <c r="G31" s="14">
        <v>30223289.605485901</v>
      </c>
      <c r="H31" s="4">
        <v>18280</v>
      </c>
      <c r="I31" s="15">
        <v>0.51</v>
      </c>
      <c r="J31" s="16">
        <v>0.81701312910284463</v>
      </c>
      <c r="K31" s="4">
        <f t="shared" si="2"/>
        <v>1653.3528230572156</v>
      </c>
      <c r="L31" s="17">
        <f t="shared" si="4"/>
        <v>0.28421646365035452</v>
      </c>
      <c r="M31" s="45">
        <v>0</v>
      </c>
      <c r="N31" s="27" t="s">
        <v>33</v>
      </c>
      <c r="O31" s="20" t="s">
        <v>32</v>
      </c>
      <c r="P31" s="20" t="s">
        <v>33</v>
      </c>
      <c r="Q31" s="20" t="s">
        <v>32</v>
      </c>
      <c r="R31" s="20">
        <v>2015</v>
      </c>
      <c r="S31" s="20">
        <v>2013</v>
      </c>
      <c r="T31" s="20"/>
      <c r="U31" s="20"/>
      <c r="V31" s="20">
        <v>2015</v>
      </c>
      <c r="W31" s="19" t="s">
        <v>31</v>
      </c>
      <c r="X31" s="19" t="s">
        <v>31</v>
      </c>
      <c r="Y31" s="4"/>
      <c r="Z31" s="21" t="s">
        <v>298</v>
      </c>
      <c r="AA31" s="14">
        <v>500000</v>
      </c>
      <c r="AB31" s="14">
        <v>1044</v>
      </c>
      <c r="AC31" s="14">
        <f t="shared" si="0"/>
        <v>478.92720306513411</v>
      </c>
      <c r="AD31" s="4"/>
      <c r="AE31" s="11"/>
      <c r="AF31" s="11" t="s">
        <v>127</v>
      </c>
      <c r="AG31" s="4">
        <v>4237844.9068475105</v>
      </c>
      <c r="AH31" s="4">
        <v>14252.415000000001</v>
      </c>
      <c r="AI31" s="36">
        <v>0.74977285457469078</v>
      </c>
      <c r="AJ31" s="37">
        <v>22.7</v>
      </c>
      <c r="AK31" s="106">
        <v>43.8</v>
      </c>
      <c r="AN31" s="1"/>
      <c r="AV31" s="1"/>
    </row>
    <row r="32" spans="1:48" s="38" customFormat="1">
      <c r="A32" s="48"/>
      <c r="B32" s="11">
        <v>30</v>
      </c>
      <c r="C32" s="32" t="s">
        <v>432</v>
      </c>
      <c r="D32" s="11" t="s">
        <v>106</v>
      </c>
      <c r="E32" s="109">
        <v>43435</v>
      </c>
      <c r="F32" s="13">
        <f t="shared" si="1"/>
        <v>20.049955261146799</v>
      </c>
      <c r="G32" s="14">
        <v>20049955.261146799</v>
      </c>
      <c r="H32" s="30">
        <v>10462</v>
      </c>
      <c r="I32" s="42">
        <v>0.53077805390938637</v>
      </c>
      <c r="J32" s="43">
        <v>0.41818008029057541</v>
      </c>
      <c r="K32" s="30">
        <f t="shared" si="2"/>
        <v>1916.4552916408716</v>
      </c>
      <c r="L32" s="17">
        <f t="shared" si="4"/>
        <v>0.32944459170365964</v>
      </c>
      <c r="M32" s="45">
        <v>1.1903651089228124E-2</v>
      </c>
      <c r="N32" s="115" t="s">
        <v>302</v>
      </c>
      <c r="O32" s="20" t="s">
        <v>32</v>
      </c>
      <c r="P32" s="20" t="s">
        <v>32</v>
      </c>
      <c r="Q32" s="20" t="s">
        <v>306</v>
      </c>
      <c r="R32" s="20"/>
      <c r="S32" s="20"/>
      <c r="T32" s="20"/>
      <c r="U32" s="20"/>
      <c r="V32" s="20" t="s">
        <v>88</v>
      </c>
      <c r="W32" s="19" t="s">
        <v>31</v>
      </c>
      <c r="X32" s="19" t="s">
        <v>31</v>
      </c>
      <c r="Y32" s="4"/>
      <c r="Z32" s="21" t="s">
        <v>323</v>
      </c>
      <c r="AA32" s="14">
        <v>700000</v>
      </c>
      <c r="AB32" s="14">
        <v>1024</v>
      </c>
      <c r="AC32" s="14">
        <f t="shared" si="0"/>
        <v>683.59375</v>
      </c>
      <c r="AD32" s="22"/>
      <c r="AE32" s="11"/>
      <c r="AF32" s="49"/>
      <c r="AG32" s="50">
        <f>+SUM(AG19:AG31)</f>
        <v>72541609.367703706</v>
      </c>
      <c r="AH32" s="22"/>
      <c r="AI32" s="51"/>
      <c r="AJ32" s="22"/>
      <c r="AK32" s="1"/>
      <c r="AN32" s="1"/>
      <c r="AV32" s="1"/>
    </row>
    <row r="33" spans="1:48" s="38" customFormat="1">
      <c r="A33" s="101"/>
      <c r="B33" s="11">
        <v>31</v>
      </c>
      <c r="C33" s="32" t="s">
        <v>230</v>
      </c>
      <c r="D33" s="11" t="s">
        <v>106</v>
      </c>
      <c r="E33" s="109">
        <v>43435</v>
      </c>
      <c r="F33" s="13">
        <f t="shared" si="1"/>
        <v>4.62533042467172</v>
      </c>
      <c r="G33" s="14">
        <v>4625330.4246717198</v>
      </c>
      <c r="H33" s="30">
        <v>8924</v>
      </c>
      <c r="I33" s="42">
        <v>0.69587628865979378</v>
      </c>
      <c r="J33" s="43">
        <v>0.32395786642761093</v>
      </c>
      <c r="K33" s="30">
        <f t="shared" si="2"/>
        <v>518.30237838096366</v>
      </c>
      <c r="L33" s="17">
        <f t="shared" si="4"/>
        <v>8.9097781810789992E-2</v>
      </c>
      <c r="M33" s="45">
        <v>1.7721520224660437E-2</v>
      </c>
      <c r="N33" s="27" t="s">
        <v>33</v>
      </c>
      <c r="O33" s="20" t="s">
        <v>32</v>
      </c>
      <c r="P33" s="20" t="s">
        <v>33</v>
      </c>
      <c r="Q33" s="20" t="s">
        <v>306</v>
      </c>
      <c r="R33" s="20"/>
      <c r="S33" s="20"/>
      <c r="T33" s="20"/>
      <c r="U33" s="20"/>
      <c r="V33" s="20" t="s">
        <v>88</v>
      </c>
      <c r="W33" s="19" t="s">
        <v>31</v>
      </c>
      <c r="X33" s="19" t="s">
        <v>31</v>
      </c>
      <c r="Y33" s="4"/>
      <c r="Z33" s="21" t="s">
        <v>330</v>
      </c>
      <c r="AA33" s="14">
        <v>850000</v>
      </c>
      <c r="AB33" s="14">
        <v>1024</v>
      </c>
      <c r="AC33" s="14">
        <f t="shared" si="0"/>
        <v>830.078125</v>
      </c>
      <c r="AD33" s="22"/>
      <c r="AE33" s="11"/>
      <c r="AK33" s="1"/>
      <c r="AN33" s="1"/>
      <c r="AV33" s="1"/>
    </row>
    <row r="34" spans="1:48" s="38" customFormat="1">
      <c r="A34" s="101"/>
      <c r="B34" s="11">
        <v>32</v>
      </c>
      <c r="C34" s="32" t="s">
        <v>436</v>
      </c>
      <c r="D34" s="11" t="s">
        <v>106</v>
      </c>
      <c r="E34" s="109">
        <v>43435</v>
      </c>
      <c r="F34" s="13">
        <f t="shared" si="1"/>
        <v>86.805679875343102</v>
      </c>
      <c r="G34" s="14">
        <v>86805679.875343099</v>
      </c>
      <c r="H34" s="30">
        <v>61520</v>
      </c>
      <c r="I34" s="42">
        <v>0.53211963589076727</v>
      </c>
      <c r="J34" s="43">
        <v>0.20949284785435632</v>
      </c>
      <c r="K34" s="30">
        <f t="shared" si="2"/>
        <v>1411.0156026551219</v>
      </c>
      <c r="L34" s="17">
        <f t="shared" si="4"/>
        <v>0.2425579459806774</v>
      </c>
      <c r="M34" s="45">
        <v>1.4602117415968485E-2</v>
      </c>
      <c r="N34" s="27" t="s">
        <v>302</v>
      </c>
      <c r="O34" s="20" t="s">
        <v>32</v>
      </c>
      <c r="P34" s="20" t="s">
        <v>33</v>
      </c>
      <c r="Q34" s="20" t="s">
        <v>32</v>
      </c>
      <c r="R34" s="20">
        <v>2015</v>
      </c>
      <c r="S34" s="20">
        <v>2017</v>
      </c>
      <c r="T34" s="20"/>
      <c r="U34" s="20"/>
      <c r="V34" s="20">
        <v>2017</v>
      </c>
      <c r="W34" s="19" t="s">
        <v>31</v>
      </c>
      <c r="X34" s="19" t="s">
        <v>31</v>
      </c>
      <c r="Y34" s="4"/>
      <c r="Z34" s="21" t="s">
        <v>333</v>
      </c>
      <c r="AA34" s="14">
        <v>800000</v>
      </c>
      <c r="AB34" s="14">
        <v>1092.1566774379178</v>
      </c>
      <c r="AC34" s="14">
        <f t="shared" si="0"/>
        <v>732.49563595281404</v>
      </c>
      <c r="AD34" s="22"/>
      <c r="AE34" s="49"/>
      <c r="AF34" s="49"/>
      <c r="AH34" s="22"/>
      <c r="AI34" s="51"/>
      <c r="AJ34" s="22"/>
      <c r="AK34" s="1"/>
      <c r="AN34" s="1"/>
      <c r="AV34" s="1"/>
    </row>
    <row r="35" spans="1:48" s="38" customFormat="1" ht="25.5">
      <c r="A35" s="48"/>
      <c r="B35" s="11">
        <v>33</v>
      </c>
      <c r="C35" s="32" t="s">
        <v>437</v>
      </c>
      <c r="D35" s="11" t="s">
        <v>117</v>
      </c>
      <c r="E35" s="109">
        <v>43435</v>
      </c>
      <c r="F35" s="13">
        <f t="shared" si="1"/>
        <v>11.7084943001333</v>
      </c>
      <c r="G35" s="14">
        <v>11708494.300133299</v>
      </c>
      <c r="H35" s="30">
        <v>22591</v>
      </c>
      <c r="I35" s="42">
        <v>0.99588331636492411</v>
      </c>
      <c r="J35" s="43">
        <v>0.62015847018724268</v>
      </c>
      <c r="K35" s="30">
        <f t="shared" si="2"/>
        <v>518.28136426600418</v>
      </c>
      <c r="L35" s="17">
        <f>K35/$AH$27</f>
        <v>2.5104508078585223E-2</v>
      </c>
      <c r="M35" s="45">
        <v>2.3209277694250071E-2</v>
      </c>
      <c r="N35" s="27" t="s">
        <v>302</v>
      </c>
      <c r="O35" s="20" t="s">
        <v>32</v>
      </c>
      <c r="P35" s="20" t="s">
        <v>32</v>
      </c>
      <c r="Q35" s="4" t="s">
        <v>32</v>
      </c>
      <c r="R35" s="20">
        <v>2013</v>
      </c>
      <c r="S35" s="20"/>
      <c r="T35" s="20"/>
      <c r="U35" s="20"/>
      <c r="V35" s="20">
        <v>2017</v>
      </c>
      <c r="W35" s="19" t="s">
        <v>31</v>
      </c>
      <c r="X35" s="19" t="s">
        <v>31</v>
      </c>
      <c r="Y35" s="4"/>
      <c r="Z35" s="21" t="s">
        <v>351</v>
      </c>
      <c r="AA35" s="14">
        <v>1000000</v>
      </c>
      <c r="AB35" s="14">
        <v>938.38807894944409</v>
      </c>
      <c r="AC35" s="14">
        <f t="shared" si="0"/>
        <v>1065.6571864377609</v>
      </c>
      <c r="AD35" s="22"/>
      <c r="AE35" s="49"/>
      <c r="AF35" s="6" t="s">
        <v>136</v>
      </c>
      <c r="AG35" s="6" t="s">
        <v>448</v>
      </c>
      <c r="AH35" s="6" t="s">
        <v>449</v>
      </c>
      <c r="AI35" s="6" t="s">
        <v>450</v>
      </c>
      <c r="AJ35" s="6" t="s">
        <v>451</v>
      </c>
      <c r="AK35" s="1"/>
      <c r="AN35" s="1"/>
      <c r="AV35" s="1"/>
    </row>
    <row r="36" spans="1:48">
      <c r="A36" s="102"/>
      <c r="B36" s="11">
        <v>34</v>
      </c>
      <c r="C36" s="32" t="s">
        <v>370</v>
      </c>
      <c r="D36" s="11" t="s">
        <v>117</v>
      </c>
      <c r="E36" s="109">
        <v>43435</v>
      </c>
      <c r="F36" s="13">
        <f t="shared" si="1"/>
        <v>18.239336719999997</v>
      </c>
      <c r="G36" s="14">
        <v>18239336.719999999</v>
      </c>
      <c r="H36" s="30">
        <v>41674</v>
      </c>
      <c r="I36" s="42">
        <v>0.87649999999999995</v>
      </c>
      <c r="J36" s="42">
        <v>0.63639347099999999</v>
      </c>
      <c r="K36" s="30">
        <f t="shared" si="2"/>
        <v>437.6670518788693</v>
      </c>
      <c r="L36" s="17">
        <f>K36/$AH$27</f>
        <v>2.1199712737470608E-2</v>
      </c>
      <c r="M36" s="45">
        <v>3.4277361999999999E-2</v>
      </c>
      <c r="N36" s="27" t="s">
        <v>33</v>
      </c>
      <c r="O36" s="20" t="s">
        <v>32</v>
      </c>
      <c r="P36" s="20" t="s">
        <v>32</v>
      </c>
      <c r="Q36" s="4" t="s">
        <v>32</v>
      </c>
      <c r="R36" s="20">
        <v>2014</v>
      </c>
      <c r="S36" s="20">
        <v>2017</v>
      </c>
      <c r="T36" s="20"/>
      <c r="U36" s="20"/>
      <c r="V36" s="20">
        <v>2017</v>
      </c>
      <c r="W36" s="19" t="s">
        <v>31</v>
      </c>
      <c r="X36" s="19" t="s">
        <v>31</v>
      </c>
      <c r="Y36" s="4"/>
      <c r="Z36" s="21" t="s">
        <v>84</v>
      </c>
      <c r="AA36" s="14">
        <v>2000000</v>
      </c>
      <c r="AB36" s="14">
        <v>1507</v>
      </c>
      <c r="AC36" s="14">
        <f t="shared" si="0"/>
        <v>1327.1400132714002</v>
      </c>
      <c r="AD36" s="22"/>
      <c r="AF36" s="11" t="s">
        <v>140</v>
      </c>
      <c r="AG36" s="4">
        <v>18866.285</v>
      </c>
      <c r="AH36" s="36">
        <v>0.80026863095122702</v>
      </c>
      <c r="AI36" s="4">
        <v>31.5</v>
      </c>
      <c r="AJ36" s="37" t="s">
        <v>141</v>
      </c>
    </row>
    <row r="37" spans="1:48">
      <c r="A37" s="101"/>
      <c r="B37" s="11">
        <v>35</v>
      </c>
      <c r="C37" s="32" t="s">
        <v>419</v>
      </c>
      <c r="D37" s="11" t="s">
        <v>117</v>
      </c>
      <c r="E37" s="109">
        <v>43435</v>
      </c>
      <c r="F37" s="13">
        <f t="shared" si="1"/>
        <v>8.6867898988022336</v>
      </c>
      <c r="G37" s="14">
        <v>8686789.8988022339</v>
      </c>
      <c r="H37" s="30">
        <v>34497</v>
      </c>
      <c r="I37" s="42">
        <v>0.99605762819955357</v>
      </c>
      <c r="J37" s="42">
        <v>0.82001333449285441</v>
      </c>
      <c r="K37" s="30">
        <f t="shared" si="2"/>
        <v>251.8129083341228</v>
      </c>
      <c r="L37" s="17">
        <f>K37/$AH$27</f>
        <v>1.2197311397678367E-2</v>
      </c>
      <c r="M37" s="45">
        <v>1.7289466232471119E-2</v>
      </c>
      <c r="N37" s="27" t="s">
        <v>33</v>
      </c>
      <c r="O37" s="20" t="s">
        <v>32</v>
      </c>
      <c r="P37" s="20" t="s">
        <v>33</v>
      </c>
      <c r="Q37" s="20" t="s">
        <v>418</v>
      </c>
      <c r="R37" s="20"/>
      <c r="S37" s="20"/>
      <c r="T37" s="20"/>
      <c r="U37" s="20"/>
      <c r="V37" s="20"/>
      <c r="W37" s="19"/>
      <c r="X37" s="19"/>
      <c r="Y37" s="4"/>
      <c r="Z37" s="21" t="s">
        <v>100</v>
      </c>
      <c r="AA37" s="14">
        <v>2000000</v>
      </c>
      <c r="AB37" s="14">
        <v>1507</v>
      </c>
      <c r="AC37" s="14">
        <f t="shared" si="0"/>
        <v>1327.1400132714002</v>
      </c>
      <c r="AD37" s="22"/>
      <c r="AF37" s="11" t="s">
        <v>145</v>
      </c>
      <c r="AG37" s="4">
        <v>8467.4529999999995</v>
      </c>
      <c r="AH37" s="36">
        <v>0.70599999999999996</v>
      </c>
      <c r="AI37" s="4">
        <v>41</v>
      </c>
      <c r="AJ37" s="37" t="s">
        <v>141</v>
      </c>
    </row>
    <row r="38" spans="1:48">
      <c r="A38" s="101"/>
      <c r="B38" s="11">
        <v>36</v>
      </c>
      <c r="C38" s="11" t="s">
        <v>56</v>
      </c>
      <c r="D38" s="11" t="s">
        <v>120</v>
      </c>
      <c r="E38" s="109">
        <v>43435</v>
      </c>
      <c r="F38" s="13">
        <f t="shared" si="1"/>
        <v>49.151290995499593</v>
      </c>
      <c r="G38" s="14">
        <v>49151290.995499596</v>
      </c>
      <c r="H38" s="30">
        <v>42839</v>
      </c>
      <c r="I38" s="42">
        <v>0.69301337566236376</v>
      </c>
      <c r="J38" s="43">
        <v>0.38000420177875299</v>
      </c>
      <c r="K38" s="30">
        <f t="shared" si="2"/>
        <v>1147.3491677093209</v>
      </c>
      <c r="L38" s="17">
        <f>K38/$AH$28</f>
        <v>0.20188954173395518</v>
      </c>
      <c r="M38" s="45">
        <v>3.0866441605844726E-2</v>
      </c>
      <c r="N38" s="27" t="s">
        <v>33</v>
      </c>
      <c r="O38" s="20" t="s">
        <v>32</v>
      </c>
      <c r="P38" s="20" t="s">
        <v>33</v>
      </c>
      <c r="Q38" s="20" t="s">
        <v>141</v>
      </c>
      <c r="R38" s="20"/>
      <c r="S38" s="20"/>
      <c r="T38" s="20"/>
      <c r="U38" s="20"/>
      <c r="V38" s="20" t="s">
        <v>88</v>
      </c>
      <c r="W38" s="19">
        <v>0.52</v>
      </c>
      <c r="X38" s="19" t="s">
        <v>31</v>
      </c>
      <c r="Y38" s="4"/>
      <c r="Z38" s="21" t="s">
        <v>424</v>
      </c>
      <c r="AA38" s="14">
        <v>1500000</v>
      </c>
      <c r="AB38" s="116">
        <f>K16</f>
        <v>3478.0006935041174</v>
      </c>
      <c r="AC38" s="14">
        <f t="shared" si="0"/>
        <v>431.28226017940676</v>
      </c>
      <c r="AD38" s="22"/>
      <c r="AF38" s="11" t="s">
        <v>148</v>
      </c>
      <c r="AG38" s="4">
        <v>16111.564</v>
      </c>
      <c r="AH38" s="36">
        <v>0.75900000000000001</v>
      </c>
      <c r="AI38" s="37">
        <v>4.2</v>
      </c>
      <c r="AJ38" s="37">
        <v>51.3</v>
      </c>
    </row>
    <row r="39" spans="1:48">
      <c r="A39" s="53"/>
      <c r="B39" s="11">
        <v>37</v>
      </c>
      <c r="C39" s="11" t="s">
        <v>128</v>
      </c>
      <c r="D39" s="11" t="s">
        <v>120</v>
      </c>
      <c r="E39" s="109">
        <v>43435</v>
      </c>
      <c r="F39" s="13">
        <f t="shared" si="1"/>
        <v>38.647741696231101</v>
      </c>
      <c r="G39" s="14">
        <v>38647741.696231104</v>
      </c>
      <c r="H39" s="30">
        <v>16290</v>
      </c>
      <c r="I39" s="42">
        <v>0.62928176795580115</v>
      </c>
      <c r="J39" s="43">
        <v>0.41190914671577655</v>
      </c>
      <c r="K39" s="30">
        <f t="shared" si="2"/>
        <v>2372.4826087311912</v>
      </c>
      <c r="L39" s="17">
        <f>K39/$AH$28</f>
        <v>0.41746613858168358</v>
      </c>
      <c r="M39" s="45">
        <v>1.1317450115991723E-2</v>
      </c>
      <c r="N39" s="27" t="s">
        <v>33</v>
      </c>
      <c r="O39" s="20" t="s">
        <v>32</v>
      </c>
      <c r="P39" s="20" t="s">
        <v>33</v>
      </c>
      <c r="Q39" s="4" t="s">
        <v>32</v>
      </c>
      <c r="R39" s="20">
        <v>2008</v>
      </c>
      <c r="S39" s="20"/>
      <c r="T39" s="20"/>
      <c r="U39" s="20"/>
      <c r="V39" s="20">
        <v>2008</v>
      </c>
      <c r="W39" s="19" t="s">
        <v>31</v>
      </c>
      <c r="X39" s="19" t="s">
        <v>31</v>
      </c>
      <c r="Y39" s="4"/>
      <c r="Z39" s="21" t="s">
        <v>90</v>
      </c>
      <c r="AA39" s="14">
        <v>1000000</v>
      </c>
      <c r="AB39" s="14">
        <v>2268</v>
      </c>
      <c r="AC39" s="14">
        <f t="shared" si="0"/>
        <v>440.91710758377423</v>
      </c>
      <c r="AD39" s="22"/>
      <c r="AF39" s="11" t="s">
        <v>151</v>
      </c>
      <c r="AG39" s="4">
        <v>17644.722000000002</v>
      </c>
      <c r="AH39" s="36">
        <v>0.79400000000000004</v>
      </c>
      <c r="AI39" s="37">
        <v>21.7</v>
      </c>
      <c r="AJ39" s="37">
        <v>48.7</v>
      </c>
    </row>
    <row r="40" spans="1:48">
      <c r="A40" s="53"/>
      <c r="B40" s="11">
        <v>38</v>
      </c>
      <c r="C40" s="11" t="s">
        <v>130</v>
      </c>
      <c r="D40" s="11" t="s">
        <v>120</v>
      </c>
      <c r="E40" s="109">
        <v>43435</v>
      </c>
      <c r="F40" s="13">
        <f t="shared" si="1"/>
        <v>14.59116316000001</v>
      </c>
      <c r="G40" s="14">
        <v>14591163.160000009</v>
      </c>
      <c r="H40" s="30">
        <v>8304</v>
      </c>
      <c r="I40" s="42">
        <v>0.57935934489402696</v>
      </c>
      <c r="J40" s="42">
        <v>0.18569364161849711</v>
      </c>
      <c r="K40" s="30">
        <f t="shared" si="2"/>
        <v>1757.1246579961476</v>
      </c>
      <c r="L40" s="17">
        <f>K40/$AH$28</f>
        <v>0.30918669046539898</v>
      </c>
      <c r="M40" s="45">
        <v>2.7370266209811867E-2</v>
      </c>
      <c r="N40" s="27" t="s">
        <v>33</v>
      </c>
      <c r="O40" s="20" t="s">
        <v>32</v>
      </c>
      <c r="P40" s="20" t="s">
        <v>33</v>
      </c>
      <c r="Q40" s="20" t="s">
        <v>141</v>
      </c>
      <c r="R40" s="20"/>
      <c r="S40" s="20"/>
      <c r="T40" s="20"/>
      <c r="U40" s="20"/>
      <c r="V40" s="20" t="s">
        <v>88</v>
      </c>
      <c r="W40" s="19" t="s">
        <v>31</v>
      </c>
      <c r="X40" s="19">
        <v>0.53</v>
      </c>
      <c r="Y40" s="4"/>
      <c r="Z40" s="21" t="s">
        <v>103</v>
      </c>
      <c r="AA40" s="14">
        <v>1000000</v>
      </c>
      <c r="AB40" s="14">
        <v>4344</v>
      </c>
      <c r="AC40" s="14">
        <f t="shared" si="0"/>
        <v>230.20257826887661</v>
      </c>
      <c r="AD40" s="4"/>
      <c r="AF40" s="11" t="s">
        <v>154</v>
      </c>
      <c r="AG40" s="4">
        <v>25891.128000000001</v>
      </c>
      <c r="AH40" s="36">
        <v>0.84299999999999997</v>
      </c>
      <c r="AI40" s="37">
        <v>14.4</v>
      </c>
      <c r="AJ40" s="37">
        <v>47.7</v>
      </c>
    </row>
    <row r="41" spans="1:48">
      <c r="A41" s="102"/>
      <c r="B41" s="11">
        <v>39</v>
      </c>
      <c r="C41" s="11" t="s">
        <v>433</v>
      </c>
      <c r="D41" s="11" t="s">
        <v>120</v>
      </c>
      <c r="E41" s="109">
        <v>43435</v>
      </c>
      <c r="F41" s="13">
        <f t="shared" si="1"/>
        <v>90.608447504813853</v>
      </c>
      <c r="G41" s="14">
        <v>90608447.50481385</v>
      </c>
      <c r="H41" s="30">
        <v>59273</v>
      </c>
      <c r="I41" s="42">
        <v>0.48684898689116463</v>
      </c>
      <c r="J41" s="43">
        <v>0.77723415383058059</v>
      </c>
      <c r="K41" s="30">
        <f t="shared" si="2"/>
        <v>1528.66309288907</v>
      </c>
      <c r="L41" s="17">
        <f>K41/$AH$28</f>
        <v>0.26898619877429808</v>
      </c>
      <c r="M41" s="45">
        <v>3.9495837540850114E-2</v>
      </c>
      <c r="N41" s="27" t="s">
        <v>302</v>
      </c>
      <c r="O41" s="20" t="s">
        <v>32</v>
      </c>
      <c r="P41" s="20" t="s">
        <v>32</v>
      </c>
      <c r="Q41" s="4" t="s">
        <v>32</v>
      </c>
      <c r="R41" s="20"/>
      <c r="S41" s="20"/>
      <c r="T41" s="20" t="s">
        <v>92</v>
      </c>
      <c r="U41" s="20"/>
      <c r="V41" s="20">
        <v>2017</v>
      </c>
      <c r="W41" s="19" t="s">
        <v>31</v>
      </c>
      <c r="X41" s="19" t="s">
        <v>31</v>
      </c>
      <c r="Y41" s="4"/>
      <c r="Z41" s="21" t="s">
        <v>334</v>
      </c>
      <c r="AA41" s="14">
        <v>1000000</v>
      </c>
      <c r="AB41" s="14">
        <v>5428.9224180530391</v>
      </c>
      <c r="AC41" s="14">
        <f t="shared" si="0"/>
        <v>184.19861677791806</v>
      </c>
      <c r="AD41" s="4"/>
      <c r="AE41" s="5"/>
      <c r="AF41" s="11" t="s">
        <v>159</v>
      </c>
      <c r="AG41" s="4">
        <v>1875.3340000000001</v>
      </c>
      <c r="AH41" s="36">
        <v>0.498</v>
      </c>
      <c r="AI41" s="37">
        <v>58.5</v>
      </c>
      <c r="AJ41" s="37">
        <v>41.1</v>
      </c>
    </row>
    <row r="42" spans="1:48">
      <c r="A42" s="102"/>
      <c r="B42" s="11">
        <v>40</v>
      </c>
      <c r="C42" s="11" t="s">
        <v>438</v>
      </c>
      <c r="D42" s="11" t="s">
        <v>120</v>
      </c>
      <c r="E42" s="109">
        <v>43435</v>
      </c>
      <c r="F42" s="13">
        <f t="shared" si="1"/>
        <v>17.2847336434636</v>
      </c>
      <c r="G42" s="14">
        <v>17284733.6434636</v>
      </c>
      <c r="H42" s="30">
        <v>44139</v>
      </c>
      <c r="I42" s="15">
        <v>0.90346405672987606</v>
      </c>
      <c r="J42" s="43">
        <v>0.52</v>
      </c>
      <c r="K42" s="30">
        <f t="shared" si="2"/>
        <v>391.59776260140922</v>
      </c>
      <c r="L42" s="17">
        <f>K42/$AH$28</f>
        <v>6.8906218839625527E-2</v>
      </c>
      <c r="M42" s="45">
        <v>7.1999999999999995E-2</v>
      </c>
      <c r="N42" s="27" t="s">
        <v>302</v>
      </c>
      <c r="O42" s="20" t="s">
        <v>32</v>
      </c>
      <c r="P42" s="20" t="s">
        <v>32</v>
      </c>
      <c r="Q42" s="4" t="s">
        <v>32</v>
      </c>
      <c r="R42" s="20">
        <v>2013</v>
      </c>
      <c r="S42" s="20" t="s">
        <v>33</v>
      </c>
      <c r="T42" s="20"/>
      <c r="U42" s="20"/>
      <c r="V42" s="20">
        <v>2017</v>
      </c>
      <c r="W42" s="19" t="s">
        <v>31</v>
      </c>
      <c r="X42" s="19" t="s">
        <v>31</v>
      </c>
      <c r="Y42" s="4"/>
      <c r="Z42" s="21" t="s">
        <v>380</v>
      </c>
      <c r="AA42" s="14">
        <v>500000</v>
      </c>
      <c r="AB42" s="14">
        <v>5822.1194297352431</v>
      </c>
      <c r="AC42" s="14">
        <f t="shared" si="0"/>
        <v>85.879378812869376</v>
      </c>
      <c r="AD42" s="4"/>
      <c r="AE42" s="11"/>
      <c r="AF42" s="11" t="s">
        <v>162</v>
      </c>
      <c r="AG42" s="4">
        <v>9434.4560000000001</v>
      </c>
      <c r="AH42" s="36">
        <v>0.73199999999999998</v>
      </c>
      <c r="AI42" s="37">
        <v>17.100000000000001</v>
      </c>
      <c r="AJ42" s="37" t="s">
        <v>141</v>
      </c>
    </row>
    <row r="43" spans="1:48">
      <c r="A43" s="103"/>
      <c r="B43" s="11">
        <v>41</v>
      </c>
      <c r="C43" s="11" t="s">
        <v>137</v>
      </c>
      <c r="D43" s="11" t="s">
        <v>122</v>
      </c>
      <c r="E43" s="109">
        <v>43435</v>
      </c>
      <c r="F43" s="13">
        <f t="shared" si="1"/>
        <v>27.335000000000001</v>
      </c>
      <c r="G43" s="14">
        <v>27335000</v>
      </c>
      <c r="H43" s="30">
        <v>17328</v>
      </c>
      <c r="I43" s="15">
        <v>0.43842336103416435</v>
      </c>
      <c r="J43" s="16">
        <v>0.44217451523545709</v>
      </c>
      <c r="K43" s="30">
        <f t="shared" si="2"/>
        <v>1577.5046168051708</v>
      </c>
      <c r="L43" s="17">
        <f>K43/$AH$29</f>
        <v>5.8874511363705508E-2</v>
      </c>
      <c r="M43" s="45">
        <v>4.9277483080299979E-2</v>
      </c>
      <c r="N43" s="27" t="s">
        <v>302</v>
      </c>
      <c r="O43" s="20" t="s">
        <v>32</v>
      </c>
      <c r="P43" s="20" t="s">
        <v>33</v>
      </c>
      <c r="Q43" s="20" t="s">
        <v>33</v>
      </c>
      <c r="R43" s="20"/>
      <c r="S43" s="20"/>
      <c r="T43" s="20"/>
      <c r="U43" s="20"/>
      <c r="V43" s="20" t="s">
        <v>88</v>
      </c>
      <c r="W43" s="19" t="s">
        <v>31</v>
      </c>
      <c r="X43" s="19" t="s">
        <v>31</v>
      </c>
      <c r="Y43" s="4"/>
      <c r="Z43" s="21" t="s">
        <v>422</v>
      </c>
      <c r="AA43" s="14">
        <v>2000000</v>
      </c>
      <c r="AB43" s="116">
        <f>K22</f>
        <v>6067.786937682311</v>
      </c>
      <c r="AC43" s="14">
        <f t="shared" si="0"/>
        <v>329.60946396775302</v>
      </c>
      <c r="AD43" s="4"/>
      <c r="AE43" s="11"/>
      <c r="AF43" s="11" t="s">
        <v>164</v>
      </c>
      <c r="AG43" s="4">
        <v>15362.976000000001</v>
      </c>
      <c r="AH43" s="36">
        <v>0.72</v>
      </c>
      <c r="AI43" s="37">
        <v>70</v>
      </c>
      <c r="AJ43" s="37" t="s">
        <v>141</v>
      </c>
    </row>
    <row r="44" spans="1:48">
      <c r="A44" s="103"/>
      <c r="B44" s="11">
        <v>42</v>
      </c>
      <c r="C44" s="11" t="s">
        <v>124</v>
      </c>
      <c r="D44" s="11" t="s">
        <v>122</v>
      </c>
      <c r="E44" s="109">
        <v>43344</v>
      </c>
      <c r="F44" s="13">
        <f t="shared" si="1"/>
        <v>6.2331490000000001</v>
      </c>
      <c r="G44" s="14">
        <v>6233149</v>
      </c>
      <c r="H44" s="30">
        <v>4587</v>
      </c>
      <c r="I44" s="42">
        <v>0.4153</v>
      </c>
      <c r="J44" s="43">
        <v>1</v>
      </c>
      <c r="K44" s="30">
        <f t="shared" si="2"/>
        <v>1358.8726836712449</v>
      </c>
      <c r="L44" s="17">
        <f>K44/$AH$29</f>
        <v>5.0714885017995766E-2</v>
      </c>
      <c r="M44" s="45">
        <v>1.7229999999999999E-3</v>
      </c>
      <c r="N44" s="27" t="s">
        <v>33</v>
      </c>
      <c r="O44" s="20" t="s">
        <v>32</v>
      </c>
      <c r="P44" s="20" t="s">
        <v>33</v>
      </c>
      <c r="Q44" s="20" t="s">
        <v>33</v>
      </c>
      <c r="R44" s="20"/>
      <c r="S44" s="20"/>
      <c r="T44" s="20"/>
      <c r="U44" s="20"/>
      <c r="V44" s="20" t="s">
        <v>88</v>
      </c>
      <c r="W44" s="19" t="s">
        <v>31</v>
      </c>
      <c r="X44" s="19" t="s">
        <v>31</v>
      </c>
      <c r="Y44" s="4"/>
      <c r="Z44" s="21" t="s">
        <v>107</v>
      </c>
      <c r="AA44" s="14">
        <v>1000000</v>
      </c>
      <c r="AB44" s="14">
        <v>1680</v>
      </c>
      <c r="AC44" s="14">
        <f t="shared" si="0"/>
        <v>595.23809523809518</v>
      </c>
      <c r="AD44" s="4"/>
      <c r="AE44" s="11"/>
      <c r="AF44" s="11" t="s">
        <v>167</v>
      </c>
      <c r="AG44" s="4">
        <v>32196.66</v>
      </c>
      <c r="AH44" s="36">
        <v>0.78400000000000003</v>
      </c>
      <c r="AI44" s="37">
        <v>20</v>
      </c>
      <c r="AJ44" s="37" t="s">
        <v>141</v>
      </c>
    </row>
    <row r="45" spans="1:48">
      <c r="A45" s="103"/>
      <c r="B45" s="11">
        <v>43</v>
      </c>
      <c r="C45" s="11" t="s">
        <v>146</v>
      </c>
      <c r="D45" s="11" t="s">
        <v>125</v>
      </c>
      <c r="E45" s="109">
        <v>43344</v>
      </c>
      <c r="F45" s="13">
        <f t="shared" si="1"/>
        <v>2.2592657712220705E-2</v>
      </c>
      <c r="G45" s="14">
        <f>134664440/'[1]Exchange Rate'!$BO$32</f>
        <v>22592.657712220705</v>
      </c>
      <c r="H45" s="30">
        <v>79743</v>
      </c>
      <c r="I45" s="42">
        <v>0.85676485710344485</v>
      </c>
      <c r="J45" s="43">
        <v>0.31948885795618426</v>
      </c>
      <c r="K45" s="30">
        <f t="shared" si="2"/>
        <v>0.28331838170398288</v>
      </c>
      <c r="L45" s="17">
        <f>K45/$AH$30</f>
        <v>2.1031585543855982E-5</v>
      </c>
      <c r="M45" s="45">
        <v>0</v>
      </c>
      <c r="N45" s="27" t="s">
        <v>33</v>
      </c>
      <c r="O45" s="20" t="s">
        <v>32</v>
      </c>
      <c r="P45" s="20" t="s">
        <v>33</v>
      </c>
      <c r="Q45" s="4" t="s">
        <v>32</v>
      </c>
      <c r="R45" s="20"/>
      <c r="S45" s="20"/>
      <c r="T45" s="20"/>
      <c r="U45" s="20">
        <v>2014</v>
      </c>
      <c r="V45" s="20">
        <v>2014</v>
      </c>
      <c r="W45" s="19" t="s">
        <v>31</v>
      </c>
      <c r="X45" s="19" t="s">
        <v>31</v>
      </c>
      <c r="Y45" s="4"/>
      <c r="Z45" s="21" t="s">
        <v>109</v>
      </c>
      <c r="AA45" s="14">
        <v>500000</v>
      </c>
      <c r="AB45" s="14">
        <v>1760</v>
      </c>
      <c r="AC45" s="14">
        <f t="shared" si="0"/>
        <v>284.09090909090907</v>
      </c>
      <c r="AD45" s="4"/>
      <c r="AE45" s="11"/>
      <c r="AF45" s="11" t="s">
        <v>169</v>
      </c>
      <c r="AG45" s="4">
        <v>23266.781999999999</v>
      </c>
      <c r="AH45" s="36">
        <v>0.80400000000000005</v>
      </c>
      <c r="AI45" s="37">
        <v>9.6999999999999993</v>
      </c>
      <c r="AJ45" s="37">
        <v>39.700000000000003</v>
      </c>
    </row>
    <row r="46" spans="1:48">
      <c r="A46" s="103"/>
      <c r="B46" s="11">
        <v>44</v>
      </c>
      <c r="C46" s="11" t="s">
        <v>149</v>
      </c>
      <c r="D46" s="11" t="s">
        <v>127</v>
      </c>
      <c r="E46" s="109">
        <v>43435</v>
      </c>
      <c r="F46" s="13">
        <f t="shared" si="1"/>
        <v>104.5453602</v>
      </c>
      <c r="G46" s="14">
        <v>104545360.2</v>
      </c>
      <c r="H46" s="30">
        <v>57934</v>
      </c>
      <c r="I46" s="42">
        <v>0.451962578</v>
      </c>
      <c r="J46" s="43">
        <v>0.34054268700000001</v>
      </c>
      <c r="K46" s="30">
        <f t="shared" si="2"/>
        <v>1804.5596748023613</v>
      </c>
      <c r="L46" s="17">
        <f>K46/$AH$31</f>
        <v>0.12661430885940111</v>
      </c>
      <c r="M46" s="45">
        <v>2.8478135000000002E-2</v>
      </c>
      <c r="N46" s="27" t="s">
        <v>33</v>
      </c>
      <c r="O46" s="20" t="s">
        <v>32</v>
      </c>
      <c r="P46" s="20" t="s">
        <v>32</v>
      </c>
      <c r="Q46" s="20" t="s">
        <v>32</v>
      </c>
      <c r="R46" s="20">
        <v>2016</v>
      </c>
      <c r="S46" s="20" t="s">
        <v>33</v>
      </c>
      <c r="T46" s="20"/>
      <c r="U46" s="20"/>
      <c r="V46" s="20">
        <v>2016</v>
      </c>
      <c r="W46" s="19">
        <f>18902/H46</f>
        <v>0.32626782200434978</v>
      </c>
      <c r="X46" s="19" t="s">
        <v>31</v>
      </c>
      <c r="Y46" s="4"/>
      <c r="Z46" s="21" t="s">
        <v>112</v>
      </c>
      <c r="AA46" s="14">
        <v>1000000</v>
      </c>
      <c r="AB46" s="14">
        <v>1863</v>
      </c>
      <c r="AC46" s="14">
        <f t="shared" si="0"/>
        <v>536.76865271068175</v>
      </c>
      <c r="AD46" s="4"/>
      <c r="AE46" s="11"/>
      <c r="AF46" s="11" t="s">
        <v>172</v>
      </c>
      <c r="AG46" s="4" t="s">
        <v>141</v>
      </c>
      <c r="AH46" s="36">
        <v>0.77700000000000002</v>
      </c>
      <c r="AI46" s="37" t="s">
        <v>141</v>
      </c>
      <c r="AJ46" s="37" t="s">
        <v>141</v>
      </c>
    </row>
    <row r="47" spans="1:48">
      <c r="A47" s="103"/>
      <c r="B47" s="11">
        <v>45</v>
      </c>
      <c r="C47" s="11" t="s">
        <v>152</v>
      </c>
      <c r="D47" s="11" t="s">
        <v>127</v>
      </c>
      <c r="E47" s="109" t="s">
        <v>429</v>
      </c>
      <c r="F47" s="13">
        <f t="shared" si="1"/>
        <v>204.27591200000001</v>
      </c>
      <c r="G47" s="14">
        <v>204275912</v>
      </c>
      <c r="H47" s="30">
        <v>15461</v>
      </c>
      <c r="I47" s="42">
        <v>9.2620140000000004E-2</v>
      </c>
      <c r="J47" s="43">
        <v>2.8005950000000002E-2</v>
      </c>
      <c r="K47" s="30">
        <f t="shared" si="2"/>
        <v>13212.335036543562</v>
      </c>
      <c r="L47" s="17">
        <f>K47/$AH$31</f>
        <v>0.92702429984978407</v>
      </c>
      <c r="M47" s="45">
        <v>0</v>
      </c>
      <c r="N47" s="27" t="s">
        <v>302</v>
      </c>
      <c r="O47" s="20" t="s">
        <v>32</v>
      </c>
      <c r="P47" s="20" t="s">
        <v>33</v>
      </c>
      <c r="Q47" s="20" t="s">
        <v>32</v>
      </c>
      <c r="R47" s="20">
        <v>2011</v>
      </c>
      <c r="S47" s="20"/>
      <c r="T47" s="20"/>
      <c r="U47" s="20"/>
      <c r="V47" s="20">
        <v>2011</v>
      </c>
      <c r="W47" s="19">
        <f>2265/H47</f>
        <v>0.14649763922126641</v>
      </c>
      <c r="X47" s="19" t="s">
        <v>31</v>
      </c>
      <c r="Y47" s="4"/>
      <c r="Z47" s="21" t="s">
        <v>114</v>
      </c>
      <c r="AA47" s="14">
        <v>500000</v>
      </c>
      <c r="AB47" s="14">
        <v>1722</v>
      </c>
      <c r="AC47" s="14">
        <f t="shared" si="0"/>
        <v>290.36004645760744</v>
      </c>
      <c r="AD47" s="4"/>
      <c r="AE47" s="11"/>
      <c r="AF47" s="11" t="s">
        <v>175</v>
      </c>
      <c r="AG47" s="4">
        <v>10968.445</v>
      </c>
      <c r="AH47" s="36">
        <v>0.76100000000000001</v>
      </c>
      <c r="AI47" s="37">
        <v>19.7</v>
      </c>
      <c r="AJ47" s="37">
        <v>46.9</v>
      </c>
    </row>
    <row r="48" spans="1:48">
      <c r="A48" s="104"/>
      <c r="B48" s="11">
        <v>46</v>
      </c>
      <c r="C48" s="11" t="s">
        <v>229</v>
      </c>
      <c r="D48" s="11" t="s">
        <v>127</v>
      </c>
      <c r="E48" s="109">
        <v>43435</v>
      </c>
      <c r="F48" s="13">
        <f t="shared" si="1"/>
        <v>7.0653116444048676</v>
      </c>
      <c r="G48" s="14">
        <v>7065311.6444048677</v>
      </c>
      <c r="H48" s="30">
        <v>14662</v>
      </c>
      <c r="I48" s="42">
        <v>0.73700722957304599</v>
      </c>
      <c r="J48" s="43">
        <v>0.59984995225753646</v>
      </c>
      <c r="K48" s="30">
        <f t="shared" si="2"/>
        <v>481.87911911095807</v>
      </c>
      <c r="L48" s="17">
        <f>K48/$AH$31</f>
        <v>3.3810348569765759E-2</v>
      </c>
      <c r="M48" s="45">
        <v>1.3836814127634437E-2</v>
      </c>
      <c r="N48" s="27" t="s">
        <v>302</v>
      </c>
      <c r="O48" s="20" t="s">
        <v>32</v>
      </c>
      <c r="P48" s="20" t="s">
        <v>32</v>
      </c>
      <c r="Q48" s="20" t="s">
        <v>141</v>
      </c>
      <c r="R48" s="20"/>
      <c r="S48" s="20"/>
      <c r="T48" s="20"/>
      <c r="U48" s="20"/>
      <c r="V48" s="20" t="s">
        <v>88</v>
      </c>
      <c r="W48" s="19" t="s">
        <v>31</v>
      </c>
      <c r="X48" s="19" t="s">
        <v>31</v>
      </c>
      <c r="Y48" s="4"/>
      <c r="Z48" s="21" t="s">
        <v>116</v>
      </c>
      <c r="AA48" s="14">
        <v>300000</v>
      </c>
      <c r="AB48" s="14">
        <v>1618</v>
      </c>
      <c r="AC48" s="14">
        <f t="shared" si="0"/>
        <v>185.4140914709518</v>
      </c>
      <c r="AD48" s="4"/>
      <c r="AE48" s="11"/>
      <c r="AJ48" s="37"/>
    </row>
    <row r="49" spans="1:31">
      <c r="B49" s="11">
        <v>47</v>
      </c>
      <c r="C49" s="11" t="s">
        <v>308</v>
      </c>
      <c r="D49" s="11" t="s">
        <v>127</v>
      </c>
      <c r="E49" s="109">
        <v>43435</v>
      </c>
      <c r="F49" s="13">
        <f t="shared" si="1"/>
        <v>22.076691699999998</v>
      </c>
      <c r="G49" s="14">
        <v>22076691.699999999</v>
      </c>
      <c r="H49" s="30">
        <v>11592</v>
      </c>
      <c r="I49" s="42">
        <v>0.43648646800000002</v>
      </c>
      <c r="J49" s="43">
        <v>0.80671185599999995</v>
      </c>
      <c r="K49" s="30">
        <f t="shared" si="2"/>
        <v>1904.4765096618357</v>
      </c>
      <c r="L49" s="17">
        <f>K49/$AH$31</f>
        <v>0.13362482847025123</v>
      </c>
      <c r="M49" s="45">
        <v>1.5772296000000002E-2</v>
      </c>
      <c r="N49" s="27" t="s">
        <v>302</v>
      </c>
      <c r="O49" s="20" t="s">
        <v>32</v>
      </c>
      <c r="P49" s="20" t="s">
        <v>32</v>
      </c>
      <c r="Q49" s="20" t="s">
        <v>32</v>
      </c>
      <c r="R49" s="27"/>
      <c r="S49" s="27">
        <v>2016</v>
      </c>
      <c r="T49" s="27"/>
      <c r="U49" s="27"/>
      <c r="V49" s="27">
        <v>2016</v>
      </c>
      <c r="W49" s="19" t="s">
        <v>31</v>
      </c>
      <c r="X49" s="19" t="s">
        <v>31</v>
      </c>
      <c r="Y49" s="4"/>
      <c r="Z49" s="21" t="s">
        <v>119</v>
      </c>
      <c r="AA49" s="14">
        <v>300000</v>
      </c>
      <c r="AB49" s="14">
        <v>1618</v>
      </c>
      <c r="AC49" s="14">
        <f t="shared" si="0"/>
        <v>185.4140914709518</v>
      </c>
      <c r="AD49" s="4"/>
      <c r="AE49" s="11"/>
    </row>
    <row r="50" spans="1:31">
      <c r="B50" s="11">
        <v>48</v>
      </c>
      <c r="C50" s="11" t="s">
        <v>371</v>
      </c>
      <c r="D50" s="11" t="s">
        <v>127</v>
      </c>
      <c r="E50" s="109">
        <v>43160</v>
      </c>
      <c r="F50" s="13">
        <f t="shared" si="1"/>
        <v>41.855117999999997</v>
      </c>
      <c r="G50" s="14">
        <v>41855118</v>
      </c>
      <c r="H50" s="30">
        <v>43518</v>
      </c>
      <c r="I50" s="42">
        <v>0.34</v>
      </c>
      <c r="J50" s="43">
        <v>0</v>
      </c>
      <c r="K50" s="30">
        <f t="shared" si="2"/>
        <v>961.78863918378602</v>
      </c>
      <c r="L50" s="17">
        <f>K50/$AH$31</f>
        <v>6.7482503083427334E-2</v>
      </c>
      <c r="M50" s="45">
        <v>1.7899999999999999E-2</v>
      </c>
      <c r="N50" s="27" t="s">
        <v>302</v>
      </c>
      <c r="O50" s="20" t="s">
        <v>32</v>
      </c>
      <c r="P50" s="20" t="s">
        <v>33</v>
      </c>
      <c r="Q50" s="20" t="s">
        <v>418</v>
      </c>
      <c r="R50" s="27"/>
      <c r="S50" s="27"/>
      <c r="T50" s="27"/>
      <c r="U50" s="27"/>
      <c r="V50" s="27"/>
      <c r="W50" s="19" t="s">
        <v>31</v>
      </c>
      <c r="X50" s="19" t="s">
        <v>31</v>
      </c>
      <c r="Y50" s="4"/>
      <c r="Z50" s="21" t="s">
        <v>316</v>
      </c>
      <c r="AA50" s="14">
        <v>500000</v>
      </c>
      <c r="AB50" s="14">
        <v>1630</v>
      </c>
      <c r="AC50" s="14">
        <f t="shared" si="0"/>
        <v>306.74846625766872</v>
      </c>
      <c r="AD50" s="4"/>
      <c r="AE50" s="11"/>
    </row>
    <row r="51" spans="1:31">
      <c r="D51" s="2"/>
      <c r="E51" s="2"/>
      <c r="F51" s="2"/>
      <c r="G51" s="55"/>
      <c r="H51" s="56"/>
      <c r="I51" s="57"/>
      <c r="J51" s="57"/>
      <c r="K51" s="2"/>
      <c r="L51" s="2"/>
      <c r="M51" s="2"/>
      <c r="N51" s="2"/>
      <c r="O51" s="2"/>
      <c r="P51" s="2"/>
      <c r="Q51" s="2"/>
      <c r="R51" s="2"/>
      <c r="S51" s="2"/>
      <c r="T51" s="2"/>
      <c r="U51" s="2"/>
      <c r="V51" s="2"/>
      <c r="W51" s="2"/>
      <c r="X51" s="2"/>
      <c r="Y51" s="4"/>
      <c r="Z51" s="21" t="s">
        <v>61</v>
      </c>
      <c r="AA51" s="14">
        <v>400000</v>
      </c>
      <c r="AB51" s="14">
        <v>753</v>
      </c>
      <c r="AC51" s="14">
        <f t="shared" si="0"/>
        <v>531.20849933598936</v>
      </c>
      <c r="AD51" s="4"/>
      <c r="AE51" s="11"/>
    </row>
    <row r="52" spans="1:31" ht="13.9" customHeight="1">
      <c r="D52" s="2"/>
      <c r="E52" s="2"/>
      <c r="F52" s="2"/>
      <c r="G52" s="55"/>
      <c r="H52" s="56"/>
      <c r="I52" s="57"/>
      <c r="J52" s="57"/>
      <c r="K52" s="2"/>
      <c r="L52" s="2"/>
      <c r="M52" s="2"/>
      <c r="N52" s="2"/>
      <c r="O52" s="2"/>
      <c r="P52" s="2"/>
      <c r="Q52" s="2"/>
      <c r="R52" s="2"/>
      <c r="S52" s="2"/>
      <c r="T52" s="2"/>
      <c r="U52" s="2"/>
      <c r="V52" s="2"/>
      <c r="W52" s="2"/>
      <c r="X52" s="2"/>
      <c r="Y52" s="4"/>
      <c r="Z52" s="21" t="s">
        <v>124</v>
      </c>
      <c r="AA52" s="14">
        <v>300000</v>
      </c>
      <c r="AB52" s="14">
        <v>1114</v>
      </c>
      <c r="AC52" s="14">
        <f t="shared" si="0"/>
        <v>269.29982046678634</v>
      </c>
      <c r="AD52" s="4"/>
      <c r="AE52" s="11"/>
    </row>
    <row r="53" spans="1:31">
      <c r="D53" s="2"/>
      <c r="E53" s="2"/>
      <c r="F53" s="2"/>
      <c r="G53" s="55"/>
      <c r="H53" s="56"/>
      <c r="I53" s="57"/>
      <c r="J53" s="57"/>
      <c r="K53" s="2"/>
      <c r="L53" s="2"/>
      <c r="M53" s="2"/>
      <c r="N53" s="2"/>
      <c r="O53" s="2"/>
      <c r="P53" s="2"/>
      <c r="Q53" s="2"/>
      <c r="R53" s="2"/>
      <c r="S53" s="2"/>
      <c r="T53" s="2"/>
      <c r="U53" s="2"/>
      <c r="V53" s="2"/>
      <c r="W53" s="2"/>
      <c r="X53" s="2"/>
      <c r="Y53" s="4"/>
      <c r="Z53" s="52" t="s">
        <v>329</v>
      </c>
      <c r="AA53" s="14">
        <v>300000</v>
      </c>
      <c r="AB53" s="14">
        <v>1350</v>
      </c>
      <c r="AC53" s="14">
        <f t="shared" si="0"/>
        <v>222.22222222222223</v>
      </c>
      <c r="AD53" s="4"/>
      <c r="AE53" s="11"/>
    </row>
    <row r="54" spans="1:31">
      <c r="A54" s="54" t="s">
        <v>439</v>
      </c>
      <c r="W54" s="2"/>
      <c r="X54" s="2"/>
      <c r="Y54" s="4"/>
      <c r="Z54" s="52" t="s">
        <v>126</v>
      </c>
      <c r="AA54" s="14">
        <v>2000000</v>
      </c>
      <c r="AB54" s="14">
        <v>2912</v>
      </c>
      <c r="AC54" s="14">
        <f t="shared" si="0"/>
        <v>686.8131868131868</v>
      </c>
      <c r="AD54" s="4"/>
      <c r="AE54" s="11"/>
    </row>
    <row r="55" spans="1:31">
      <c r="A55" s="54" t="s">
        <v>440</v>
      </c>
      <c r="D55" s="60"/>
      <c r="E55" s="2"/>
      <c r="F55" s="2"/>
      <c r="G55" s="55"/>
      <c r="H55" s="56"/>
      <c r="I55" s="57"/>
      <c r="J55" s="57"/>
      <c r="K55" s="2"/>
      <c r="L55" s="2"/>
      <c r="M55" s="2"/>
      <c r="N55" s="2"/>
      <c r="O55" s="2"/>
      <c r="P55" s="2"/>
      <c r="Q55" s="2"/>
      <c r="R55" s="2"/>
      <c r="S55" s="2"/>
      <c r="T55" s="2"/>
      <c r="U55" s="2"/>
      <c r="V55" s="2"/>
      <c r="W55" s="2"/>
      <c r="X55" s="2"/>
      <c r="Y55" s="4"/>
      <c r="Z55" s="52" t="s">
        <v>129</v>
      </c>
      <c r="AA55" s="63">
        <v>250000</v>
      </c>
      <c r="AB55" s="63">
        <v>285</v>
      </c>
      <c r="AC55" s="63">
        <f t="shared" si="0"/>
        <v>877.19298245614038</v>
      </c>
      <c r="AD55" s="4"/>
      <c r="AE55" s="11"/>
    </row>
    <row r="56" spans="1:31">
      <c r="A56" s="54" t="s">
        <v>394</v>
      </c>
      <c r="D56" s="60"/>
      <c r="E56" s="2"/>
      <c r="F56" s="2"/>
      <c r="G56" s="55"/>
      <c r="H56" s="56"/>
      <c r="I56" s="57"/>
      <c r="J56" s="57"/>
      <c r="K56" s="2"/>
      <c r="L56" s="2"/>
      <c r="M56" s="2"/>
      <c r="N56" s="2"/>
      <c r="O56" s="2"/>
      <c r="P56" s="2"/>
      <c r="Q56" s="2"/>
      <c r="R56" s="2"/>
      <c r="S56" s="2"/>
      <c r="T56" s="2"/>
      <c r="U56" s="2"/>
      <c r="V56" s="2"/>
      <c r="W56" s="2"/>
      <c r="X56" s="2"/>
      <c r="Y56" s="4"/>
      <c r="Z56" s="52" t="s">
        <v>131</v>
      </c>
      <c r="AA56" s="63">
        <v>250000</v>
      </c>
      <c r="AB56" s="63">
        <v>277</v>
      </c>
      <c r="AC56" s="63">
        <f t="shared" si="0"/>
        <v>902.52707581227435</v>
      </c>
      <c r="AD56" s="4"/>
      <c r="AE56" s="11"/>
    </row>
    <row r="57" spans="1:31">
      <c r="A57" s="54" t="s">
        <v>441</v>
      </c>
      <c r="D57" s="60"/>
      <c r="E57" s="2"/>
      <c r="F57" s="2"/>
      <c r="G57" s="55"/>
      <c r="H57" s="56"/>
      <c r="I57" s="57"/>
      <c r="J57" s="57"/>
      <c r="K57" s="2"/>
      <c r="L57" s="2"/>
      <c r="M57" s="2"/>
      <c r="N57" s="2"/>
      <c r="O57" s="2"/>
      <c r="P57" s="2"/>
      <c r="Q57" s="2"/>
      <c r="R57" s="2"/>
      <c r="S57" s="2"/>
      <c r="T57" s="2"/>
      <c r="U57" s="2"/>
      <c r="V57" s="2"/>
      <c r="W57" s="2"/>
      <c r="X57" s="2"/>
      <c r="Y57" s="4"/>
      <c r="Z57" s="52" t="s">
        <v>133</v>
      </c>
      <c r="AA57" s="63">
        <v>250000</v>
      </c>
      <c r="AB57" s="63">
        <v>333</v>
      </c>
      <c r="AC57" s="63">
        <f t="shared" si="0"/>
        <v>750.75075075075074</v>
      </c>
      <c r="AD57" s="4"/>
      <c r="AE57" s="11"/>
    </row>
    <row r="58" spans="1:31">
      <c r="A58" s="54" t="s">
        <v>442</v>
      </c>
      <c r="D58" s="60"/>
      <c r="E58" s="2"/>
      <c r="F58" s="2"/>
      <c r="G58" s="55"/>
      <c r="H58" s="56"/>
      <c r="I58" s="57"/>
      <c r="J58" s="57"/>
      <c r="K58" s="2"/>
      <c r="L58" s="2"/>
      <c r="M58" s="2"/>
      <c r="N58" s="2"/>
      <c r="O58" s="2"/>
      <c r="P58" s="2"/>
      <c r="Q58" s="2"/>
      <c r="R58" s="2"/>
      <c r="S58" s="2"/>
      <c r="T58" s="2"/>
      <c r="U58" s="2"/>
      <c r="V58" s="2"/>
      <c r="W58" s="2"/>
      <c r="X58" s="2"/>
      <c r="Y58" s="4"/>
      <c r="Z58" s="21" t="s">
        <v>221</v>
      </c>
      <c r="AA58" s="14">
        <v>250000</v>
      </c>
      <c r="AB58" s="14">
        <v>335</v>
      </c>
      <c r="AC58" s="14">
        <f t="shared" si="0"/>
        <v>746.26865671641792</v>
      </c>
      <c r="AD58" s="4"/>
      <c r="AE58" s="11"/>
    </row>
    <row r="59" spans="1:31">
      <c r="A59" s="54" t="s">
        <v>452</v>
      </c>
      <c r="D59" s="60"/>
      <c r="E59" s="2"/>
      <c r="F59" s="2"/>
      <c r="G59" s="55"/>
      <c r="H59" s="56"/>
      <c r="I59" s="57"/>
      <c r="J59" s="57"/>
      <c r="K59" s="2"/>
      <c r="L59" s="2"/>
      <c r="M59" s="2"/>
      <c r="N59" s="2"/>
      <c r="O59" s="2"/>
      <c r="P59" s="2"/>
      <c r="Q59" s="2"/>
      <c r="R59" s="2"/>
      <c r="S59" s="2"/>
      <c r="T59" s="2"/>
      <c r="U59" s="2"/>
      <c r="V59" s="2"/>
      <c r="W59" s="2"/>
      <c r="X59" s="2"/>
      <c r="Y59" s="4"/>
      <c r="Z59" s="21" t="s">
        <v>293</v>
      </c>
      <c r="AA59" s="14">
        <v>250000</v>
      </c>
      <c r="AB59" s="14">
        <v>378</v>
      </c>
      <c r="AC59" s="14">
        <f t="shared" si="0"/>
        <v>661.37566137566137</v>
      </c>
      <c r="AD59" s="4"/>
      <c r="AE59" s="11"/>
    </row>
    <row r="60" spans="1:31">
      <c r="A60" s="54" t="s">
        <v>453</v>
      </c>
      <c r="D60" s="60"/>
      <c r="E60" s="2"/>
      <c r="F60" s="2"/>
      <c r="G60" s="55"/>
      <c r="H60" s="56"/>
      <c r="I60" s="57"/>
      <c r="J60" s="57"/>
      <c r="K60" s="2"/>
      <c r="L60" s="2"/>
      <c r="M60" s="2"/>
      <c r="N60" s="2"/>
      <c r="O60" s="2"/>
      <c r="P60" s="2"/>
      <c r="Q60" s="2"/>
      <c r="R60" s="2"/>
      <c r="S60" s="2"/>
      <c r="T60" s="2"/>
      <c r="U60" s="2"/>
      <c r="V60" s="2"/>
      <c r="W60" s="2"/>
      <c r="X60" s="2"/>
      <c r="Y60" s="4"/>
      <c r="Z60" s="21" t="s">
        <v>326</v>
      </c>
      <c r="AA60" s="14">
        <v>300000</v>
      </c>
      <c r="AB60" s="14">
        <v>379</v>
      </c>
      <c r="AC60" s="14">
        <f>AA60/AB60</f>
        <v>791.55672823218993</v>
      </c>
      <c r="AD60" s="4"/>
      <c r="AE60" s="11"/>
    </row>
    <row r="61" spans="1:31">
      <c r="A61" s="54" t="s">
        <v>454</v>
      </c>
      <c r="D61" s="60"/>
      <c r="E61" s="2"/>
      <c r="F61" s="2"/>
      <c r="G61" s="55"/>
      <c r="H61" s="56"/>
      <c r="I61" s="57"/>
      <c r="J61" s="57"/>
      <c r="K61" s="2"/>
      <c r="L61" s="2"/>
      <c r="M61" s="2"/>
      <c r="N61" s="2"/>
      <c r="O61" s="2"/>
      <c r="P61" s="2"/>
      <c r="Q61" s="2"/>
      <c r="R61" s="2"/>
      <c r="S61" s="2"/>
      <c r="T61" s="2"/>
      <c r="U61" s="2"/>
      <c r="V61" s="2"/>
      <c r="W61" s="2"/>
      <c r="X61" s="2"/>
      <c r="Y61" s="4"/>
      <c r="Z61" s="21"/>
      <c r="AA61" s="14"/>
      <c r="AB61" s="14"/>
      <c r="AC61" s="14"/>
      <c r="AD61" s="4"/>
      <c r="AE61" s="11"/>
    </row>
    <row r="62" spans="1:31">
      <c r="A62" s="54" t="s">
        <v>455</v>
      </c>
      <c r="D62" s="60"/>
      <c r="E62" s="2"/>
      <c r="F62" s="2"/>
      <c r="G62" s="55"/>
      <c r="H62" s="56"/>
      <c r="I62" s="57"/>
      <c r="J62" s="57"/>
      <c r="K62" s="2"/>
      <c r="L62" s="2"/>
      <c r="M62" s="2"/>
      <c r="N62" s="2"/>
      <c r="O62" s="2"/>
      <c r="P62" s="2"/>
      <c r="Q62" s="2"/>
      <c r="R62" s="2"/>
      <c r="S62" s="2"/>
      <c r="T62" s="2"/>
      <c r="U62" s="2"/>
      <c r="V62" s="2"/>
      <c r="W62" s="2"/>
      <c r="X62" s="2"/>
      <c r="Y62" s="4"/>
      <c r="Z62" s="21"/>
      <c r="AA62" s="14"/>
      <c r="AB62" s="14"/>
      <c r="AC62" s="14"/>
      <c r="AD62" s="4"/>
      <c r="AE62" s="11"/>
    </row>
    <row r="63" spans="1:31">
      <c r="A63" s="54" t="s">
        <v>456</v>
      </c>
      <c r="D63" s="60"/>
      <c r="E63" s="2"/>
      <c r="F63" s="2"/>
      <c r="G63" s="2"/>
      <c r="H63" s="2"/>
      <c r="I63" s="2"/>
      <c r="K63" s="2"/>
      <c r="L63" s="2"/>
      <c r="M63" s="2"/>
      <c r="N63" s="2"/>
      <c r="O63" s="2"/>
      <c r="P63" s="2"/>
      <c r="Q63" s="2"/>
      <c r="R63" s="2"/>
      <c r="S63" s="2"/>
      <c r="T63" s="2"/>
      <c r="U63" s="2"/>
      <c r="V63" s="2"/>
      <c r="W63" s="2"/>
      <c r="X63" s="2"/>
      <c r="Y63" s="4"/>
      <c r="Z63" s="21"/>
      <c r="AA63" s="14"/>
      <c r="AB63" s="14"/>
      <c r="AC63" s="14"/>
      <c r="AD63" s="22"/>
      <c r="AE63" s="11"/>
    </row>
    <row r="64" spans="1:31" ht="19.899999999999999" customHeight="1">
      <c r="A64" s="54" t="s">
        <v>457</v>
      </c>
      <c r="P64" s="2"/>
      <c r="Q64" s="2"/>
      <c r="R64" s="2"/>
      <c r="S64" s="2"/>
      <c r="T64" s="2"/>
      <c r="U64" s="2"/>
      <c r="V64" s="2"/>
      <c r="W64" s="2"/>
      <c r="X64" s="2"/>
      <c r="Y64" s="4"/>
      <c r="Z64" s="21" t="s">
        <v>365</v>
      </c>
      <c r="AA64" s="14">
        <v>300000</v>
      </c>
      <c r="AB64" s="14">
        <v>350.1821608655211</v>
      </c>
      <c r="AC64" s="14">
        <f>AA64/AB64</f>
        <v>856.69698096131083</v>
      </c>
      <c r="AD64" s="22"/>
    </row>
    <row r="65" spans="1:30" ht="24" customHeight="1">
      <c r="A65" s="54" t="s">
        <v>458</v>
      </c>
      <c r="D65" s="61"/>
      <c r="E65" s="2"/>
      <c r="F65" s="2"/>
      <c r="G65" s="2"/>
      <c r="H65" s="2"/>
      <c r="I65" s="2"/>
      <c r="K65" s="2"/>
      <c r="L65" s="2"/>
      <c r="M65" s="2"/>
      <c r="N65" s="2"/>
      <c r="O65" s="2"/>
      <c r="P65" s="2"/>
      <c r="Q65" s="2"/>
      <c r="R65" s="2"/>
      <c r="S65" s="2"/>
      <c r="T65" s="2"/>
      <c r="U65" s="2"/>
      <c r="V65" s="2"/>
      <c r="W65" s="2"/>
      <c r="X65" s="2"/>
      <c r="Y65" s="4"/>
      <c r="Z65" s="21" t="s">
        <v>366</v>
      </c>
      <c r="AA65" s="14">
        <v>300000</v>
      </c>
      <c r="AB65" s="14">
        <v>374.91770235458944</v>
      </c>
      <c r="AC65" s="14">
        <f>AA65/AB65</f>
        <v>800.17560684895636</v>
      </c>
      <c r="AD65" s="22"/>
    </row>
    <row r="66" spans="1:30" ht="21" customHeight="1">
      <c r="A66" s="61" t="s">
        <v>459</v>
      </c>
      <c r="D66" s="61"/>
      <c r="E66" s="2"/>
      <c r="F66" s="2"/>
      <c r="G66" s="2"/>
      <c r="H66" s="2"/>
      <c r="I66" s="2"/>
      <c r="K66" s="2"/>
      <c r="L66" s="2"/>
      <c r="M66" s="2"/>
      <c r="N66" s="2"/>
      <c r="O66" s="2"/>
      <c r="P66" s="2"/>
      <c r="Q66" s="2"/>
      <c r="R66" s="2"/>
      <c r="S66" s="2"/>
      <c r="T66" s="2"/>
      <c r="U66" s="2"/>
      <c r="V66" s="2"/>
      <c r="W66" s="62"/>
      <c r="X66" s="62"/>
      <c r="Y66" s="4"/>
      <c r="Z66" s="21" t="s">
        <v>378</v>
      </c>
      <c r="AA66" s="14">
        <v>200000</v>
      </c>
      <c r="AB66" s="14">
        <v>374.93336886420639</v>
      </c>
      <c r="AC66" s="14">
        <f>AA66/AB66</f>
        <v>533.42811445634788</v>
      </c>
      <c r="AD66" s="22"/>
    </row>
    <row r="67" spans="1:30" ht="18.600000000000001" customHeight="1">
      <c r="A67" s="61" t="s">
        <v>460</v>
      </c>
      <c r="D67" s="60"/>
      <c r="E67" s="2"/>
      <c r="F67" s="2"/>
      <c r="G67" s="2"/>
      <c r="H67" s="2"/>
      <c r="I67" s="2"/>
      <c r="K67" s="2"/>
      <c r="L67" s="2"/>
      <c r="M67" s="2"/>
      <c r="N67" s="2"/>
      <c r="O67" s="2"/>
      <c r="P67" s="62"/>
      <c r="Q67" s="62"/>
      <c r="R67" s="62"/>
      <c r="S67" s="62"/>
      <c r="T67" s="62"/>
      <c r="U67" s="62"/>
      <c r="V67" s="62"/>
      <c r="W67" s="2"/>
      <c r="X67" s="2"/>
      <c r="Y67" s="4"/>
      <c r="AD67" s="22"/>
    </row>
    <row r="68" spans="1:30" ht="27.6" customHeight="1">
      <c r="A68" s="61" t="s">
        <v>181</v>
      </c>
      <c r="D68" s="62"/>
      <c r="E68" s="62"/>
      <c r="F68" s="62"/>
      <c r="G68" s="62"/>
      <c r="H68" s="62"/>
      <c r="I68" s="62"/>
      <c r="J68" s="62"/>
      <c r="K68" s="62"/>
      <c r="L68" s="62"/>
      <c r="M68" s="62"/>
      <c r="N68" s="62"/>
      <c r="O68" s="62"/>
      <c r="P68" s="62"/>
      <c r="Q68" s="62"/>
      <c r="R68" s="62"/>
      <c r="S68" s="62"/>
      <c r="T68" s="62"/>
      <c r="U68" s="62"/>
      <c r="V68" s="62"/>
      <c r="Y68" s="4"/>
      <c r="AD68" s="22"/>
    </row>
    <row r="69" spans="1:30" ht="12" customHeight="1">
      <c r="L69" s="1"/>
      <c r="M69" s="1"/>
      <c r="Y69" s="4"/>
      <c r="AD69" s="22"/>
    </row>
    <row r="70" spans="1:30" ht="12" customHeight="1">
      <c r="Y70" s="4"/>
      <c r="Z70" s="21" t="s">
        <v>135</v>
      </c>
      <c r="AA70" s="14">
        <v>1750000</v>
      </c>
      <c r="AB70" s="14">
        <v>1049</v>
      </c>
      <c r="AC70" s="14">
        <f t="shared" si="0"/>
        <v>1668.2554814108676</v>
      </c>
      <c r="AD70" s="22"/>
    </row>
    <row r="71" spans="1:30" ht="12" customHeight="1">
      <c r="Y71" s="4"/>
      <c r="Z71" s="21" t="s">
        <v>139</v>
      </c>
      <c r="AA71" s="14">
        <v>600000</v>
      </c>
      <c r="AB71" s="14">
        <v>1137</v>
      </c>
      <c r="AC71" s="14">
        <f t="shared" si="0"/>
        <v>527.70448548812669</v>
      </c>
      <c r="AD71" s="22"/>
    </row>
    <row r="72" spans="1:30" ht="18" customHeight="1">
      <c r="B72" s="64"/>
      <c r="Y72" s="4"/>
      <c r="Z72" s="21" t="s">
        <v>144</v>
      </c>
      <c r="AA72" s="14">
        <v>1000000</v>
      </c>
      <c r="AB72" s="14">
        <v>1105</v>
      </c>
      <c r="AC72" s="14">
        <f t="shared" si="0"/>
        <v>904.97737556561083</v>
      </c>
    </row>
    <row r="73" spans="1:30" ht="18" customHeight="1">
      <c r="Y73" s="4"/>
      <c r="Z73" s="21" t="s">
        <v>319</v>
      </c>
      <c r="AA73" s="14">
        <v>1500000</v>
      </c>
      <c r="AB73" s="14">
        <v>1090</v>
      </c>
      <c r="AC73" s="14">
        <f t="shared" si="0"/>
        <v>1376.1467889908256</v>
      </c>
    </row>
    <row r="74" spans="1:30" ht="35.450000000000003" customHeight="1">
      <c r="Z74" s="21" t="s">
        <v>335</v>
      </c>
      <c r="AA74" s="14">
        <v>1000000</v>
      </c>
      <c r="AB74" s="14">
        <v>1079.6403499074536</v>
      </c>
      <c r="AC74" s="14">
        <f t="shared" si="0"/>
        <v>926.23437062695893</v>
      </c>
      <c r="AD74" s="22"/>
    </row>
    <row r="75" spans="1:30" ht="12" customHeight="1">
      <c r="Y75" s="4"/>
      <c r="Z75" s="21" t="s">
        <v>147</v>
      </c>
      <c r="AA75" s="14">
        <v>2000000</v>
      </c>
      <c r="AB75" s="14">
        <v>1356</v>
      </c>
      <c r="AC75" s="14">
        <f t="shared" si="0"/>
        <v>1474.9262536873157</v>
      </c>
      <c r="AD75" s="22"/>
    </row>
    <row r="76" spans="1:30" ht="24" customHeight="1">
      <c r="L76" s="1"/>
      <c r="M76" s="1"/>
      <c r="Y76" s="111">
        <v>1500000</v>
      </c>
      <c r="Z76" s="21" t="s">
        <v>150</v>
      </c>
      <c r="AA76" s="14">
        <v>500000</v>
      </c>
      <c r="AB76" s="14">
        <v>484</v>
      </c>
      <c r="AC76" s="14">
        <f t="shared" si="0"/>
        <v>1033.0578512396694</v>
      </c>
    </row>
    <row r="77" spans="1:30" ht="12" customHeight="1">
      <c r="L77" s="1"/>
      <c r="M77" s="1"/>
      <c r="Z77" s="21" t="s">
        <v>153</v>
      </c>
      <c r="AA77" s="14">
        <v>1500000</v>
      </c>
      <c r="AB77" s="14">
        <v>516</v>
      </c>
      <c r="AC77" s="14">
        <f t="shared" si="0"/>
        <v>2906.9767441860463</v>
      </c>
    </row>
    <row r="78" spans="1:30" ht="12" customHeight="1">
      <c r="L78" s="1"/>
      <c r="M78" s="1"/>
      <c r="Z78" s="21" t="s">
        <v>156</v>
      </c>
      <c r="AA78" s="14">
        <v>500000</v>
      </c>
      <c r="AB78" s="14">
        <v>1162</v>
      </c>
      <c r="AC78" s="14">
        <f t="shared" si="0"/>
        <v>430.29259896729775</v>
      </c>
    </row>
    <row r="79" spans="1:30" ht="12" customHeight="1">
      <c r="L79" s="1"/>
      <c r="M79" s="1"/>
      <c r="Z79" s="21" t="s">
        <v>158</v>
      </c>
      <c r="AA79" s="14">
        <v>500000</v>
      </c>
      <c r="AB79" s="14">
        <v>1215</v>
      </c>
      <c r="AC79" s="14">
        <f t="shared" si="0"/>
        <v>411.52263374485597</v>
      </c>
    </row>
    <row r="80" spans="1:30" ht="12.75" customHeight="1">
      <c r="L80" s="1"/>
      <c r="M80" s="1"/>
      <c r="Z80" s="21" t="s">
        <v>161</v>
      </c>
      <c r="AA80" s="14">
        <v>500000</v>
      </c>
      <c r="AB80" s="14">
        <v>1240</v>
      </c>
      <c r="AC80" s="14">
        <f t="shared" si="0"/>
        <v>403.22580645161293</v>
      </c>
    </row>
    <row r="81" spans="4:34">
      <c r="L81" s="1"/>
      <c r="M81" s="1"/>
      <c r="Z81" s="21" t="s">
        <v>347</v>
      </c>
      <c r="AA81" s="14">
        <v>2000000</v>
      </c>
      <c r="AB81" s="14">
        <v>1692.2394960096206</v>
      </c>
      <c r="AC81" s="14">
        <f t="shared" si="0"/>
        <v>1181.8658084249262</v>
      </c>
    </row>
    <row r="82" spans="4:34">
      <c r="L82" s="1"/>
      <c r="M82" s="1"/>
      <c r="Z82" s="21" t="s">
        <v>132</v>
      </c>
      <c r="AA82" s="14">
        <v>250000</v>
      </c>
      <c r="AB82" s="14">
        <v>1144</v>
      </c>
      <c r="AC82" s="14">
        <f t="shared" si="0"/>
        <v>218.53146853146853</v>
      </c>
    </row>
    <row r="83" spans="4:34" ht="12" customHeight="1">
      <c r="L83" s="1"/>
      <c r="M83" s="1"/>
      <c r="Z83" s="21" t="s">
        <v>166</v>
      </c>
      <c r="AA83" s="14">
        <v>2000000</v>
      </c>
      <c r="AB83" s="14">
        <v>1144</v>
      </c>
      <c r="AC83" s="14">
        <f t="shared" si="0"/>
        <v>1748.2517482517483</v>
      </c>
      <c r="AF83" s="65"/>
      <c r="AG83" s="65"/>
      <c r="AH83" s="66"/>
    </row>
    <row r="84" spans="4:34" ht="12" customHeight="1">
      <c r="L84" s="1"/>
      <c r="M84" s="1"/>
      <c r="Z84" s="21" t="s">
        <v>301</v>
      </c>
      <c r="AA84" s="14">
        <v>1000000</v>
      </c>
      <c r="AB84" s="14">
        <v>1373</v>
      </c>
      <c r="AC84" s="14">
        <f t="shared" si="0"/>
        <v>728.33211944646757</v>
      </c>
      <c r="AF84" s="65"/>
      <c r="AG84" s="65"/>
      <c r="AH84" s="66"/>
    </row>
    <row r="85" spans="4:34" ht="12" customHeight="1">
      <c r="L85" s="1"/>
      <c r="M85" s="1"/>
      <c r="Z85" s="21" t="s">
        <v>324</v>
      </c>
      <c r="AA85" s="14">
        <v>1000000</v>
      </c>
      <c r="AB85" s="14">
        <v>1590</v>
      </c>
      <c r="AC85" s="14">
        <f t="shared" si="0"/>
        <v>628.93081761006295</v>
      </c>
      <c r="AF85" s="65"/>
      <c r="AG85" s="65"/>
      <c r="AH85" s="66"/>
    </row>
    <row r="86" spans="4:34" ht="12" customHeight="1">
      <c r="L86" s="1"/>
      <c r="M86" s="1"/>
      <c r="Y86" s="65"/>
      <c r="Z86" s="21" t="s">
        <v>128</v>
      </c>
      <c r="AA86" s="14">
        <v>1000000</v>
      </c>
      <c r="AB86" s="14">
        <v>469</v>
      </c>
      <c r="AC86" s="14">
        <f t="shared" ref="AC86:AC162" si="5">AA86/AB86</f>
        <v>2132.1961620469083</v>
      </c>
      <c r="AD86" s="69"/>
      <c r="AE86" s="65"/>
      <c r="AF86" s="65"/>
      <c r="AG86" s="65"/>
      <c r="AH86" s="66"/>
    </row>
    <row r="87" spans="4:34" ht="12" customHeight="1">
      <c r="L87" s="1"/>
      <c r="M87" s="1"/>
      <c r="Y87" s="65"/>
      <c r="Z87" s="21" t="s">
        <v>171</v>
      </c>
      <c r="AA87" s="14">
        <v>1000000</v>
      </c>
      <c r="AB87" s="14">
        <v>509</v>
      </c>
      <c r="AC87" s="14">
        <f t="shared" si="5"/>
        <v>1964.6365422396857</v>
      </c>
      <c r="AD87" s="69"/>
      <c r="AE87" s="65"/>
      <c r="AF87" s="65"/>
      <c r="AG87" s="65"/>
      <c r="AH87" s="66"/>
    </row>
    <row r="88" spans="4:34" ht="12" customHeight="1">
      <c r="L88" s="1"/>
      <c r="M88" s="1"/>
      <c r="Y88" s="65"/>
      <c r="Z88" s="21" t="s">
        <v>174</v>
      </c>
      <c r="AA88" s="14">
        <v>550000</v>
      </c>
      <c r="AB88" s="14">
        <v>778</v>
      </c>
      <c r="AC88" s="14">
        <f t="shared" si="5"/>
        <v>706.94087403598974</v>
      </c>
      <c r="AD88" s="69"/>
      <c r="AE88" s="65"/>
      <c r="AF88" s="65"/>
      <c r="AG88" s="65"/>
      <c r="AH88" s="66"/>
    </row>
    <row r="89" spans="4:34" ht="12" customHeight="1">
      <c r="L89" s="1"/>
      <c r="M89" s="1"/>
      <c r="Y89" s="65"/>
      <c r="Z89" s="21" t="s">
        <v>177</v>
      </c>
      <c r="AA89" s="14">
        <v>550000</v>
      </c>
      <c r="AB89" s="14">
        <v>778</v>
      </c>
      <c r="AC89" s="14">
        <f t="shared" si="5"/>
        <v>706.94087403598974</v>
      </c>
      <c r="AD89" s="69"/>
      <c r="AE89" s="65"/>
      <c r="AF89" s="65"/>
      <c r="AG89" s="65"/>
      <c r="AH89" s="66"/>
    </row>
    <row r="90" spans="4:34" ht="12" customHeight="1">
      <c r="L90" s="1"/>
      <c r="M90" s="1"/>
      <c r="Y90" s="65"/>
      <c r="Z90" s="21" t="s">
        <v>295</v>
      </c>
      <c r="AA90" s="14">
        <v>750000</v>
      </c>
      <c r="AB90" s="14">
        <v>1006</v>
      </c>
      <c r="AC90" s="14">
        <f t="shared" si="5"/>
        <v>745.52683896620283</v>
      </c>
      <c r="AD90" s="69"/>
      <c r="AE90" s="65"/>
      <c r="AF90" s="65"/>
      <c r="AG90" s="65"/>
      <c r="AH90" s="66"/>
    </row>
    <row r="91" spans="4:34" ht="12" customHeight="1">
      <c r="L91" s="1"/>
      <c r="M91" s="1"/>
      <c r="Y91" s="65"/>
      <c r="Z91" s="21" t="s">
        <v>291</v>
      </c>
      <c r="AA91" s="14">
        <v>500000</v>
      </c>
      <c r="AB91" s="14">
        <v>1006</v>
      </c>
      <c r="AC91" s="14">
        <f t="shared" si="5"/>
        <v>497.0178926441352</v>
      </c>
      <c r="AD91" s="69"/>
      <c r="AE91" s="65"/>
      <c r="AF91" s="65"/>
      <c r="AG91" s="65"/>
      <c r="AH91" s="66"/>
    </row>
    <row r="92" spans="4:34" ht="12" customHeight="1">
      <c r="D92" s="67"/>
      <c r="E92" s="67"/>
      <c r="F92" s="68"/>
      <c r="H92" s="68"/>
      <c r="L92" s="1"/>
      <c r="M92" s="1"/>
      <c r="Y92" s="65"/>
      <c r="Z92" s="52" t="s">
        <v>146</v>
      </c>
      <c r="AA92" s="63">
        <v>1000000</v>
      </c>
      <c r="AB92" s="14">
        <v>353</v>
      </c>
      <c r="AC92" s="14">
        <f t="shared" si="5"/>
        <v>2832.8611898016998</v>
      </c>
      <c r="AD92" s="69"/>
      <c r="AE92" s="65"/>
      <c r="AF92" s="65"/>
      <c r="AG92" s="65"/>
      <c r="AH92" s="66"/>
    </row>
    <row r="93" spans="4:34" ht="12" customHeight="1">
      <c r="D93" s="67"/>
      <c r="E93" s="67"/>
      <c r="F93" s="68"/>
      <c r="G93" s="68"/>
      <c r="L93" s="1"/>
      <c r="M93" s="1"/>
      <c r="P93" s="68"/>
      <c r="Y93" s="65"/>
      <c r="Z93" s="52" t="s">
        <v>180</v>
      </c>
      <c r="AA93" s="63">
        <v>1500000</v>
      </c>
      <c r="AB93" s="14">
        <v>353</v>
      </c>
      <c r="AC93" s="14">
        <f t="shared" si="5"/>
        <v>4249.2917847025492</v>
      </c>
      <c r="AD93" s="69"/>
      <c r="AE93" s="65"/>
      <c r="AF93" s="65"/>
      <c r="AG93" s="65"/>
      <c r="AH93" s="66"/>
    </row>
    <row r="94" spans="4:34">
      <c r="D94" s="67"/>
      <c r="E94" s="67"/>
      <c r="F94" s="68"/>
      <c r="G94" s="68"/>
      <c r="L94" s="1"/>
      <c r="M94" s="1"/>
      <c r="N94" s="70"/>
      <c r="O94" s="71"/>
      <c r="P94" s="68"/>
      <c r="Q94" s="72"/>
      <c r="R94" s="72"/>
      <c r="S94" s="72"/>
      <c r="T94" s="72"/>
      <c r="U94" s="72"/>
      <c r="V94" s="65"/>
      <c r="W94" s="65"/>
      <c r="X94" s="65"/>
      <c r="Y94" s="65"/>
      <c r="Z94" s="52" t="s">
        <v>182</v>
      </c>
      <c r="AA94" s="63">
        <v>1500000</v>
      </c>
      <c r="AB94" s="14">
        <v>1814</v>
      </c>
      <c r="AC94" s="14">
        <f t="shared" si="5"/>
        <v>826.9018743109151</v>
      </c>
      <c r="AD94" s="69"/>
      <c r="AE94" s="65"/>
      <c r="AF94" s="65"/>
      <c r="AG94" s="65"/>
      <c r="AH94" s="66"/>
    </row>
    <row r="95" spans="4:34">
      <c r="G95" s="68"/>
      <c r="L95" s="1"/>
      <c r="M95" s="1"/>
      <c r="N95" s="70"/>
      <c r="O95" s="71"/>
      <c r="P95" s="68"/>
      <c r="Q95" s="72"/>
      <c r="R95" s="72"/>
      <c r="S95" s="72"/>
      <c r="T95" s="72"/>
      <c r="U95" s="72"/>
      <c r="V95" s="65"/>
      <c r="W95" s="65"/>
      <c r="X95" s="65"/>
      <c r="Y95" s="65"/>
      <c r="Z95" s="52" t="s">
        <v>183</v>
      </c>
      <c r="AA95" s="63">
        <v>1500000</v>
      </c>
      <c r="AB95" s="14">
        <v>1814</v>
      </c>
      <c r="AC95" s="14">
        <f t="shared" si="5"/>
        <v>826.9018743109151</v>
      </c>
      <c r="AD95" s="69"/>
      <c r="AE95" s="65"/>
      <c r="AF95" s="65"/>
      <c r="AG95" s="65"/>
      <c r="AH95" s="66"/>
    </row>
    <row r="96" spans="4:34">
      <c r="G96" s="68"/>
      <c r="L96" s="1"/>
      <c r="M96" s="1"/>
      <c r="N96" s="70"/>
      <c r="O96" s="71"/>
      <c r="P96" s="68"/>
      <c r="Q96" s="72"/>
      <c r="R96" s="72"/>
      <c r="S96" s="72"/>
      <c r="T96" s="72"/>
      <c r="U96" s="72"/>
      <c r="V96" s="65"/>
      <c r="W96" s="65"/>
      <c r="X96" s="65"/>
      <c r="Y96" s="65"/>
      <c r="Z96" s="52" t="s">
        <v>70</v>
      </c>
      <c r="AA96" s="14">
        <v>500000</v>
      </c>
      <c r="AB96" s="14">
        <v>324</v>
      </c>
      <c r="AC96" s="14">
        <f t="shared" si="5"/>
        <v>1543.2098765432099</v>
      </c>
      <c r="AD96" s="69"/>
      <c r="AE96" s="65"/>
      <c r="AF96" s="65"/>
      <c r="AG96" s="65"/>
      <c r="AH96" s="66"/>
    </row>
    <row r="97" spans="2:34">
      <c r="G97" s="68"/>
      <c r="L97" s="1"/>
      <c r="M97" s="1"/>
      <c r="N97" s="70"/>
      <c r="O97" s="71"/>
      <c r="P97" s="68"/>
      <c r="Q97" s="72"/>
      <c r="R97" s="72"/>
      <c r="S97" s="72"/>
      <c r="T97" s="72"/>
      <c r="U97" s="72"/>
      <c r="V97" s="65"/>
      <c r="W97" s="65"/>
      <c r="X97" s="65"/>
      <c r="Y97" s="65"/>
      <c r="Z97" s="52" t="s">
        <v>426</v>
      </c>
      <c r="AA97" s="63">
        <v>700000</v>
      </c>
      <c r="AB97" s="116">
        <f>K12</f>
        <v>363.03895147956939</v>
      </c>
      <c r="AC97" s="14">
        <f t="shared" si="5"/>
        <v>1928.167754856998</v>
      </c>
      <c r="AD97" s="69"/>
      <c r="AE97" s="65"/>
      <c r="AF97" s="65"/>
      <c r="AG97" s="65"/>
      <c r="AH97" s="66"/>
    </row>
    <row r="98" spans="2:34">
      <c r="G98" s="68"/>
      <c r="L98" s="1"/>
      <c r="M98" s="1"/>
      <c r="N98" s="70"/>
      <c r="O98" s="71"/>
      <c r="P98" s="68"/>
      <c r="Q98" s="72"/>
      <c r="R98" s="72"/>
      <c r="S98" s="72"/>
      <c r="T98" s="72"/>
      <c r="U98" s="72"/>
      <c r="V98" s="65"/>
      <c r="W98" s="65"/>
      <c r="X98" s="65"/>
      <c r="Y98" s="65"/>
      <c r="Z98" s="52" t="s">
        <v>152</v>
      </c>
      <c r="AA98" s="63">
        <v>600000</v>
      </c>
      <c r="AB98" s="14">
        <v>6384</v>
      </c>
      <c r="AC98" s="14">
        <f t="shared" si="5"/>
        <v>93.984962406015043</v>
      </c>
      <c r="AD98" s="69"/>
      <c r="AE98" s="65"/>
      <c r="AF98" s="65"/>
      <c r="AG98" s="65"/>
      <c r="AH98" s="66"/>
    </row>
    <row r="99" spans="2:34">
      <c r="G99" s="68"/>
      <c r="L99" s="1"/>
      <c r="M99" s="1"/>
      <c r="N99" s="70"/>
      <c r="O99" s="71"/>
      <c r="P99" s="68"/>
      <c r="Q99" s="72"/>
      <c r="R99" s="72"/>
      <c r="S99" s="72"/>
      <c r="T99" s="72"/>
      <c r="U99" s="72"/>
      <c r="V99" s="65"/>
      <c r="W99" s="65"/>
      <c r="X99" s="65"/>
      <c r="Y99" s="65"/>
      <c r="Z99" s="52" t="s">
        <v>184</v>
      </c>
      <c r="AA99" s="63">
        <v>600000</v>
      </c>
      <c r="AB99" s="14">
        <v>6384</v>
      </c>
      <c r="AC99" s="14">
        <f t="shared" si="5"/>
        <v>93.984962406015043</v>
      </c>
      <c r="AD99" s="69"/>
      <c r="AE99" s="65"/>
      <c r="AF99" s="65"/>
      <c r="AG99" s="65"/>
      <c r="AH99" s="66"/>
    </row>
    <row r="100" spans="2:34">
      <c r="G100" s="68"/>
      <c r="L100" s="1"/>
      <c r="M100" s="1"/>
      <c r="N100" s="70"/>
      <c r="O100" s="71"/>
      <c r="P100" s="68"/>
      <c r="Q100" s="72"/>
      <c r="R100" s="72"/>
      <c r="S100" s="72"/>
      <c r="T100" s="72"/>
      <c r="U100" s="72"/>
      <c r="V100" s="65"/>
      <c r="W100" s="65"/>
      <c r="X100" s="65"/>
      <c r="Y100" s="65"/>
      <c r="Z100" s="52" t="s">
        <v>185</v>
      </c>
      <c r="AA100" s="63">
        <v>800000</v>
      </c>
      <c r="AB100" s="14">
        <v>6384</v>
      </c>
      <c r="AC100" s="14">
        <f t="shared" si="5"/>
        <v>125.31328320802005</v>
      </c>
      <c r="AD100" s="69"/>
      <c r="AE100" s="65"/>
      <c r="AF100" s="65"/>
      <c r="AG100" s="65"/>
      <c r="AH100" s="66"/>
    </row>
    <row r="101" spans="2:34">
      <c r="G101" s="68"/>
      <c r="L101" s="1"/>
      <c r="M101" s="1"/>
      <c r="N101" s="70"/>
      <c r="O101" s="71"/>
      <c r="P101" s="68"/>
      <c r="Q101" s="72"/>
      <c r="R101" s="72"/>
      <c r="S101" s="72"/>
      <c r="T101" s="72"/>
      <c r="U101" s="72"/>
      <c r="V101" s="65"/>
      <c r="W101" s="65"/>
      <c r="X101" s="65"/>
      <c r="Y101" s="65"/>
      <c r="Z101" s="52" t="s">
        <v>186</v>
      </c>
      <c r="AA101" s="63">
        <v>500000</v>
      </c>
      <c r="AB101" s="14">
        <v>1275</v>
      </c>
      <c r="AC101" s="14">
        <f t="shared" si="5"/>
        <v>392.15686274509807</v>
      </c>
      <c r="AD101" s="69"/>
      <c r="AE101" s="65"/>
      <c r="AF101" s="65"/>
      <c r="AG101" s="65"/>
      <c r="AH101" s="66"/>
    </row>
    <row r="102" spans="2:34">
      <c r="G102" s="68"/>
      <c r="L102" s="1"/>
      <c r="M102" s="1"/>
      <c r="N102" s="70"/>
      <c r="O102" s="71"/>
      <c r="P102" s="68"/>
      <c r="Q102" s="72"/>
      <c r="R102" s="72"/>
      <c r="S102" s="72"/>
      <c r="T102" s="72"/>
      <c r="U102" s="72"/>
      <c r="V102" s="65"/>
      <c r="W102" s="65"/>
      <c r="X102" s="65"/>
      <c r="Y102" s="65"/>
      <c r="Z102" s="52" t="s">
        <v>187</v>
      </c>
      <c r="AA102" s="14">
        <v>300000</v>
      </c>
      <c r="AB102" s="14">
        <v>1425</v>
      </c>
      <c r="AC102" s="14">
        <f t="shared" si="5"/>
        <v>210.52631578947367</v>
      </c>
      <c r="AD102" s="69"/>
      <c r="AE102" s="65"/>
      <c r="AH102" s="66"/>
    </row>
    <row r="103" spans="2:34">
      <c r="G103" s="68"/>
      <c r="L103" s="1"/>
      <c r="M103" s="1"/>
      <c r="N103" s="70"/>
      <c r="O103" s="71"/>
      <c r="P103" s="68"/>
      <c r="Q103" s="72"/>
      <c r="R103" s="72"/>
      <c r="S103" s="72"/>
      <c r="T103" s="72"/>
      <c r="U103" s="72"/>
      <c r="V103" s="65"/>
      <c r="W103" s="65"/>
      <c r="X103" s="65"/>
      <c r="Y103" s="65"/>
      <c r="Z103" s="52" t="s">
        <v>188</v>
      </c>
      <c r="AA103" s="14">
        <v>500000</v>
      </c>
      <c r="AB103" s="14">
        <v>1474</v>
      </c>
      <c r="AC103" s="14">
        <f t="shared" si="5"/>
        <v>339.21302578018998</v>
      </c>
      <c r="AD103" s="69"/>
      <c r="AE103" s="65"/>
    </row>
    <row r="104" spans="2:34">
      <c r="G104" s="68"/>
      <c r="L104" s="1"/>
      <c r="M104" s="1"/>
      <c r="N104" s="70"/>
      <c r="O104" s="71"/>
      <c r="P104" s="68"/>
      <c r="Q104" s="72"/>
      <c r="R104" s="72"/>
      <c r="S104" s="72"/>
      <c r="T104" s="72"/>
      <c r="U104" s="72"/>
      <c r="V104" s="65"/>
      <c r="W104" s="65"/>
      <c r="X104" s="65"/>
      <c r="Y104" s="65"/>
      <c r="Z104" s="52" t="s">
        <v>313</v>
      </c>
      <c r="AA104" s="63">
        <v>500000</v>
      </c>
      <c r="AB104" s="14">
        <v>1492</v>
      </c>
      <c r="AC104" s="14">
        <f t="shared" si="5"/>
        <v>335.12064343163541</v>
      </c>
      <c r="AD104" s="69"/>
      <c r="AE104" s="65"/>
    </row>
    <row r="105" spans="2:34">
      <c r="G105" s="68"/>
      <c r="L105" s="1"/>
      <c r="M105" s="1"/>
      <c r="N105" s="70"/>
      <c r="O105" s="71"/>
      <c r="P105" s="68"/>
      <c r="Q105" s="72"/>
      <c r="R105" s="72"/>
      <c r="S105" s="72"/>
      <c r="T105" s="72"/>
      <c r="U105" s="72"/>
      <c r="V105" s="65"/>
      <c r="W105" s="65"/>
      <c r="X105" s="65"/>
      <c r="Z105" s="52" t="s">
        <v>314</v>
      </c>
      <c r="AA105" s="14">
        <v>358000</v>
      </c>
      <c r="AB105" s="14">
        <v>1492</v>
      </c>
      <c r="AC105" s="14">
        <f t="shared" si="5"/>
        <v>239.94638069705093</v>
      </c>
    </row>
    <row r="106" spans="2:34">
      <c r="G106" s="68"/>
      <c r="L106" s="1"/>
      <c r="M106" s="1"/>
      <c r="N106" s="70"/>
      <c r="O106" s="71"/>
      <c r="P106" s="68"/>
      <c r="Q106" s="72"/>
      <c r="R106" s="72"/>
      <c r="S106" s="72"/>
      <c r="T106" s="72"/>
      <c r="U106" s="72"/>
      <c r="V106" s="65"/>
      <c r="W106" s="65"/>
      <c r="X106" s="65"/>
      <c r="Z106" s="52" t="s">
        <v>189</v>
      </c>
      <c r="AA106" s="14">
        <v>1050000</v>
      </c>
      <c r="AB106" s="14">
        <v>700</v>
      </c>
      <c r="AC106" s="14">
        <f t="shared" si="5"/>
        <v>1500</v>
      </c>
    </row>
    <row r="107" spans="2:34">
      <c r="D107" s="67"/>
      <c r="E107" s="67"/>
      <c r="F107" s="68"/>
      <c r="G107" s="68"/>
      <c r="L107" s="1"/>
      <c r="M107" s="1"/>
      <c r="N107" s="70"/>
      <c r="O107" s="71"/>
      <c r="P107" s="68"/>
      <c r="Q107" s="72"/>
      <c r="R107" s="72"/>
      <c r="S107" s="72"/>
      <c r="T107" s="72"/>
      <c r="U107" s="72"/>
      <c r="V107" s="65"/>
      <c r="W107" s="65"/>
      <c r="X107" s="65"/>
      <c r="Z107" s="52" t="s">
        <v>190</v>
      </c>
      <c r="AA107" s="14">
        <v>2000000</v>
      </c>
      <c r="AB107" s="14">
        <v>1341</v>
      </c>
      <c r="AC107" s="14">
        <f t="shared" si="5"/>
        <v>1491.4243102162566</v>
      </c>
    </row>
    <row r="108" spans="2:34">
      <c r="B108" s="73"/>
      <c r="D108" s="67"/>
      <c r="E108" s="67"/>
      <c r="F108" s="68"/>
      <c r="G108" s="68"/>
      <c r="L108" s="1"/>
      <c r="M108" s="1"/>
      <c r="N108" s="70"/>
      <c r="O108" s="71"/>
      <c r="P108" s="68"/>
      <c r="Q108" s="72"/>
      <c r="R108" s="72"/>
      <c r="S108" s="72"/>
      <c r="T108" s="72"/>
      <c r="U108" s="72"/>
      <c r="V108" s="65"/>
      <c r="W108" s="65"/>
      <c r="X108" s="65"/>
      <c r="Z108" s="52" t="s">
        <v>336</v>
      </c>
      <c r="AA108" s="14">
        <v>1000000</v>
      </c>
      <c r="AB108" s="14">
        <v>1562.8643093443245</v>
      </c>
      <c r="AC108" s="14">
        <f t="shared" si="5"/>
        <v>639.85081367654652</v>
      </c>
    </row>
    <row r="109" spans="2:34">
      <c r="B109" s="73"/>
      <c r="D109" s="67"/>
      <c r="E109" s="67"/>
      <c r="F109" s="68"/>
      <c r="G109" s="68"/>
      <c r="L109" s="1"/>
      <c r="M109" s="1"/>
      <c r="N109" s="70"/>
      <c r="O109" s="71"/>
      <c r="P109" s="68"/>
      <c r="Q109" s="72"/>
      <c r="R109" s="72"/>
      <c r="S109" s="72"/>
      <c r="T109" s="72"/>
      <c r="U109" s="72"/>
      <c r="V109" s="65"/>
      <c r="W109" s="65"/>
      <c r="X109" s="65"/>
      <c r="Z109" s="52" t="s">
        <v>102</v>
      </c>
      <c r="AA109" s="14">
        <v>1000000</v>
      </c>
      <c r="AB109" s="14">
        <v>1388</v>
      </c>
      <c r="AC109" s="14">
        <f t="shared" si="5"/>
        <v>720.46109510086455</v>
      </c>
    </row>
    <row r="110" spans="2:34">
      <c r="B110" s="73"/>
      <c r="D110" s="67"/>
      <c r="E110" s="67"/>
      <c r="F110" s="68"/>
      <c r="G110" s="68"/>
      <c r="L110" s="1"/>
      <c r="M110" s="1"/>
      <c r="N110" s="70"/>
      <c r="O110" s="71"/>
      <c r="P110" s="68"/>
      <c r="Q110" s="72"/>
      <c r="R110" s="72"/>
      <c r="S110" s="72"/>
      <c r="T110" s="72"/>
      <c r="U110" s="72"/>
      <c r="V110" s="65"/>
      <c r="W110" s="65"/>
      <c r="X110" s="65"/>
      <c r="Z110" s="52" t="s">
        <v>191</v>
      </c>
      <c r="AA110" s="14">
        <v>1000000</v>
      </c>
      <c r="AB110" s="14">
        <v>1388</v>
      </c>
      <c r="AC110" s="14">
        <f t="shared" si="5"/>
        <v>720.46109510086455</v>
      </c>
    </row>
    <row r="111" spans="2:34" ht="33" customHeight="1">
      <c r="B111" s="73"/>
      <c r="D111" s="67"/>
      <c r="E111" s="67"/>
      <c r="F111" s="68"/>
      <c r="G111" s="68"/>
      <c r="L111" s="1"/>
      <c r="M111" s="1"/>
      <c r="N111" s="70"/>
      <c r="O111" s="71"/>
      <c r="P111" s="68"/>
      <c r="Q111" s="72"/>
      <c r="R111" s="72"/>
      <c r="S111" s="72"/>
      <c r="T111" s="72"/>
      <c r="U111" s="72"/>
      <c r="V111" s="65"/>
      <c r="W111" s="65"/>
      <c r="X111" s="65"/>
      <c r="Y111" s="108"/>
      <c r="Z111" s="52" t="s">
        <v>192</v>
      </c>
      <c r="AA111" s="14">
        <v>1000000</v>
      </c>
      <c r="AB111" s="14">
        <v>426</v>
      </c>
      <c r="AC111" s="14">
        <f t="shared" si="5"/>
        <v>2347.4178403755868</v>
      </c>
    </row>
    <row r="112" spans="2:34">
      <c r="B112" s="73"/>
      <c r="D112" s="67"/>
      <c r="E112" s="67"/>
      <c r="F112" s="68"/>
      <c r="G112" s="68"/>
      <c r="L112" s="1"/>
      <c r="M112" s="1"/>
      <c r="N112" s="70"/>
      <c r="O112" s="71"/>
      <c r="P112" s="68"/>
      <c r="Q112" s="72"/>
      <c r="R112" s="72"/>
      <c r="S112" s="72"/>
      <c r="T112" s="72"/>
      <c r="U112" s="72"/>
      <c r="V112" s="65"/>
      <c r="W112" s="65"/>
      <c r="X112" s="65"/>
      <c r="Z112" s="52" t="s">
        <v>193</v>
      </c>
      <c r="AA112" s="14">
        <v>1000000</v>
      </c>
      <c r="AB112" s="14">
        <v>460</v>
      </c>
      <c r="AC112" s="14">
        <f t="shared" si="5"/>
        <v>2173.913043478261</v>
      </c>
    </row>
    <row r="113" spans="2:34">
      <c r="B113" s="73"/>
      <c r="L113" s="1"/>
      <c r="M113" s="1"/>
      <c r="N113" s="3"/>
      <c r="Z113" s="52" t="s">
        <v>297</v>
      </c>
      <c r="AA113" s="14">
        <v>750000</v>
      </c>
      <c r="AB113" s="14">
        <v>441</v>
      </c>
      <c r="AC113" s="14">
        <f t="shared" si="5"/>
        <v>1700.6802721088436</v>
      </c>
      <c r="AF113" s="78"/>
      <c r="AG113" s="78"/>
      <c r="AH113" s="78"/>
    </row>
    <row r="114" spans="2:34">
      <c r="B114" s="73"/>
      <c r="L114" s="1"/>
      <c r="M114" s="1"/>
      <c r="N114" s="3"/>
      <c r="Z114" s="52" t="s">
        <v>194</v>
      </c>
      <c r="AA114" s="14">
        <v>400000</v>
      </c>
      <c r="AB114" s="14">
        <v>2049</v>
      </c>
      <c r="AC114" s="14">
        <f t="shared" si="5"/>
        <v>195.21717911176182</v>
      </c>
      <c r="AF114" s="78"/>
      <c r="AG114" s="78"/>
      <c r="AH114" s="78"/>
    </row>
    <row r="115" spans="2:34" ht="76.5" customHeight="1">
      <c r="B115" s="73"/>
      <c r="C115" s="74"/>
      <c r="K115" s="3"/>
      <c r="L115" s="1"/>
      <c r="M115" s="1"/>
      <c r="Y115" s="79"/>
      <c r="Z115" s="52" t="s">
        <v>296</v>
      </c>
      <c r="AA115" s="14">
        <v>250000</v>
      </c>
      <c r="AB115" s="14">
        <v>2040</v>
      </c>
      <c r="AC115" s="14">
        <f t="shared" si="5"/>
        <v>122.54901960784314</v>
      </c>
      <c r="AF115" s="78"/>
      <c r="AG115" s="78"/>
      <c r="AH115" s="78"/>
    </row>
    <row r="116" spans="2:34">
      <c r="B116" s="73"/>
      <c r="C116" s="74"/>
      <c r="K116" s="3"/>
      <c r="L116" s="1"/>
      <c r="M116" s="1"/>
      <c r="Y116" s="78"/>
      <c r="Z116" s="52" t="s">
        <v>337</v>
      </c>
      <c r="AA116" s="14">
        <v>250000</v>
      </c>
      <c r="AB116" s="14">
        <v>2098.5919752001664</v>
      </c>
      <c r="AC116" s="14">
        <f t="shared" si="5"/>
        <v>119.12749260186925</v>
      </c>
      <c r="AD116" s="80"/>
      <c r="AE116" s="78"/>
      <c r="AF116" s="78"/>
      <c r="AG116" s="78"/>
      <c r="AH116" s="78"/>
    </row>
    <row r="117" spans="2:34">
      <c r="B117" s="73"/>
      <c r="C117" s="75"/>
      <c r="K117" s="3"/>
      <c r="L117" s="1"/>
      <c r="M117" s="1"/>
      <c r="Y117" s="78"/>
      <c r="Z117" s="52" t="s">
        <v>360</v>
      </c>
      <c r="AA117" s="14">
        <v>500000</v>
      </c>
      <c r="AB117" s="63">
        <v>1706.6397948484159</v>
      </c>
      <c r="AC117" s="14">
        <f t="shared" si="5"/>
        <v>292.97336292595361</v>
      </c>
      <c r="AD117" s="80"/>
      <c r="AE117" s="78"/>
      <c r="AF117" s="78"/>
      <c r="AG117" s="78"/>
      <c r="AH117" s="78"/>
    </row>
    <row r="118" spans="2:34">
      <c r="B118" s="73"/>
      <c r="C118" s="75"/>
      <c r="Y118" s="78"/>
      <c r="Z118" s="52" t="s">
        <v>113</v>
      </c>
      <c r="AA118" s="14">
        <v>500000</v>
      </c>
      <c r="AB118" s="63">
        <v>668</v>
      </c>
      <c r="AC118" s="14">
        <f t="shared" si="5"/>
        <v>748.50299401197606</v>
      </c>
      <c r="AD118" s="80"/>
      <c r="AE118" s="78"/>
      <c r="AF118" s="78"/>
      <c r="AG118" s="78"/>
      <c r="AH118" s="78"/>
    </row>
    <row r="119" spans="2:34">
      <c r="B119" s="118"/>
      <c r="C119" s="118"/>
      <c r="D119" s="118"/>
      <c r="E119" s="118"/>
      <c r="F119" s="118"/>
      <c r="G119" s="118"/>
      <c r="H119" s="118"/>
      <c r="I119" s="118"/>
      <c r="J119" s="118"/>
      <c r="K119" s="118"/>
      <c r="L119" s="118"/>
      <c r="M119" s="118"/>
      <c r="N119" s="118"/>
      <c r="O119" s="118"/>
      <c r="P119" s="118"/>
      <c r="Q119" s="118"/>
      <c r="R119" s="118"/>
      <c r="S119" s="118"/>
      <c r="T119" s="118"/>
      <c r="U119" s="118"/>
      <c r="V119" s="118"/>
      <c r="W119" s="118"/>
      <c r="X119" s="118"/>
      <c r="Y119" s="78"/>
      <c r="Z119" s="52" t="s">
        <v>292</v>
      </c>
      <c r="AA119" s="14">
        <v>250000</v>
      </c>
      <c r="AB119" s="63">
        <v>770</v>
      </c>
      <c r="AC119" s="14">
        <f t="shared" si="5"/>
        <v>324.6753246753247</v>
      </c>
      <c r="AD119" s="80"/>
      <c r="AE119" s="78"/>
      <c r="AF119" s="78"/>
      <c r="AG119" s="78"/>
      <c r="AH119" s="78"/>
    </row>
    <row r="120" spans="2:34">
      <c r="B120" s="75"/>
      <c r="C120" s="74"/>
      <c r="Y120" s="78"/>
      <c r="Z120" s="52" t="s">
        <v>195</v>
      </c>
      <c r="AA120" s="14">
        <v>2000000</v>
      </c>
      <c r="AB120" s="63">
        <v>376</v>
      </c>
      <c r="AC120" s="63">
        <f t="shared" si="5"/>
        <v>5319.1489361702124</v>
      </c>
      <c r="AD120" s="80"/>
      <c r="AE120" s="78"/>
      <c r="AF120" s="78"/>
      <c r="AG120" s="78"/>
      <c r="AH120" s="78"/>
    </row>
    <row r="121" spans="2:34">
      <c r="B121" s="75"/>
      <c r="C121" s="74"/>
      <c r="Y121" s="78"/>
      <c r="Z121" s="52" t="s">
        <v>196</v>
      </c>
      <c r="AA121" s="63">
        <v>1000000</v>
      </c>
      <c r="AB121" s="63">
        <v>591</v>
      </c>
      <c r="AC121" s="63">
        <f t="shared" si="5"/>
        <v>1692.0473773265651</v>
      </c>
      <c r="AD121" s="80"/>
      <c r="AE121" s="78"/>
      <c r="AF121" s="78"/>
      <c r="AG121" s="78"/>
      <c r="AH121" s="78"/>
    </row>
    <row r="122" spans="2:34">
      <c r="Y122" s="78"/>
      <c r="Z122" s="52" t="s">
        <v>197</v>
      </c>
      <c r="AA122" s="63">
        <v>1000000</v>
      </c>
      <c r="AB122" s="63">
        <v>591</v>
      </c>
      <c r="AC122" s="63">
        <f t="shared" si="5"/>
        <v>1692.0473773265651</v>
      </c>
      <c r="AD122" s="80"/>
      <c r="AE122" s="78"/>
      <c r="AF122" s="78"/>
      <c r="AG122" s="78"/>
      <c r="AH122" s="78"/>
    </row>
    <row r="123" spans="2:34">
      <c r="B123" s="119" t="s">
        <v>206</v>
      </c>
      <c r="C123" s="119"/>
      <c r="D123" s="119"/>
      <c r="E123" s="119"/>
      <c r="F123" s="119"/>
      <c r="G123" s="119"/>
      <c r="H123" s="119"/>
      <c r="I123" s="119"/>
      <c r="J123" s="119"/>
      <c r="K123" s="119"/>
      <c r="L123" s="119"/>
      <c r="M123" s="119"/>
      <c r="N123" s="119"/>
      <c r="O123" s="119"/>
      <c r="P123" s="119"/>
      <c r="Q123" s="119"/>
      <c r="R123" s="119"/>
      <c r="S123" s="119"/>
      <c r="T123" s="119"/>
      <c r="U123" s="119"/>
      <c r="V123" s="119"/>
      <c r="W123" s="119"/>
      <c r="X123" s="119"/>
      <c r="Y123" s="78"/>
      <c r="Z123" s="52" t="s">
        <v>197</v>
      </c>
      <c r="AA123" s="63">
        <v>4000000</v>
      </c>
      <c r="AB123" s="63">
        <v>634.66698679584601</v>
      </c>
      <c r="AC123" s="63">
        <f t="shared" si="5"/>
        <v>6302.517829380472</v>
      </c>
      <c r="AD123" s="80"/>
      <c r="AE123" s="78"/>
      <c r="AF123" s="78"/>
      <c r="AG123" s="78"/>
      <c r="AH123" s="78"/>
    </row>
    <row r="124" spans="2:34">
      <c r="B124" s="81"/>
      <c r="C124" s="78"/>
      <c r="D124" s="78"/>
      <c r="E124" s="78"/>
      <c r="F124" s="78"/>
      <c r="G124" s="78"/>
      <c r="H124" s="78"/>
      <c r="I124" s="78"/>
      <c r="J124" s="80"/>
      <c r="K124" s="78"/>
      <c r="L124" s="78"/>
      <c r="M124" s="78"/>
      <c r="N124" s="78"/>
      <c r="O124" s="78"/>
      <c r="P124" s="78"/>
      <c r="Q124" s="78"/>
      <c r="R124" s="78"/>
      <c r="S124" s="78"/>
      <c r="T124" s="78"/>
      <c r="U124" s="78"/>
      <c r="V124" s="78"/>
      <c r="W124" s="78"/>
      <c r="X124" s="78"/>
      <c r="Y124" s="78"/>
      <c r="Z124" s="52" t="s">
        <v>198</v>
      </c>
      <c r="AA124" s="63">
        <v>300000</v>
      </c>
      <c r="AB124" s="63">
        <v>279</v>
      </c>
      <c r="AC124" s="63">
        <f t="shared" si="5"/>
        <v>1075.2688172043011</v>
      </c>
      <c r="AD124" s="80"/>
      <c r="AE124" s="78"/>
      <c r="AF124" s="78"/>
      <c r="AG124" s="78"/>
      <c r="AH124" s="78"/>
    </row>
    <row r="125" spans="2:34">
      <c r="B125" s="78"/>
      <c r="C125" s="78"/>
      <c r="D125" s="78"/>
      <c r="E125" s="78"/>
      <c r="F125" s="78"/>
      <c r="G125" s="78"/>
      <c r="H125" s="78"/>
      <c r="I125" s="78"/>
      <c r="J125" s="80"/>
      <c r="K125" s="78"/>
      <c r="L125" s="78"/>
      <c r="M125" s="78"/>
      <c r="N125" s="78"/>
      <c r="O125" s="78"/>
      <c r="P125" s="78"/>
      <c r="Q125" s="78"/>
      <c r="R125" s="78"/>
      <c r="S125" s="78"/>
      <c r="T125" s="78"/>
      <c r="U125" s="78"/>
      <c r="V125" s="78"/>
      <c r="W125" s="78"/>
      <c r="X125" s="78"/>
      <c r="Y125" s="78"/>
      <c r="Z125" s="52" t="s">
        <v>199</v>
      </c>
      <c r="AA125" s="63">
        <v>600000</v>
      </c>
      <c r="AB125" s="63">
        <v>389</v>
      </c>
      <c r="AC125" s="63">
        <f t="shared" si="5"/>
        <v>1542.4164524421594</v>
      </c>
      <c r="AD125" s="80"/>
      <c r="AE125" s="78"/>
      <c r="AF125" s="78"/>
      <c r="AG125" s="78"/>
      <c r="AH125" s="78"/>
    </row>
    <row r="126" spans="2:34">
      <c r="B126" s="78"/>
      <c r="C126" s="78"/>
      <c r="D126" s="78"/>
      <c r="E126" s="78"/>
      <c r="F126" s="78"/>
      <c r="G126" s="78"/>
      <c r="H126" s="78"/>
      <c r="I126" s="78"/>
      <c r="J126" s="80"/>
      <c r="K126" s="78"/>
      <c r="L126" s="78"/>
      <c r="M126" s="78"/>
      <c r="N126" s="78"/>
      <c r="O126" s="78"/>
      <c r="P126" s="78"/>
      <c r="Q126" s="78"/>
      <c r="R126" s="78"/>
      <c r="S126" s="78"/>
      <c r="T126" s="78"/>
      <c r="U126" s="78"/>
      <c r="V126" s="78"/>
      <c r="W126" s="78"/>
      <c r="X126" s="78"/>
      <c r="Y126" s="78"/>
      <c r="Z126" s="52" t="s">
        <v>338</v>
      </c>
      <c r="AA126" s="63">
        <v>2000000</v>
      </c>
      <c r="AB126" s="63">
        <v>493.24137563489393</v>
      </c>
      <c r="AC126" s="63">
        <f t="shared" si="5"/>
        <v>4054.8098736153793</v>
      </c>
      <c r="AD126" s="80"/>
      <c r="AE126" s="78"/>
      <c r="AF126" s="78"/>
      <c r="AG126" s="78"/>
      <c r="AH126" s="78"/>
    </row>
    <row r="127" spans="2:34">
      <c r="B127" s="78"/>
      <c r="C127" s="78"/>
      <c r="D127" s="78"/>
      <c r="E127" s="78"/>
      <c r="F127" s="78"/>
      <c r="G127" s="78"/>
      <c r="H127" s="78"/>
      <c r="I127" s="78"/>
      <c r="J127" s="80"/>
      <c r="K127" s="78"/>
      <c r="L127" s="78"/>
      <c r="M127" s="78"/>
      <c r="N127" s="78"/>
      <c r="O127" s="78"/>
      <c r="P127" s="78"/>
      <c r="Q127" s="78"/>
      <c r="R127" s="78"/>
      <c r="S127" s="78"/>
      <c r="T127" s="78"/>
      <c r="U127" s="78"/>
      <c r="V127" s="78"/>
      <c r="W127" s="78"/>
      <c r="X127" s="78"/>
      <c r="Y127" s="78"/>
      <c r="Z127" s="52" t="s">
        <v>421</v>
      </c>
      <c r="AA127" s="63">
        <v>500000</v>
      </c>
      <c r="AB127" s="117">
        <f>K42</f>
        <v>391.59776260140922</v>
      </c>
      <c r="AC127" s="63">
        <f t="shared" si="5"/>
        <v>1276.8203696529513</v>
      </c>
      <c r="AD127" s="80"/>
      <c r="AE127" s="78"/>
      <c r="AF127" s="78"/>
      <c r="AG127" s="78"/>
      <c r="AH127" s="78"/>
    </row>
    <row r="128" spans="2:34">
      <c r="B128" s="78"/>
      <c r="C128" s="78"/>
      <c r="D128" s="78"/>
      <c r="E128" s="78"/>
      <c r="F128" s="78"/>
      <c r="G128" s="78"/>
      <c r="H128" s="78"/>
      <c r="I128" s="78"/>
      <c r="J128" s="80"/>
      <c r="K128" s="78"/>
      <c r="L128" s="78"/>
      <c r="M128" s="78"/>
      <c r="N128" s="78"/>
      <c r="O128" s="78"/>
      <c r="P128" s="78"/>
      <c r="Q128" s="78"/>
      <c r="R128" s="78"/>
      <c r="S128" s="78"/>
      <c r="T128" s="78"/>
      <c r="U128" s="78"/>
      <c r="V128" s="78"/>
      <c r="W128" s="78"/>
      <c r="X128" s="78"/>
      <c r="Y128" s="78"/>
      <c r="Z128" s="52" t="s">
        <v>200</v>
      </c>
      <c r="AA128" s="63">
        <v>900000</v>
      </c>
      <c r="AB128" s="63">
        <v>617</v>
      </c>
      <c r="AC128" s="63">
        <f t="shared" si="5"/>
        <v>1458.6709886547812</v>
      </c>
      <c r="AD128" s="80"/>
      <c r="AE128" s="78"/>
      <c r="AF128" s="78"/>
      <c r="AG128" s="78"/>
      <c r="AH128" s="78"/>
    </row>
    <row r="129" spans="1:53">
      <c r="B129" s="78"/>
      <c r="C129" s="78"/>
      <c r="D129" s="78"/>
      <c r="E129" s="78"/>
      <c r="F129" s="78"/>
      <c r="G129" s="78"/>
      <c r="H129" s="78"/>
      <c r="I129" s="78"/>
      <c r="J129" s="80"/>
      <c r="K129" s="78"/>
      <c r="L129" s="78"/>
      <c r="M129" s="78"/>
      <c r="N129" s="78"/>
      <c r="O129" s="78"/>
      <c r="P129" s="78"/>
      <c r="Q129" s="78"/>
      <c r="R129" s="78"/>
      <c r="S129" s="78"/>
      <c r="T129" s="78"/>
      <c r="U129" s="78"/>
      <c r="V129" s="78"/>
      <c r="W129" s="78"/>
      <c r="X129" s="78"/>
      <c r="Y129" s="78"/>
      <c r="Z129" s="52" t="s">
        <v>201</v>
      </c>
      <c r="AA129" s="63">
        <v>300000</v>
      </c>
      <c r="AB129" s="63">
        <v>617</v>
      </c>
      <c r="AC129" s="63">
        <f t="shared" si="5"/>
        <v>486.22366288492708</v>
      </c>
      <c r="AD129" s="80"/>
      <c r="AE129" s="78"/>
      <c r="AF129" s="78"/>
      <c r="AG129" s="78"/>
      <c r="AH129" s="78"/>
    </row>
    <row r="130" spans="1:53">
      <c r="B130" s="78"/>
      <c r="C130" s="78"/>
      <c r="D130" s="78"/>
      <c r="E130" s="78"/>
      <c r="F130" s="78"/>
      <c r="G130" s="78"/>
      <c r="H130" s="78"/>
      <c r="I130" s="78"/>
      <c r="J130" s="80"/>
      <c r="K130" s="78"/>
      <c r="L130" s="78"/>
      <c r="M130" s="78"/>
      <c r="N130" s="78"/>
      <c r="O130" s="78"/>
      <c r="P130" s="78"/>
      <c r="Q130" s="78"/>
      <c r="R130" s="78"/>
      <c r="S130" s="78"/>
      <c r="T130" s="78"/>
      <c r="U130" s="78"/>
      <c r="V130" s="78"/>
      <c r="W130" s="78"/>
      <c r="X130" s="78"/>
      <c r="Y130" s="78"/>
      <c r="Z130" s="52" t="s">
        <v>202</v>
      </c>
      <c r="AA130" s="63">
        <v>300000</v>
      </c>
      <c r="AB130" s="63">
        <v>637</v>
      </c>
      <c r="AC130" s="63">
        <f t="shared" si="5"/>
        <v>470.95761381475666</v>
      </c>
      <c r="AD130" s="80"/>
      <c r="AE130" s="78"/>
      <c r="AF130" s="78"/>
      <c r="AG130" s="78"/>
      <c r="AH130" s="78"/>
    </row>
    <row r="131" spans="1:53">
      <c r="B131" s="78"/>
      <c r="C131" s="78"/>
      <c r="D131" s="78"/>
      <c r="E131" s="78"/>
      <c r="F131" s="78"/>
      <c r="G131" s="78"/>
      <c r="H131" s="78"/>
      <c r="I131" s="78"/>
      <c r="J131" s="80"/>
      <c r="K131" s="78"/>
      <c r="L131" s="78"/>
      <c r="M131" s="78"/>
      <c r="N131" s="78"/>
      <c r="O131" s="78"/>
      <c r="P131" s="78"/>
      <c r="Q131" s="78"/>
      <c r="R131" s="78"/>
      <c r="S131" s="78"/>
      <c r="T131" s="78"/>
      <c r="U131" s="78"/>
      <c r="V131" s="78"/>
      <c r="W131" s="78"/>
      <c r="X131" s="78"/>
      <c r="Y131" s="78"/>
      <c r="Z131" s="52" t="s">
        <v>363</v>
      </c>
      <c r="AA131" s="63">
        <v>1000000</v>
      </c>
      <c r="AB131" s="63">
        <v>874</v>
      </c>
      <c r="AC131" s="63">
        <f t="shared" si="5"/>
        <v>1144.1647597254005</v>
      </c>
      <c r="AD131" s="80"/>
      <c r="AE131" s="78"/>
    </row>
    <row r="132" spans="1:53">
      <c r="B132" s="78"/>
      <c r="C132" s="78"/>
      <c r="D132" s="78"/>
      <c r="E132" s="78"/>
      <c r="F132" s="78"/>
      <c r="G132" s="78"/>
      <c r="H132" s="78"/>
      <c r="I132" s="78"/>
      <c r="J132" s="80"/>
      <c r="K132" s="78"/>
      <c r="L132" s="78"/>
      <c r="M132" s="78"/>
      <c r="N132" s="78"/>
      <c r="O132" s="78"/>
      <c r="P132" s="78"/>
      <c r="Q132" s="78"/>
      <c r="R132" s="78"/>
      <c r="S132" s="78"/>
      <c r="T132" s="78"/>
      <c r="U132" s="78"/>
      <c r="V132" s="78"/>
      <c r="W132" s="78"/>
      <c r="X132" s="78"/>
      <c r="Y132" s="78"/>
      <c r="Z132" s="52" t="s">
        <v>374</v>
      </c>
      <c r="AA132" s="63">
        <v>500000</v>
      </c>
      <c r="AB132" s="63">
        <v>856.13319173623984</v>
      </c>
      <c r="AC132" s="63">
        <f t="shared" si="5"/>
        <v>584.02127709357819</v>
      </c>
      <c r="AD132" s="80"/>
      <c r="AE132" s="78"/>
    </row>
    <row r="133" spans="1:53">
      <c r="B133" s="78"/>
      <c r="C133" s="78"/>
      <c r="D133" s="78"/>
      <c r="E133" s="78"/>
      <c r="F133" s="78"/>
      <c r="G133" s="78"/>
      <c r="H133" s="78"/>
      <c r="I133" s="78"/>
      <c r="J133" s="80"/>
      <c r="K133" s="78"/>
      <c r="L133" s="78"/>
      <c r="M133" s="78"/>
      <c r="N133" s="78"/>
      <c r="O133" s="78"/>
      <c r="P133" s="78"/>
      <c r="Q133" s="78"/>
      <c r="R133" s="78"/>
      <c r="S133" s="78"/>
      <c r="T133" s="78"/>
      <c r="U133" s="78"/>
      <c r="V133" s="78"/>
      <c r="W133" s="78"/>
      <c r="X133" s="78"/>
      <c r="Y133" s="78"/>
      <c r="Z133" s="52" t="s">
        <v>28</v>
      </c>
      <c r="AA133" s="63">
        <v>1000000</v>
      </c>
      <c r="AB133" s="63">
        <v>802</v>
      </c>
      <c r="AC133" s="63">
        <f t="shared" si="5"/>
        <v>1246.8827930174564</v>
      </c>
      <c r="AD133" s="80"/>
      <c r="AE133" s="78"/>
    </row>
    <row r="134" spans="1:53">
      <c r="B134" s="78"/>
      <c r="C134" s="78"/>
      <c r="D134" s="78"/>
      <c r="E134" s="78"/>
      <c r="F134" s="78"/>
      <c r="G134" s="78"/>
      <c r="H134" s="78"/>
      <c r="I134" s="78"/>
      <c r="J134" s="80"/>
      <c r="K134" s="82"/>
      <c r="L134" s="78"/>
      <c r="M134" s="78"/>
      <c r="N134" s="78"/>
      <c r="O134" s="78"/>
      <c r="P134" s="78"/>
      <c r="Q134" s="78"/>
      <c r="R134" s="78"/>
      <c r="S134" s="78"/>
      <c r="T134" s="78"/>
      <c r="U134" s="78"/>
      <c r="V134" s="78"/>
      <c r="W134" s="78"/>
      <c r="X134" s="78"/>
      <c r="Z134" s="52" t="s">
        <v>339</v>
      </c>
      <c r="AA134" s="63">
        <v>250000</v>
      </c>
      <c r="AB134" s="63">
        <v>1111.5385059128901</v>
      </c>
      <c r="AC134" s="63">
        <f t="shared" si="5"/>
        <v>224.91348583077536</v>
      </c>
    </row>
    <row r="135" spans="1:53">
      <c r="B135" s="78"/>
      <c r="C135" s="78"/>
      <c r="D135" s="78"/>
      <c r="E135" s="78"/>
      <c r="F135" s="78"/>
      <c r="G135" s="78"/>
      <c r="H135" s="78"/>
      <c r="I135" s="78"/>
      <c r="J135" s="80"/>
      <c r="K135" s="78"/>
      <c r="L135" s="78"/>
      <c r="M135" s="78"/>
      <c r="N135" s="78"/>
      <c r="O135" s="78"/>
      <c r="P135" s="78"/>
      <c r="Q135" s="78"/>
      <c r="R135" s="78"/>
      <c r="S135" s="78"/>
      <c r="T135" s="78"/>
      <c r="U135" s="78"/>
      <c r="V135" s="78"/>
      <c r="W135" s="78"/>
      <c r="X135" s="78"/>
      <c r="Z135" s="52" t="s">
        <v>203</v>
      </c>
      <c r="AA135" s="63">
        <v>900000</v>
      </c>
      <c r="AB135" s="63">
        <v>966</v>
      </c>
      <c r="AC135" s="63">
        <f t="shared" si="5"/>
        <v>931.67701863354034</v>
      </c>
    </row>
    <row r="136" spans="1:53">
      <c r="B136" s="78"/>
      <c r="C136" s="78"/>
      <c r="D136" s="78"/>
      <c r="E136" s="78"/>
      <c r="F136" s="78"/>
      <c r="G136" s="78"/>
      <c r="H136" s="78"/>
      <c r="I136" s="78"/>
      <c r="J136" s="80"/>
      <c r="K136" s="78"/>
      <c r="L136" s="78"/>
      <c r="M136" s="78"/>
      <c r="N136" s="78"/>
      <c r="O136" s="82"/>
      <c r="P136" s="78"/>
      <c r="Q136" s="78"/>
      <c r="R136" s="78"/>
      <c r="S136" s="78"/>
      <c r="T136" s="78"/>
      <c r="U136" s="78"/>
      <c r="V136" s="78"/>
      <c r="W136" s="78"/>
      <c r="X136" s="78"/>
      <c r="Z136" s="52" t="s">
        <v>325</v>
      </c>
      <c r="AA136" s="63">
        <v>500000</v>
      </c>
      <c r="AB136" s="63">
        <v>1099</v>
      </c>
      <c r="AC136" s="63">
        <f t="shared" si="5"/>
        <v>454.95905368516833</v>
      </c>
    </row>
    <row r="137" spans="1:53" s="2" customFormat="1">
      <c r="A137" s="1"/>
      <c r="B137" s="78"/>
      <c r="C137" s="78"/>
      <c r="D137" s="78"/>
      <c r="E137" s="78"/>
      <c r="F137" s="78"/>
      <c r="G137" s="78"/>
      <c r="H137" s="78"/>
      <c r="I137" s="78"/>
      <c r="J137" s="80"/>
      <c r="K137" s="82"/>
      <c r="L137" s="78"/>
      <c r="M137" s="78"/>
      <c r="N137" s="78"/>
      <c r="O137" s="78"/>
      <c r="P137" s="78"/>
      <c r="Q137" s="78"/>
      <c r="R137" s="78"/>
      <c r="S137" s="78"/>
      <c r="T137" s="78"/>
      <c r="U137" s="78"/>
      <c r="V137" s="78"/>
      <c r="W137" s="78"/>
      <c r="X137" s="78"/>
      <c r="Y137" s="1"/>
      <c r="Z137" s="52" t="s">
        <v>345</v>
      </c>
      <c r="AA137" s="63">
        <v>750000</v>
      </c>
      <c r="AB137" s="63">
        <v>1646.2086633717738</v>
      </c>
      <c r="AC137" s="63">
        <f t="shared" si="5"/>
        <v>455.59230533014312</v>
      </c>
      <c r="AE137" s="1"/>
      <c r="AF137" s="1"/>
      <c r="AG137" s="1"/>
      <c r="AH137" s="1"/>
      <c r="AI137" s="1"/>
      <c r="AJ137" s="1"/>
      <c r="AK137" s="1"/>
      <c r="AL137" s="1"/>
      <c r="AM137" s="1"/>
      <c r="AN137" s="1"/>
      <c r="AO137" s="1"/>
      <c r="AP137" s="1"/>
      <c r="AQ137" s="1"/>
      <c r="AR137" s="1"/>
      <c r="AS137" s="1"/>
      <c r="AT137" s="1"/>
      <c r="AU137" s="1"/>
      <c r="AV137" s="1"/>
      <c r="AW137" s="1"/>
      <c r="AX137" s="1"/>
      <c r="AY137" s="1"/>
      <c r="AZ137" s="1"/>
      <c r="BA137" s="1"/>
    </row>
    <row r="138" spans="1:53" s="2" customFormat="1">
      <c r="A138" s="1"/>
      <c r="B138" s="78"/>
      <c r="C138" s="78"/>
      <c r="D138" s="78"/>
      <c r="E138" s="78"/>
      <c r="F138" s="78"/>
      <c r="G138" s="78"/>
      <c r="H138" s="78"/>
      <c r="I138" s="78"/>
      <c r="J138" s="80"/>
      <c r="K138" s="78"/>
      <c r="L138" s="78"/>
      <c r="M138" s="78"/>
      <c r="N138" s="78"/>
      <c r="O138" s="78"/>
      <c r="P138" s="78"/>
      <c r="Q138" s="78"/>
      <c r="R138" s="78"/>
      <c r="S138" s="78"/>
      <c r="T138" s="78"/>
      <c r="U138" s="78"/>
      <c r="V138" s="78"/>
      <c r="W138" s="78"/>
      <c r="X138" s="78"/>
      <c r="Y138" s="1"/>
      <c r="Z138" s="52" t="s">
        <v>382</v>
      </c>
      <c r="AA138" s="63">
        <v>370000</v>
      </c>
      <c r="AB138" s="63">
        <v>1781.7406125706993</v>
      </c>
      <c r="AC138" s="63">
        <f t="shared" si="5"/>
        <v>207.66210153685793</v>
      </c>
      <c r="AE138" s="1"/>
      <c r="AF138" s="1"/>
      <c r="AG138" s="1"/>
      <c r="AH138" s="1"/>
      <c r="AI138" s="1"/>
      <c r="AJ138" s="1"/>
      <c r="AK138" s="1"/>
      <c r="AL138" s="1"/>
      <c r="AM138" s="1"/>
      <c r="AN138" s="1"/>
      <c r="AO138" s="1"/>
      <c r="AP138" s="1"/>
      <c r="AQ138" s="1"/>
      <c r="AR138" s="1"/>
      <c r="AS138" s="1"/>
      <c r="AT138" s="1"/>
      <c r="AU138" s="1"/>
      <c r="AV138" s="1"/>
      <c r="AW138" s="1"/>
      <c r="AX138" s="1"/>
      <c r="AY138" s="1"/>
      <c r="AZ138" s="1"/>
      <c r="BA138" s="1"/>
    </row>
    <row r="139" spans="1:53" s="2" customFormat="1">
      <c r="A139" s="1"/>
      <c r="B139" s="78"/>
      <c r="C139" s="78"/>
      <c r="D139" s="78"/>
      <c r="E139" s="78"/>
      <c r="F139" s="78"/>
      <c r="G139" s="78"/>
      <c r="H139" s="78"/>
      <c r="I139" s="78"/>
      <c r="J139" s="80"/>
      <c r="K139" s="78"/>
      <c r="L139" s="78"/>
      <c r="M139" s="78"/>
      <c r="N139" s="78"/>
      <c r="O139" s="78"/>
      <c r="P139" s="78"/>
      <c r="Q139" s="78"/>
      <c r="R139" s="78"/>
      <c r="S139" s="78"/>
      <c r="T139" s="78"/>
      <c r="U139" s="78"/>
      <c r="V139" s="78"/>
      <c r="W139" s="78"/>
      <c r="X139" s="78"/>
      <c r="Y139" s="1"/>
      <c r="Z139" s="52" t="s">
        <v>204</v>
      </c>
      <c r="AA139" s="63">
        <v>450000</v>
      </c>
      <c r="AB139" s="63">
        <v>1237</v>
      </c>
      <c r="AC139" s="63">
        <f t="shared" si="5"/>
        <v>363.78334680679063</v>
      </c>
      <c r="AE139" s="1"/>
      <c r="AF139" s="1"/>
      <c r="AG139" s="1"/>
      <c r="AH139" s="1"/>
      <c r="AI139" s="1"/>
      <c r="AJ139" s="1"/>
      <c r="AK139" s="1"/>
      <c r="AL139" s="1"/>
      <c r="AM139" s="1"/>
      <c r="AN139" s="1"/>
      <c r="AO139" s="1"/>
      <c r="AP139" s="1"/>
      <c r="AQ139" s="1"/>
      <c r="AR139" s="1"/>
      <c r="AS139" s="1"/>
      <c r="AT139" s="1"/>
      <c r="AU139" s="1"/>
      <c r="AV139" s="1"/>
      <c r="AW139" s="1"/>
      <c r="AX139" s="1"/>
      <c r="AY139" s="1"/>
      <c r="AZ139" s="1"/>
      <c r="BA139" s="1"/>
    </row>
    <row r="140" spans="1:53" s="2" customFormat="1">
      <c r="A140" s="1"/>
      <c r="B140" s="78"/>
      <c r="C140" s="78"/>
      <c r="D140" s="78"/>
      <c r="E140" s="78"/>
      <c r="F140" s="78"/>
      <c r="G140" s="78"/>
      <c r="H140" s="78"/>
      <c r="I140" s="78"/>
      <c r="J140" s="80"/>
      <c r="K140" s="78"/>
      <c r="L140" s="78"/>
      <c r="M140" s="78"/>
      <c r="N140" s="78"/>
      <c r="O140" s="78"/>
      <c r="P140" s="78"/>
      <c r="Q140" s="78"/>
      <c r="R140" s="78"/>
      <c r="S140" s="78"/>
      <c r="T140" s="78"/>
      <c r="U140" s="78"/>
      <c r="V140" s="78"/>
      <c r="W140" s="78"/>
      <c r="X140" s="78"/>
      <c r="Y140" s="1"/>
      <c r="Z140" s="52" t="s">
        <v>205</v>
      </c>
      <c r="AA140" s="63">
        <v>750000</v>
      </c>
      <c r="AB140" s="63">
        <v>317</v>
      </c>
      <c r="AC140" s="63">
        <f t="shared" si="5"/>
        <v>2365.930599369085</v>
      </c>
      <c r="AE140" s="1"/>
      <c r="AF140" s="1"/>
      <c r="AG140" s="1"/>
      <c r="AH140" s="1"/>
      <c r="AI140" s="1"/>
      <c r="AJ140" s="1"/>
      <c r="AK140" s="1"/>
      <c r="AL140" s="1"/>
      <c r="AM140" s="1"/>
      <c r="AN140" s="1"/>
      <c r="AO140" s="1"/>
      <c r="AP140" s="1"/>
      <c r="AQ140" s="1"/>
      <c r="AR140" s="1"/>
      <c r="AS140" s="1"/>
      <c r="AT140" s="1"/>
      <c r="AU140" s="1"/>
      <c r="AV140" s="1"/>
      <c r="AW140" s="1"/>
      <c r="AX140" s="1"/>
      <c r="AY140" s="1"/>
      <c r="AZ140" s="1"/>
      <c r="BA140" s="1"/>
    </row>
    <row r="141" spans="1:53" s="2" customFormat="1">
      <c r="A141" s="1"/>
      <c r="B141" s="78"/>
      <c r="C141" s="78"/>
      <c r="D141" s="78"/>
      <c r="E141" s="78"/>
      <c r="F141" s="78"/>
      <c r="G141" s="78"/>
      <c r="H141" s="78"/>
      <c r="I141" s="78"/>
      <c r="J141" s="80"/>
      <c r="K141" s="78"/>
      <c r="L141" s="78"/>
      <c r="M141" s="78"/>
      <c r="N141" s="78"/>
      <c r="O141" s="78"/>
      <c r="P141" s="78"/>
      <c r="Q141" s="78"/>
      <c r="R141" s="78"/>
      <c r="S141" s="78"/>
      <c r="T141" s="78"/>
      <c r="U141" s="78"/>
      <c r="V141" s="78"/>
      <c r="W141" s="78"/>
      <c r="X141" s="78"/>
      <c r="Y141" s="1"/>
      <c r="Z141" s="52" t="s">
        <v>222</v>
      </c>
      <c r="AA141" s="63">
        <v>500000</v>
      </c>
      <c r="AB141" s="63">
        <v>2196</v>
      </c>
      <c r="AC141" s="63">
        <f t="shared" si="5"/>
        <v>227.68670309653916</v>
      </c>
      <c r="AE141" s="1"/>
      <c r="AF141" s="1"/>
      <c r="AG141" s="1"/>
      <c r="AH141" s="1"/>
      <c r="AI141" s="1"/>
      <c r="AJ141" s="1"/>
      <c r="AK141" s="1"/>
      <c r="AL141" s="1"/>
      <c r="AM141" s="1"/>
      <c r="AN141" s="1"/>
      <c r="AO141" s="1"/>
      <c r="AP141" s="1"/>
      <c r="AQ141" s="1"/>
      <c r="AR141" s="1"/>
      <c r="AS141" s="1"/>
      <c r="AT141" s="1"/>
      <c r="AU141" s="1"/>
      <c r="AV141" s="1"/>
      <c r="AW141" s="1"/>
      <c r="AX141" s="1"/>
      <c r="AY141" s="1"/>
      <c r="AZ141" s="1"/>
      <c r="BA141" s="1"/>
    </row>
    <row r="142" spans="1:53" s="2" customFormat="1">
      <c r="A142" s="1"/>
      <c r="B142" s="1"/>
      <c r="C142" s="1"/>
      <c r="D142" s="1"/>
      <c r="E142" s="1"/>
      <c r="F142" s="84"/>
      <c r="G142" s="1"/>
      <c r="H142" s="1"/>
      <c r="I142" s="1"/>
      <c r="K142" s="1"/>
      <c r="L142" s="1"/>
      <c r="M142" s="1"/>
      <c r="N142" s="1"/>
      <c r="O142" s="1"/>
      <c r="P142" s="1"/>
      <c r="Q142" s="1"/>
      <c r="R142" s="1"/>
      <c r="S142" s="1"/>
      <c r="T142" s="1"/>
      <c r="U142" s="1"/>
      <c r="V142" s="1"/>
      <c r="W142" s="1"/>
      <c r="X142" s="1"/>
      <c r="Y142" s="1"/>
      <c r="Z142" s="52" t="s">
        <v>223</v>
      </c>
      <c r="AA142" s="63">
        <v>2000000</v>
      </c>
      <c r="AB142" s="63">
        <v>1348</v>
      </c>
      <c r="AC142" s="63">
        <f t="shared" si="5"/>
        <v>1483.679525222552</v>
      </c>
      <c r="AE142" s="1"/>
      <c r="AF142" s="1"/>
      <c r="AG142" s="1"/>
      <c r="AH142" s="1"/>
      <c r="AI142" s="1"/>
      <c r="AJ142" s="1"/>
      <c r="AK142" s="1"/>
      <c r="AL142" s="1"/>
      <c r="AM142" s="1"/>
      <c r="AN142" s="1"/>
      <c r="AO142" s="1"/>
      <c r="AP142" s="1"/>
      <c r="AQ142" s="1"/>
      <c r="AR142" s="1"/>
      <c r="AS142" s="1"/>
      <c r="AT142" s="1"/>
      <c r="AU142" s="1"/>
      <c r="AV142" s="1"/>
      <c r="AW142" s="1"/>
      <c r="AX142" s="1"/>
      <c r="AY142" s="1"/>
      <c r="AZ142" s="1"/>
      <c r="BA142" s="1"/>
    </row>
    <row r="143" spans="1:53" s="2" customFormat="1" ht="25.5">
      <c r="A143" s="1"/>
      <c r="B143" s="1"/>
      <c r="C143" s="1"/>
      <c r="D143" s="1"/>
      <c r="E143" s="1"/>
      <c r="F143" s="84"/>
      <c r="G143" s="1"/>
      <c r="H143" s="1"/>
      <c r="I143" s="1"/>
      <c r="K143" s="1"/>
      <c r="L143" s="1"/>
      <c r="M143" s="1"/>
      <c r="N143" s="1"/>
      <c r="O143" s="1"/>
      <c r="P143" s="1"/>
      <c r="Q143" s="1"/>
      <c r="R143" s="1"/>
      <c r="S143" s="1"/>
      <c r="T143" s="1"/>
      <c r="U143" s="1"/>
      <c r="V143" s="1"/>
      <c r="W143" s="1"/>
      <c r="X143" s="1"/>
      <c r="Y143" s="1"/>
      <c r="Z143" s="52" t="s">
        <v>224</v>
      </c>
      <c r="AA143" s="63">
        <v>500000</v>
      </c>
      <c r="AB143" s="63">
        <v>379</v>
      </c>
      <c r="AC143" s="63">
        <f t="shared" si="5"/>
        <v>1319.2612137203166</v>
      </c>
      <c r="AE143" s="1"/>
      <c r="AF143" s="1"/>
      <c r="AG143" s="1"/>
      <c r="AH143" s="1"/>
      <c r="AI143" s="1"/>
      <c r="AJ143" s="1"/>
      <c r="AK143" s="1"/>
      <c r="AL143" s="1"/>
      <c r="AM143" s="1"/>
      <c r="AN143" s="1"/>
      <c r="AO143" s="1"/>
      <c r="AP143" s="1"/>
      <c r="AQ143" s="1"/>
      <c r="AR143" s="1"/>
      <c r="AS143" s="1"/>
      <c r="AT143" s="1"/>
      <c r="AU143" s="1"/>
      <c r="AV143" s="1"/>
      <c r="AW143" s="1"/>
      <c r="AX143" s="1"/>
      <c r="AY143" s="1"/>
      <c r="AZ143" s="1"/>
      <c r="BA143" s="1"/>
    </row>
    <row r="144" spans="1:53" s="2" customFormat="1">
      <c r="A144" s="1"/>
      <c r="B144" s="1"/>
      <c r="C144" s="1"/>
      <c r="D144" s="1"/>
      <c r="E144" s="1"/>
      <c r="F144" s="84"/>
      <c r="G144" s="1"/>
      <c r="H144" s="1"/>
      <c r="I144" s="1"/>
      <c r="K144" s="1"/>
      <c r="L144" s="1"/>
      <c r="M144" s="1"/>
      <c r="N144" s="1"/>
      <c r="O144" s="1"/>
      <c r="P144" s="1"/>
      <c r="Q144" s="1"/>
      <c r="R144" s="1"/>
      <c r="S144" s="1"/>
      <c r="T144" s="1"/>
      <c r="U144" s="1"/>
      <c r="V144" s="1"/>
      <c r="W144" s="1"/>
      <c r="X144" s="1"/>
      <c r="Y144" s="1"/>
      <c r="Z144" s="52" t="s">
        <v>225</v>
      </c>
      <c r="AA144" s="63">
        <v>1000000</v>
      </c>
      <c r="AB144" s="63">
        <v>2254</v>
      </c>
      <c r="AC144" s="63">
        <f t="shared" si="5"/>
        <v>443.65572315882872</v>
      </c>
      <c r="AE144" s="1"/>
      <c r="AF144" s="1"/>
      <c r="AG144" s="1"/>
      <c r="AH144" s="1"/>
      <c r="AI144" s="1"/>
      <c r="AJ144" s="1"/>
      <c r="AK144" s="1"/>
      <c r="AL144" s="1"/>
      <c r="AM144" s="1"/>
      <c r="AN144" s="1"/>
      <c r="AO144" s="1"/>
      <c r="AP144" s="1"/>
      <c r="AQ144" s="1"/>
      <c r="AR144" s="1"/>
      <c r="AS144" s="1"/>
      <c r="AT144" s="1"/>
      <c r="AU144" s="1"/>
      <c r="AV144" s="1"/>
      <c r="AW144" s="1"/>
      <c r="AX144" s="1"/>
      <c r="AY144" s="1"/>
      <c r="AZ144" s="1"/>
      <c r="BA144" s="1"/>
    </row>
    <row r="145" spans="1:53" s="2" customFormat="1">
      <c r="A145" s="1"/>
      <c r="B145" s="1"/>
      <c r="C145" s="1"/>
      <c r="D145" s="1"/>
      <c r="E145" s="1"/>
      <c r="F145" s="84"/>
      <c r="G145" s="1"/>
      <c r="H145" s="1"/>
      <c r="I145" s="1"/>
      <c r="K145" s="1"/>
      <c r="L145" s="1"/>
      <c r="M145" s="1"/>
      <c r="N145" s="1"/>
      <c r="O145" s="1"/>
      <c r="P145" s="1"/>
      <c r="Q145" s="1"/>
      <c r="R145" s="1"/>
      <c r="S145" s="1"/>
      <c r="T145" s="1"/>
      <c r="U145" s="1"/>
      <c r="V145" s="1"/>
      <c r="W145" s="1"/>
      <c r="X145" s="1"/>
      <c r="Y145" s="1"/>
      <c r="Z145" s="52" t="s">
        <v>300</v>
      </c>
      <c r="AA145" s="63">
        <v>500000</v>
      </c>
      <c r="AB145" s="63">
        <v>1855</v>
      </c>
      <c r="AC145" s="63">
        <f t="shared" si="5"/>
        <v>269.54177897574124</v>
      </c>
      <c r="AE145" s="1"/>
      <c r="AF145" s="1"/>
      <c r="AG145" s="1"/>
      <c r="AH145" s="1"/>
      <c r="AI145" s="1"/>
      <c r="AJ145" s="1"/>
      <c r="AK145" s="1"/>
      <c r="AL145" s="1"/>
      <c r="AM145" s="1"/>
      <c r="AN145" s="1"/>
      <c r="AO145" s="1"/>
      <c r="AP145" s="1"/>
      <c r="AQ145" s="1"/>
      <c r="AR145" s="1"/>
      <c r="AS145" s="1"/>
      <c r="AT145" s="1"/>
      <c r="AU145" s="1"/>
      <c r="AV145" s="1"/>
      <c r="AW145" s="1"/>
      <c r="AX145" s="1"/>
      <c r="AY145" s="1"/>
      <c r="AZ145" s="1"/>
      <c r="BA145" s="1"/>
    </row>
    <row r="146" spans="1:53" s="2" customFormat="1">
      <c r="A146" s="1"/>
      <c r="B146" s="1"/>
      <c r="C146" s="1"/>
      <c r="D146" s="1"/>
      <c r="E146" s="1"/>
      <c r="F146" s="84"/>
      <c r="G146" s="1"/>
      <c r="H146" s="1"/>
      <c r="I146" s="1"/>
      <c r="K146" s="1"/>
      <c r="L146" s="1"/>
      <c r="M146" s="1"/>
      <c r="N146" s="1"/>
      <c r="O146" s="1"/>
      <c r="P146" s="1"/>
      <c r="Q146" s="1"/>
      <c r="R146" s="1"/>
      <c r="S146" s="1"/>
      <c r="T146" s="1"/>
      <c r="U146" s="1"/>
      <c r="V146" s="1"/>
      <c r="W146" s="1"/>
      <c r="X146" s="1"/>
      <c r="Z146" s="52" t="s">
        <v>340</v>
      </c>
      <c r="AA146" s="63">
        <v>500000</v>
      </c>
      <c r="AB146" s="63">
        <v>1879.0273269524205</v>
      </c>
      <c r="AC146" s="63">
        <f t="shared" si="5"/>
        <v>266.09511890971061</v>
      </c>
      <c r="AE146" s="1"/>
      <c r="AF146" s="1"/>
      <c r="AG146" s="1"/>
      <c r="AH146" s="1"/>
      <c r="AI146" s="1"/>
      <c r="AJ146" s="1"/>
      <c r="AK146" s="1"/>
      <c r="AL146" s="1"/>
      <c r="AM146" s="1"/>
      <c r="AN146" s="1"/>
      <c r="AO146" s="1"/>
      <c r="AP146" s="1"/>
      <c r="AQ146" s="1"/>
      <c r="AR146" s="1"/>
      <c r="AS146" s="1"/>
      <c r="AT146" s="1"/>
      <c r="AU146" s="1"/>
      <c r="AV146" s="1"/>
      <c r="AW146" s="1"/>
      <c r="AX146" s="1"/>
      <c r="AY146" s="1"/>
      <c r="AZ146" s="1"/>
      <c r="BA146" s="1"/>
    </row>
    <row r="147" spans="1:53" s="2" customFormat="1">
      <c r="A147" s="1"/>
      <c r="B147" s="1"/>
      <c r="C147" s="1"/>
      <c r="D147" s="1"/>
      <c r="E147" s="1"/>
      <c r="F147" s="1"/>
      <c r="G147" s="1"/>
      <c r="H147" s="1"/>
      <c r="I147" s="1"/>
      <c r="K147" s="1"/>
      <c r="L147" s="3"/>
      <c r="M147" s="3"/>
      <c r="N147" s="1"/>
      <c r="O147" s="1"/>
      <c r="P147" s="1"/>
      <c r="Q147" s="1"/>
      <c r="R147" s="1"/>
      <c r="S147" s="1"/>
      <c r="T147" s="1"/>
      <c r="U147" s="1"/>
      <c r="V147" s="1"/>
      <c r="W147" s="1"/>
      <c r="X147" s="1"/>
      <c r="Y147" s="1"/>
      <c r="Z147" s="52" t="s">
        <v>375</v>
      </c>
      <c r="AA147" s="63">
        <v>500000</v>
      </c>
      <c r="AB147" s="63">
        <v>1787.4927192839177</v>
      </c>
      <c r="AC147" s="63">
        <f t="shared" si="5"/>
        <v>279.72141906138984</v>
      </c>
      <c r="AE147" s="1"/>
      <c r="AF147" s="1"/>
      <c r="AG147" s="1"/>
      <c r="AH147" s="1"/>
      <c r="AI147" s="1"/>
      <c r="AJ147" s="1"/>
      <c r="AK147" s="1"/>
      <c r="AL147" s="1"/>
      <c r="AM147" s="1"/>
      <c r="AN147" s="1"/>
      <c r="AO147" s="1"/>
      <c r="AP147" s="1"/>
      <c r="AQ147" s="1"/>
      <c r="AR147" s="1"/>
      <c r="AS147" s="1"/>
      <c r="AT147" s="1"/>
      <c r="AU147" s="1"/>
      <c r="AV147" s="1"/>
      <c r="AW147" s="1"/>
      <c r="AX147" s="1"/>
      <c r="AY147" s="1"/>
      <c r="AZ147" s="1"/>
      <c r="BA147" s="1"/>
    </row>
    <row r="148" spans="1:53" s="2" customFormat="1">
      <c r="A148" s="1"/>
      <c r="B148" s="1"/>
      <c r="C148" s="1"/>
      <c r="D148" s="1"/>
      <c r="E148" s="1"/>
      <c r="F148" s="1"/>
      <c r="G148" s="1"/>
      <c r="H148" s="1"/>
      <c r="I148" s="1"/>
      <c r="K148" s="1"/>
      <c r="L148" s="3"/>
      <c r="M148" s="3"/>
      <c r="N148" s="1"/>
      <c r="O148" s="1"/>
      <c r="P148" s="1"/>
      <c r="Q148" s="1"/>
      <c r="R148" s="1"/>
      <c r="S148" s="1"/>
      <c r="T148" s="1"/>
      <c r="U148" s="1"/>
      <c r="V148" s="1"/>
      <c r="W148" s="1"/>
      <c r="X148" s="1"/>
      <c r="Y148" s="1"/>
      <c r="Z148" s="52" t="s">
        <v>226</v>
      </c>
      <c r="AA148" s="63">
        <v>550000</v>
      </c>
      <c r="AB148" s="63">
        <v>1207</v>
      </c>
      <c r="AC148" s="63">
        <f t="shared" si="5"/>
        <v>455.67522783761393</v>
      </c>
      <c r="AE148" s="1"/>
      <c r="AF148" s="1"/>
      <c r="AG148" s="1"/>
      <c r="AH148" s="1"/>
      <c r="AI148" s="1"/>
      <c r="AJ148" s="1"/>
      <c r="AK148" s="1"/>
      <c r="AL148" s="1"/>
      <c r="AM148" s="1"/>
      <c r="AN148" s="1"/>
      <c r="AO148" s="1"/>
      <c r="AP148" s="1"/>
      <c r="AQ148" s="1"/>
      <c r="AR148" s="1"/>
      <c r="AS148" s="1"/>
      <c r="AT148" s="1"/>
      <c r="AU148" s="1"/>
      <c r="AV148" s="1"/>
      <c r="AW148" s="1"/>
      <c r="AX148" s="1"/>
      <c r="AY148" s="1"/>
      <c r="AZ148" s="1"/>
      <c r="BA148" s="1"/>
    </row>
    <row r="149" spans="1:53" ht="25.5">
      <c r="Z149" s="52" t="s">
        <v>346</v>
      </c>
      <c r="AA149" s="63">
        <v>1500000</v>
      </c>
      <c r="AB149" s="63">
        <v>1491.3748126903195</v>
      </c>
      <c r="AC149" s="63">
        <f t="shared" si="5"/>
        <v>1005.7833800304844</v>
      </c>
    </row>
    <row r="150" spans="1:53" ht="25.5">
      <c r="Z150" s="52" t="s">
        <v>227</v>
      </c>
      <c r="AA150" s="63">
        <v>2004133</v>
      </c>
      <c r="AB150" s="63">
        <v>972</v>
      </c>
      <c r="AC150" s="63">
        <f t="shared" si="5"/>
        <v>2061.8652263374483</v>
      </c>
    </row>
    <row r="151" spans="1:53">
      <c r="Y151" s="112">
        <v>1000000</v>
      </c>
      <c r="Z151" s="52" t="s">
        <v>282</v>
      </c>
      <c r="AA151" s="63">
        <v>500000</v>
      </c>
      <c r="AB151" s="63">
        <v>465</v>
      </c>
      <c r="AC151" s="63">
        <f t="shared" si="5"/>
        <v>1075.2688172043011</v>
      </c>
    </row>
    <row r="152" spans="1:53" s="2" customFormat="1">
      <c r="A152" s="1"/>
      <c r="B152" s="1"/>
      <c r="C152" s="1"/>
      <c r="D152" s="1"/>
      <c r="E152" s="1"/>
      <c r="F152" s="1"/>
      <c r="G152" s="1"/>
      <c r="H152" s="1"/>
      <c r="I152" s="1"/>
      <c r="K152" s="1"/>
      <c r="L152" s="3"/>
      <c r="M152" s="3"/>
      <c r="N152" s="1"/>
      <c r="O152" s="1"/>
      <c r="P152" s="1"/>
      <c r="Q152" s="1"/>
      <c r="R152" s="1"/>
      <c r="S152" s="1"/>
      <c r="T152" s="1"/>
      <c r="U152" s="1"/>
      <c r="V152" s="1"/>
      <c r="W152" s="1"/>
      <c r="X152" s="1"/>
      <c r="Y152" s="1"/>
      <c r="Z152" s="52" t="s">
        <v>349</v>
      </c>
      <c r="AA152" s="63">
        <v>1000000</v>
      </c>
      <c r="AB152" s="63">
        <v>539.16810773059683</v>
      </c>
      <c r="AC152" s="63">
        <f t="shared" si="5"/>
        <v>1854.7091077198218</v>
      </c>
      <c r="AE152" s="1"/>
      <c r="AF152" s="1"/>
      <c r="AG152" s="1"/>
      <c r="AH152" s="1"/>
      <c r="AI152" s="1"/>
      <c r="AJ152" s="1"/>
      <c r="AK152" s="1"/>
      <c r="AL152" s="1"/>
      <c r="AM152" s="1"/>
      <c r="AN152" s="1"/>
      <c r="AO152" s="1"/>
      <c r="AP152" s="1"/>
      <c r="AQ152" s="1"/>
      <c r="AR152" s="1"/>
      <c r="AS152" s="1"/>
      <c r="AT152" s="1"/>
      <c r="AU152" s="1"/>
      <c r="AV152" s="1"/>
      <c r="AW152" s="1"/>
      <c r="AX152" s="1"/>
      <c r="AY152" s="1"/>
      <c r="AZ152" s="1"/>
      <c r="BA152" s="1"/>
    </row>
    <row r="153" spans="1:53" s="2" customFormat="1">
      <c r="A153" s="1"/>
      <c r="B153" s="1"/>
      <c r="C153" s="1"/>
      <c r="D153" s="1"/>
      <c r="E153" s="1"/>
      <c r="F153" s="1"/>
      <c r="G153" s="1"/>
      <c r="H153" s="1"/>
      <c r="I153" s="1"/>
      <c r="K153" s="1"/>
      <c r="L153" s="3"/>
      <c r="M153" s="3"/>
      <c r="N153" s="1"/>
      <c r="O153" s="1"/>
      <c r="P153" s="1"/>
      <c r="Q153" s="1"/>
      <c r="R153" s="1"/>
      <c r="S153" s="1"/>
      <c r="T153" s="1"/>
      <c r="U153" s="1"/>
      <c r="V153" s="1"/>
      <c r="W153" s="1"/>
      <c r="X153" s="1"/>
      <c r="Y153" s="1"/>
      <c r="Z153" s="52" t="s">
        <v>283</v>
      </c>
      <c r="AA153" s="63">
        <v>1000000</v>
      </c>
      <c r="AB153" s="63">
        <v>1672</v>
      </c>
      <c r="AC153" s="63">
        <f t="shared" si="5"/>
        <v>598.08612440191382</v>
      </c>
      <c r="AE153" s="1"/>
      <c r="AF153" s="1"/>
      <c r="AG153" s="1"/>
      <c r="AH153" s="1"/>
      <c r="AI153" s="1"/>
      <c r="AJ153" s="1"/>
      <c r="AK153" s="1"/>
      <c r="AL153" s="1"/>
      <c r="AM153" s="1"/>
      <c r="AN153" s="1"/>
      <c r="AO153" s="1"/>
      <c r="AP153" s="1"/>
      <c r="AQ153" s="1"/>
      <c r="AR153" s="1"/>
      <c r="AS153" s="1"/>
      <c r="AT153" s="1"/>
      <c r="AU153" s="1"/>
      <c r="AV153" s="1"/>
      <c r="AW153" s="1"/>
      <c r="AX153" s="1"/>
      <c r="AY153" s="1"/>
      <c r="AZ153" s="1"/>
      <c r="BA153" s="1"/>
    </row>
    <row r="154" spans="1:53" s="2" customFormat="1">
      <c r="A154" s="1"/>
      <c r="B154" s="1"/>
      <c r="C154" s="1"/>
      <c r="D154" s="1"/>
      <c r="E154" s="1"/>
      <c r="F154" s="1"/>
      <c r="G154" s="1"/>
      <c r="H154" s="1"/>
      <c r="I154" s="1"/>
      <c r="K154" s="1"/>
      <c r="L154" s="3"/>
      <c r="M154" s="3"/>
      <c r="N154" s="1"/>
      <c r="O154" s="1"/>
      <c r="P154" s="1"/>
      <c r="Q154" s="1"/>
      <c r="R154" s="1"/>
      <c r="S154" s="1"/>
      <c r="T154" s="1"/>
      <c r="U154" s="1"/>
      <c r="V154" s="1"/>
      <c r="W154" s="1"/>
      <c r="X154" s="1"/>
      <c r="Y154" s="1"/>
      <c r="Z154" s="52" t="s">
        <v>423</v>
      </c>
      <c r="AA154" s="63">
        <v>400000</v>
      </c>
      <c r="AB154" s="117">
        <f>K26</f>
        <v>1651.3146534367709</v>
      </c>
      <c r="AC154" s="63">
        <f t="shared" si="5"/>
        <v>242.23124234227967</v>
      </c>
      <c r="AE154" s="1"/>
      <c r="AF154" s="1"/>
      <c r="AG154" s="1"/>
      <c r="AH154" s="1"/>
      <c r="AI154" s="1"/>
      <c r="AJ154" s="1"/>
      <c r="AK154" s="1"/>
      <c r="AL154" s="1"/>
      <c r="AM154" s="1"/>
      <c r="AN154" s="1"/>
      <c r="AO154" s="1"/>
      <c r="AP154" s="1"/>
      <c r="AQ154" s="1"/>
      <c r="AR154" s="1"/>
      <c r="AS154" s="1"/>
      <c r="AT154" s="1"/>
      <c r="AU154" s="1"/>
      <c r="AV154" s="1"/>
      <c r="AW154" s="1"/>
      <c r="AX154" s="1"/>
      <c r="AY154" s="1"/>
      <c r="AZ154" s="1"/>
      <c r="BA154" s="1"/>
    </row>
    <row r="155" spans="1:53" s="2" customFormat="1">
      <c r="A155" s="1"/>
      <c r="B155" s="1"/>
      <c r="C155" s="1"/>
      <c r="D155" s="1"/>
      <c r="E155" s="1"/>
      <c r="F155" s="1"/>
      <c r="G155" s="1"/>
      <c r="H155" s="1"/>
      <c r="I155" s="1"/>
      <c r="K155" s="1"/>
      <c r="L155" s="3"/>
      <c r="M155" s="3"/>
      <c r="N155" s="1"/>
      <c r="O155" s="1"/>
      <c r="P155" s="1"/>
      <c r="Q155" s="1"/>
      <c r="R155" s="1"/>
      <c r="S155" s="1"/>
      <c r="T155" s="1"/>
      <c r="U155" s="1"/>
      <c r="V155" s="1"/>
      <c r="W155" s="1"/>
      <c r="X155" s="1"/>
      <c r="Y155" s="1"/>
      <c r="Z155" s="52" t="s">
        <v>284</v>
      </c>
      <c r="AA155" s="63">
        <v>1000000</v>
      </c>
      <c r="AB155" s="63">
        <v>2718</v>
      </c>
      <c r="AC155" s="63">
        <f t="shared" si="5"/>
        <v>367.91758646063283</v>
      </c>
      <c r="AE155" s="1"/>
      <c r="AF155" s="1"/>
      <c r="AG155" s="1"/>
      <c r="AH155" s="1"/>
      <c r="AI155" s="1"/>
      <c r="AJ155" s="1"/>
      <c r="AK155" s="1"/>
      <c r="AL155" s="1"/>
      <c r="AM155" s="1"/>
      <c r="AN155" s="1"/>
      <c r="AO155" s="1"/>
      <c r="AP155" s="1"/>
      <c r="AQ155" s="1"/>
      <c r="AR155" s="1"/>
      <c r="AS155" s="1"/>
      <c r="AT155" s="1"/>
      <c r="AU155" s="1"/>
      <c r="AV155" s="1"/>
      <c r="AW155" s="1"/>
      <c r="AX155" s="1"/>
      <c r="AY155" s="1"/>
      <c r="AZ155" s="1"/>
      <c r="BA155" s="1"/>
    </row>
    <row r="156" spans="1:53" s="2" customFormat="1">
      <c r="A156" s="1"/>
      <c r="B156" s="1"/>
      <c r="C156" s="1"/>
      <c r="D156" s="1"/>
      <c r="E156" s="1"/>
      <c r="F156" s="1"/>
      <c r="G156" s="1"/>
      <c r="H156" s="1"/>
      <c r="I156" s="1"/>
      <c r="K156" s="1"/>
      <c r="L156" s="3"/>
      <c r="M156" s="3"/>
      <c r="N156" s="1"/>
      <c r="O156" s="1"/>
      <c r="P156" s="1"/>
      <c r="Q156" s="1"/>
      <c r="R156" s="1"/>
      <c r="S156" s="1"/>
      <c r="T156" s="1"/>
      <c r="U156" s="1"/>
      <c r="V156" s="1"/>
      <c r="W156" s="1"/>
      <c r="X156" s="1"/>
      <c r="Y156" s="1"/>
      <c r="Z156" s="52" t="s">
        <v>289</v>
      </c>
      <c r="AA156" s="63">
        <v>500000</v>
      </c>
      <c r="AB156" s="63">
        <v>2778</v>
      </c>
      <c r="AC156" s="63">
        <f t="shared" si="5"/>
        <v>179.98560115190784</v>
      </c>
      <c r="AE156" s="1"/>
      <c r="AF156" s="1"/>
      <c r="AG156" s="1"/>
      <c r="AH156" s="1"/>
      <c r="AI156" s="1"/>
      <c r="AJ156" s="1"/>
      <c r="AK156" s="1"/>
      <c r="AL156" s="1"/>
      <c r="AM156" s="1"/>
      <c r="AN156" s="1"/>
      <c r="AO156" s="1"/>
      <c r="AP156" s="1"/>
      <c r="AQ156" s="1"/>
      <c r="AR156" s="1"/>
      <c r="AS156" s="1"/>
      <c r="AT156" s="1"/>
      <c r="AU156" s="1"/>
      <c r="AV156" s="1"/>
      <c r="AW156" s="1"/>
      <c r="AX156" s="1"/>
      <c r="AY156" s="1"/>
      <c r="AZ156" s="1"/>
      <c r="BA156" s="1"/>
    </row>
    <row r="157" spans="1:53" s="2" customFormat="1">
      <c r="A157" s="1"/>
      <c r="B157" s="1"/>
      <c r="C157" s="1"/>
      <c r="D157" s="1"/>
      <c r="E157" s="1"/>
      <c r="F157" s="1"/>
      <c r="G157" s="1"/>
      <c r="H157" s="1"/>
      <c r="I157" s="1"/>
      <c r="K157" s="1"/>
      <c r="L157" s="3"/>
      <c r="M157" s="3"/>
      <c r="N157" s="1"/>
      <c r="O157" s="1"/>
      <c r="P157" s="1"/>
      <c r="Q157" s="1"/>
      <c r="R157" s="1"/>
      <c r="S157" s="1"/>
      <c r="T157" s="1"/>
      <c r="U157" s="1"/>
      <c r="V157" s="1"/>
      <c r="W157" s="1"/>
      <c r="X157" s="1"/>
      <c r="Y157" s="1"/>
      <c r="Z157" s="52" t="s">
        <v>341</v>
      </c>
      <c r="AA157" s="63">
        <v>1500000</v>
      </c>
      <c r="AB157" s="63">
        <v>3757.0546722113504</v>
      </c>
      <c r="AC157" s="63">
        <f t="shared" si="5"/>
        <v>399.24891460712246</v>
      </c>
      <c r="AE157" s="1"/>
      <c r="AF157" s="1"/>
      <c r="AG157" s="1"/>
      <c r="AH157" s="1"/>
      <c r="AI157" s="1"/>
      <c r="AJ157" s="1"/>
      <c r="AK157" s="1"/>
      <c r="AL157" s="1"/>
      <c r="AM157" s="1"/>
      <c r="AN157" s="1"/>
      <c r="AO157" s="1"/>
      <c r="AP157" s="1"/>
      <c r="AQ157" s="1"/>
      <c r="AR157" s="1"/>
      <c r="AS157" s="1"/>
      <c r="AT157" s="1"/>
      <c r="AU157" s="1"/>
      <c r="AV157" s="1"/>
      <c r="AW157" s="1"/>
      <c r="AX157" s="1"/>
      <c r="AY157" s="1"/>
      <c r="AZ157" s="1"/>
      <c r="BA157" s="1"/>
    </row>
    <row r="158" spans="1:53" s="2" customFormat="1">
      <c r="A158" s="1"/>
      <c r="B158" s="1"/>
      <c r="C158" s="1"/>
      <c r="D158" s="1"/>
      <c r="E158" s="1"/>
      <c r="F158" s="1"/>
      <c r="G158" s="1"/>
      <c r="H158" s="1"/>
      <c r="I158" s="1"/>
      <c r="K158" s="1"/>
      <c r="L158" s="3"/>
      <c r="M158" s="3"/>
      <c r="N158" s="1"/>
      <c r="O158" s="1"/>
      <c r="P158" s="1"/>
      <c r="Q158" s="1"/>
      <c r="R158" s="1"/>
      <c r="S158" s="1"/>
      <c r="T158" s="1"/>
      <c r="U158" s="1"/>
      <c r="V158" s="1"/>
      <c r="W158" s="1"/>
      <c r="X158" s="1"/>
      <c r="Y158" s="1"/>
      <c r="Z158" s="52" t="s">
        <v>285</v>
      </c>
      <c r="AA158" s="63">
        <v>750000</v>
      </c>
      <c r="AB158" s="63">
        <v>468</v>
      </c>
      <c r="AC158" s="63">
        <f t="shared" si="5"/>
        <v>1602.5641025641025</v>
      </c>
      <c r="AE158" s="1"/>
      <c r="AF158" s="1"/>
      <c r="AG158" s="1"/>
      <c r="AH158" s="1"/>
      <c r="AI158" s="1"/>
      <c r="AJ158" s="1"/>
      <c r="AK158" s="1"/>
      <c r="AL158" s="1"/>
      <c r="AM158" s="1"/>
      <c r="AN158" s="1"/>
      <c r="AO158" s="1"/>
      <c r="AP158" s="1"/>
      <c r="AQ158" s="1"/>
      <c r="AR158" s="1"/>
      <c r="AS158" s="1"/>
      <c r="AT158" s="1"/>
      <c r="AU158" s="1"/>
      <c r="AV158" s="1"/>
      <c r="AW158" s="1"/>
      <c r="AX158" s="1"/>
      <c r="AY158" s="1"/>
      <c r="AZ158" s="1"/>
      <c r="BA158" s="1"/>
    </row>
    <row r="159" spans="1:53" s="2" customFormat="1">
      <c r="A159" s="1"/>
      <c r="B159" s="1"/>
      <c r="C159" s="1"/>
      <c r="D159" s="1"/>
      <c r="E159" s="1"/>
      <c r="F159" s="1"/>
      <c r="G159" s="1"/>
      <c r="H159" s="1"/>
      <c r="I159" s="1"/>
      <c r="K159" s="1"/>
      <c r="L159" s="3"/>
      <c r="M159" s="3"/>
      <c r="N159" s="1"/>
      <c r="O159" s="1"/>
      <c r="P159" s="1"/>
      <c r="Q159" s="1"/>
      <c r="R159" s="1"/>
      <c r="S159" s="1"/>
      <c r="T159" s="1"/>
      <c r="U159" s="1"/>
      <c r="V159" s="1"/>
      <c r="W159" s="1"/>
      <c r="X159" s="1"/>
      <c r="Y159" s="1"/>
      <c r="Z159" s="52" t="s">
        <v>364</v>
      </c>
      <c r="AA159" s="63">
        <v>500000</v>
      </c>
      <c r="AB159" s="63">
        <v>440.14008458443607</v>
      </c>
      <c r="AC159" s="63">
        <f t="shared" si="5"/>
        <v>1136.0019628116386</v>
      </c>
      <c r="AE159" s="1"/>
      <c r="AF159" s="1"/>
      <c r="AG159" s="1"/>
      <c r="AH159" s="1"/>
      <c r="AI159" s="1"/>
      <c r="AJ159" s="1"/>
      <c r="AK159" s="1"/>
      <c r="AL159" s="1"/>
      <c r="AM159" s="1"/>
      <c r="AN159" s="1"/>
      <c r="AO159" s="1"/>
      <c r="AP159" s="1"/>
      <c r="AQ159" s="1"/>
      <c r="AR159" s="1"/>
      <c r="AS159" s="1"/>
      <c r="AT159" s="1"/>
      <c r="AU159" s="1"/>
      <c r="AV159" s="1"/>
      <c r="AW159" s="1"/>
      <c r="AX159" s="1"/>
      <c r="AY159" s="1"/>
      <c r="AZ159" s="1"/>
      <c r="BA159" s="1"/>
    </row>
    <row r="160" spans="1:53" s="2" customFormat="1">
      <c r="A160" s="1"/>
      <c r="B160" s="1"/>
      <c r="C160" s="1"/>
      <c r="D160" s="1"/>
      <c r="E160" s="1"/>
      <c r="F160" s="1"/>
      <c r="G160" s="1"/>
      <c r="H160" s="1"/>
      <c r="I160" s="1"/>
      <c r="K160" s="1"/>
      <c r="L160" s="3"/>
      <c r="M160" s="3"/>
      <c r="N160" s="1"/>
      <c r="O160" s="1"/>
      <c r="P160" s="1"/>
      <c r="Q160" s="1"/>
      <c r="R160" s="1"/>
      <c r="S160" s="1"/>
      <c r="T160" s="1"/>
      <c r="U160" s="1"/>
      <c r="V160" s="1"/>
      <c r="W160" s="1"/>
      <c r="X160" s="1"/>
      <c r="Y160" s="1"/>
      <c r="Z160" s="52" t="s">
        <v>239</v>
      </c>
      <c r="AA160" s="63">
        <v>250000</v>
      </c>
      <c r="AB160" s="63">
        <v>455</v>
      </c>
      <c r="AC160" s="63">
        <f t="shared" si="5"/>
        <v>549.45054945054949</v>
      </c>
      <c r="AE160" s="1"/>
      <c r="AF160" s="1"/>
      <c r="AG160" s="1"/>
      <c r="AH160" s="1"/>
      <c r="AI160" s="1"/>
      <c r="AJ160" s="1"/>
      <c r="AK160" s="1"/>
      <c r="AL160" s="1"/>
      <c r="AM160" s="1"/>
      <c r="AN160" s="1"/>
      <c r="AO160" s="1"/>
      <c r="AP160" s="1"/>
      <c r="AQ160" s="1"/>
      <c r="AR160" s="1"/>
      <c r="AS160" s="1"/>
      <c r="AT160" s="1"/>
      <c r="AU160" s="1"/>
      <c r="AV160" s="1"/>
      <c r="AW160" s="1"/>
      <c r="AX160" s="1"/>
      <c r="AY160" s="1"/>
      <c r="AZ160" s="1"/>
      <c r="BA160" s="1"/>
    </row>
    <row r="161" spans="1:53" s="2" customFormat="1">
      <c r="A161" s="1"/>
      <c r="B161" s="1"/>
      <c r="C161" s="1"/>
      <c r="D161" s="1"/>
      <c r="E161" s="1"/>
      <c r="F161" s="1"/>
      <c r="G161" s="1"/>
      <c r="H161" s="1"/>
      <c r="I161" s="1"/>
      <c r="K161" s="1"/>
      <c r="L161" s="3"/>
      <c r="M161" s="3"/>
      <c r="N161" s="1"/>
      <c r="O161" s="1"/>
      <c r="P161" s="1"/>
      <c r="Q161" s="1"/>
      <c r="R161" s="1"/>
      <c r="S161" s="1"/>
      <c r="T161" s="1"/>
      <c r="U161" s="1"/>
      <c r="V161" s="1"/>
      <c r="W161" s="1"/>
      <c r="X161" s="1"/>
      <c r="Y161" s="1"/>
      <c r="Z161" s="52" t="s">
        <v>286</v>
      </c>
      <c r="AA161" s="63">
        <v>1400000</v>
      </c>
      <c r="AB161" s="63">
        <v>802</v>
      </c>
      <c r="AC161" s="63">
        <f t="shared" si="5"/>
        <v>1745.6359102244389</v>
      </c>
      <c r="AE161" s="1"/>
      <c r="AF161" s="1"/>
      <c r="AG161" s="1"/>
      <c r="AH161" s="1"/>
      <c r="AI161" s="1"/>
      <c r="AJ161" s="1"/>
      <c r="AK161" s="1"/>
      <c r="AL161" s="1"/>
      <c r="AM161" s="1"/>
      <c r="AN161" s="1"/>
      <c r="AO161" s="1"/>
      <c r="AP161" s="1"/>
      <c r="AQ161" s="1"/>
      <c r="AR161" s="1"/>
      <c r="AS161" s="1"/>
      <c r="AT161" s="1"/>
      <c r="AU161" s="1"/>
      <c r="AV161" s="1"/>
      <c r="AW161" s="1"/>
      <c r="AX161" s="1"/>
      <c r="AY161" s="1"/>
      <c r="AZ161" s="1"/>
      <c r="BA161" s="1"/>
    </row>
    <row r="162" spans="1:53" s="2" customFormat="1">
      <c r="A162" s="1"/>
      <c r="B162" s="1"/>
      <c r="C162" s="1"/>
      <c r="D162" s="1"/>
      <c r="E162" s="1"/>
      <c r="F162" s="1"/>
      <c r="G162" s="1"/>
      <c r="H162" s="1"/>
      <c r="I162" s="1"/>
      <c r="K162" s="1"/>
      <c r="L162" s="3"/>
      <c r="M162" s="3"/>
      <c r="N162" s="1"/>
      <c r="O162" s="1"/>
      <c r="P162" s="1"/>
      <c r="Q162" s="1"/>
      <c r="R162" s="1"/>
      <c r="S162" s="1"/>
      <c r="T162" s="1"/>
      <c r="U162" s="1"/>
      <c r="V162" s="1"/>
      <c r="W162" s="1"/>
      <c r="X162" s="1"/>
      <c r="Y162" s="1"/>
      <c r="Z162" s="52" t="s">
        <v>290</v>
      </c>
      <c r="AA162" s="63">
        <v>600000</v>
      </c>
      <c r="AB162" s="63">
        <v>802</v>
      </c>
      <c r="AC162" s="63">
        <f t="shared" si="5"/>
        <v>748.12967581047383</v>
      </c>
      <c r="AE162" s="1"/>
      <c r="AF162" s="1"/>
      <c r="AG162" s="1"/>
      <c r="AH162" s="1"/>
      <c r="AI162" s="1"/>
      <c r="AJ162" s="1"/>
      <c r="AK162" s="1"/>
      <c r="AL162" s="1"/>
      <c r="AM162" s="1"/>
      <c r="AN162" s="1"/>
      <c r="AO162" s="1"/>
      <c r="AP162" s="1"/>
      <c r="AQ162" s="1"/>
      <c r="AR162" s="1"/>
      <c r="AS162" s="1"/>
      <c r="AT162" s="1"/>
      <c r="AU162" s="1"/>
      <c r="AV162" s="1"/>
      <c r="AW162" s="1"/>
      <c r="AX162" s="1"/>
      <c r="AY162" s="1"/>
      <c r="AZ162" s="1"/>
      <c r="BA162" s="1"/>
    </row>
    <row r="163" spans="1:53" s="2" customFormat="1">
      <c r="A163" s="1"/>
      <c r="B163" s="1"/>
      <c r="C163" s="1"/>
      <c r="D163" s="1"/>
      <c r="E163" s="1"/>
      <c r="F163" s="1"/>
      <c r="G163" s="1"/>
      <c r="H163" s="1"/>
      <c r="I163" s="1"/>
      <c r="K163" s="1"/>
      <c r="L163" s="3"/>
      <c r="M163" s="3"/>
      <c r="N163" s="1"/>
      <c r="O163" s="1"/>
      <c r="P163" s="1"/>
      <c r="Q163" s="1"/>
      <c r="R163" s="1"/>
      <c r="S163" s="1"/>
      <c r="T163" s="1"/>
      <c r="U163" s="1"/>
      <c r="V163" s="1"/>
      <c r="W163" s="1"/>
      <c r="X163" s="1"/>
      <c r="Y163" s="1"/>
      <c r="Z163" s="52" t="s">
        <v>287</v>
      </c>
      <c r="AA163" s="63">
        <v>1000000</v>
      </c>
      <c r="AB163" s="63">
        <v>1848</v>
      </c>
      <c r="AC163" s="63">
        <f t="shared" ref="AC163:AC181" si="6">AA163/AB163</f>
        <v>541.12554112554108</v>
      </c>
      <c r="AE163" s="1"/>
      <c r="AF163" s="1"/>
      <c r="AG163" s="1"/>
      <c r="AH163" s="1"/>
      <c r="AI163" s="1"/>
      <c r="AJ163" s="1"/>
      <c r="AK163" s="1"/>
      <c r="AL163" s="1"/>
      <c r="AM163" s="1"/>
      <c r="AN163" s="1"/>
      <c r="AO163" s="1"/>
      <c r="AP163" s="1"/>
      <c r="AQ163" s="1"/>
      <c r="AR163" s="1"/>
      <c r="AS163" s="1"/>
      <c r="AT163" s="1"/>
      <c r="AU163" s="1"/>
      <c r="AV163" s="1"/>
      <c r="AW163" s="1"/>
      <c r="AX163" s="1"/>
      <c r="AY163" s="1"/>
      <c r="AZ163" s="1"/>
      <c r="BA163" s="1"/>
    </row>
    <row r="164" spans="1:53" s="2" customFormat="1">
      <c r="A164" s="1"/>
      <c r="B164" s="1"/>
      <c r="C164" s="1"/>
      <c r="D164" s="1"/>
      <c r="E164" s="1"/>
      <c r="F164" s="1"/>
      <c r="G164" s="1"/>
      <c r="H164" s="1"/>
      <c r="I164" s="1"/>
      <c r="K164" s="1"/>
      <c r="L164" s="3"/>
      <c r="M164" s="3"/>
      <c r="N164" s="1"/>
      <c r="O164" s="1"/>
      <c r="P164" s="1"/>
      <c r="Q164" s="1"/>
      <c r="R164" s="1"/>
      <c r="S164" s="1"/>
      <c r="T164" s="1"/>
      <c r="U164" s="1"/>
      <c r="V164" s="1"/>
      <c r="W164" s="1"/>
      <c r="X164" s="1"/>
      <c r="Y164" s="1"/>
      <c r="Z164" s="52" t="s">
        <v>287</v>
      </c>
      <c r="AA164" s="63">
        <v>2000000</v>
      </c>
      <c r="AB164" s="63">
        <v>2075</v>
      </c>
      <c r="AC164" s="63">
        <f t="shared" si="6"/>
        <v>963.85542168674704</v>
      </c>
      <c r="AE164" s="1"/>
      <c r="AF164" s="1"/>
      <c r="AG164" s="1"/>
      <c r="AH164" s="1"/>
      <c r="AI164" s="1"/>
      <c r="AJ164" s="1"/>
      <c r="AK164" s="1"/>
      <c r="AL164" s="1"/>
      <c r="AM164" s="1"/>
      <c r="AN164" s="1"/>
      <c r="AO164" s="1"/>
      <c r="AP164" s="1"/>
      <c r="AQ164" s="1"/>
      <c r="AR164" s="1"/>
      <c r="AS164" s="1"/>
      <c r="AT164" s="1"/>
      <c r="AU164" s="1"/>
      <c r="AV164" s="1"/>
      <c r="AW164" s="1"/>
      <c r="AX164" s="1"/>
      <c r="AY164" s="1"/>
      <c r="AZ164" s="1"/>
      <c r="BA164" s="1"/>
    </row>
    <row r="165" spans="1:53" s="2" customFormat="1">
      <c r="A165" s="1"/>
      <c r="B165" s="1"/>
      <c r="C165" s="1"/>
      <c r="D165" s="1"/>
      <c r="E165" s="1"/>
      <c r="F165" s="1"/>
      <c r="G165" s="1"/>
      <c r="H165" s="1"/>
      <c r="I165" s="1"/>
      <c r="K165" s="1"/>
      <c r="L165" s="3"/>
      <c r="M165" s="3"/>
      <c r="N165" s="1"/>
      <c r="O165" s="1"/>
      <c r="P165" s="1"/>
      <c r="Q165" s="1"/>
      <c r="R165" s="1"/>
      <c r="S165" s="1"/>
      <c r="T165" s="1"/>
      <c r="U165" s="1"/>
      <c r="V165" s="1"/>
      <c r="W165" s="1"/>
      <c r="X165" s="1"/>
      <c r="Y165" s="1"/>
      <c r="Z165" s="52" t="s">
        <v>288</v>
      </c>
      <c r="AA165" s="63">
        <v>500000</v>
      </c>
      <c r="AB165" s="63">
        <v>539</v>
      </c>
      <c r="AC165" s="63">
        <f t="shared" si="6"/>
        <v>927.64378478664196</v>
      </c>
      <c r="AE165" s="1"/>
      <c r="AF165" s="1"/>
      <c r="AG165" s="1"/>
      <c r="AH165" s="1"/>
      <c r="AI165" s="1"/>
      <c r="AJ165" s="1"/>
      <c r="AK165" s="1"/>
      <c r="AL165" s="1"/>
      <c r="AM165" s="1"/>
      <c r="AN165" s="1"/>
      <c r="AO165" s="1"/>
      <c r="AP165" s="1"/>
      <c r="AQ165" s="1"/>
      <c r="AR165" s="1"/>
      <c r="AS165" s="1"/>
      <c r="AT165" s="1"/>
      <c r="AU165" s="1"/>
      <c r="AV165" s="1"/>
      <c r="AW165" s="1"/>
      <c r="AX165" s="1"/>
      <c r="AY165" s="1"/>
      <c r="AZ165" s="1"/>
      <c r="BA165" s="1"/>
    </row>
    <row r="166" spans="1:53" s="2" customFormat="1">
      <c r="A166" s="1"/>
      <c r="B166" s="1"/>
      <c r="C166" s="1"/>
      <c r="D166" s="1"/>
      <c r="E166" s="1"/>
      <c r="F166" s="1"/>
      <c r="G166" s="1"/>
      <c r="H166" s="1"/>
      <c r="I166" s="1"/>
      <c r="K166" s="1"/>
      <c r="L166" s="3"/>
      <c r="M166" s="3"/>
      <c r="N166" s="1"/>
      <c r="O166" s="1"/>
      <c r="P166" s="1"/>
      <c r="Q166" s="1"/>
      <c r="R166" s="1"/>
      <c r="S166" s="1"/>
      <c r="T166" s="1"/>
      <c r="U166" s="1"/>
      <c r="V166" s="1"/>
      <c r="W166" s="1"/>
      <c r="X166" s="1"/>
      <c r="Y166" s="1"/>
      <c r="Z166" s="52" t="s">
        <v>294</v>
      </c>
      <c r="AA166" s="63">
        <v>500000</v>
      </c>
      <c r="AB166" s="63">
        <v>595</v>
      </c>
      <c r="AC166" s="63">
        <f t="shared" si="6"/>
        <v>840.33613445378148</v>
      </c>
      <c r="AE166" s="1"/>
      <c r="AF166" s="1"/>
      <c r="AG166" s="1"/>
      <c r="AH166" s="1"/>
      <c r="AI166" s="1"/>
      <c r="AJ166" s="1"/>
      <c r="AK166" s="1"/>
      <c r="AL166" s="1"/>
      <c r="AM166" s="1"/>
      <c r="AN166" s="1"/>
      <c r="AO166" s="1"/>
      <c r="AP166" s="1"/>
      <c r="AQ166" s="1"/>
      <c r="AR166" s="1"/>
      <c r="AS166" s="1"/>
      <c r="AT166" s="1"/>
      <c r="AU166" s="1"/>
      <c r="AV166" s="1"/>
      <c r="AW166" s="1"/>
      <c r="AX166" s="1"/>
      <c r="AY166" s="1"/>
      <c r="AZ166" s="1"/>
      <c r="BA166" s="1"/>
    </row>
    <row r="167" spans="1:53" s="2" customFormat="1">
      <c r="A167" s="1"/>
      <c r="B167" s="1"/>
      <c r="C167" s="1"/>
      <c r="D167" s="1"/>
      <c r="E167" s="1"/>
      <c r="F167" s="1"/>
      <c r="G167" s="1"/>
      <c r="H167" s="1"/>
      <c r="I167" s="1"/>
      <c r="K167" s="1"/>
      <c r="L167" s="3"/>
      <c r="M167" s="3"/>
      <c r="N167" s="1"/>
      <c r="O167" s="1"/>
      <c r="P167" s="1"/>
      <c r="Q167" s="1"/>
      <c r="R167" s="1"/>
      <c r="S167" s="1"/>
      <c r="T167" s="1"/>
      <c r="U167" s="1"/>
      <c r="V167" s="1"/>
      <c r="W167" s="1"/>
      <c r="X167" s="1"/>
      <c r="Y167" s="1"/>
      <c r="Z167" s="52" t="s">
        <v>327</v>
      </c>
      <c r="AA167" s="63">
        <v>600000</v>
      </c>
      <c r="AB167" s="63">
        <v>622</v>
      </c>
      <c r="AC167" s="63">
        <f t="shared" si="6"/>
        <v>964.6302250803858</v>
      </c>
      <c r="AE167" s="1"/>
      <c r="AF167" s="1"/>
      <c r="AG167" s="1"/>
      <c r="AH167" s="1"/>
      <c r="AI167" s="1"/>
      <c r="AJ167" s="1"/>
      <c r="AK167" s="1"/>
      <c r="AL167" s="1"/>
      <c r="AM167" s="1"/>
      <c r="AN167" s="1"/>
      <c r="AO167" s="1"/>
      <c r="AP167" s="1"/>
      <c r="AQ167" s="1"/>
      <c r="AR167" s="1"/>
      <c r="AS167" s="1"/>
      <c r="AT167" s="1"/>
      <c r="AU167" s="1"/>
      <c r="AV167" s="1"/>
      <c r="AW167" s="1"/>
      <c r="AX167" s="1"/>
      <c r="AY167" s="1"/>
      <c r="AZ167" s="1"/>
      <c r="BA167" s="1"/>
    </row>
    <row r="168" spans="1:53">
      <c r="Z168" s="52" t="s">
        <v>342</v>
      </c>
      <c r="AA168" s="63">
        <v>400000</v>
      </c>
      <c r="AB168" s="63">
        <v>615.24939370253696</v>
      </c>
      <c r="AC168" s="63">
        <f t="shared" si="6"/>
        <v>650.14285929291543</v>
      </c>
    </row>
    <row r="169" spans="1:53">
      <c r="Z169" s="52" t="s">
        <v>379</v>
      </c>
      <c r="AA169" s="63">
        <v>1000000</v>
      </c>
      <c r="AB169" s="63">
        <v>666.81155091455298</v>
      </c>
      <c r="AC169" s="63">
        <f t="shared" si="6"/>
        <v>1499.6740812729902</v>
      </c>
    </row>
    <row r="170" spans="1:53">
      <c r="Z170" s="52" t="s">
        <v>254</v>
      </c>
      <c r="AA170" s="63">
        <v>350000</v>
      </c>
      <c r="AB170" s="63">
        <v>594</v>
      </c>
      <c r="AC170" s="63">
        <f t="shared" si="6"/>
        <v>589.22558922558926</v>
      </c>
    </row>
    <row r="171" spans="1:53">
      <c r="Z171" s="52" t="s">
        <v>299</v>
      </c>
      <c r="AA171" s="63">
        <v>1000000</v>
      </c>
      <c r="AB171" s="63">
        <v>303</v>
      </c>
      <c r="AC171" s="63">
        <f t="shared" si="6"/>
        <v>3300.3300330033003</v>
      </c>
    </row>
    <row r="172" spans="1:53">
      <c r="Z172" s="52" t="s">
        <v>361</v>
      </c>
      <c r="AA172" s="63">
        <v>500000</v>
      </c>
      <c r="AB172" s="63">
        <v>364.34331501655709</v>
      </c>
      <c r="AC172" s="63">
        <f t="shared" si="6"/>
        <v>1372.3320269435387</v>
      </c>
    </row>
    <row r="173" spans="1:53">
      <c r="Z173" s="52" t="s">
        <v>308</v>
      </c>
      <c r="AA173" s="63">
        <v>500000</v>
      </c>
      <c r="AB173" s="63">
        <v>1672</v>
      </c>
      <c r="AC173" s="63">
        <f t="shared" si="6"/>
        <v>299.04306220095691</v>
      </c>
    </row>
    <row r="174" spans="1:53">
      <c r="Z174" s="52" t="s">
        <v>307</v>
      </c>
      <c r="AA174" s="63">
        <v>300000</v>
      </c>
      <c r="AB174" s="63">
        <v>938</v>
      </c>
      <c r="AC174" s="63">
        <f t="shared" si="6"/>
        <v>319.82942430703622</v>
      </c>
    </row>
    <row r="175" spans="1:53">
      <c r="Z175" s="52" t="s">
        <v>343</v>
      </c>
      <c r="AA175" s="63">
        <v>250000</v>
      </c>
      <c r="AB175" s="63">
        <v>1897.0637539010254</v>
      </c>
      <c r="AC175" s="63">
        <f t="shared" si="6"/>
        <v>131.78260323930218</v>
      </c>
    </row>
    <row r="176" spans="1:53">
      <c r="Z176" s="52" t="s">
        <v>348</v>
      </c>
      <c r="AA176" s="63">
        <v>1000000</v>
      </c>
      <c r="AB176" s="63">
        <v>1342.8612924404426</v>
      </c>
      <c r="AC176" s="63">
        <f t="shared" si="6"/>
        <v>744.67854992130628</v>
      </c>
    </row>
    <row r="177" spans="1:53">
      <c r="Z177" s="52" t="s">
        <v>373</v>
      </c>
      <c r="AA177" s="63">
        <v>2000000</v>
      </c>
      <c r="AB177" s="63">
        <v>1346.7659712794889</v>
      </c>
      <c r="AC177" s="63">
        <f t="shared" si="6"/>
        <v>1485.0390065171523</v>
      </c>
    </row>
    <row r="178" spans="1:53">
      <c r="Z178" s="52" t="s">
        <v>371</v>
      </c>
      <c r="AA178" s="63">
        <v>2000000</v>
      </c>
      <c r="AB178" s="63">
        <v>961.78863918378602</v>
      </c>
      <c r="AC178" s="63">
        <f t="shared" si="6"/>
        <v>2079.4589564889052</v>
      </c>
    </row>
    <row r="179" spans="1:53">
      <c r="Z179" s="52" t="s">
        <v>381</v>
      </c>
      <c r="AA179" s="63">
        <v>1000000</v>
      </c>
      <c r="AB179" s="63">
        <v>961.78863918378602</v>
      </c>
      <c r="AC179" s="63">
        <f t="shared" si="6"/>
        <v>1039.7294782444526</v>
      </c>
    </row>
    <row r="180" spans="1:53">
      <c r="Z180" s="52" t="s">
        <v>419</v>
      </c>
      <c r="AA180" s="63">
        <v>700000</v>
      </c>
      <c r="AB180" s="117">
        <f>K37</f>
        <v>251.8129083341228</v>
      </c>
      <c r="AC180" s="63">
        <f t="shared" si="6"/>
        <v>2779.8416079258</v>
      </c>
    </row>
    <row r="181" spans="1:53">
      <c r="Z181" s="52" t="s">
        <v>427</v>
      </c>
      <c r="AA181" s="63">
        <v>2850000</v>
      </c>
      <c r="AB181" s="117">
        <f>K21</f>
        <v>1317.7593572284165</v>
      </c>
      <c r="AC181" s="63">
        <f t="shared" si="6"/>
        <v>2162.7621039961923</v>
      </c>
    </row>
    <row r="182" spans="1:53">
      <c r="Z182" s="52"/>
      <c r="AA182" s="105">
        <f>SUM(AA3:AA181)</f>
        <v>154316427</v>
      </c>
      <c r="AB182" s="105">
        <f>SUM(AB3:AB181)</f>
        <v>235379.58470374529</v>
      </c>
      <c r="AC182" s="105">
        <f>SUM(AC3:AC181)</f>
        <v>169437.10785958479</v>
      </c>
    </row>
    <row r="183" spans="1:53">
      <c r="Z183" s="65"/>
      <c r="AA183" s="63"/>
      <c r="AB183" s="65"/>
      <c r="AC183" s="65"/>
    </row>
    <row r="184" spans="1:53" s="2" customFormat="1">
      <c r="A184" s="1"/>
      <c r="B184" s="1"/>
      <c r="C184" s="1"/>
      <c r="D184" s="1"/>
      <c r="E184" s="1"/>
      <c r="F184" s="1"/>
      <c r="G184" s="1"/>
      <c r="H184" s="1"/>
      <c r="I184" s="1"/>
      <c r="K184" s="1"/>
      <c r="L184" s="3"/>
      <c r="M184" s="3"/>
      <c r="N184" s="1"/>
      <c r="O184" s="1"/>
      <c r="P184" s="1"/>
      <c r="Q184" s="1"/>
      <c r="R184" s="1"/>
      <c r="S184" s="1"/>
      <c r="T184" s="1"/>
      <c r="U184" s="1"/>
      <c r="V184" s="1"/>
      <c r="W184" s="1"/>
      <c r="X184" s="1"/>
      <c r="Y184" s="1"/>
      <c r="Z184" s="65"/>
      <c r="AA184" s="63"/>
      <c r="AB184" s="65"/>
      <c r="AC184" s="65"/>
      <c r="AE184" s="1"/>
      <c r="AF184" s="1"/>
      <c r="AG184" s="1"/>
      <c r="AH184" s="1"/>
      <c r="AI184" s="1"/>
      <c r="AJ184" s="1"/>
      <c r="AK184" s="1"/>
      <c r="AL184" s="1"/>
      <c r="AM184" s="1"/>
      <c r="AN184" s="1"/>
      <c r="AO184" s="1"/>
      <c r="AP184" s="1"/>
      <c r="AQ184" s="1"/>
      <c r="AR184" s="1"/>
      <c r="AS184" s="1"/>
      <c r="AT184" s="1"/>
      <c r="AU184" s="1"/>
      <c r="AV184" s="1"/>
      <c r="AW184" s="1"/>
      <c r="AX184" s="1"/>
      <c r="AY184" s="1"/>
      <c r="AZ184" s="1"/>
      <c r="BA184" s="1"/>
    </row>
    <row r="185" spans="1:53" s="2" customFormat="1">
      <c r="A185" s="1"/>
      <c r="B185" s="1"/>
      <c r="C185" s="1"/>
      <c r="D185" s="1"/>
      <c r="E185" s="1"/>
      <c r="F185" s="1"/>
      <c r="G185" s="1"/>
      <c r="H185" s="1"/>
      <c r="I185" s="1"/>
      <c r="K185" s="1"/>
      <c r="L185" s="3"/>
      <c r="M185" s="3"/>
      <c r="N185" s="1"/>
      <c r="O185" s="1"/>
      <c r="P185" s="1"/>
      <c r="Q185" s="1"/>
      <c r="R185" s="1"/>
      <c r="S185" s="1"/>
      <c r="T185" s="1"/>
      <c r="U185" s="1"/>
      <c r="V185" s="1"/>
      <c r="W185" s="1"/>
      <c r="X185" s="1"/>
      <c r="Y185" s="1"/>
      <c r="Z185" s="65"/>
      <c r="AA185" s="65"/>
      <c r="AB185" s="65"/>
      <c r="AC185" s="65"/>
      <c r="AE185" s="1"/>
      <c r="AF185" s="1"/>
      <c r="AG185" s="1"/>
      <c r="AH185" s="1"/>
      <c r="AI185" s="1"/>
      <c r="AJ185" s="1"/>
      <c r="AK185" s="1"/>
      <c r="AL185" s="1"/>
      <c r="AM185" s="1"/>
      <c r="AN185" s="1"/>
      <c r="AO185" s="1"/>
      <c r="AP185" s="1"/>
      <c r="AQ185" s="1"/>
      <c r="AR185" s="1"/>
      <c r="AS185" s="1"/>
      <c r="AT185" s="1"/>
      <c r="AU185" s="1"/>
      <c r="AV185" s="1"/>
      <c r="AW185" s="1"/>
      <c r="AX185" s="1"/>
      <c r="AY185" s="1"/>
      <c r="AZ185" s="1"/>
      <c r="BA185" s="1"/>
    </row>
    <row r="186" spans="1:53" s="2" customFormat="1">
      <c r="A186" s="1"/>
      <c r="B186" s="1"/>
      <c r="C186" s="1"/>
      <c r="D186" s="1"/>
      <c r="E186" s="1"/>
      <c r="F186" s="1"/>
      <c r="G186" s="1"/>
      <c r="H186" s="1"/>
      <c r="I186" s="1"/>
      <c r="K186" s="1"/>
      <c r="L186" s="3"/>
      <c r="M186" s="3"/>
      <c r="N186" s="1"/>
      <c r="O186" s="1"/>
      <c r="P186" s="1"/>
      <c r="Q186" s="1"/>
      <c r="R186" s="1"/>
      <c r="S186" s="1"/>
      <c r="T186" s="1"/>
      <c r="U186" s="1"/>
      <c r="V186" s="1"/>
      <c r="W186" s="1"/>
      <c r="X186" s="1"/>
      <c r="Y186" s="1"/>
      <c r="Z186" s="65"/>
      <c r="AA186" s="65"/>
      <c r="AB186" s="65"/>
      <c r="AC186" s="65"/>
      <c r="AE186" s="1"/>
      <c r="AF186" s="1"/>
      <c r="AG186" s="1"/>
      <c r="AH186" s="1"/>
      <c r="AI186" s="1"/>
      <c r="AJ186" s="1"/>
      <c r="AK186" s="1"/>
      <c r="AL186" s="1"/>
      <c r="AM186" s="1"/>
      <c r="AN186" s="1"/>
      <c r="AO186" s="1"/>
      <c r="AP186" s="1"/>
      <c r="AQ186" s="1"/>
      <c r="AR186" s="1"/>
      <c r="AS186" s="1"/>
      <c r="AT186" s="1"/>
      <c r="AU186" s="1"/>
      <c r="AV186" s="1"/>
      <c r="AW186" s="1"/>
      <c r="AX186" s="1"/>
      <c r="AY186" s="1"/>
      <c r="AZ186" s="1"/>
      <c r="BA186" s="1"/>
    </row>
    <row r="187" spans="1:53" s="2" customFormat="1">
      <c r="A187" s="1"/>
      <c r="B187" s="1"/>
      <c r="C187" s="1"/>
      <c r="D187" s="1"/>
      <c r="E187" s="1"/>
      <c r="F187" s="1"/>
      <c r="G187" s="1"/>
      <c r="H187" s="1"/>
      <c r="I187" s="1"/>
      <c r="K187" s="1"/>
      <c r="L187" s="3"/>
      <c r="M187" s="3"/>
      <c r="N187" s="1"/>
      <c r="O187" s="1"/>
      <c r="P187" s="1"/>
      <c r="Q187" s="1"/>
      <c r="R187" s="1"/>
      <c r="S187" s="1"/>
      <c r="T187" s="1"/>
      <c r="U187" s="1"/>
      <c r="V187" s="1"/>
      <c r="W187" s="1"/>
      <c r="X187" s="1"/>
      <c r="Y187" s="1"/>
      <c r="Z187" s="65"/>
      <c r="AA187" s="65"/>
      <c r="AB187" s="65"/>
      <c r="AC187" s="65"/>
      <c r="AE187" s="1"/>
      <c r="AF187" s="1"/>
      <c r="AG187" s="1"/>
      <c r="AH187" s="1"/>
      <c r="AI187" s="1"/>
      <c r="AJ187" s="1"/>
      <c r="AK187" s="1"/>
      <c r="AL187" s="1"/>
      <c r="AM187" s="1"/>
      <c r="AN187" s="1"/>
      <c r="AO187" s="1"/>
      <c r="AP187" s="1"/>
      <c r="AQ187" s="1"/>
      <c r="AR187" s="1"/>
      <c r="AS187" s="1"/>
      <c r="AT187" s="1"/>
      <c r="AU187" s="1"/>
      <c r="AV187" s="1"/>
      <c r="AW187" s="1"/>
      <c r="AX187" s="1"/>
      <c r="AY187" s="1"/>
      <c r="AZ187" s="1"/>
      <c r="BA187" s="1"/>
    </row>
    <row r="188" spans="1:53" s="2" customFormat="1">
      <c r="A188" s="1"/>
      <c r="B188" s="1"/>
      <c r="C188" s="1"/>
      <c r="D188" s="1"/>
      <c r="E188" s="1"/>
      <c r="F188" s="1"/>
      <c r="G188" s="1"/>
      <c r="H188" s="1"/>
      <c r="I188" s="1"/>
      <c r="K188" s="1"/>
      <c r="L188" s="3"/>
      <c r="M188" s="3"/>
      <c r="N188" s="1"/>
      <c r="O188" s="1"/>
      <c r="P188" s="1"/>
      <c r="Q188" s="1"/>
      <c r="R188" s="1"/>
      <c r="S188" s="1"/>
      <c r="T188" s="1"/>
      <c r="U188" s="1"/>
      <c r="V188" s="1"/>
      <c r="W188" s="1"/>
      <c r="X188" s="1"/>
      <c r="Y188" s="1"/>
      <c r="Z188" s="1"/>
      <c r="AA188" s="1"/>
      <c r="AB188" s="1"/>
      <c r="AC188" s="65"/>
      <c r="AE188" s="1"/>
      <c r="AF188" s="1"/>
      <c r="AG188" s="1"/>
      <c r="AH188" s="1"/>
      <c r="AI188" s="1"/>
      <c r="AJ188" s="1"/>
      <c r="AK188" s="1"/>
      <c r="AL188" s="1"/>
      <c r="AM188" s="1"/>
      <c r="AN188" s="1"/>
      <c r="AO188" s="1"/>
      <c r="AP188" s="1"/>
      <c r="AQ188" s="1"/>
      <c r="AR188" s="1"/>
      <c r="AS188" s="1"/>
      <c r="AT188" s="1"/>
      <c r="AU188" s="1"/>
      <c r="AV188" s="1"/>
      <c r="AW188" s="1"/>
      <c r="AX188" s="1"/>
      <c r="AY188" s="1"/>
      <c r="AZ188" s="1"/>
      <c r="BA188" s="1"/>
    </row>
    <row r="189" spans="1:53" s="2" customFormat="1">
      <c r="A189" s="1"/>
      <c r="B189" s="1"/>
      <c r="C189" s="1"/>
      <c r="D189" s="1"/>
      <c r="E189" s="1"/>
      <c r="F189" s="1"/>
      <c r="G189" s="1"/>
      <c r="H189" s="1"/>
      <c r="I189" s="1"/>
      <c r="K189" s="1"/>
      <c r="L189" s="3"/>
      <c r="M189" s="3"/>
      <c r="N189" s="1"/>
      <c r="O189" s="1"/>
      <c r="P189" s="1"/>
      <c r="Q189" s="1"/>
      <c r="R189" s="1"/>
      <c r="S189" s="1"/>
      <c r="T189" s="1"/>
      <c r="U189" s="1"/>
      <c r="V189" s="1"/>
      <c r="W189" s="1"/>
      <c r="X189" s="1"/>
      <c r="Y189" s="1"/>
      <c r="Z189" s="1"/>
      <c r="AA189" s="1"/>
      <c r="AB189" s="1"/>
      <c r="AC189" s="65"/>
      <c r="AE189" s="1"/>
      <c r="AF189" s="1"/>
      <c r="AG189" s="1"/>
      <c r="AH189" s="1"/>
      <c r="AI189" s="1"/>
      <c r="AJ189" s="1"/>
      <c r="AK189" s="1"/>
      <c r="AL189" s="1"/>
      <c r="AM189" s="1"/>
      <c r="AN189" s="1"/>
      <c r="AO189" s="1"/>
      <c r="AP189" s="1"/>
      <c r="AQ189" s="1"/>
      <c r="AR189" s="1"/>
      <c r="AS189" s="1"/>
      <c r="AT189" s="1"/>
      <c r="AU189" s="1"/>
      <c r="AV189" s="1"/>
      <c r="AW189" s="1"/>
      <c r="AX189" s="1"/>
      <c r="AY189" s="1"/>
      <c r="AZ189" s="1"/>
      <c r="BA189" s="1"/>
    </row>
    <row r="190" spans="1:53" s="2" customFormat="1">
      <c r="A190" s="1"/>
      <c r="B190" s="1"/>
      <c r="C190" s="1"/>
      <c r="D190" s="1"/>
      <c r="E190" s="1"/>
      <c r="F190" s="1"/>
      <c r="G190" s="1"/>
      <c r="H190" s="1"/>
      <c r="I190" s="1"/>
      <c r="K190" s="1"/>
      <c r="L190" s="3"/>
      <c r="M190" s="3"/>
      <c r="N190" s="1"/>
      <c r="O190" s="1"/>
      <c r="P190" s="1"/>
      <c r="Q190" s="1"/>
      <c r="R190" s="1"/>
      <c r="S190" s="1"/>
      <c r="T190" s="1"/>
      <c r="U190" s="1"/>
      <c r="V190" s="1"/>
      <c r="W190" s="1"/>
      <c r="X190" s="1"/>
      <c r="Y190" s="1"/>
      <c r="Z190" s="1"/>
      <c r="AA190" s="1"/>
      <c r="AB190" s="1"/>
      <c r="AC190" s="65"/>
      <c r="AE190" s="1"/>
      <c r="AF190" s="1"/>
      <c r="AG190" s="1"/>
      <c r="AH190" s="1"/>
      <c r="AI190" s="1"/>
      <c r="AJ190" s="1"/>
      <c r="AK190" s="1"/>
      <c r="AL190" s="1"/>
      <c r="AM190" s="1"/>
      <c r="AN190" s="1"/>
      <c r="AO190" s="1"/>
      <c r="AP190" s="1"/>
      <c r="AQ190" s="1"/>
      <c r="AR190" s="1"/>
      <c r="AS190" s="1"/>
      <c r="AT190" s="1"/>
      <c r="AU190" s="1"/>
      <c r="AV190" s="1"/>
      <c r="AW190" s="1"/>
      <c r="AX190" s="1"/>
      <c r="AY190" s="1"/>
      <c r="AZ190" s="1"/>
      <c r="BA190" s="1"/>
    </row>
    <row r="191" spans="1:53" s="2" customFormat="1">
      <c r="A191" s="1"/>
      <c r="B191" s="1"/>
      <c r="C191" s="1"/>
      <c r="D191" s="1"/>
      <c r="E191" s="1"/>
      <c r="F191" s="1"/>
      <c r="G191" s="1"/>
      <c r="H191" s="1"/>
      <c r="I191" s="1"/>
      <c r="K191" s="1"/>
      <c r="L191" s="3"/>
      <c r="M191" s="3"/>
      <c r="N191" s="1"/>
      <c r="O191" s="1"/>
      <c r="P191" s="1"/>
      <c r="Q191" s="1"/>
      <c r="R191" s="1"/>
      <c r="S191" s="1"/>
      <c r="T191" s="1"/>
      <c r="U191" s="1"/>
      <c r="V191" s="1"/>
      <c r="W191" s="1"/>
      <c r="X191" s="1"/>
      <c r="Y191" s="1"/>
      <c r="Z191" s="1"/>
      <c r="AA191" s="1"/>
      <c r="AB191" s="1"/>
      <c r="AC191" s="65"/>
      <c r="AE191" s="1"/>
      <c r="AF191" s="1"/>
      <c r="AG191" s="1"/>
      <c r="AH191" s="1"/>
      <c r="AI191" s="1"/>
      <c r="AJ191" s="1"/>
      <c r="AK191" s="1"/>
      <c r="AL191" s="1"/>
      <c r="AM191" s="1"/>
      <c r="AN191" s="1"/>
      <c r="AO191" s="1"/>
      <c r="AP191" s="1"/>
      <c r="AQ191" s="1"/>
      <c r="AR191" s="1"/>
      <c r="AS191" s="1"/>
      <c r="AT191" s="1"/>
      <c r="AU191" s="1"/>
      <c r="AV191" s="1"/>
      <c r="AW191" s="1"/>
      <c r="AX191" s="1"/>
      <c r="AY191" s="1"/>
      <c r="AZ191" s="1"/>
      <c r="BA191" s="1"/>
    </row>
    <row r="192" spans="1:53" s="2" customFormat="1">
      <c r="A192" s="1"/>
      <c r="B192" s="1"/>
      <c r="C192" s="1"/>
      <c r="D192" s="1"/>
      <c r="E192" s="1"/>
      <c r="F192" s="1"/>
      <c r="G192" s="1"/>
      <c r="H192" s="1"/>
      <c r="I192" s="1"/>
      <c r="K192" s="1"/>
      <c r="L192" s="3"/>
      <c r="M192" s="3"/>
      <c r="N192" s="1"/>
      <c r="O192" s="1"/>
      <c r="P192" s="1"/>
      <c r="Q192" s="1"/>
      <c r="R192" s="1"/>
      <c r="S192" s="1"/>
      <c r="T192" s="1"/>
      <c r="U192" s="1"/>
      <c r="V192" s="1"/>
      <c r="W192" s="1"/>
      <c r="X192" s="1"/>
      <c r="Y192" s="1"/>
      <c r="Z192" s="1"/>
      <c r="AA192" s="1"/>
      <c r="AB192" s="1"/>
      <c r="AC192" s="65"/>
      <c r="AE192" s="1"/>
      <c r="AF192" s="1"/>
      <c r="AG192" s="1"/>
      <c r="AH192" s="1"/>
      <c r="AI192" s="1"/>
      <c r="AJ192" s="1"/>
      <c r="AK192" s="1"/>
      <c r="AL192" s="1"/>
      <c r="AM192" s="1"/>
      <c r="AN192" s="1"/>
      <c r="AO192" s="1"/>
      <c r="AP192" s="1"/>
      <c r="AQ192" s="1"/>
      <c r="AR192" s="1"/>
      <c r="AS192" s="1"/>
      <c r="AT192" s="1"/>
      <c r="AU192" s="1"/>
      <c r="AV192" s="1"/>
      <c r="AW192" s="1"/>
      <c r="AX192" s="1"/>
      <c r="AY192" s="1"/>
      <c r="AZ192" s="1"/>
      <c r="BA192" s="1"/>
    </row>
    <row r="193" spans="1:53" s="2" customFormat="1">
      <c r="A193" s="1"/>
      <c r="B193" s="1"/>
      <c r="C193" s="1"/>
      <c r="D193" s="1"/>
      <c r="E193" s="1"/>
      <c r="F193" s="1"/>
      <c r="G193" s="1"/>
      <c r="H193" s="1"/>
      <c r="I193" s="1"/>
      <c r="K193" s="1"/>
      <c r="L193" s="3"/>
      <c r="M193" s="3"/>
      <c r="N193" s="1"/>
      <c r="O193" s="1"/>
      <c r="P193" s="1"/>
      <c r="Q193" s="1"/>
      <c r="R193" s="1"/>
      <c r="S193" s="1"/>
      <c r="T193" s="1"/>
      <c r="U193" s="1"/>
      <c r="V193" s="1"/>
      <c r="W193" s="1"/>
      <c r="X193" s="1"/>
      <c r="Y193" s="1"/>
      <c r="Z193" s="1"/>
      <c r="AA193" s="1"/>
      <c r="AB193" s="1"/>
      <c r="AC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row>
    <row r="194" spans="1:53" s="2" customFormat="1">
      <c r="A194" s="1"/>
      <c r="B194" s="1"/>
      <c r="C194" s="1"/>
      <c r="D194" s="1"/>
      <c r="E194" s="1"/>
      <c r="F194" s="1"/>
      <c r="G194" s="1"/>
      <c r="H194" s="1"/>
      <c r="I194" s="1"/>
      <c r="K194" s="1"/>
      <c r="L194" s="3"/>
      <c r="M194" s="3"/>
      <c r="N194" s="1"/>
      <c r="O194" s="1"/>
      <c r="P194" s="1"/>
      <c r="Q194" s="1"/>
      <c r="R194" s="1"/>
      <c r="S194" s="1"/>
      <c r="T194" s="1"/>
      <c r="U194" s="1"/>
      <c r="V194" s="1"/>
      <c r="W194" s="1"/>
      <c r="X194" s="1"/>
      <c r="Y194" s="1"/>
      <c r="Z194" s="1"/>
      <c r="AA194" s="1"/>
      <c r="AB194" s="1"/>
      <c r="AC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row>
    <row r="195" spans="1:53" s="2" customFormat="1">
      <c r="A195" s="1"/>
      <c r="B195" s="1"/>
      <c r="C195" s="1"/>
      <c r="D195" s="1"/>
      <c r="E195" s="1"/>
      <c r="F195" s="1"/>
      <c r="G195" s="1"/>
      <c r="H195" s="1"/>
      <c r="I195" s="1"/>
      <c r="K195" s="1"/>
      <c r="L195" s="3"/>
      <c r="M195" s="3"/>
      <c r="N195" s="1"/>
      <c r="O195" s="1"/>
      <c r="P195" s="1"/>
      <c r="Q195" s="1"/>
      <c r="R195" s="1"/>
      <c r="S195" s="1"/>
      <c r="T195" s="1"/>
      <c r="U195" s="1"/>
      <c r="V195" s="1"/>
      <c r="W195" s="1"/>
      <c r="X195" s="1"/>
      <c r="Y195" s="1"/>
      <c r="Z195" s="1"/>
      <c r="AA195" s="1"/>
      <c r="AB195" s="1"/>
      <c r="AC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row>
    <row r="196" spans="1:53" s="2" customFormat="1">
      <c r="A196" s="1"/>
      <c r="B196" s="1"/>
      <c r="C196" s="1"/>
      <c r="D196" s="1"/>
      <c r="E196" s="1"/>
      <c r="F196" s="1"/>
      <c r="G196" s="1"/>
      <c r="H196" s="1"/>
      <c r="I196" s="1"/>
      <c r="K196" s="1"/>
      <c r="L196" s="3"/>
      <c r="M196" s="3"/>
      <c r="N196" s="1"/>
      <c r="O196" s="1"/>
      <c r="P196" s="1"/>
      <c r="Q196" s="1"/>
      <c r="R196" s="1"/>
      <c r="S196" s="1"/>
      <c r="T196" s="1"/>
      <c r="U196" s="1"/>
      <c r="V196" s="1"/>
      <c r="W196" s="1"/>
      <c r="X196" s="1"/>
      <c r="Y196" s="1"/>
      <c r="Z196" s="1"/>
      <c r="AA196" s="1"/>
      <c r="AB196" s="1"/>
      <c r="AC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row>
    <row r="202" spans="1:53">
      <c r="Z202" s="83"/>
      <c r="AA202" s="83"/>
      <c r="AB202" s="2"/>
    </row>
    <row r="203" spans="1:53">
      <c r="Z203" s="78"/>
      <c r="AA203" s="78"/>
      <c r="AB203" s="78"/>
    </row>
    <row r="204" spans="1:53">
      <c r="Z204" s="78"/>
      <c r="AA204" s="78"/>
      <c r="AB204" s="78"/>
      <c r="AC204" s="78"/>
    </row>
    <row r="205" spans="1:53">
      <c r="Z205" s="78"/>
      <c r="AA205" s="78"/>
      <c r="AB205" s="78"/>
      <c r="AC205" s="78"/>
    </row>
    <row r="206" spans="1:53">
      <c r="Z206" s="78"/>
      <c r="AA206" s="78"/>
      <c r="AB206" s="78"/>
      <c r="AC206" s="78"/>
    </row>
    <row r="207" spans="1:53">
      <c r="Z207" s="78"/>
      <c r="AA207" s="78"/>
      <c r="AB207" s="78"/>
      <c r="AC207" s="78"/>
    </row>
    <row r="208" spans="1:53">
      <c r="Z208" s="78"/>
      <c r="AA208" s="78"/>
      <c r="AB208" s="78"/>
      <c r="AC208" s="78"/>
    </row>
    <row r="209" spans="26:29">
      <c r="Z209" s="78"/>
      <c r="AA209" s="78"/>
      <c r="AB209" s="78"/>
      <c r="AC209" s="78"/>
    </row>
    <row r="210" spans="26:29">
      <c r="Z210" s="78"/>
      <c r="AA210" s="78"/>
      <c r="AB210" s="78"/>
      <c r="AC210" s="78"/>
    </row>
    <row r="211" spans="26:29">
      <c r="Z211" s="78"/>
      <c r="AA211" s="78"/>
      <c r="AB211" s="78"/>
      <c r="AC211" s="78"/>
    </row>
    <row r="212" spans="26:29">
      <c r="Z212" s="78"/>
      <c r="AA212" s="78"/>
      <c r="AB212" s="78"/>
      <c r="AC212" s="78"/>
    </row>
    <row r="213" spans="26:29">
      <c r="Z213" s="78"/>
      <c r="AA213" s="78"/>
      <c r="AB213" s="78"/>
      <c r="AC213" s="78"/>
    </row>
    <row r="214" spans="26:29">
      <c r="Z214" s="78"/>
      <c r="AA214" s="78"/>
      <c r="AB214" s="78"/>
      <c r="AC214" s="78"/>
    </row>
    <row r="215" spans="26:29">
      <c r="Z215" s="78"/>
      <c r="AA215" s="78"/>
      <c r="AB215" s="78"/>
      <c r="AC215" s="78"/>
    </row>
    <row r="216" spans="26:29">
      <c r="Z216" s="78"/>
      <c r="AA216" s="78"/>
      <c r="AB216" s="78"/>
      <c r="AC216" s="78"/>
    </row>
    <row r="217" spans="26:29">
      <c r="Z217" s="78"/>
      <c r="AA217" s="78"/>
      <c r="AB217" s="78"/>
      <c r="AC217" s="78"/>
    </row>
    <row r="218" spans="26:29">
      <c r="Z218" s="78"/>
      <c r="AA218" s="78"/>
      <c r="AB218" s="78"/>
      <c r="AC218" s="78"/>
    </row>
    <row r="219" spans="26:29">
      <c r="Z219" s="78"/>
      <c r="AA219" s="78"/>
      <c r="AB219" s="78"/>
      <c r="AC219" s="78"/>
    </row>
    <row r="220" spans="26:29">
      <c r="Z220" s="78"/>
      <c r="AA220" s="78"/>
      <c r="AB220" s="78"/>
      <c r="AC220" s="78"/>
    </row>
    <row r="221" spans="26:29">
      <c r="AC221" s="78"/>
    </row>
  </sheetData>
  <mergeCells count="2">
    <mergeCell ref="B119:X119"/>
    <mergeCell ref="B123:X123"/>
  </mergeCells>
  <printOptions horizontalCentered="1" verticalCentered="1"/>
  <pageMargins left="0" right="0" top="0" bottom="0" header="0.11811023622047245" footer="0.11811023622047245"/>
  <pageSetup scale="69" orientation="landscape" r:id="rId1"/>
  <rowBreaks count="2" manualBreakCount="2">
    <brk id="73" max="53" man="1"/>
    <brk id="114" max="46" man="1"/>
  </rowBreaks>
  <colBreaks count="1" manualBreakCount="1">
    <brk id="24" max="98" man="1"/>
  </colBreaks>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Q45"/>
  <sheetViews>
    <sheetView workbookViewId="0"/>
  </sheetViews>
  <sheetFormatPr baseColWidth="10" defaultRowHeight="15"/>
  <cols>
    <col min="2" max="2" width="18.5703125" bestFit="1" customWidth="1"/>
    <col min="3" max="4" width="16.28515625" customWidth="1"/>
    <col min="5" max="5" width="14.5703125" bestFit="1" customWidth="1"/>
  </cols>
  <sheetData>
    <row r="1" spans="2:43">
      <c r="B1" t="s">
        <v>278</v>
      </c>
    </row>
    <row r="2" spans="2:43">
      <c r="B2" s="99" t="s">
        <v>276</v>
      </c>
      <c r="C2" s="99" t="s">
        <v>277</v>
      </c>
      <c r="D2" s="99" t="s">
        <v>244</v>
      </c>
      <c r="E2" s="99" t="s">
        <v>241</v>
      </c>
      <c r="F2" s="99" t="s">
        <v>242</v>
      </c>
      <c r="G2" s="99" t="s">
        <v>243</v>
      </c>
      <c r="H2" s="99" t="s">
        <v>275</v>
      </c>
      <c r="I2" s="99" t="s">
        <v>274</v>
      </c>
    </row>
    <row r="3" spans="2:43">
      <c r="B3" t="s">
        <v>233</v>
      </c>
      <c r="C3" t="s">
        <v>261</v>
      </c>
      <c r="D3" s="88" t="s">
        <v>245</v>
      </c>
      <c r="E3" s="91">
        <v>6766541.4899999993</v>
      </c>
      <c r="F3" s="96">
        <v>5816</v>
      </c>
      <c r="G3" s="92">
        <v>0.43758596973865199</v>
      </c>
      <c r="H3" s="92">
        <v>0</v>
      </c>
      <c r="I3" s="98">
        <v>8.0000000000000002E-3</v>
      </c>
      <c r="J3" s="95"/>
      <c r="K3" s="95"/>
      <c r="L3" s="95"/>
      <c r="M3" s="95"/>
      <c r="N3" s="95"/>
      <c r="O3" s="95"/>
      <c r="P3" s="95"/>
      <c r="Q3" s="95"/>
      <c r="R3" s="95"/>
      <c r="S3" s="95"/>
      <c r="T3" s="95"/>
      <c r="U3" s="95"/>
      <c r="V3" s="95"/>
      <c r="W3" s="95"/>
      <c r="X3" s="95"/>
      <c r="Y3" s="95"/>
      <c r="Z3" s="95"/>
      <c r="AA3" s="95"/>
      <c r="AB3" s="95"/>
      <c r="AC3" s="95"/>
      <c r="AD3" s="95"/>
      <c r="AE3" s="95"/>
      <c r="AF3" s="95"/>
      <c r="AG3" s="95"/>
      <c r="AH3" s="95"/>
      <c r="AI3" s="95"/>
      <c r="AJ3" s="95"/>
      <c r="AK3" s="95"/>
      <c r="AL3" s="95"/>
      <c r="AM3" s="95"/>
      <c r="AN3" s="95"/>
      <c r="AO3" s="95"/>
      <c r="AP3" s="93"/>
      <c r="AQ3" s="97"/>
    </row>
    <row r="4" spans="2:43">
      <c r="B4" t="s">
        <v>234</v>
      </c>
      <c r="C4" t="s">
        <v>261</v>
      </c>
      <c r="D4" s="88" t="s">
        <v>245</v>
      </c>
      <c r="E4" s="91">
        <v>4564921.2799999993</v>
      </c>
      <c r="F4" s="96">
        <v>9600</v>
      </c>
      <c r="G4" s="92">
        <v>1</v>
      </c>
      <c r="H4" s="92" t="s">
        <v>31</v>
      </c>
      <c r="I4" s="98">
        <v>1.6000000000000001E-3</v>
      </c>
      <c r="K4" s="94"/>
      <c r="V4" s="94"/>
      <c r="AF4" s="94"/>
    </row>
    <row r="5" spans="2:43">
      <c r="B5" t="s">
        <v>235</v>
      </c>
      <c r="C5" t="s">
        <v>262</v>
      </c>
      <c r="D5" s="88" t="s">
        <v>245</v>
      </c>
      <c r="E5" s="91">
        <v>35794285.279999994</v>
      </c>
      <c r="F5" s="96">
        <v>40677</v>
      </c>
      <c r="G5" s="92">
        <v>0.7271922708164319</v>
      </c>
      <c r="H5" s="92">
        <f>(4843+8114)/40677</f>
        <v>0.31853381517811047</v>
      </c>
      <c r="I5" s="98">
        <v>5.4000000000000003E-3</v>
      </c>
    </row>
    <row r="6" spans="2:43">
      <c r="B6" t="s">
        <v>236</v>
      </c>
      <c r="C6" t="s">
        <v>262</v>
      </c>
      <c r="D6" s="88" t="s">
        <v>245</v>
      </c>
      <c r="E6" s="91">
        <v>74443483.819999993</v>
      </c>
      <c r="F6" s="96">
        <v>121768</v>
      </c>
      <c r="G6" s="92">
        <v>0.90327508048091454</v>
      </c>
      <c r="H6" s="92">
        <f>(3328+27155)/121768</f>
        <v>0.25033670586689444</v>
      </c>
      <c r="I6" s="98">
        <v>9.7999999999999997E-3</v>
      </c>
    </row>
    <row r="7" spans="2:43">
      <c r="B7" t="s">
        <v>47</v>
      </c>
      <c r="C7" t="s">
        <v>262</v>
      </c>
      <c r="D7" s="88" t="s">
        <v>245</v>
      </c>
      <c r="E7" s="91">
        <v>124745199.70999999</v>
      </c>
      <c r="F7" s="96">
        <v>65839</v>
      </c>
      <c r="G7" s="92">
        <v>0.5208311183341181</v>
      </c>
      <c r="H7" s="92">
        <f>(9144+5512)/65839</f>
        <v>0.22260362399185893</v>
      </c>
      <c r="I7" s="98">
        <v>2.0999999999999999E-3</v>
      </c>
    </row>
    <row r="8" spans="2:43">
      <c r="B8" t="s">
        <v>256</v>
      </c>
      <c r="C8" t="s">
        <v>262</v>
      </c>
      <c r="D8" s="88" t="s">
        <v>245</v>
      </c>
      <c r="E8" s="91">
        <v>59056073.759999998</v>
      </c>
      <c r="F8" s="96">
        <v>31831</v>
      </c>
      <c r="G8" s="92">
        <v>0.59212717162514528</v>
      </c>
      <c r="H8" s="92">
        <f>(7810+6657)/31831</f>
        <v>0.45449404668405013</v>
      </c>
      <c r="I8" s="98">
        <v>1.37E-2</v>
      </c>
    </row>
    <row r="9" spans="2:43">
      <c r="B9" t="s">
        <v>67</v>
      </c>
      <c r="C9" t="s">
        <v>263</v>
      </c>
      <c r="D9" s="88" t="s">
        <v>245</v>
      </c>
      <c r="E9" s="91">
        <v>71260846.810000002</v>
      </c>
      <c r="F9" s="96">
        <v>83095</v>
      </c>
      <c r="G9" s="92">
        <f>38581/83095</f>
        <v>0.46429989770744329</v>
      </c>
      <c r="H9" s="92">
        <f>68631/83095</f>
        <v>0.82593417173115113</v>
      </c>
      <c r="I9" s="98">
        <v>1.49E-2</v>
      </c>
    </row>
    <row r="10" spans="2:43">
      <c r="B10" t="s">
        <v>237</v>
      </c>
      <c r="C10" t="s">
        <v>264</v>
      </c>
      <c r="D10" s="88" t="s">
        <v>245</v>
      </c>
      <c r="E10" s="91">
        <v>26097388.330000002</v>
      </c>
      <c r="F10" s="96">
        <v>34816</v>
      </c>
      <c r="G10" s="92">
        <v>0.64417334925780578</v>
      </c>
      <c r="H10" s="92">
        <v>0.50480577830859352</v>
      </c>
      <c r="I10" s="98">
        <v>5.8999999999999999E-3</v>
      </c>
    </row>
    <row r="11" spans="2:43">
      <c r="B11" t="s">
        <v>76</v>
      </c>
      <c r="C11" t="s">
        <v>265</v>
      </c>
      <c r="D11" s="88" t="s">
        <v>245</v>
      </c>
      <c r="E11" s="91">
        <v>34301454.360000007</v>
      </c>
      <c r="F11" s="96">
        <v>14784</v>
      </c>
      <c r="G11" s="92">
        <v>0.39583333333333331</v>
      </c>
      <c r="H11" s="92">
        <v>0.71230000000000004</v>
      </c>
      <c r="I11" s="98">
        <v>3.4000000000000002E-2</v>
      </c>
    </row>
    <row r="12" spans="2:43">
      <c r="B12" t="s">
        <v>79</v>
      </c>
      <c r="C12" t="s">
        <v>265</v>
      </c>
      <c r="D12" s="88" t="s">
        <v>245</v>
      </c>
      <c r="E12" s="91">
        <v>26198676.16</v>
      </c>
      <c r="F12" s="96">
        <v>14175</v>
      </c>
      <c r="G12" s="92">
        <v>0.57940035273368606</v>
      </c>
      <c r="H12" s="92">
        <v>0.48949999999999999</v>
      </c>
      <c r="I12" s="98">
        <v>1.3100000000000001E-2</v>
      </c>
    </row>
    <row r="13" spans="2:43">
      <c r="B13" t="s">
        <v>81</v>
      </c>
      <c r="C13" t="s">
        <v>265</v>
      </c>
      <c r="D13" s="88" t="s">
        <v>245</v>
      </c>
      <c r="E13" s="91">
        <v>44568958</v>
      </c>
      <c r="F13" s="96">
        <v>42702</v>
      </c>
      <c r="G13" s="92">
        <v>0.79396749566765024</v>
      </c>
      <c r="H13" s="92">
        <f>32112/F13</f>
        <v>0.75200224813826055</v>
      </c>
      <c r="I13" s="98">
        <v>8.3999999999999995E-3</v>
      </c>
    </row>
    <row r="14" spans="2:43">
      <c r="B14" t="s">
        <v>84</v>
      </c>
      <c r="C14" t="s">
        <v>265</v>
      </c>
      <c r="D14" s="88" t="s">
        <v>245</v>
      </c>
      <c r="E14" s="91">
        <v>92973263.450000003</v>
      </c>
      <c r="F14" s="96">
        <v>37995</v>
      </c>
      <c r="G14" s="92">
        <v>0.55488880115804706</v>
      </c>
      <c r="H14" s="92">
        <v>1</v>
      </c>
      <c r="I14" s="98">
        <v>4.4999999999999997E-3</v>
      </c>
    </row>
    <row r="15" spans="2:43">
      <c r="B15" t="s">
        <v>85</v>
      </c>
      <c r="C15" t="s">
        <v>267</v>
      </c>
      <c r="D15" s="88" t="s">
        <v>245</v>
      </c>
      <c r="E15" s="91">
        <v>6060919.0500000007</v>
      </c>
      <c r="F15" s="96">
        <v>2971</v>
      </c>
      <c r="G15" s="92">
        <f>1721/2958</f>
        <v>0.58181203515889113</v>
      </c>
      <c r="H15" s="92">
        <f>2891/2958</f>
        <v>0.97734956051386068</v>
      </c>
      <c r="I15" s="98">
        <v>2.0799999999999999E-2</v>
      </c>
    </row>
    <row r="16" spans="2:43">
      <c r="B16" t="s">
        <v>231</v>
      </c>
      <c r="C16" t="s">
        <v>267</v>
      </c>
      <c r="D16" s="88" t="s">
        <v>245</v>
      </c>
      <c r="E16" s="91">
        <v>21599207.009999998</v>
      </c>
      <c r="F16" s="96">
        <v>26934</v>
      </c>
      <c r="G16" s="92">
        <f>18311/26934</f>
        <v>0.67984703348927011</v>
      </c>
      <c r="H16" s="92">
        <f>21398/26934</f>
        <v>0.79446053315511989</v>
      </c>
      <c r="I16" s="98">
        <v>1.41E-2</v>
      </c>
    </row>
    <row r="17" spans="2:9">
      <c r="B17" t="s">
        <v>232</v>
      </c>
      <c r="C17" t="s">
        <v>267</v>
      </c>
      <c r="D17" s="88" t="s">
        <v>245</v>
      </c>
      <c r="E17" s="91">
        <v>17331707.77</v>
      </c>
      <c r="F17" s="96">
        <v>29110</v>
      </c>
      <c r="G17" s="92">
        <f>26483/29110</f>
        <v>0.90975609756097564</v>
      </c>
      <c r="H17" s="92">
        <f>26199/29110</f>
        <v>0.9</v>
      </c>
      <c r="I17" s="98">
        <v>2.76E-2</v>
      </c>
    </row>
    <row r="18" spans="2:9">
      <c r="B18" t="s">
        <v>254</v>
      </c>
      <c r="C18" t="s">
        <v>267</v>
      </c>
      <c r="D18" s="88" t="s">
        <v>246</v>
      </c>
      <c r="E18" s="91">
        <v>3390965</v>
      </c>
      <c r="F18" s="96">
        <v>5705</v>
      </c>
      <c r="G18" s="92">
        <f>3943/5705</f>
        <v>0.69114811568799295</v>
      </c>
      <c r="H18" s="92" t="s">
        <v>31</v>
      </c>
      <c r="I18" s="98">
        <v>1.4E-2</v>
      </c>
    </row>
    <row r="19" spans="2:9">
      <c r="B19" t="s">
        <v>90</v>
      </c>
      <c r="C19" t="s">
        <v>266</v>
      </c>
      <c r="D19" s="88" t="s">
        <v>245</v>
      </c>
      <c r="E19" s="91">
        <v>85499125</v>
      </c>
      <c r="F19" s="96">
        <v>18042</v>
      </c>
      <c r="G19" s="92">
        <v>0.50509921294756677</v>
      </c>
      <c r="H19" s="92">
        <f>10704/18042</f>
        <v>0.5932823412038577</v>
      </c>
      <c r="I19" s="98">
        <v>1.7899999999999999E-2</v>
      </c>
    </row>
    <row r="20" spans="2:9">
      <c r="B20" t="s">
        <v>257</v>
      </c>
      <c r="C20" t="s">
        <v>266</v>
      </c>
      <c r="D20" s="88" t="s">
        <v>245</v>
      </c>
      <c r="E20" s="91">
        <v>22225705.379999999</v>
      </c>
      <c r="F20" s="96">
        <v>13475</v>
      </c>
      <c r="G20" s="92">
        <f>7829/13475</f>
        <v>0.58100185528756954</v>
      </c>
      <c r="H20" s="92">
        <f>9486/13475</f>
        <v>0.70397031539888688</v>
      </c>
      <c r="I20" s="98">
        <v>2.1700000000000001E-2</v>
      </c>
    </row>
    <row r="21" spans="2:9">
      <c r="B21" t="s">
        <v>129</v>
      </c>
      <c r="C21" t="s">
        <v>266</v>
      </c>
      <c r="D21" s="88" t="s">
        <v>245</v>
      </c>
      <c r="E21" s="91">
        <v>6137285</v>
      </c>
      <c r="F21" s="96">
        <v>16230</v>
      </c>
      <c r="G21" s="92">
        <f>13819/16221</f>
        <v>0.85192035016336842</v>
      </c>
      <c r="H21" s="92">
        <f>762/16221</f>
        <v>4.6976142038098759E-2</v>
      </c>
      <c r="I21" s="98">
        <v>1.89E-2</v>
      </c>
    </row>
    <row r="22" spans="2:9">
      <c r="B22" t="s">
        <v>253</v>
      </c>
      <c r="C22" t="s">
        <v>266</v>
      </c>
      <c r="D22" s="88" t="s">
        <v>245</v>
      </c>
      <c r="E22" s="91">
        <v>11170882.4</v>
      </c>
      <c r="F22" s="96">
        <v>7555</v>
      </c>
      <c r="G22" s="92">
        <v>0.47690271343481139</v>
      </c>
      <c r="H22" s="92">
        <f>4873/F22</f>
        <v>0.64500330906684311</v>
      </c>
      <c r="I22" s="98">
        <v>1.9699999999999999E-2</v>
      </c>
    </row>
    <row r="23" spans="2:9">
      <c r="B23" t="s">
        <v>102</v>
      </c>
      <c r="C23" t="s">
        <v>266</v>
      </c>
      <c r="D23" s="88" t="s">
        <v>245</v>
      </c>
      <c r="E23" s="91">
        <v>32307621</v>
      </c>
      <c r="F23" s="96">
        <v>19320</v>
      </c>
      <c r="G23" s="92">
        <v>0.47199792960662523</v>
      </c>
      <c r="H23" s="92">
        <f>16497/F23</f>
        <v>0.85388198757763978</v>
      </c>
      <c r="I23" s="98">
        <v>1.3100000000000001E-2</v>
      </c>
    </row>
    <row r="24" spans="2:9">
      <c r="B24" t="s">
        <v>238</v>
      </c>
      <c r="C24" t="s">
        <v>266</v>
      </c>
      <c r="D24" s="88" t="s">
        <v>245</v>
      </c>
      <c r="E24" s="91">
        <v>27759858.140000001</v>
      </c>
      <c r="F24" s="96">
        <v>9993</v>
      </c>
      <c r="G24" s="92">
        <f>6625/10213</f>
        <v>0.64868305101341428</v>
      </c>
      <c r="H24" s="92">
        <f>4919/10213</f>
        <v>0.48164104572603544</v>
      </c>
      <c r="I24" s="98">
        <v>1.89E-2</v>
      </c>
    </row>
    <row r="25" spans="2:9">
      <c r="B25" t="s">
        <v>126</v>
      </c>
      <c r="C25" t="s">
        <v>268</v>
      </c>
      <c r="D25" s="88" t="s">
        <v>245</v>
      </c>
      <c r="E25" s="91">
        <v>33040370.809999999</v>
      </c>
      <c r="F25" s="96">
        <v>9612</v>
      </c>
      <c r="G25" s="92">
        <v>1</v>
      </c>
      <c r="H25" s="92">
        <f>3718/F25</f>
        <v>0.3868081564710778</v>
      </c>
      <c r="I25" s="98">
        <v>2E-3</v>
      </c>
    </row>
    <row r="26" spans="2:9">
      <c r="B26" t="s">
        <v>135</v>
      </c>
      <c r="C26" t="s">
        <v>268</v>
      </c>
      <c r="D26" s="88" t="s">
        <v>245</v>
      </c>
      <c r="E26" s="91">
        <v>25484259.390000001</v>
      </c>
      <c r="F26" s="96">
        <v>23774</v>
      </c>
      <c r="G26" s="92">
        <v>0.52326070497181798</v>
      </c>
      <c r="H26" s="92">
        <f>14264/F26</f>
        <v>0.59998317489694619</v>
      </c>
      <c r="I26" s="98">
        <v>0</v>
      </c>
    </row>
    <row r="27" spans="2:9">
      <c r="B27" t="s">
        <v>147</v>
      </c>
      <c r="C27" t="s">
        <v>268</v>
      </c>
      <c r="D27" s="88" t="s">
        <v>245</v>
      </c>
      <c r="E27" s="91">
        <v>56477902.109999999</v>
      </c>
      <c r="F27" s="96">
        <v>42630</v>
      </c>
      <c r="G27" s="92">
        <v>0.4709828759089843</v>
      </c>
      <c r="H27" s="92">
        <f>30404/F27</f>
        <v>0.71320666197513494</v>
      </c>
      <c r="I27" s="98">
        <v>7.7999999999999996E-3</v>
      </c>
    </row>
    <row r="28" spans="2:9">
      <c r="B28" t="s">
        <v>258</v>
      </c>
      <c r="C28" t="s">
        <v>268</v>
      </c>
      <c r="D28" s="88" t="s">
        <v>245</v>
      </c>
      <c r="E28" s="91">
        <v>5115188.43</v>
      </c>
      <c r="F28" s="96">
        <v>6641</v>
      </c>
      <c r="G28" s="92">
        <v>0.50549616021683486</v>
      </c>
      <c r="H28" s="92">
        <f>5201/F28</f>
        <v>0.78316518596596896</v>
      </c>
      <c r="I28" s="98">
        <v>1.8499999999999999E-2</v>
      </c>
    </row>
    <row r="29" spans="2:9">
      <c r="B29" t="s">
        <v>115</v>
      </c>
      <c r="C29" t="s">
        <v>268</v>
      </c>
      <c r="D29" s="88" t="s">
        <v>245</v>
      </c>
      <c r="E29" s="91">
        <v>11889139.540000001</v>
      </c>
      <c r="F29" s="96">
        <v>10421</v>
      </c>
      <c r="G29" s="92">
        <v>0.52422992035313309</v>
      </c>
      <c r="H29" s="92">
        <f>8109/F29</f>
        <v>0.77814029363784665</v>
      </c>
      <c r="I29" s="98">
        <v>5.7000000000000002E-3</v>
      </c>
    </row>
    <row r="30" spans="2:9">
      <c r="B30" t="s">
        <v>118</v>
      </c>
      <c r="C30" t="s">
        <v>268</v>
      </c>
      <c r="D30" s="88" t="s">
        <v>245</v>
      </c>
      <c r="E30" s="91">
        <v>9835913.6999999993</v>
      </c>
      <c r="F30" s="96">
        <v>7616</v>
      </c>
      <c r="G30" s="92">
        <v>0.58022584033613445</v>
      </c>
      <c r="H30" s="92">
        <f>4195/F30</f>
        <v>0.55081407563025209</v>
      </c>
      <c r="I30" s="98">
        <v>2.0400000000000001E-2</v>
      </c>
    </row>
    <row r="31" spans="2:9">
      <c r="B31" t="s">
        <v>239</v>
      </c>
      <c r="C31" t="s">
        <v>268</v>
      </c>
      <c r="D31" s="88" t="s">
        <v>245</v>
      </c>
      <c r="E31" s="91">
        <v>3378263.9600000004</v>
      </c>
      <c r="F31" s="96">
        <v>7426</v>
      </c>
      <c r="G31" s="92">
        <v>0.70926474548882301</v>
      </c>
      <c r="H31" s="92">
        <f>1882/F31</f>
        <v>0.25343388095879343</v>
      </c>
      <c r="I31" s="98">
        <v>1.54E-2</v>
      </c>
    </row>
    <row r="32" spans="2:9">
      <c r="B32" t="s">
        <v>150</v>
      </c>
      <c r="C32" t="s">
        <v>269</v>
      </c>
      <c r="D32" s="88" t="s">
        <v>245</v>
      </c>
      <c r="E32" s="91">
        <v>9654371.9600000009</v>
      </c>
      <c r="F32" s="96">
        <v>20768</v>
      </c>
      <c r="G32" s="92">
        <v>0.99398112480739598</v>
      </c>
      <c r="H32" s="92">
        <f>12973/F32</f>
        <v>0.62466294298921421</v>
      </c>
      <c r="I32" s="98">
        <v>3.0499999999999999E-2</v>
      </c>
    </row>
    <row r="33" spans="2:9">
      <c r="B33" t="s">
        <v>240</v>
      </c>
      <c r="C33" t="s">
        <v>269</v>
      </c>
      <c r="D33" s="88" t="s">
        <v>245</v>
      </c>
      <c r="E33" s="91">
        <v>20460679.639999997</v>
      </c>
      <c r="F33" s="96">
        <v>46444</v>
      </c>
      <c r="G33" s="92">
        <v>0.90640341055895268</v>
      </c>
      <c r="H33" s="92" t="s">
        <v>31</v>
      </c>
      <c r="I33" s="98">
        <v>3.27E-2</v>
      </c>
    </row>
    <row r="34" spans="2:9">
      <c r="B34" t="s">
        <v>255</v>
      </c>
      <c r="C34" t="s">
        <v>269</v>
      </c>
      <c r="D34" s="88" t="s">
        <v>245</v>
      </c>
      <c r="E34" s="91">
        <v>11198700</v>
      </c>
      <c r="F34" s="96">
        <v>37017</v>
      </c>
      <c r="G34" s="92">
        <f>30354/37017</f>
        <v>0.82000162087689443</v>
      </c>
      <c r="H34" s="92" t="s">
        <v>31</v>
      </c>
      <c r="I34" s="98">
        <v>2.3E-2</v>
      </c>
    </row>
    <row r="35" spans="2:9">
      <c r="B35" t="s">
        <v>56</v>
      </c>
      <c r="C35" t="s">
        <v>270</v>
      </c>
      <c r="D35" s="88" t="s">
        <v>245</v>
      </c>
      <c r="E35" s="91">
        <v>59086250.019999996</v>
      </c>
      <c r="F35" s="96">
        <v>57109</v>
      </c>
      <c r="G35" s="92">
        <v>0.28023603985361328</v>
      </c>
      <c r="H35" s="92">
        <f>21771/F35</f>
        <v>0.38121837188534208</v>
      </c>
      <c r="I35" s="98">
        <v>1.29E-2</v>
      </c>
    </row>
    <row r="36" spans="2:9">
      <c r="B36" t="s">
        <v>128</v>
      </c>
      <c r="C36" t="s">
        <v>270</v>
      </c>
      <c r="D36" s="88" t="s">
        <v>245</v>
      </c>
      <c r="E36" s="91">
        <v>43516468.640000001</v>
      </c>
      <c r="F36" s="96">
        <v>43261</v>
      </c>
      <c r="G36" s="92">
        <v>0.74755553500843719</v>
      </c>
      <c r="H36" s="92">
        <f>21508/F36</f>
        <v>0.49716835024618017</v>
      </c>
      <c r="I36" s="98">
        <v>2.1100000000000001E-2</v>
      </c>
    </row>
    <row r="37" spans="2:9">
      <c r="B37" t="s">
        <v>156</v>
      </c>
      <c r="C37" t="s">
        <v>270</v>
      </c>
      <c r="D37" s="88" t="s">
        <v>245</v>
      </c>
      <c r="E37" s="91">
        <v>11870101</v>
      </c>
      <c r="F37" s="96">
        <v>6998</v>
      </c>
      <c r="G37" s="92">
        <v>0.57830808802514999</v>
      </c>
      <c r="H37" s="92">
        <f>1260/F37</f>
        <v>0.18005144326950556</v>
      </c>
      <c r="I37" s="98">
        <v>0</v>
      </c>
    </row>
    <row r="38" spans="2:9">
      <c r="B38" t="s">
        <v>132</v>
      </c>
      <c r="C38" t="s">
        <v>270</v>
      </c>
      <c r="D38" s="88" t="s">
        <v>245</v>
      </c>
      <c r="E38" s="91">
        <v>97382392.420000002</v>
      </c>
      <c r="F38" s="96">
        <v>70936</v>
      </c>
      <c r="G38" s="92">
        <v>0.49743430698094054</v>
      </c>
      <c r="H38" s="92">
        <f>(25191+27975)/F38</f>
        <v>0.74949250028194425</v>
      </c>
      <c r="I38" s="98">
        <v>1.44E-2</v>
      </c>
    </row>
    <row r="39" spans="2:9">
      <c r="B39" t="s">
        <v>259</v>
      </c>
      <c r="C39" t="s">
        <v>270</v>
      </c>
      <c r="D39" s="88" t="s">
        <v>245</v>
      </c>
      <c r="E39" s="91">
        <v>22528177.919999998</v>
      </c>
      <c r="F39" s="96">
        <v>52780</v>
      </c>
      <c r="G39" s="92">
        <v>0.92279272451686245</v>
      </c>
      <c r="H39" s="92" t="s">
        <v>31</v>
      </c>
      <c r="I39" s="98">
        <v>1.15E-2</v>
      </c>
    </row>
    <row r="40" spans="2:9">
      <c r="B40" t="s">
        <v>137</v>
      </c>
      <c r="C40" t="s">
        <v>271</v>
      </c>
      <c r="D40" s="88" t="s">
        <v>245</v>
      </c>
      <c r="E40" s="91">
        <v>27288400</v>
      </c>
      <c r="F40" s="96">
        <v>17084</v>
      </c>
      <c r="G40" s="92">
        <v>0.42999297588386792</v>
      </c>
      <c r="H40" s="92">
        <v>0.34</v>
      </c>
      <c r="I40" s="98">
        <v>2.76E-2</v>
      </c>
    </row>
    <row r="41" spans="2:9">
      <c r="B41" t="s">
        <v>124</v>
      </c>
      <c r="C41" t="s">
        <v>271</v>
      </c>
      <c r="D41" s="88" t="s">
        <v>245</v>
      </c>
      <c r="E41" s="91">
        <v>4786542.8099999996</v>
      </c>
      <c r="F41" s="96">
        <v>3990</v>
      </c>
      <c r="G41" s="92">
        <v>0.44987468671679198</v>
      </c>
      <c r="H41" s="92">
        <f>3990/F41</f>
        <v>1</v>
      </c>
      <c r="I41" s="98">
        <v>2.7000000000000001E-3</v>
      </c>
    </row>
    <row r="42" spans="2:9">
      <c r="B42" t="s">
        <v>146</v>
      </c>
      <c r="C42" t="s">
        <v>272</v>
      </c>
      <c r="D42" s="88" t="s">
        <v>245</v>
      </c>
      <c r="E42" s="91">
        <v>21936844.899999999</v>
      </c>
      <c r="F42" s="96">
        <v>81102</v>
      </c>
      <c r="G42" s="92">
        <v>0.81327217577864908</v>
      </c>
      <c r="H42" s="92">
        <f>22848/F42</f>
        <v>0.28171931641636455</v>
      </c>
      <c r="I42" s="98">
        <v>4.8899999999999999E-2</v>
      </c>
    </row>
    <row r="43" spans="2:9">
      <c r="B43" t="s">
        <v>260</v>
      </c>
      <c r="C43" t="s">
        <v>273</v>
      </c>
      <c r="D43" s="88" t="s">
        <v>245</v>
      </c>
      <c r="E43" s="91">
        <v>94508196.599999994</v>
      </c>
      <c r="F43" s="96">
        <v>59209</v>
      </c>
      <c r="G43" s="92">
        <f>27740/58669</f>
        <v>0.47282210366633143</v>
      </c>
      <c r="H43" s="92">
        <f>18633/58669</f>
        <v>0.31759532291329323</v>
      </c>
      <c r="I43" s="98">
        <v>3.4500000000000003E-2</v>
      </c>
    </row>
    <row r="44" spans="2:9">
      <c r="B44" t="s">
        <v>152</v>
      </c>
      <c r="C44" t="s">
        <v>273</v>
      </c>
      <c r="D44" s="88" t="s">
        <v>245</v>
      </c>
      <c r="E44" s="91">
        <v>68659747.609999999</v>
      </c>
      <c r="F44" s="96">
        <v>12374</v>
      </c>
      <c r="G44" s="92">
        <v>8.4774527234524E-2</v>
      </c>
      <c r="H44" s="92">
        <f>309/12374</f>
        <v>2.4971714886051398E-2</v>
      </c>
      <c r="I44" s="98">
        <v>0</v>
      </c>
    </row>
    <row r="45" spans="2:9">
      <c r="B45" t="s">
        <v>229</v>
      </c>
      <c r="C45" t="s">
        <v>273</v>
      </c>
      <c r="D45" s="88" t="s">
        <v>245</v>
      </c>
      <c r="E45" s="91">
        <v>5871608.8900000006</v>
      </c>
      <c r="F45" s="96">
        <v>12540</v>
      </c>
      <c r="G45" s="92">
        <v>0.74649122807017543</v>
      </c>
      <c r="H45" s="92">
        <f>7397/12540</f>
        <v>0.58987240829346088</v>
      </c>
      <c r="I45" s="98">
        <v>1.6299999999999999E-2</v>
      </c>
    </row>
  </sheetData>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9</vt:i4>
      </vt:variant>
      <vt:variant>
        <vt:lpstr>Rangos con nombre</vt:lpstr>
      </vt:variant>
      <vt:variant>
        <vt:i4>16</vt:i4>
      </vt:variant>
    </vt:vector>
  </HeadingPairs>
  <TitlesOfParts>
    <vt:vector size="25" baseType="lpstr">
      <vt:lpstr>sep-18 (2)</vt:lpstr>
      <vt:lpstr>Jun 16</vt:lpstr>
      <vt:lpstr>Sep 16</vt:lpstr>
      <vt:lpstr>dic 16</vt:lpstr>
      <vt:lpstr>mar 17</vt:lpstr>
      <vt:lpstr>mar-18</vt:lpstr>
      <vt:lpstr>sep-18</vt:lpstr>
      <vt:lpstr>dec-18</vt:lpstr>
      <vt:lpstr>Datos</vt:lpstr>
      <vt:lpstr>'dec-18'!Área_de_impresión</vt:lpstr>
      <vt:lpstr>'dic 16'!Área_de_impresión</vt:lpstr>
      <vt:lpstr>'Jun 16'!Área_de_impresión</vt:lpstr>
      <vt:lpstr>'mar 17'!Área_de_impresión</vt:lpstr>
      <vt:lpstr>'mar-18'!Área_de_impresión</vt:lpstr>
      <vt:lpstr>'Sep 16'!Área_de_impresión</vt:lpstr>
      <vt:lpstr>'sep-18'!Área_de_impresión</vt:lpstr>
      <vt:lpstr>'sep-18 (2)'!Área_de_impresión</vt:lpstr>
      <vt:lpstr>'dec-18'!Print_Area</vt:lpstr>
      <vt:lpstr>'dic 16'!Print_Area</vt:lpstr>
      <vt:lpstr>'Jun 16'!Print_Area</vt:lpstr>
      <vt:lpstr>'mar 17'!Print_Area</vt:lpstr>
      <vt:lpstr>'mar-18'!Print_Area</vt:lpstr>
      <vt:lpstr>'Sep 16'!Print_Area</vt:lpstr>
      <vt:lpstr>'sep-18'!Print_Area</vt:lpstr>
      <vt:lpstr>'sep-18 (2)'!Print_Area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Veronica Cespedes</dc:creator>
  <cp:lastModifiedBy>Daniel Alborta</cp:lastModifiedBy>
  <cp:lastPrinted>2016-10-14T15:12:52Z</cp:lastPrinted>
  <dcterms:created xsi:type="dcterms:W3CDTF">2016-08-01T14:57:49Z</dcterms:created>
  <dcterms:modified xsi:type="dcterms:W3CDTF">2019-02-08T20:32:51Z</dcterms:modified>
</cp:coreProperties>
</file>