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dalborta\Google Drive (locfund6@gmail.com)\02 Locfund II\03 Quarterly Report (1)\05 2019\"/>
    </mc:Choice>
  </mc:AlternateContent>
  <xr:revisionPtr revIDLastSave="0" documentId="13_ncr:1_{F645C0A8-F376-44DA-8A11-5E6D77316105}" xr6:coauthVersionLast="43" xr6:coauthVersionMax="43" xr10:uidLastSave="{00000000-0000-0000-0000-000000000000}"/>
  <bookViews>
    <workbookView xWindow="-120" yWindow="-120" windowWidth="20730" windowHeight="11160" xr2:uid="{37C50F53-51FF-458A-8E0E-0BFBE9196EE7}"/>
  </bookViews>
  <sheets>
    <sheet name="mar-19" sheetId="1" r:id="rId1"/>
  </sheets>
  <definedNames>
    <definedName name="_xlnm._FilterDatabase" localSheetId="0" hidden="1">'mar-19'!$Z$2:$AC$144</definedName>
    <definedName name="_xlnm.Print_Area" localSheetId="0">'mar-19'!$A$1:$BC$117</definedName>
    <definedName name="Print_Area" localSheetId="0">'mar-19'!$A$1:$AI$149</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2" i="1" l="1"/>
  <c r="AA193" i="1" l="1"/>
  <c r="AC190" i="1"/>
  <c r="AC189" i="1"/>
  <c r="AC188" i="1"/>
  <c r="AC187" i="1"/>
  <c r="AC186" i="1"/>
  <c r="AC185" i="1"/>
  <c r="AC184" i="1"/>
  <c r="AC183" i="1"/>
  <c r="AC182" i="1"/>
  <c r="AC180" i="1"/>
  <c r="AC179" i="1"/>
  <c r="AC178" i="1"/>
  <c r="AC177" i="1"/>
  <c r="AC176" i="1"/>
  <c r="AC175" i="1"/>
  <c r="AC174" i="1"/>
  <c r="AC173" i="1"/>
  <c r="AC172" i="1"/>
  <c r="AC171" i="1"/>
  <c r="AC170" i="1"/>
  <c r="AC169" i="1"/>
  <c r="AC168" i="1"/>
  <c r="AC167" i="1"/>
  <c r="AC166" i="1"/>
  <c r="AC165" i="1"/>
  <c r="AC164" i="1"/>
  <c r="AC163" i="1"/>
  <c r="AC160" i="1"/>
  <c r="AC159" i="1"/>
  <c r="AC158" i="1"/>
  <c r="AC157" i="1"/>
  <c r="AC156" i="1"/>
  <c r="AC155" i="1"/>
  <c r="AC154" i="1"/>
  <c r="AC152" i="1"/>
  <c r="AC151" i="1"/>
  <c r="AC150" i="1"/>
  <c r="AC149" i="1"/>
  <c r="AC148" i="1"/>
  <c r="AC147" i="1"/>
  <c r="AC146" i="1"/>
  <c r="AC145" i="1"/>
  <c r="AC144" i="1"/>
  <c r="AC141" i="1"/>
  <c r="AC140" i="1"/>
  <c r="AC139" i="1"/>
  <c r="AC138" i="1"/>
  <c r="AC137" i="1"/>
  <c r="AC136" i="1"/>
  <c r="AC135" i="1"/>
  <c r="AC134" i="1"/>
  <c r="AC133" i="1"/>
  <c r="AC132" i="1"/>
  <c r="AC131" i="1"/>
  <c r="AC130" i="1"/>
  <c r="AC129" i="1"/>
  <c r="AC128" i="1"/>
  <c r="AC127" i="1"/>
  <c r="AC126" i="1"/>
  <c r="AC125" i="1"/>
  <c r="AC124" i="1"/>
  <c r="AC123" i="1"/>
  <c r="AC122" i="1"/>
  <c r="AC121"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69" i="1"/>
  <c r="AC68" i="1"/>
  <c r="AC67" i="1"/>
  <c r="AC63" i="1"/>
  <c r="AC62" i="1"/>
  <c r="AC58" i="1"/>
  <c r="AC57" i="1"/>
  <c r="AC56" i="1"/>
  <c r="AC55" i="1"/>
  <c r="AC54" i="1"/>
  <c r="AC53" i="1"/>
  <c r="AC52" i="1"/>
  <c r="AC51" i="1"/>
  <c r="AC50" i="1"/>
  <c r="K46" i="1"/>
  <c r="L46" i="1" s="1"/>
  <c r="F46" i="1"/>
  <c r="AC49" i="1"/>
  <c r="K45" i="1"/>
  <c r="L45" i="1" s="1"/>
  <c r="F45" i="1"/>
  <c r="AC48" i="1"/>
  <c r="K44" i="1"/>
  <c r="L44" i="1" s="1"/>
  <c r="F44" i="1"/>
  <c r="AC47" i="1"/>
  <c r="AC46" i="1"/>
  <c r="W43" i="1"/>
  <c r="K43" i="1"/>
  <c r="L43" i="1" s="1"/>
  <c r="F43" i="1"/>
  <c r="AC45" i="1"/>
  <c r="K42" i="1"/>
  <c r="L42" i="1" s="1"/>
  <c r="AC44" i="1"/>
  <c r="K41" i="1"/>
  <c r="L41" i="1" s="1"/>
  <c r="F41" i="1"/>
  <c r="AC43" i="1"/>
  <c r="K40" i="1"/>
  <c r="L40" i="1" s="1"/>
  <c r="F40" i="1"/>
  <c r="AC42" i="1"/>
  <c r="K39" i="1"/>
  <c r="L39" i="1" s="1"/>
  <c r="F39" i="1"/>
  <c r="AC41" i="1"/>
  <c r="K38" i="1"/>
  <c r="L38" i="1" s="1"/>
  <c r="F38" i="1"/>
  <c r="AC40" i="1"/>
  <c r="K37" i="1"/>
  <c r="L37" i="1" s="1"/>
  <c r="F37" i="1"/>
  <c r="AC39" i="1"/>
  <c r="K36" i="1"/>
  <c r="L36" i="1" s="1"/>
  <c r="F36" i="1"/>
  <c r="AC38" i="1"/>
  <c r="K35" i="1"/>
  <c r="L35" i="1" s="1"/>
  <c r="F35" i="1"/>
  <c r="AC37" i="1"/>
  <c r="K34" i="1"/>
  <c r="L34" i="1" s="1"/>
  <c r="F34" i="1"/>
  <c r="AC36" i="1"/>
  <c r="K33" i="1"/>
  <c r="L33" i="1" s="1"/>
  <c r="F33" i="1"/>
  <c r="AC35" i="1"/>
  <c r="G32" i="1"/>
  <c r="F32" i="1" s="1"/>
  <c r="AC34" i="1"/>
  <c r="K31" i="1"/>
  <c r="L31" i="1" s="1"/>
  <c r="F31" i="1"/>
  <c r="AC33" i="1"/>
  <c r="G30" i="1"/>
  <c r="F30" i="1" s="1"/>
  <c r="AG32" i="1"/>
  <c r="AC32" i="1"/>
  <c r="K29" i="1"/>
  <c r="AB142" i="1" s="1"/>
  <c r="F29" i="1"/>
  <c r="AC31" i="1"/>
  <c r="K28" i="1"/>
  <c r="L28" i="1" s="1"/>
  <c r="F28" i="1"/>
  <c r="AC30" i="1"/>
  <c r="K27" i="1"/>
  <c r="L27" i="1" s="1"/>
  <c r="F27" i="1"/>
  <c r="AC29" i="1"/>
  <c r="AC28" i="1"/>
  <c r="K26" i="1"/>
  <c r="L26" i="1" s="1"/>
  <c r="F26" i="1"/>
  <c r="AC27" i="1"/>
  <c r="K25" i="1"/>
  <c r="L25" i="1" s="1"/>
  <c r="F25" i="1"/>
  <c r="AC26" i="1"/>
  <c r="K24" i="1"/>
  <c r="AB162" i="1" s="1"/>
  <c r="AC162" i="1" s="1"/>
  <c r="F24" i="1"/>
  <c r="AC25" i="1"/>
  <c r="K23" i="1"/>
  <c r="L23" i="1" s="1"/>
  <c r="F23" i="1"/>
  <c r="AC24" i="1"/>
  <c r="K22" i="1"/>
  <c r="L22" i="1" s="1"/>
  <c r="F22" i="1"/>
  <c r="AC23" i="1"/>
  <c r="K21" i="1"/>
  <c r="L21" i="1" s="1"/>
  <c r="F21" i="1"/>
  <c r="AC22" i="1"/>
  <c r="K20" i="1"/>
  <c r="L20" i="1" s="1"/>
  <c r="F20" i="1"/>
  <c r="AC21" i="1"/>
  <c r="G19" i="1"/>
  <c r="K19" i="1" s="1"/>
  <c r="AC20" i="1"/>
  <c r="AC19" i="1"/>
  <c r="K18" i="1"/>
  <c r="L18" i="1" s="1"/>
  <c r="F18" i="1"/>
  <c r="AC18" i="1"/>
  <c r="AC17" i="1"/>
  <c r="K17" i="1"/>
  <c r="L17" i="1" s="1"/>
  <c r="F17" i="1"/>
  <c r="AC16" i="1"/>
  <c r="K16" i="1"/>
  <c r="L16" i="1" s="1"/>
  <c r="F16" i="1"/>
  <c r="AC15" i="1"/>
  <c r="K15" i="1"/>
  <c r="L15" i="1" s="1"/>
  <c r="F15" i="1"/>
  <c r="AC14" i="1"/>
  <c r="K14" i="1"/>
  <c r="L14" i="1" s="1"/>
  <c r="F14" i="1"/>
  <c r="AC13" i="1"/>
  <c r="K13" i="1"/>
  <c r="L13" i="1" s="1"/>
  <c r="F13" i="1"/>
  <c r="AC12" i="1"/>
  <c r="K12" i="1"/>
  <c r="L12" i="1" s="1"/>
  <c r="F12" i="1"/>
  <c r="AC11" i="1"/>
  <c r="K11" i="1"/>
  <c r="L11" i="1" s="1"/>
  <c r="F11" i="1"/>
  <c r="AC10" i="1"/>
  <c r="K10" i="1"/>
  <c r="L10" i="1" s="1"/>
  <c r="AG4" i="1"/>
  <c r="F10" i="1"/>
  <c r="AG9" i="1"/>
  <c r="AC9" i="1"/>
  <c r="L9" i="1"/>
  <c r="F9" i="1"/>
  <c r="AC8" i="1"/>
  <c r="K8" i="1"/>
  <c r="AB153" i="1" s="1"/>
  <c r="AC153" i="1" s="1"/>
  <c r="F8" i="1"/>
  <c r="AC7" i="1"/>
  <c r="K7" i="1"/>
  <c r="L7" i="1" s="1"/>
  <c r="F7" i="1"/>
  <c r="AC6" i="1"/>
  <c r="K6" i="1"/>
  <c r="L6" i="1" s="1"/>
  <c r="F6" i="1"/>
  <c r="AG5" i="1"/>
  <c r="AC5" i="1"/>
  <c r="K5" i="1"/>
  <c r="L5" i="1" s="1"/>
  <c r="F5" i="1"/>
  <c r="AC4" i="1"/>
  <c r="K4" i="1"/>
  <c r="L4" i="1" s="1"/>
  <c r="F4" i="1"/>
  <c r="AG3" i="1"/>
  <c r="AC3" i="1"/>
  <c r="K3" i="1"/>
  <c r="L3" i="1" s="1"/>
  <c r="F3" i="1"/>
  <c r="K32" i="1" l="1"/>
  <c r="L32" i="1" s="1"/>
  <c r="L24" i="1"/>
  <c r="L29" i="1"/>
  <c r="AG6" i="1"/>
  <c r="AC142" i="1"/>
  <c r="AB192" i="1"/>
  <c r="AC192" i="1" s="1"/>
  <c r="AB191" i="1"/>
  <c r="AC191" i="1" s="1"/>
  <c r="L19" i="1"/>
  <c r="AB143" i="1"/>
  <c r="AC143" i="1" s="1"/>
  <c r="AB161" i="1"/>
  <c r="AC161" i="1" s="1"/>
  <c r="L8" i="1"/>
  <c r="F19" i="1"/>
  <c r="K30" i="1"/>
  <c r="L30" i="1" s="1"/>
  <c r="F42" i="1"/>
  <c r="AB181" i="1"/>
  <c r="AC181" i="1" s="1"/>
  <c r="AC193" i="1" l="1"/>
  <c r="AG7" i="1" s="1"/>
  <c r="AG8" i="1"/>
  <c r="AB19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Veronica Cespedes</author>
    <author>Carla Arenales</author>
    <author>Lucia Bellott</author>
  </authors>
  <commentList>
    <comment ref="W4" authorId="0" shapeId="0" xr:uid="{8A7FC755-A030-4E80-937A-92E68EE772C8}">
      <text>
        <r>
          <rPr>
            <b/>
            <sz val="9"/>
            <color indexed="81"/>
            <rFont val="Tahoma"/>
            <family val="2"/>
          </rPr>
          <t>Veronica Cespedes:</t>
        </r>
        <r>
          <rPr>
            <sz val="9"/>
            <color indexed="81"/>
            <rFont val="Tahoma"/>
            <family val="2"/>
          </rPr>
          <t xml:space="preserve">
andrea torrez goitia</t>
        </r>
      </text>
    </comment>
    <comment ref="W7" authorId="1" shapeId="0" xr:uid="{6AF77FA0-827A-4BBE-88CC-FE40BC24583E}">
      <text>
        <r>
          <rPr>
            <b/>
            <sz val="9"/>
            <color indexed="81"/>
            <rFont val="Tahoma"/>
            <family val="2"/>
          </rPr>
          <t>Carla Arenales:</t>
        </r>
        <r>
          <rPr>
            <sz val="9"/>
            <color indexed="81"/>
            <rFont val="Tahoma"/>
            <family val="2"/>
          </rPr>
          <t xml:space="preserve">
Información proporcionada por la IMF a Sept 2015
</t>
        </r>
      </text>
    </comment>
    <comment ref="I11" authorId="2" shapeId="0" xr:uid="{1CBC87BC-1657-4D05-A2E6-008E13F4C7D6}">
      <text>
        <r>
          <rPr>
            <b/>
            <sz val="9"/>
            <color indexed="81"/>
            <rFont val="Tahoma"/>
            <family val="2"/>
          </rPr>
          <t>Lucia Bellott:</t>
        </r>
        <r>
          <rPr>
            <sz val="9"/>
            <color indexed="81"/>
            <rFont val="Tahoma"/>
            <family val="2"/>
          </rPr>
          <t xml:space="preserve">
jul-2018
</t>
        </r>
      </text>
    </comment>
    <comment ref="J11" authorId="2" shapeId="0" xr:uid="{8A6111A2-5230-45DE-B6C7-C20E7EF6BB25}">
      <text>
        <r>
          <rPr>
            <b/>
            <sz val="9"/>
            <color indexed="81"/>
            <rFont val="Tahoma"/>
            <family val="2"/>
          </rPr>
          <t>Lucia Bellott:</t>
        </r>
        <r>
          <rPr>
            <sz val="9"/>
            <color indexed="81"/>
            <rFont val="Tahoma"/>
            <family val="2"/>
          </rPr>
          <t xml:space="preserve">
jul-2018
</t>
        </r>
      </text>
    </comment>
    <comment ref="W13" authorId="1" shapeId="0" xr:uid="{D83CFC68-ECD5-4501-A953-23EEAE1EAE84}">
      <text>
        <r>
          <rPr>
            <b/>
            <sz val="9"/>
            <color indexed="81"/>
            <rFont val="Tahoma"/>
            <family val="2"/>
          </rPr>
          <t>Carla Arenales:</t>
        </r>
        <r>
          <rPr>
            <sz val="9"/>
            <color indexed="81"/>
            <rFont val="Tahoma"/>
            <family val="2"/>
          </rPr>
          <t xml:space="preserve">
Información proporcionada por la entidad en el llenado del scorecard</t>
        </r>
      </text>
    </comment>
    <comment ref="W14" authorId="1" shapeId="0" xr:uid="{6E47AA75-A989-4BB6-8612-AED4E45DD593}">
      <text>
        <r>
          <rPr>
            <b/>
            <sz val="9"/>
            <color indexed="81"/>
            <rFont val="Tahoma"/>
            <family val="2"/>
          </rPr>
          <t>Nicole Cosulich:</t>
        </r>
        <r>
          <rPr>
            <sz val="9"/>
            <color indexed="81"/>
            <rFont val="Tahoma"/>
            <family val="2"/>
          </rPr>
          <t xml:space="preserve">
Reporte de inversión</t>
        </r>
      </text>
    </comment>
    <comment ref="W15" authorId="1" shapeId="0" xr:uid="{E696BF4F-A88F-4BD8-A7C8-03F5A3B3D274}">
      <text>
        <r>
          <rPr>
            <b/>
            <sz val="9"/>
            <color indexed="81"/>
            <rFont val="Tahoma"/>
            <family val="2"/>
          </rPr>
          <t xml:space="preserve">Nicole Cosulich:
</t>
        </r>
        <r>
          <rPr>
            <sz val="9"/>
            <color indexed="81"/>
            <rFont val="Tahoma"/>
            <family val="2"/>
          </rPr>
          <t>Reporte de infocred</t>
        </r>
        <r>
          <rPr>
            <b/>
            <sz val="9"/>
            <color indexed="81"/>
            <rFont val="Tahoma"/>
            <family val="2"/>
          </rPr>
          <t>.</t>
        </r>
        <r>
          <rPr>
            <sz val="9"/>
            <color indexed="81"/>
            <rFont val="Tahoma"/>
            <family val="2"/>
          </rPr>
          <t xml:space="preserve">
</t>
        </r>
      </text>
    </comment>
    <comment ref="W16" authorId="1" shapeId="0" xr:uid="{0615FA8B-F363-415C-A786-A18F8561D210}">
      <text>
        <r>
          <rPr>
            <b/>
            <sz val="9"/>
            <color indexed="81"/>
            <rFont val="Tahoma"/>
            <family val="2"/>
          </rPr>
          <t>Nicole Cosulich:</t>
        </r>
        <r>
          <rPr>
            <sz val="9"/>
            <color indexed="81"/>
            <rFont val="Tahoma"/>
            <family val="2"/>
          </rPr>
          <t xml:space="preserve">
Reporte de inversión
</t>
        </r>
      </text>
    </comment>
    <comment ref="Q18" authorId="0" shapeId="0" xr:uid="{33B34CBE-FDB7-4A5F-B8E8-687EFBF91B17}">
      <text>
        <r>
          <rPr>
            <b/>
            <sz val="9"/>
            <color indexed="81"/>
            <rFont val="Tahoma"/>
            <family val="2"/>
          </rPr>
          <t>Veronica Cespedes:</t>
        </r>
        <r>
          <rPr>
            <sz val="9"/>
            <color indexed="81"/>
            <rFont val="Tahoma"/>
            <family val="2"/>
          </rPr>
          <t xml:space="preserve">
Mauricio Rodriguez</t>
        </r>
      </text>
    </comment>
    <comment ref="J20" authorId="2" shapeId="0" xr:uid="{2174B90A-8190-4F1E-8889-51E85777DEDE}">
      <text>
        <r>
          <rPr>
            <b/>
            <sz val="9"/>
            <color indexed="81"/>
            <rFont val="Tahoma"/>
            <family val="2"/>
          </rPr>
          <t>Lucia Bellott:</t>
        </r>
        <r>
          <rPr>
            <sz val="9"/>
            <color indexed="81"/>
            <rFont val="Tahoma"/>
            <family val="2"/>
          </rPr>
          <t xml:space="preserve">
Dic-18</t>
        </r>
      </text>
    </comment>
    <comment ref="Q22" authorId="1" shapeId="0" xr:uid="{3F57C71E-C0AD-4948-BDF7-8C09EE537DA3}">
      <text>
        <r>
          <rPr>
            <b/>
            <sz val="9"/>
            <color indexed="81"/>
            <rFont val="Tahoma"/>
            <family val="2"/>
          </rPr>
          <t>Carla Arenales:</t>
        </r>
        <r>
          <rPr>
            <sz val="9"/>
            <color indexed="81"/>
            <rFont val="Tahoma"/>
            <family val="2"/>
          </rPr>
          <t xml:space="preserve">
Carla Arenales:
La página de planet rating al 27 de abril de 2016 no funciona por lo que no se puede verificar información, se mantiene info del anterior quarterly</t>
        </r>
      </text>
    </comment>
    <comment ref="X22" authorId="1" shapeId="0" xr:uid="{29CA96E2-10D7-4103-8970-836FFBBD4A23}">
      <text>
        <r>
          <rPr>
            <b/>
            <sz val="9"/>
            <color indexed="81"/>
            <rFont val="Tahoma"/>
            <family val="2"/>
          </rPr>
          <t>Nicole Cosulich</t>
        </r>
        <r>
          <rPr>
            <sz val="9"/>
            <color indexed="81"/>
            <rFont val="Tahoma"/>
            <family val="2"/>
          </rPr>
          <t xml:space="preserve">
2.061 clientes nuevos, no podrian corroborar 100% clientes por primera vez</t>
        </r>
      </text>
    </comment>
    <comment ref="Q23" authorId="1" shapeId="0" xr:uid="{FB07FA5F-0F93-48EA-A93D-10B9CAA1BB69}">
      <text>
        <r>
          <rPr>
            <b/>
            <sz val="9"/>
            <color indexed="81"/>
            <rFont val="Tahoma"/>
            <family val="2"/>
          </rPr>
          <t>Carla Arenales:</t>
        </r>
        <r>
          <rPr>
            <sz val="9"/>
            <color indexed="81"/>
            <rFont val="Tahoma"/>
            <family val="2"/>
          </rPr>
          <t xml:space="preserve">
Carla Arenales:
La página de planet rating al 27 de abril de 2016 no funciona por lo que no se puede verificar información, se mantiene info del anterior quarterly</t>
        </r>
      </text>
    </comment>
    <comment ref="Q24" authorId="0" shapeId="0" xr:uid="{2EF76DB3-BA94-40FC-A910-C7889963A191}">
      <text>
        <r>
          <rPr>
            <b/>
            <sz val="9"/>
            <color indexed="81"/>
            <rFont val="Tahoma"/>
            <family val="2"/>
          </rPr>
          <t>Veronica Cespedes:</t>
        </r>
        <r>
          <rPr>
            <sz val="9"/>
            <color indexed="81"/>
            <rFont val="Tahoma"/>
            <family val="2"/>
          </rPr>
          <t xml:space="preserve">
Carlo Peysac </t>
        </r>
      </text>
    </comment>
    <comment ref="Q25" authorId="1" shapeId="0" xr:uid="{F93E0C93-D061-423D-9FC6-50F3BABC5543}">
      <text>
        <r>
          <rPr>
            <b/>
            <sz val="9"/>
            <color indexed="81"/>
            <rFont val="Tahoma"/>
            <family val="2"/>
          </rPr>
          <t>Carla Arenales:</t>
        </r>
        <r>
          <rPr>
            <sz val="9"/>
            <color indexed="81"/>
            <rFont val="Tahoma"/>
            <family val="2"/>
          </rPr>
          <t xml:space="preserve">
Carla Arenales:
La página de planet rating al 27 de abril de 2016 no funciona por lo que no se puede verificar información, se mantiene info del anterior quarterly</t>
        </r>
      </text>
    </comment>
    <comment ref="J29" authorId="2" shapeId="0" xr:uid="{8F042C0E-6296-4916-9680-617E0E26EEAB}">
      <text>
        <r>
          <rPr>
            <b/>
            <sz val="9"/>
            <color indexed="81"/>
            <rFont val="Tahoma"/>
            <family val="2"/>
          </rPr>
          <t>Lucia Bellott:</t>
        </r>
        <r>
          <rPr>
            <sz val="9"/>
            <color indexed="81"/>
            <rFont val="Tahoma"/>
            <family val="2"/>
          </rPr>
          <t xml:space="preserve">
a dic-18</t>
        </r>
      </text>
    </comment>
    <comment ref="Q29" authorId="0" shapeId="0" xr:uid="{645572BA-5106-41CA-8E90-AB9E4AD5BD21}">
      <text>
        <r>
          <rPr>
            <b/>
            <sz val="9"/>
            <color indexed="81"/>
            <rFont val="Tahoma"/>
            <family val="2"/>
          </rPr>
          <t>Veronica Cespedes:</t>
        </r>
        <r>
          <rPr>
            <sz val="9"/>
            <color indexed="81"/>
            <rFont val="Tahoma"/>
            <family val="2"/>
          </rPr>
          <t xml:space="preserve">
Mauri Rodriguez me dio el dato</t>
        </r>
      </text>
    </comment>
    <comment ref="Q30" authorId="0" shapeId="0" xr:uid="{2EA59C63-904A-48EA-A4A1-A34E3D4DABD5}">
      <text>
        <r>
          <rPr>
            <b/>
            <sz val="9"/>
            <color indexed="81"/>
            <rFont val="Tahoma"/>
            <family val="2"/>
          </rPr>
          <t>Veronica Cespedes:</t>
        </r>
        <r>
          <rPr>
            <sz val="9"/>
            <color indexed="81"/>
            <rFont val="Tahoma"/>
            <family val="2"/>
          </rPr>
          <t xml:space="preserve">
Mauri Rodriguez me dio el dato</t>
        </r>
      </text>
    </comment>
    <comment ref="J32" authorId="2" shapeId="0" xr:uid="{158E62C3-C54E-4EED-AE05-7EEA45743A44}">
      <text>
        <r>
          <rPr>
            <b/>
            <sz val="9"/>
            <color indexed="81"/>
            <rFont val="Tahoma"/>
            <family val="2"/>
          </rPr>
          <t>Lucia Bellott:</t>
        </r>
        <r>
          <rPr>
            <sz val="9"/>
            <color indexed="81"/>
            <rFont val="Tahoma"/>
            <family val="2"/>
          </rPr>
          <t xml:space="preserve">
mar-18</t>
        </r>
      </text>
    </comment>
    <comment ref="J35" authorId="2" shapeId="0" xr:uid="{50915AD7-CDF4-406D-AAA5-061BAF681B4D}">
      <text>
        <r>
          <rPr>
            <b/>
            <sz val="9"/>
            <color indexed="81"/>
            <rFont val="Tahoma"/>
            <family val="2"/>
          </rPr>
          <t>Lucia Bellott:</t>
        </r>
        <r>
          <rPr>
            <sz val="9"/>
            <color indexed="81"/>
            <rFont val="Tahoma"/>
            <family val="2"/>
          </rPr>
          <t xml:space="preserve">
dic-18</t>
        </r>
      </text>
    </comment>
    <comment ref="W35" authorId="1" shapeId="0" xr:uid="{A2C988AA-9AE1-41AD-BFBF-8F0C601C9852}">
      <text>
        <r>
          <rPr>
            <b/>
            <sz val="9"/>
            <color indexed="81"/>
            <rFont val="Tahoma"/>
            <family val="2"/>
          </rPr>
          <t>Carla Arenales:</t>
        </r>
        <r>
          <rPr>
            <sz val="9"/>
            <color indexed="81"/>
            <rFont val="Tahoma"/>
            <family val="2"/>
          </rPr>
          <t xml:space="preserve">
Información proporcionada Por El Ofcial de Inversión (Carlo Peysack)
</t>
        </r>
      </text>
    </comment>
    <comment ref="X37" authorId="1" shapeId="0" xr:uid="{3B9217CE-6FBF-4521-9303-70095E94B4AE}">
      <text>
        <r>
          <rPr>
            <b/>
            <sz val="9"/>
            <color indexed="81"/>
            <rFont val="Tahoma"/>
            <family val="2"/>
          </rPr>
          <t xml:space="preserve">Nicole Cosulich:
</t>
        </r>
        <r>
          <rPr>
            <sz val="9"/>
            <color indexed="81"/>
            <rFont val="Tahoma"/>
            <family val="2"/>
          </rPr>
          <t>Info que nos mandaron a dic 2014.</t>
        </r>
      </text>
    </comment>
    <comment ref="Q38" authorId="1" shapeId="0" xr:uid="{518976B6-717C-4023-974D-423FC7390CA5}">
      <text>
        <r>
          <rPr>
            <b/>
            <sz val="9"/>
            <color indexed="81"/>
            <rFont val="Tahoma"/>
            <family val="2"/>
          </rPr>
          <t>Carla Arenales:</t>
        </r>
        <r>
          <rPr>
            <sz val="9"/>
            <color indexed="81"/>
            <rFont val="Tahoma"/>
            <family val="2"/>
          </rPr>
          <t xml:space="preserve">
La página de planet rating al 27 de abril de 2016 no funciona por lo que no se puede verificar información, se mantiene info del anterior quarterly
</t>
        </r>
      </text>
    </comment>
    <comment ref="J39" authorId="2" shapeId="0" xr:uid="{890F3A69-7A1E-48A1-A465-637C7B04AE35}">
      <text>
        <r>
          <rPr>
            <b/>
            <sz val="9"/>
            <color indexed="81"/>
            <rFont val="Tahoma"/>
            <family val="2"/>
          </rPr>
          <t>Lucia Bellott:</t>
        </r>
        <r>
          <rPr>
            <sz val="9"/>
            <color indexed="81"/>
            <rFont val="Tahoma"/>
            <family val="2"/>
          </rPr>
          <t xml:space="preserve">
feb-2018</t>
        </r>
      </text>
    </comment>
    <comment ref="H40" authorId="2" shapeId="0" xr:uid="{EF27ABED-299B-4D6C-9081-38107E56C957}">
      <text>
        <r>
          <rPr>
            <b/>
            <sz val="9"/>
            <color indexed="81"/>
            <rFont val="Tahoma"/>
            <family val="2"/>
          </rPr>
          <t>Lucia Bellott:</t>
        </r>
        <r>
          <rPr>
            <sz val="9"/>
            <color indexed="81"/>
            <rFont val="Tahoma"/>
            <family val="2"/>
          </rPr>
          <t xml:space="preserve">
dic-18
</t>
        </r>
      </text>
    </comment>
    <comment ref="I40" authorId="2" shapeId="0" xr:uid="{33C241A6-A6DF-4FE4-B3A3-E5F0CDE1CD63}">
      <text>
        <r>
          <rPr>
            <b/>
            <sz val="9"/>
            <color indexed="81"/>
            <rFont val="Tahoma"/>
            <family val="2"/>
          </rPr>
          <t>Lucia Bellott:</t>
        </r>
        <r>
          <rPr>
            <sz val="9"/>
            <color indexed="81"/>
            <rFont val="Tahoma"/>
            <family val="2"/>
          </rPr>
          <t xml:space="preserve">
dic-18</t>
        </r>
      </text>
    </comment>
    <comment ref="J40" authorId="2" shapeId="0" xr:uid="{CC58F5DE-5D7D-48A9-ABEF-0B9B5CA8C22E}">
      <text>
        <r>
          <rPr>
            <b/>
            <sz val="9"/>
            <color indexed="81"/>
            <rFont val="Tahoma"/>
            <family val="2"/>
          </rPr>
          <t>Lucia Bellott:</t>
        </r>
        <r>
          <rPr>
            <sz val="9"/>
            <color indexed="81"/>
            <rFont val="Tahoma"/>
            <family val="2"/>
          </rPr>
          <t xml:space="preserve">
dic-18</t>
        </r>
      </text>
    </comment>
    <comment ref="Q40" authorId="0" shapeId="0" xr:uid="{A5C56BA7-E9DB-4818-B002-317E5A5D3B20}">
      <text>
        <r>
          <rPr>
            <b/>
            <sz val="9"/>
            <color indexed="81"/>
            <rFont val="Tahoma"/>
            <family val="2"/>
          </rPr>
          <t>Veronica Cespedes:</t>
        </r>
        <r>
          <rPr>
            <sz val="9"/>
            <color indexed="81"/>
            <rFont val="Tahoma"/>
            <family val="2"/>
          </rPr>
          <t xml:space="preserve">
Carlo Peysac</t>
        </r>
      </text>
    </comment>
    <comment ref="Q41" authorId="0" shapeId="0" xr:uid="{8350A22A-7DAF-40ED-BAA2-DF1085BCDCE1}">
      <text>
        <r>
          <rPr>
            <b/>
            <sz val="9"/>
            <color indexed="81"/>
            <rFont val="Tahoma"/>
            <family val="2"/>
          </rPr>
          <t>Veronica Cespedes:</t>
        </r>
        <r>
          <rPr>
            <sz val="9"/>
            <color indexed="81"/>
            <rFont val="Tahoma"/>
            <family val="2"/>
          </rPr>
          <t xml:space="preserve">
Carlo Peysac</t>
        </r>
      </text>
    </comment>
    <comment ref="W43" authorId="0" shapeId="0" xr:uid="{5DC67431-2AED-4B42-BB06-5E88CF6DF1A0}">
      <text>
        <r>
          <rPr>
            <b/>
            <sz val="9"/>
            <color indexed="81"/>
            <rFont val="Tahoma"/>
            <family val="2"/>
          </rPr>
          <t>Veronica Cespedes:</t>
        </r>
        <r>
          <rPr>
            <sz val="9"/>
            <color indexed="81"/>
            <rFont val="Tahoma"/>
            <family val="2"/>
          </rPr>
          <t xml:space="preserve">
reporte may 2016</t>
        </r>
      </text>
    </comment>
    <comment ref="I44" authorId="2" shapeId="0" xr:uid="{C3BE1EA1-571F-4C79-A83E-7CA51A159477}">
      <text>
        <r>
          <rPr>
            <b/>
            <sz val="9"/>
            <color indexed="81"/>
            <rFont val="Tahoma"/>
            <family val="2"/>
          </rPr>
          <t>Lucia Bellott:</t>
        </r>
        <r>
          <rPr>
            <sz val="9"/>
            <color indexed="81"/>
            <rFont val="Tahoma"/>
            <family val="2"/>
          </rPr>
          <t xml:space="preserve">
dic-18</t>
        </r>
      </text>
    </comment>
    <comment ref="J44" authorId="2" shapeId="0" xr:uid="{85D3785D-0CDE-40A1-87CF-E0E5ACD60F14}">
      <text>
        <r>
          <rPr>
            <b/>
            <sz val="9"/>
            <color indexed="81"/>
            <rFont val="Tahoma"/>
            <family val="2"/>
          </rPr>
          <t>Lucia Bellott:</t>
        </r>
        <r>
          <rPr>
            <sz val="9"/>
            <color indexed="81"/>
            <rFont val="Tahoma"/>
            <family val="2"/>
          </rPr>
          <t xml:space="preserve">
dic-18</t>
        </r>
      </text>
    </comment>
    <comment ref="AB113" authorId="1" shapeId="0" xr:uid="{79A19371-4229-4132-A82C-6340CE4162FB}">
      <text>
        <r>
          <rPr>
            <b/>
            <sz val="9"/>
            <color indexed="81"/>
            <rFont val="Tahoma"/>
            <family val="2"/>
          </rPr>
          <t>Carla Arenales:</t>
        </r>
        <r>
          <rPr>
            <sz val="9"/>
            <color indexed="81"/>
            <rFont val="Tahoma"/>
            <family val="2"/>
          </rPr>
          <t xml:space="preserve">
Reporte de inversión</t>
        </r>
      </text>
    </comment>
    <comment ref="AB115" authorId="1" shapeId="0" xr:uid="{D37BBB9D-580C-46C5-B820-E692A4869B8E}">
      <text>
        <r>
          <rPr>
            <b/>
            <sz val="9"/>
            <color indexed="81"/>
            <rFont val="Tahoma"/>
            <family val="2"/>
          </rPr>
          <t>Carla Arenales:</t>
        </r>
        <r>
          <rPr>
            <sz val="9"/>
            <color indexed="81"/>
            <rFont val="Tahoma"/>
            <family val="2"/>
          </rPr>
          <t xml:space="preserve">
Reporte de inversión 2014
</t>
        </r>
      </text>
    </comment>
    <comment ref="AB118" authorId="1" shapeId="0" xr:uid="{8986A243-FB47-4F93-809E-4E16F47C9578}">
      <text>
        <r>
          <rPr>
            <b/>
            <sz val="9"/>
            <color indexed="81"/>
            <rFont val="Tahoma"/>
            <family val="2"/>
          </rPr>
          <t>Carla Arenales:</t>
        </r>
        <r>
          <rPr>
            <sz val="9"/>
            <color indexed="81"/>
            <rFont val="Tahoma"/>
            <family val="2"/>
          </rPr>
          <t xml:space="preserve">
reporte de inversion</t>
        </r>
      </text>
    </comment>
    <comment ref="AB121" authorId="1" shapeId="0" xr:uid="{B930A020-E32C-4063-96AA-A1BEFAD89FEA}">
      <text>
        <r>
          <rPr>
            <b/>
            <sz val="9"/>
            <color indexed="81"/>
            <rFont val="Tahoma"/>
            <family val="2"/>
          </rPr>
          <t>Carla Arenales:</t>
        </r>
        <r>
          <rPr>
            <sz val="9"/>
            <color indexed="81"/>
            <rFont val="Tahoma"/>
            <family val="2"/>
          </rPr>
          <t xml:space="preserve">
Reporte de inversión</t>
        </r>
      </text>
    </comment>
    <comment ref="AB122" authorId="1" shapeId="0" xr:uid="{8D8AC107-1F74-4CBF-B5D2-BC7A2FDD070D}">
      <text>
        <r>
          <rPr>
            <b/>
            <sz val="9"/>
            <color indexed="81"/>
            <rFont val="Tahoma"/>
            <family val="2"/>
          </rPr>
          <t>Carla Arenales:</t>
        </r>
        <r>
          <rPr>
            <sz val="9"/>
            <color indexed="81"/>
            <rFont val="Tahoma"/>
            <family val="2"/>
          </rPr>
          <t xml:space="preserve">
Reporte de inversión</t>
        </r>
      </text>
    </comment>
  </commentList>
</comments>
</file>

<file path=xl/sharedStrings.xml><?xml version="1.0" encoding="utf-8"?>
<sst xmlns="http://schemas.openxmlformats.org/spreadsheetml/2006/main" count="655" uniqueCount="321">
  <si>
    <t>MFI</t>
  </si>
  <si>
    <t>Country</t>
  </si>
  <si>
    <t>Data as of</t>
  </si>
  <si>
    <t>Loan Portfolio (USD MM)</t>
  </si>
  <si>
    <t>Number of clients</t>
  </si>
  <si>
    <t>Female clients (%)</t>
  </si>
  <si>
    <t>Rural clients 
(%)</t>
  </si>
  <si>
    <t>Average loan (USD)</t>
  </si>
  <si>
    <t>Average loan/GDP per Capita</t>
  </si>
  <si>
    <t>Write-offs 
(%)</t>
  </si>
  <si>
    <t>Endorsed to the Smart Campaign</t>
  </si>
  <si>
    <t>Social Rating</t>
  </si>
  <si>
    <t>Microrate</t>
  </si>
  <si>
    <t>MicrofinanzaRating</t>
  </si>
  <si>
    <t>Planet</t>
  </si>
  <si>
    <t>Moody's</t>
  </si>
  <si>
    <t>Social Rating  Report Year</t>
  </si>
  <si>
    <t>Unique Clients</t>
  </si>
  <si>
    <t>Banked or First Clients</t>
  </si>
  <si>
    <t>Locfund's disbursed amount</t>
  </si>
  <si>
    <t>Average loan as of the date of disbursement (Investment report)</t>
  </si>
  <si>
    <t>Disbursement/Average loan</t>
  </si>
  <si>
    <t>CLIENTS</t>
  </si>
  <si>
    <t>Current</t>
  </si>
  <si>
    <t>Goal</t>
  </si>
  <si>
    <t>Deadline</t>
  </si>
  <si>
    <t>Compliance</t>
  </si>
  <si>
    <t xml:space="preserve">Fie GP </t>
  </si>
  <si>
    <t>Argentina</t>
  </si>
  <si>
    <t>Completed</t>
  </si>
  <si>
    <t>Yes</t>
  </si>
  <si>
    <t>No</t>
  </si>
  <si>
    <t>N/A</t>
  </si>
  <si>
    <t>Fubode I</t>
  </si>
  <si>
    <t>Total number of clients</t>
  </si>
  <si>
    <t>Not Applicable</t>
  </si>
  <si>
    <t>Pro-Mujer</t>
  </si>
  <si>
    <t>Fubode II</t>
  </si>
  <si>
    <t>Female clients</t>
  </si>
  <si>
    <t>≥ 50%</t>
  </si>
  <si>
    <t>Year 6</t>
  </si>
  <si>
    <t>Compliant</t>
  </si>
  <si>
    <t>OMLA</t>
  </si>
  <si>
    <t>-</t>
  </si>
  <si>
    <t>Diaconía</t>
  </si>
  <si>
    <t>Rural clients</t>
  </si>
  <si>
    <t>≥ 35%</t>
  </si>
  <si>
    <t xml:space="preserve">Pro-Mujer </t>
  </si>
  <si>
    <t>Bolivia</t>
  </si>
  <si>
    <t>Diaconía II</t>
  </si>
  <si>
    <t>≤ 1,200</t>
  </si>
  <si>
    <t>Year 4</t>
  </si>
  <si>
    <t>In process</t>
  </si>
  <si>
    <t xml:space="preserve">Diaconía </t>
  </si>
  <si>
    <t>Diaconía III</t>
  </si>
  <si>
    <t>Total clients reached by LOCFUND II financing</t>
  </si>
  <si>
    <t>≥ 85,000</t>
  </si>
  <si>
    <t>Year 8</t>
  </si>
  <si>
    <t>Sartawi</t>
  </si>
  <si>
    <t>Fama</t>
  </si>
  <si>
    <t>IMPRO</t>
  </si>
  <si>
    <t>Fama II</t>
  </si>
  <si>
    <t>Write-offs</t>
  </si>
  <si>
    <t>≤ 3%</t>
  </si>
  <si>
    <t>Contactar</t>
  </si>
  <si>
    <t>Colombia</t>
  </si>
  <si>
    <t>Coop-Aspire (a)</t>
  </si>
  <si>
    <t>Dominican Rep</t>
  </si>
  <si>
    <t>Contactar II</t>
  </si>
  <si>
    <t>FDD</t>
  </si>
  <si>
    <t xml:space="preserve">n/a </t>
  </si>
  <si>
    <t>Contactar III</t>
  </si>
  <si>
    <t>Insotec</t>
  </si>
  <si>
    <t>Ecuador</t>
  </si>
  <si>
    <t>Contactar IV</t>
  </si>
  <si>
    <t>Faces</t>
  </si>
  <si>
    <t>n/a</t>
  </si>
  <si>
    <t>Contactar VI</t>
  </si>
  <si>
    <t>Espoir</t>
  </si>
  <si>
    <t>Contactar V</t>
  </si>
  <si>
    <t>Banco D-Miro</t>
  </si>
  <si>
    <t>Contactar VII</t>
  </si>
  <si>
    <t xml:space="preserve">Adisa </t>
  </si>
  <si>
    <t>Guatemala</t>
  </si>
  <si>
    <t>Contactar VIII</t>
  </si>
  <si>
    <t>Contactar IX</t>
  </si>
  <si>
    <t>LOCFUND II COUNTRY EXPOSURE</t>
  </si>
  <si>
    <t>GDP USD (k)</t>
  </si>
  <si>
    <t>HDI (l)</t>
  </si>
  <si>
    <t>% NPL (m)</t>
  </si>
  <si>
    <t>Gini Coefficient (n)</t>
  </si>
  <si>
    <t>Fafidess</t>
  </si>
  <si>
    <t>Insotec I</t>
  </si>
  <si>
    <t>Insotec II</t>
  </si>
  <si>
    <t>Genesis</t>
  </si>
  <si>
    <t>Insotec III</t>
  </si>
  <si>
    <t xml:space="preserve">El Salvador </t>
  </si>
  <si>
    <t>Insotec IV</t>
  </si>
  <si>
    <t>Dominican Rep.</t>
  </si>
  <si>
    <t xml:space="preserve">AMC </t>
  </si>
  <si>
    <t>Insotec VI</t>
  </si>
  <si>
    <t xml:space="preserve">ASEI </t>
  </si>
  <si>
    <t>Insotec VII</t>
  </si>
  <si>
    <t>El Salvador</t>
  </si>
  <si>
    <t>PadecomsmCrédito</t>
  </si>
  <si>
    <t>Insotec VIII</t>
  </si>
  <si>
    <t>Credicampo</t>
  </si>
  <si>
    <t>Insotec IX</t>
  </si>
  <si>
    <t>Honduras</t>
  </si>
  <si>
    <t>Optima</t>
  </si>
  <si>
    <t>Mexico</t>
  </si>
  <si>
    <t xml:space="preserve">Comixmul </t>
  </si>
  <si>
    <t>Faces II</t>
  </si>
  <si>
    <t>Nicaragua</t>
  </si>
  <si>
    <t>Faces V</t>
  </si>
  <si>
    <t>Panama</t>
  </si>
  <si>
    <t xml:space="preserve">ODEF </t>
  </si>
  <si>
    <t>Paraguay</t>
  </si>
  <si>
    <t xml:space="preserve">Credisol </t>
  </si>
  <si>
    <t>Espoir II</t>
  </si>
  <si>
    <t>Peru</t>
  </si>
  <si>
    <t xml:space="preserve">No </t>
  </si>
  <si>
    <t>Espoir III</t>
  </si>
  <si>
    <t>Ahsetfin</t>
  </si>
  <si>
    <t>Espoir IV</t>
  </si>
  <si>
    <t>Espoir V</t>
  </si>
  <si>
    <t>MasKapital (d)</t>
  </si>
  <si>
    <t>Espoir VI</t>
  </si>
  <si>
    <t>OTHER COUNTRIES</t>
  </si>
  <si>
    <t xml:space="preserve">VisionF </t>
  </si>
  <si>
    <t>Barbados</t>
  </si>
  <si>
    <t>Sofipa</t>
  </si>
  <si>
    <t>Banco D-Miro II</t>
  </si>
  <si>
    <t>Belize</t>
  </si>
  <si>
    <t>Banco D-Miro III</t>
  </si>
  <si>
    <t>Brazil</t>
  </si>
  <si>
    <t>Finca</t>
  </si>
  <si>
    <t>Apoyo Integral</t>
  </si>
  <si>
    <t>Costa Rica</t>
  </si>
  <si>
    <t xml:space="preserve">MiCrédito </t>
  </si>
  <si>
    <t>Apoyo Integral II</t>
  </si>
  <si>
    <t>Chile</t>
  </si>
  <si>
    <t xml:space="preserve">FDL </t>
  </si>
  <si>
    <t>Quarterly Junio</t>
  </si>
  <si>
    <t>Apoyo Integral III</t>
  </si>
  <si>
    <t>Haiti</t>
  </si>
  <si>
    <t>Apoyo Integral IV</t>
  </si>
  <si>
    <t>Jamaica</t>
  </si>
  <si>
    <t>Panamá</t>
  </si>
  <si>
    <t>Apoyo Integral V</t>
  </si>
  <si>
    <t>Suriname</t>
  </si>
  <si>
    <t>ProCaja</t>
  </si>
  <si>
    <t>AMC- El Salvador I</t>
  </si>
  <si>
    <t>Trinidad &amp; Tob.</t>
  </si>
  <si>
    <t>Fund. Paraguaya</t>
  </si>
  <si>
    <t>AMC- El Salvador II</t>
  </si>
  <si>
    <t>Uruguay</t>
  </si>
  <si>
    <t xml:space="preserve">Proempresa </t>
  </si>
  <si>
    <t>AMC- El Salvador III</t>
  </si>
  <si>
    <t>Cuba</t>
  </si>
  <si>
    <t>Acceso Crediticio</t>
  </si>
  <si>
    <t>AMC IV- El Salvador I</t>
  </si>
  <si>
    <t>Venezuela</t>
  </si>
  <si>
    <t xml:space="preserve">AMC V- El Salvador </t>
  </si>
  <si>
    <t>Fondesurco</t>
  </si>
  <si>
    <t xml:space="preserve">AMC VI- El Salvador </t>
  </si>
  <si>
    <t>Edpyme Alternativa</t>
  </si>
  <si>
    <t xml:space="preserve">AMC VII- El Salvador </t>
  </si>
  <si>
    <t>Emprender</t>
  </si>
  <si>
    <t>ProCaja II</t>
  </si>
  <si>
    <t>Comixmul</t>
  </si>
  <si>
    <t>ASEI</t>
  </si>
  <si>
    <t>ASEI II</t>
  </si>
  <si>
    <t>(d) Rural clients as of March-18.</t>
  </si>
  <si>
    <t>ASEI III</t>
  </si>
  <si>
    <t xml:space="preserve"> ASEI IV</t>
  </si>
  <si>
    <t xml:space="preserve"> ASEI V</t>
  </si>
  <si>
    <t xml:space="preserve"> ASEI VI</t>
  </si>
  <si>
    <t xml:space="preserve"> ASEI VII</t>
  </si>
  <si>
    <t xml:space="preserve"> ASEI VIII</t>
  </si>
  <si>
    <t xml:space="preserve"> ASEI IX</t>
  </si>
  <si>
    <t>N/A Not Available.</t>
  </si>
  <si>
    <t>Fama OPDF</t>
  </si>
  <si>
    <t>Fama OPDF II</t>
  </si>
  <si>
    <t>Fama OPDF III</t>
  </si>
  <si>
    <t>Fama OPDF IV</t>
  </si>
  <si>
    <t>Fama OPDF V</t>
  </si>
  <si>
    <t>ODEF</t>
  </si>
  <si>
    <t>MasKapital</t>
  </si>
  <si>
    <t>MasKapital II</t>
  </si>
  <si>
    <t>MiCrédito</t>
  </si>
  <si>
    <t>MiCrédito II</t>
  </si>
  <si>
    <t>MiCrédito III</t>
  </si>
  <si>
    <t>MiCrédito IV</t>
  </si>
  <si>
    <t>FDL</t>
  </si>
  <si>
    <t>FDL II</t>
  </si>
  <si>
    <t>FDL III</t>
  </si>
  <si>
    <t>FDL IV</t>
  </si>
  <si>
    <t>Finca II</t>
  </si>
  <si>
    <t>Finca III</t>
  </si>
  <si>
    <t>Finca IV</t>
  </si>
  <si>
    <t>Finca V</t>
  </si>
  <si>
    <t>Finca Capital Markets</t>
  </si>
  <si>
    <t>Fund. Paraguaya II</t>
  </si>
  <si>
    <t>Proempresa</t>
  </si>
  <si>
    <t>Proempresa II</t>
  </si>
  <si>
    <t>FDD II</t>
  </si>
  <si>
    <t>Acceso Crediticio II</t>
  </si>
  <si>
    <t>Acceso Crediticio III</t>
  </si>
  <si>
    <t xml:space="preserve">PADECOMSM </t>
  </si>
  <si>
    <t>PADECOMSM II</t>
  </si>
  <si>
    <t>PADECOMSM III</t>
  </si>
  <si>
    <t>PADECOMSM IV</t>
  </si>
  <si>
    <t>PADECOMSM V</t>
  </si>
  <si>
    <t>Fama Capital Markets</t>
  </si>
  <si>
    <t>Microserfin</t>
  </si>
  <si>
    <t>Microserfin II</t>
  </si>
  <si>
    <t>Credicampo II</t>
  </si>
  <si>
    <t>Pro Mujer Mexico</t>
  </si>
  <si>
    <t>Pro Mujer Mexico II</t>
  </si>
  <si>
    <t>Pro Mujer Mexico III</t>
  </si>
  <si>
    <t>ADISA</t>
  </si>
  <si>
    <t>ADISA II</t>
  </si>
  <si>
    <t>ADISA III</t>
  </si>
  <si>
    <t>ADISA IV</t>
  </si>
  <si>
    <t>AMC-Honduras</t>
  </si>
  <si>
    <t>AMC-Honduras II</t>
  </si>
  <si>
    <t>Pro-Mujer Bolivia</t>
  </si>
  <si>
    <t>Pro-Mujer Bolivia II</t>
  </si>
  <si>
    <t>Pro-Mujer Bolivia III</t>
  </si>
  <si>
    <t>MIX continuously strives to provide the microfinance industry with the most reliable data possible. MIX has created a quality-check system to help our users differentiate between self-reported social performance data and desk-reviewed data, and to improve the level of confidence in our data for analysis and investment decisions. This desk review system aims to ensure the quality of the social performance (SP) indicators reported to MIX and establishes minimum criteria for data quality and completeness in each area of social performance on which MIX asks MFIs to report. The current methodology aims to assess the quality of the current suite of indicators developed by MIX and the Social Performance Task Force (SPTF) but will be updated should these develop new indicators in the future. The heart of the quality-check process is a desk review that corroborates the existence of policies, strategies, procedures, products and services that an MFI reports having in place. However, this review cannot ensure that the existence of a certain policy on paper translates to its application in practice.</t>
  </si>
  <si>
    <t>Pro-Mujer Nicaragua</t>
  </si>
  <si>
    <t>Pro-Mujer Nicaragua II</t>
  </si>
  <si>
    <t>Pro-Mujer Nicaragua IV</t>
  </si>
  <si>
    <t>Pro-Mujer Nicaragua V</t>
  </si>
  <si>
    <t>Coop-Aspire</t>
  </si>
  <si>
    <t>Coop-Aspire II</t>
  </si>
  <si>
    <t>Coop-Aspire III</t>
  </si>
  <si>
    <t>Coop-Aspire IV</t>
  </si>
  <si>
    <t>Coop-Aspire V</t>
  </si>
  <si>
    <t>Fie GP</t>
  </si>
  <si>
    <t>Fie GP II</t>
  </si>
  <si>
    <t>IDH Honduras</t>
  </si>
  <si>
    <t>IDH Honduras II</t>
  </si>
  <si>
    <t>IDH Honduras III</t>
  </si>
  <si>
    <t>IDH Honduras IV</t>
  </si>
  <si>
    <t>IDH Honduras V</t>
  </si>
  <si>
    <t>IDH Honduras VI</t>
  </si>
  <si>
    <t>Credisol Honduras</t>
  </si>
  <si>
    <t>ProMujer Argentina</t>
  </si>
  <si>
    <t xml:space="preserve"> INSOTEC V</t>
  </si>
  <si>
    <t xml:space="preserve"> ODEF II</t>
  </si>
  <si>
    <t xml:space="preserve"> PROMUJER Nicaragua III</t>
  </si>
  <si>
    <t xml:space="preserve"> Sartawi</t>
  </si>
  <si>
    <t xml:space="preserve"> Sartawi II</t>
  </si>
  <si>
    <t xml:space="preserve"> Sartawi III</t>
  </si>
  <si>
    <t xml:space="preserve"> Sartawi IV</t>
  </si>
  <si>
    <t>CREDISOL HONDURAS II</t>
  </si>
  <si>
    <t>CREDISOL HONDURAS III</t>
  </si>
  <si>
    <t>FAMA II CAPITAL MARKETS Nic</t>
  </si>
  <si>
    <t>MASKAPITAL III</t>
  </si>
  <si>
    <t>MASKAPITAL IV</t>
  </si>
  <si>
    <t>CREDICAMPO III</t>
  </si>
  <si>
    <t>CREDICAMPO IV</t>
  </si>
  <si>
    <t>CREDICAMPO V</t>
  </si>
  <si>
    <t>CREDICAMPO VI</t>
  </si>
  <si>
    <t>OPTIMA</t>
  </si>
  <si>
    <t>OPTIMA II</t>
  </si>
  <si>
    <t>OPTIMA III</t>
  </si>
  <si>
    <t>ARARIWA</t>
  </si>
  <si>
    <t>ARARIWA II</t>
  </si>
  <si>
    <t>AHSETFIN</t>
  </si>
  <si>
    <t>SHARE</t>
  </si>
  <si>
    <t>SHARE II</t>
  </si>
  <si>
    <t>FACES III</t>
  </si>
  <si>
    <t>FAFIDESS</t>
  </si>
  <si>
    <t>FAFIDESS II</t>
  </si>
  <si>
    <t>FAFIDESS III</t>
  </si>
  <si>
    <t>FAFIDESS IV</t>
  </si>
  <si>
    <t>FAFIDESS V</t>
  </si>
  <si>
    <t>Adicla</t>
  </si>
  <si>
    <t>Vision Fund</t>
  </si>
  <si>
    <t>Vision Fund II</t>
  </si>
  <si>
    <t>Vision Fund III</t>
  </si>
  <si>
    <t>Banco Popular</t>
  </si>
  <si>
    <t>Banco Popular II</t>
  </si>
  <si>
    <t>Edpyme Alternativa II</t>
  </si>
  <si>
    <t>Génesis</t>
  </si>
  <si>
    <t>Génesis II</t>
  </si>
  <si>
    <t>Génesis III</t>
  </si>
  <si>
    <t>Apoyo Integral (b)</t>
  </si>
  <si>
    <t xml:space="preserve">IDH (c) </t>
  </si>
  <si>
    <t xml:space="preserve">Fama (e) </t>
  </si>
  <si>
    <t>Pro-Mujer (f)</t>
  </si>
  <si>
    <t>Microserfín (g)</t>
  </si>
  <si>
    <t>Arariwa (h)</t>
  </si>
  <si>
    <t>(b) Rural clientes as of December-18.</t>
  </si>
  <si>
    <t>(c) Rural clients as of December-18.</t>
  </si>
  <si>
    <t>(e) Rural clients as of December-18.</t>
  </si>
  <si>
    <t>(f) Rural clients as of February-19.</t>
  </si>
  <si>
    <t>(g) Numer of clients, Female clients and Rural clients as of December-18.</t>
  </si>
  <si>
    <t>(h) Female clients and Rural clients as of December-18.</t>
  </si>
  <si>
    <t>(a) Female clients and Rural clients as of July-18.</t>
  </si>
  <si>
    <t>(i) It is a social audit tool that enables MFIs to analyze their current GDS practices to fit their budget and preferences (Data Base as of November 2018 http://www.cerise-spi4.org/#/benchmarking/)</t>
  </si>
  <si>
    <t xml:space="preserve">(j) PPI: Progress out of Poverty Index. As reported by the MFI to the PPI (http://www.progressoutofpoverty.org/ppi-users).       </t>
  </si>
  <si>
    <t xml:space="preserve">(k) In accordance to the document elaborated by MIF/IDB in Nov 2014 named "Financial Inclusion Latin America and the Caribbean", the microfinance average of loan in the region is USD 1.800.        </t>
  </si>
  <si>
    <t xml:space="preserve">(l)  At Least 50% of Locfund II's clients will have an average loan size to final clients of less than 40% of GDP per capita.      </t>
  </si>
  <si>
    <t xml:space="preserve">(m) Principal + Interest as of December 2018.             </t>
  </si>
  <si>
    <t>(n) GDP: Gross domestic product per capita, current prices Purchasing power parity Database as of Oct18); international dollars. Source: International Monetary Fund, World Economic Outlook 2016 Database. http://www.imf.org/external/ns/cs.aspx?id=28</t>
  </si>
  <si>
    <t xml:space="preserve">(o) HDI (Human Development Index). Source: 2018 Report, data compiled form official web site http://hdr.undp.org/en/data.               </t>
  </si>
  <si>
    <t xml:space="preserve">(p) Population below national poverty line (NPL). Source: https://www.cia.gov/library/publications/the-world-factbook/fields/2046.html               </t>
  </si>
  <si>
    <t>(q) Gini Coefficient: Measure of the deviation of the distribution of income among individuals or households within a country from a perfectly equal distribution. A value of 0 represents absolute equality, a value of 100 absolute inequality. Source: World Bank (2018a). World Development Indicators database. Washington, DC. http://data.worldbank.org. Accessed 6 July 2018. http://hdr.undp.org/en/indicators/67106</t>
  </si>
  <si>
    <t>SPI4 audit (i)</t>
  </si>
  <si>
    <t>PPI Users (j)</t>
  </si>
  <si>
    <t>Average loan size (k)</t>
  </si>
  <si>
    <t>Avg. loan size/GDP per capita (l)</t>
  </si>
  <si>
    <t>LOCFUND II PORTFOLIO (m)</t>
  </si>
  <si>
    <t>GDP USD (n)</t>
  </si>
  <si>
    <t>HDI (o)</t>
  </si>
  <si>
    <t>% NPL (p)</t>
  </si>
  <si>
    <t>Gini Coefficient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</si>
</sst>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_-;\-* #,##0.00\ _€_-;_-* &quot;-&quot;??\ _€_-;_-@_-"/>
    <numFmt numFmtId="165" formatCode="0.0%"/>
    <numFmt numFmtId="166" formatCode="#,##0.000"/>
    <numFmt numFmtId="167" formatCode="#,##0.0"/>
    <numFmt numFmtId="168" formatCode="#,##0.00000"/>
    <numFmt numFmtId="169" formatCode="#,##0.0000"/>
    <numFmt numFmtId="170" formatCode="#,##0.000_ ;\-#,##0.000\ "/>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8"/>
      <color theme="1" tint="0.249977111117893"/>
      <name val="Arial Narrow"/>
      <family val="2"/>
    </font>
    <font>
      <b/>
      <sz val="8"/>
      <color rgb="FFFF6600"/>
      <name val="Arial Narrow"/>
      <family val="2"/>
    </font>
    <font>
      <b/>
      <sz val="8"/>
      <color theme="0"/>
      <name val="Arial Narrow"/>
      <family val="2"/>
    </font>
    <font>
      <sz val="6"/>
      <color theme="1"/>
      <name val="Arial"/>
      <family val="2"/>
    </font>
    <font>
      <sz val="10"/>
      <name val="Arial"/>
      <family val="2"/>
    </font>
    <font>
      <sz val="11"/>
      <color theme="3"/>
      <name val="Calibri"/>
      <family val="2"/>
      <scheme val="minor"/>
    </font>
    <font>
      <sz val="8"/>
      <name val="Arial Narrow"/>
      <family val="2"/>
    </font>
    <font>
      <sz val="10"/>
      <name val="Tahoma"/>
      <family val="2"/>
    </font>
    <font>
      <sz val="9"/>
      <name val="Calibri"/>
      <family val="2"/>
      <scheme val="minor"/>
    </font>
    <font>
      <sz val="9"/>
      <color theme="1"/>
      <name val="Calibri"/>
      <family val="2"/>
      <scheme val="minor"/>
    </font>
    <font>
      <sz val="11"/>
      <color theme="1"/>
      <name val="Arial"/>
      <family val="2"/>
    </font>
    <font>
      <b/>
      <sz val="11"/>
      <name val="Calibri"/>
      <family val="2"/>
      <scheme val="minor"/>
    </font>
    <font>
      <b/>
      <sz val="8"/>
      <color theme="1" tint="0.249977111117893"/>
      <name val="Arial Narrow"/>
      <family val="2"/>
    </font>
    <font>
      <b/>
      <sz val="9"/>
      <color indexed="81"/>
      <name val="Tahoma"/>
      <family val="2"/>
    </font>
    <font>
      <sz val="9"/>
      <color indexed="81"/>
      <name val="Tahoma"/>
      <family val="2"/>
    </font>
  </fonts>
  <fills count="9">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4" tint="0.79998168889431442"/>
        <bgColor rgb="FF000000"/>
      </patternFill>
    </fill>
    <fill>
      <patternFill patternType="solid">
        <fgColor rgb="FF92D050"/>
        <bgColor indexed="64"/>
      </patternFill>
    </fill>
    <fill>
      <patternFill patternType="solid">
        <fgColor rgb="FF0070C0"/>
        <bgColor indexed="64"/>
      </patternFill>
    </fill>
    <fill>
      <patternFill patternType="solid">
        <fgColor rgb="FFFFFF00"/>
        <bgColor indexed="64"/>
      </patternFill>
    </fill>
  </fills>
  <borders count="5">
    <border>
      <left/>
      <right/>
      <top/>
      <bottom/>
      <diagonal/>
    </border>
    <border>
      <left/>
      <right/>
      <top/>
      <bottom style="thin">
        <color theme="0" tint="-0.14996795556505021"/>
      </bottom>
      <diagonal/>
    </border>
    <border>
      <left/>
      <right/>
      <top style="thin">
        <color theme="0" tint="-0.14996795556505021"/>
      </top>
      <bottom style="thin">
        <color theme="0" tint="-0.14993743705557422"/>
      </bottom>
      <diagonal/>
    </border>
    <border>
      <left/>
      <right/>
      <top/>
      <bottom style="thin">
        <color rgb="FFD9D9D9"/>
      </bottom>
      <diagonal/>
    </border>
    <border>
      <left/>
      <right/>
      <top style="hair">
        <color indexed="64"/>
      </top>
      <bottom style="hair">
        <color indexed="64"/>
      </bottom>
      <diagonal/>
    </border>
  </borders>
  <cellStyleXfs count="8">
    <xf numFmtId="0" fontId="0" fillId="0" borderId="0"/>
    <xf numFmtId="9" fontId="1" fillId="0" borderId="0" applyFont="0" applyFill="0" applyBorder="0" applyAlignment="0" applyProtection="0"/>
    <xf numFmtId="0" fontId="1" fillId="0" borderId="0"/>
    <xf numFmtId="164"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0" fontId="8" fillId="0" borderId="0"/>
    <xf numFmtId="0" fontId="8" fillId="0" borderId="0"/>
  </cellStyleXfs>
  <cellXfs count="93">
    <xf numFmtId="0" fontId="0" fillId="0" borderId="0" xfId="0"/>
    <xf numFmtId="0" fontId="3" fillId="0" borderId="0" xfId="2" applyFont="1" applyAlignment="1">
      <alignment vertical="center"/>
    </xf>
    <xf numFmtId="0" fontId="1" fillId="0" borderId="0" xfId="2" applyFont="1" applyAlignment="1">
      <alignment vertical="center"/>
    </xf>
    <xf numFmtId="0" fontId="1" fillId="2" borderId="0" xfId="2" applyFont="1" applyFill="1" applyAlignment="1">
      <alignment vertical="center"/>
    </xf>
    <xf numFmtId="0" fontId="1" fillId="0" borderId="0" xfId="2" applyFont="1" applyAlignment="1">
      <alignment horizontal="center" vertical="center"/>
    </xf>
    <xf numFmtId="3" fontId="4" fillId="2" borderId="1" xfId="3" applyNumberFormat="1" applyFont="1" applyFill="1" applyBorder="1" applyAlignment="1" applyProtection="1">
      <alignment horizontal="center" vertical="center"/>
    </xf>
    <xf numFmtId="0" fontId="5" fillId="2" borderId="2" xfId="2" applyFont="1" applyFill="1" applyBorder="1" applyAlignment="1" applyProtection="1">
      <alignment vertical="center" wrapText="1"/>
    </xf>
    <xf numFmtId="0" fontId="6" fillId="3" borderId="2" xfId="2" applyFont="1" applyFill="1" applyBorder="1" applyAlignment="1" applyProtection="1">
      <alignment horizontal="center" vertical="center" wrapText="1"/>
    </xf>
    <xf numFmtId="0" fontId="5" fillId="2" borderId="2" xfId="2" applyFont="1" applyFill="1" applyBorder="1" applyAlignment="1" applyProtection="1">
      <alignment horizontal="center" vertical="center" wrapText="1"/>
    </xf>
    <xf numFmtId="0" fontId="5" fillId="4" borderId="2" xfId="2" applyFont="1" applyFill="1" applyBorder="1" applyAlignment="1" applyProtection="1">
      <alignment horizontal="center" vertical="center" wrapText="1"/>
    </xf>
    <xf numFmtId="0" fontId="5" fillId="2" borderId="0" xfId="2" applyFont="1" applyFill="1" applyBorder="1" applyAlignment="1" applyProtection="1">
      <alignment horizontal="center" vertical="center" wrapText="1"/>
    </xf>
    <xf numFmtId="0" fontId="5" fillId="2" borderId="2" xfId="2" applyFont="1" applyFill="1" applyBorder="1" applyAlignment="1" applyProtection="1">
      <alignment horizontal="left" vertical="center"/>
    </xf>
    <xf numFmtId="0" fontId="3" fillId="0" borderId="0" xfId="2" applyFont="1" applyFill="1" applyAlignment="1">
      <alignment vertical="center"/>
    </xf>
    <xf numFmtId="0" fontId="4" fillId="2" borderId="1" xfId="2" applyFont="1" applyFill="1" applyBorder="1" applyAlignment="1" applyProtection="1">
      <alignment horizontal="left" vertical="center"/>
    </xf>
    <xf numFmtId="17" fontId="7" fillId="5" borderId="3" xfId="2" quotePrefix="1" applyNumberFormat="1" applyFont="1" applyFill="1" applyBorder="1" applyAlignment="1" applyProtection="1">
      <alignment horizontal="center" vertical="center"/>
    </xf>
    <xf numFmtId="4" fontId="4" fillId="2" borderId="1" xfId="3" applyNumberFormat="1" applyFont="1" applyFill="1" applyBorder="1" applyAlignment="1" applyProtection="1">
      <alignment horizontal="center" vertical="center"/>
    </xf>
    <xf numFmtId="3" fontId="4" fillId="4" borderId="1" xfId="3" applyNumberFormat="1" applyFont="1" applyFill="1" applyBorder="1" applyAlignment="1" applyProtection="1">
      <alignment horizontal="center" vertical="center"/>
    </xf>
    <xf numFmtId="165" fontId="4" fillId="0" borderId="1" xfId="4" applyNumberFormat="1" applyFont="1" applyFill="1" applyBorder="1" applyAlignment="1" applyProtection="1">
      <alignment horizontal="center" vertical="center"/>
    </xf>
    <xf numFmtId="165" fontId="4" fillId="0" borderId="1" xfId="5" applyNumberFormat="1" applyFont="1" applyFill="1" applyBorder="1" applyAlignment="1" applyProtection="1">
      <alignment horizontal="center" vertical="center"/>
    </xf>
    <xf numFmtId="9" fontId="4" fillId="2" borderId="1" xfId="5" applyFont="1" applyFill="1" applyBorder="1" applyAlignment="1" applyProtection="1">
      <alignment horizontal="center" vertical="center"/>
    </xf>
    <xf numFmtId="10" fontId="4" fillId="0" borderId="1" xfId="5" applyNumberFormat="1" applyFont="1" applyFill="1" applyBorder="1" applyAlignment="1" applyProtection="1">
      <alignment horizontal="center" vertical="center"/>
    </xf>
    <xf numFmtId="0" fontId="4" fillId="0" borderId="1" xfId="2" applyFont="1" applyFill="1" applyBorder="1" applyAlignment="1" applyProtection="1">
      <alignment horizontal="center" vertical="center"/>
    </xf>
    <xf numFmtId="0" fontId="4" fillId="2" borderId="1" xfId="2" applyFont="1" applyFill="1" applyBorder="1" applyAlignment="1" applyProtection="1">
      <alignment horizontal="center" vertical="center"/>
    </xf>
    <xf numFmtId="9" fontId="4" fillId="2" borderId="1" xfId="4" applyFont="1" applyFill="1" applyBorder="1" applyAlignment="1" applyProtection="1">
      <alignment horizontal="center" vertical="center"/>
    </xf>
    <xf numFmtId="3" fontId="4" fillId="4" borderId="1" xfId="3" applyNumberFormat="1" applyFont="1" applyFill="1" applyBorder="1" applyAlignment="1" applyProtection="1">
      <alignment horizontal="center" vertical="center" wrapText="1"/>
    </xf>
    <xf numFmtId="3" fontId="4" fillId="2" borderId="0" xfId="3" applyNumberFormat="1" applyFont="1" applyFill="1" applyBorder="1" applyAlignment="1" applyProtection="1">
      <alignment horizontal="center" vertical="center"/>
    </xf>
    <xf numFmtId="0" fontId="9" fillId="0" borderId="0" xfId="2" applyFont="1" applyAlignment="1">
      <alignment vertical="center"/>
    </xf>
    <xf numFmtId="0" fontId="4" fillId="2" borderId="1" xfId="2" applyFont="1" applyFill="1" applyBorder="1" applyAlignment="1" applyProtection="1">
      <alignment horizontal="left" vertical="center" wrapText="1"/>
    </xf>
    <xf numFmtId="0" fontId="4" fillId="2" borderId="1" xfId="2" applyFont="1" applyFill="1" applyBorder="1" applyAlignment="1" applyProtection="1">
      <alignment horizontal="center" vertical="center" wrapText="1"/>
    </xf>
    <xf numFmtId="0" fontId="4" fillId="0" borderId="1" xfId="2" applyFont="1" applyFill="1" applyBorder="1" applyAlignment="1" applyProtection="1">
      <alignment horizontal="center" vertical="center" wrapText="1"/>
    </xf>
    <xf numFmtId="164" fontId="9" fillId="0" borderId="0" xfId="2" applyNumberFormat="1" applyFont="1" applyAlignment="1">
      <alignment vertical="center"/>
    </xf>
    <xf numFmtId="165" fontId="4" fillId="2" borderId="1" xfId="4" applyNumberFormat="1" applyFont="1" applyFill="1" applyBorder="1" applyAlignment="1" applyProtection="1">
      <alignment horizontal="center" vertical="center"/>
    </xf>
    <xf numFmtId="165" fontId="4" fillId="2" borderId="1" xfId="5" applyNumberFormat="1" applyFont="1" applyFill="1" applyBorder="1" applyAlignment="1" applyProtection="1">
      <alignment horizontal="center" vertical="center"/>
    </xf>
    <xf numFmtId="3" fontId="4" fillId="0" borderId="1" xfId="3" applyNumberFormat="1" applyFont="1" applyFill="1" applyBorder="1" applyAlignment="1" applyProtection="1">
      <alignment horizontal="center" vertical="center"/>
    </xf>
    <xf numFmtId="10" fontId="4" fillId="2" borderId="1" xfId="4" applyNumberFormat="1" applyFont="1" applyFill="1" applyBorder="1" applyAlignment="1" applyProtection="1">
      <alignment horizontal="center" vertical="center"/>
    </xf>
    <xf numFmtId="0" fontId="4" fillId="0" borderId="1" xfId="2" applyFont="1" applyFill="1" applyBorder="1" applyAlignment="1" applyProtection="1">
      <alignment horizontal="left" vertical="center"/>
    </xf>
    <xf numFmtId="4" fontId="9" fillId="0" borderId="0" xfId="2" applyNumberFormat="1" applyFont="1" applyAlignment="1">
      <alignment vertical="center"/>
    </xf>
    <xf numFmtId="9" fontId="9" fillId="0" borderId="0" xfId="2" applyNumberFormat="1" applyFont="1" applyAlignment="1">
      <alignment vertical="center"/>
    </xf>
    <xf numFmtId="166" fontId="4" fillId="2" borderId="1" xfId="3" applyNumberFormat="1" applyFont="1" applyFill="1" applyBorder="1" applyAlignment="1" applyProtection="1">
      <alignment horizontal="center" vertical="center"/>
    </xf>
    <xf numFmtId="167" fontId="4" fillId="2" borderId="1" xfId="3" applyNumberFormat="1" applyFont="1" applyFill="1" applyBorder="1" applyAlignment="1" applyProtection="1">
      <alignment horizontal="center" vertical="center"/>
    </xf>
    <xf numFmtId="167" fontId="4" fillId="0" borderId="1" xfId="3" applyNumberFormat="1" applyFont="1" applyFill="1" applyBorder="1" applyAlignment="1" applyProtection="1">
      <alignment horizontal="center" vertical="center"/>
    </xf>
    <xf numFmtId="0" fontId="4" fillId="7" borderId="1" xfId="2" applyFont="1" applyFill="1" applyBorder="1" applyAlignment="1" applyProtection="1">
      <alignment horizontal="left" vertical="center"/>
    </xf>
    <xf numFmtId="3" fontId="4" fillId="7" borderId="1" xfId="3" applyNumberFormat="1" applyFont="1" applyFill="1" applyBorder="1" applyAlignment="1" applyProtection="1">
      <alignment horizontal="center" vertical="center"/>
    </xf>
    <xf numFmtId="3" fontId="4" fillId="7" borderId="1" xfId="3" applyNumberFormat="1" applyFont="1" applyFill="1" applyBorder="1" applyAlignment="1" applyProtection="1">
      <alignment horizontal="center" vertical="center" wrapText="1"/>
    </xf>
    <xf numFmtId="166" fontId="4" fillId="0" borderId="1" xfId="3" applyNumberFormat="1" applyFont="1" applyFill="1" applyBorder="1" applyAlignment="1" applyProtection="1">
      <alignment horizontal="center" vertical="center"/>
    </xf>
    <xf numFmtId="0" fontId="9" fillId="7" borderId="0" xfId="2" applyFont="1" applyFill="1" applyAlignment="1">
      <alignment vertical="center"/>
    </xf>
    <xf numFmtId="0" fontId="1" fillId="7" borderId="0" xfId="2" applyFont="1" applyFill="1" applyAlignment="1">
      <alignment vertical="center"/>
    </xf>
    <xf numFmtId="165" fontId="4" fillId="0" borderId="1" xfId="1" applyNumberFormat="1" applyFont="1" applyFill="1" applyBorder="1" applyAlignment="1" applyProtection="1">
      <alignment horizontal="center" vertical="center"/>
    </xf>
    <xf numFmtId="0" fontId="9" fillId="0" borderId="0" xfId="2" applyFont="1" applyFill="1" applyAlignment="1">
      <alignment vertical="center"/>
    </xf>
    <xf numFmtId="167" fontId="10" fillId="0" borderId="1" xfId="3" applyNumberFormat="1" applyFont="1" applyFill="1" applyBorder="1" applyAlignment="1" applyProtection="1">
      <alignment horizontal="center" vertical="center"/>
    </xf>
    <xf numFmtId="168" fontId="11" fillId="0" borderId="4" xfId="0" applyNumberFormat="1" applyFont="1" applyFill="1" applyBorder="1" applyAlignment="1">
      <alignment horizontal="center"/>
    </xf>
    <xf numFmtId="0" fontId="11" fillId="0" borderId="4" xfId="0" applyNumberFormat="1" applyFont="1" applyFill="1" applyBorder="1" applyAlignment="1">
      <alignment horizontal="center"/>
    </xf>
    <xf numFmtId="9" fontId="4" fillId="0" borderId="1" xfId="4" applyFont="1" applyFill="1" applyBorder="1" applyAlignment="1" applyProtection="1">
      <alignment horizontal="center" vertical="center"/>
    </xf>
    <xf numFmtId="0" fontId="4" fillId="2" borderId="0" xfId="2" applyFont="1" applyFill="1" applyBorder="1" applyAlignment="1" applyProtection="1">
      <alignment horizontal="left" vertical="center"/>
    </xf>
    <xf numFmtId="3" fontId="5" fillId="2" borderId="2" xfId="2" applyNumberFormat="1" applyFont="1" applyFill="1" applyBorder="1" applyAlignment="1" applyProtection="1">
      <alignment horizontal="center" vertical="center" wrapText="1"/>
    </xf>
    <xf numFmtId="4" fontId="4" fillId="2" borderId="0" xfId="3" applyNumberFormat="1" applyFont="1" applyFill="1" applyBorder="1" applyAlignment="1" applyProtection="1">
      <alignment horizontal="center" vertical="center"/>
    </xf>
    <xf numFmtId="3" fontId="4" fillId="4" borderId="0" xfId="3" applyNumberFormat="1" applyFont="1" applyFill="1" applyBorder="1" applyAlignment="1" applyProtection="1">
      <alignment horizontal="center" vertical="center"/>
    </xf>
    <xf numFmtId="169" fontId="11" fillId="0" borderId="4" xfId="0" applyNumberFormat="1" applyFont="1" applyFill="1" applyBorder="1" applyAlignment="1">
      <alignment horizontal="center"/>
    </xf>
    <xf numFmtId="3" fontId="4" fillId="8" borderId="1" xfId="3" applyNumberFormat="1" applyFont="1" applyFill="1" applyBorder="1" applyAlignment="1" applyProtection="1">
      <alignment horizontal="center" vertical="center"/>
    </xf>
    <xf numFmtId="4" fontId="1" fillId="2" borderId="0" xfId="2" applyNumberFormat="1" applyFont="1" applyFill="1" applyAlignment="1">
      <alignment vertical="center"/>
    </xf>
    <xf numFmtId="3" fontId="1" fillId="2" borderId="0" xfId="2" applyNumberFormat="1" applyFont="1" applyFill="1" applyAlignment="1">
      <alignment vertical="center"/>
    </xf>
    <xf numFmtId="9" fontId="1" fillId="2" borderId="0" xfId="2" applyNumberFormat="1" applyFont="1" applyFill="1" applyAlignment="1">
      <alignment vertical="center"/>
    </xf>
    <xf numFmtId="3" fontId="4" fillId="4" borderId="0" xfId="3" applyNumberFormat="1" applyFont="1" applyFill="1" applyBorder="1" applyAlignment="1" applyProtection="1">
      <alignment horizontal="center" vertical="center" wrapText="1"/>
    </xf>
    <xf numFmtId="0" fontId="12" fillId="2" borderId="0" xfId="6" applyFont="1" applyFill="1" applyAlignment="1">
      <alignment horizontal="left" vertical="center"/>
    </xf>
    <xf numFmtId="0" fontId="13" fillId="2" borderId="0" xfId="2" applyFont="1" applyFill="1" applyAlignment="1">
      <alignment vertical="center"/>
    </xf>
    <xf numFmtId="0" fontId="12" fillId="2" borderId="0" xfId="6" applyFont="1" applyFill="1" applyAlignment="1">
      <alignment vertical="center"/>
    </xf>
    <xf numFmtId="0" fontId="12" fillId="2" borderId="0" xfId="6" applyFont="1" applyFill="1" applyAlignment="1">
      <alignment horizontal="left" vertical="center" wrapText="1"/>
    </xf>
    <xf numFmtId="0" fontId="14" fillId="0" borderId="0" xfId="0" applyFont="1"/>
    <xf numFmtId="170" fontId="3" fillId="0" borderId="0" xfId="7" applyNumberFormat="1" applyFont="1" applyFill="1" applyBorder="1" applyAlignment="1">
      <alignment vertical="center"/>
    </xf>
    <xf numFmtId="2" fontId="3" fillId="0" borderId="0" xfId="7" applyNumberFormat="1" applyFont="1" applyFill="1" applyBorder="1" applyAlignment="1">
      <alignment horizontal="right" vertical="center"/>
    </xf>
    <xf numFmtId="170" fontId="3" fillId="2" borderId="0" xfId="7" applyNumberFormat="1" applyFont="1" applyFill="1" applyBorder="1" applyAlignment="1">
      <alignment vertical="center"/>
    </xf>
    <xf numFmtId="0" fontId="15" fillId="0" borderId="0" xfId="6" applyFont="1" applyFill="1" applyBorder="1" applyAlignment="1">
      <alignment horizontal="left" vertical="center"/>
    </xf>
    <xf numFmtId="0" fontId="2" fillId="0" borderId="0" xfId="2" applyFont="1" applyAlignment="1">
      <alignment horizontal="right" vertical="center"/>
    </xf>
    <xf numFmtId="0" fontId="3" fillId="0" borderId="0" xfId="6" applyFont="1" applyFill="1" applyBorder="1" applyAlignment="1">
      <alignment horizontal="center" vertical="center"/>
    </xf>
    <xf numFmtId="0" fontId="3" fillId="0" borderId="0" xfId="6" applyFont="1" applyFill="1" applyBorder="1" applyAlignment="1">
      <alignment horizontal="left" vertical="center"/>
    </xf>
    <xf numFmtId="3" fontId="1" fillId="0" borderId="0" xfId="2" applyNumberFormat="1" applyFont="1" applyBorder="1" applyAlignment="1">
      <alignment vertical="center"/>
    </xf>
    <xf numFmtId="0" fontId="12" fillId="0" borderId="0" xfId="6" applyFont="1" applyFill="1" applyAlignment="1">
      <alignment vertical="center"/>
    </xf>
    <xf numFmtId="0" fontId="12" fillId="0" borderId="0" xfId="6" applyFont="1" applyFill="1" applyAlignment="1">
      <alignment horizontal="left" vertical="center" wrapText="1"/>
    </xf>
    <xf numFmtId="0" fontId="1" fillId="0" borderId="0" xfId="2" applyFont="1" applyBorder="1" applyAlignment="1">
      <alignment vertical="center"/>
    </xf>
    <xf numFmtId="0" fontId="13" fillId="0" borderId="0" xfId="2" applyFont="1" applyAlignment="1">
      <alignment vertical="center"/>
    </xf>
    <xf numFmtId="0" fontId="13" fillId="2" borderId="0" xfId="2" applyFont="1" applyFill="1" applyAlignment="1">
      <alignment horizontal="justify" vertical="center"/>
    </xf>
    <xf numFmtId="0" fontId="1" fillId="2" borderId="0" xfId="2" applyFont="1" applyFill="1" applyBorder="1" applyAlignment="1">
      <alignment vertical="center"/>
    </xf>
    <xf numFmtId="0" fontId="12" fillId="0" borderId="0" xfId="6" applyFont="1" applyAlignment="1">
      <alignment vertical="center"/>
    </xf>
    <xf numFmtId="0" fontId="0" fillId="0" borderId="0" xfId="2" applyFont="1" applyBorder="1" applyAlignment="1">
      <alignment vertical="center"/>
    </xf>
    <xf numFmtId="0" fontId="1" fillId="0" borderId="0" xfId="2" applyAlignment="1">
      <alignment vertical="center"/>
    </xf>
    <xf numFmtId="3" fontId="4" fillId="6" borderId="0" xfId="3" applyNumberFormat="1" applyFont="1" applyFill="1" applyBorder="1" applyAlignment="1" applyProtection="1">
      <alignment horizontal="center" vertical="center"/>
    </xf>
    <xf numFmtId="10" fontId="1" fillId="0" borderId="0" xfId="4" applyNumberFormat="1" applyFont="1" applyAlignment="1">
      <alignment vertical="center"/>
    </xf>
    <xf numFmtId="3" fontId="4" fillId="8" borderId="0" xfId="3" applyNumberFormat="1" applyFont="1" applyFill="1" applyBorder="1" applyAlignment="1" applyProtection="1">
      <alignment horizontal="center" vertical="center"/>
    </xf>
    <xf numFmtId="3" fontId="16" fillId="4" borderId="0" xfId="3" applyNumberFormat="1" applyFont="1" applyFill="1" applyBorder="1" applyAlignment="1" applyProtection="1">
      <alignment horizontal="center" vertical="center"/>
    </xf>
    <xf numFmtId="0" fontId="13" fillId="2" borderId="0" xfId="2" applyFont="1" applyFill="1" applyAlignment="1">
      <alignment horizontal="justify" vertical="center" wrapText="1"/>
    </xf>
    <xf numFmtId="9" fontId="4" fillId="0" borderId="1" xfId="5" applyFont="1" applyFill="1" applyBorder="1" applyAlignment="1" applyProtection="1">
      <alignment horizontal="center" vertical="center"/>
    </xf>
    <xf numFmtId="0" fontId="12" fillId="0" borderId="0" xfId="6" applyFont="1" applyFill="1" applyAlignment="1">
      <alignment horizontal="left" vertical="center" wrapText="1"/>
    </xf>
    <xf numFmtId="0" fontId="13" fillId="6" borderId="0" xfId="2" applyFont="1" applyFill="1" applyAlignment="1">
      <alignment horizontal="justify" vertical="center"/>
    </xf>
  </cellXfs>
  <cellStyles count="8">
    <cellStyle name="Millares 4" xfId="3" xr:uid="{22918CC5-7904-42ED-91FD-69186BA07870}"/>
    <cellStyle name="Normal" xfId="0" builtinId="0"/>
    <cellStyle name="Normal 10" xfId="6" xr:uid="{72386648-96C7-49DB-AEF2-0BF300E75BCE}"/>
    <cellStyle name="Normal 2 2" xfId="7" xr:uid="{9D13FEE3-CAE3-425B-973B-8CA1B26CB7D8}"/>
    <cellStyle name="Normal 5" xfId="2" xr:uid="{D25723DE-DB0B-42B7-9740-0147C3FD615B}"/>
    <cellStyle name="Porcentaje" xfId="1" builtinId="5"/>
    <cellStyle name="Porcentaje 11" xfId="4" xr:uid="{F9BD16EB-D01E-4B3A-BE00-63C816FF7F67}"/>
    <cellStyle name="Porcentual 2" xfId="5" xr:uid="{250AC7DD-572F-474D-A528-F2ED942F67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134</xdr:row>
      <xdr:rowOff>0</xdr:rowOff>
    </xdr:from>
    <xdr:to>
      <xdr:col>14</xdr:col>
      <xdr:colOff>304800</xdr:colOff>
      <xdr:row>135</xdr:row>
      <xdr:rowOff>114301</xdr:rowOff>
    </xdr:to>
    <xdr:sp macro="" textlink="">
      <xdr:nvSpPr>
        <xdr:cNvPr id="2" name="AutoShape 3" descr="data:image/jpeg;base64,/9j/4AAQSkZJRgABAQAAAQABAAD/2wCEAAkGBhQQEBAUEBQVFBAUFBQUFhcVEBcXFRcWFRUVFBQWGBUXGygeFxkjHBUUHy8gIycpLC0sFR4xNTAqNSYrLikBCQoKDgwOGg8PGikiHiQwLiwsLCksLCwsLC0sNS0sLCwsLCkpLCwvLCwsLCwsLCwsKSwsKSwsLCwsLCwsLCwsLP/AABEIAKgBKwMBIgACEQEDEQH/xAAcAAACAgMBAQAAAAAAAAAAAAAABgUHAQMEAgj/xABREAABAwIDAggGDwQIBQUAAAABAAIDBBEFEiEGMQcTMkFRcYGRFCJhobGyCCMzNDVCUmJyc3SSs8HRFlTh8BUXU4KTlKLSJCU2dcJDg6S00//EABsBAAIDAQEBAAAAAAAAAAAAAAAEAQIDBQYH/8QAOBEAAgECBAMFBgQGAwEAAAAAAAECAxEEEiExE0FRBTJhcYEiQpGxwfAUodHhMzRSksLxQ1NiI//aAAwDAQACEQMRAD8AvFCEIAEIQgAQsIQBlYKyvLhcKGBzVGJxs3u16BqVGz4648gW8p1PctWJYZxfjN5Hq/wXAvC9p9rY6nUdJ+x5c/X9LHUoYek1m3JzBawvzhxud/ZuUmQlnDZ8krTzHxT2/wAbJnXd7CxTxGFtN3cXZ3+KFcVTyT02YpTxZXOb0Ej9F4K78ahyyX+UPOND+S5KePM9o6SB+q8PisM6eKlRX9Vl67HUpzvTUhloossbB0NC8YjU8XG48+4dZXUFA45U5nBvM3U9Z/h6V9A7RrrBYN5d7ZV8jkUY8Spr5kapHCcPznM4eKN3lP6LnoKMyu+aN5/LrTGS1jeYNA7gF5nsTsziv8TW7i2vz8fJD2Jr5fYjuE0oY0kmwCW62tMrvJ8UfzzrZV1bp3gNBtzD8ypTDsKEertX+YdSexFSt2tU4NDSkt5dfvkvVmMFHDrNLvdDnw7B9zpOxv6qYAQFleiwmDpYSGSmvN835ilSpKo7yBCEJwzBCEIAEIQgAQhCABCEIAEIQgAQhCABCEIAEIQgDCEIQAOdYKJrMcA0jFz0nd2dK6sQo3SCwdlHRbQ9ahZ8MkZ8W4+br/Fec7YxWNprLQg7c5LX/XmxzD06ctZv0N1NjT2nx/GHcR1Kbpqlsgu03Hn7UqL3BOWG7TY/zvXB7P7drYd5a15R8d199BqthYz1joxse0EW5kv4lhpjOZvI9H8FI0OLNfo7xXeY9S7nNvv1XqMRQw3atC8X5Pmn4/oIwlOhPUUU1UU+djXdI16+dQmJYbxZzN1Z6P4LqwCfRzejUdRXC7GVTBY2WGqq2ZfG2zXpcbxNqtNTjyPWPxXY13QfMf5C4cGivKD8kE/l+am66LNG8eTTrGoUds/Fo93UPzP5JzF4PN2rSnyev9v2jKnUtQkvvUlppcrSTuAulhkbpX6cpxufIpXG5zZrG73Hd5B/H0Low+iETbnlHVx/LqWuOoPtDFqj7kNZPxfLzt8NSKUlRp5ub2N0ELYmW3AC5J85KiKid9S/KzkDu6z+i6JM1SbNuIQdT8rqUjBThgAaLBMTovGpUoezRWmnvW5L/wA+PMopcP2nrL5fuR81RBQx5pXBo3XO9x6ABqeoLGEbU09US2F93D4rgWut0gHeOpRTIxVYrLxgvHSRsDWnUZ5AHZrfzuC9ba4QSxlRTsJqYXtLcjfGc2+oNt4/K/SunTiqULU0lFcjN+0/a3Y03WUqYhtDPLO6noGtzx2MkknJaT8W3T37jpouzZzG5ZXywVTWtqIrE5eS9rtzh/POFsqibsUcGlcn0IQtCgIQsIAyhCEACEIQAIQhAAhCEACEIQAIQsIAyhCEAeHvABJNgFFy48AfFaSOm9u4Luq6MSiziQPIfSuF2zw5nntAK43aD7QulhUrddL/AJjFHhf8huixqM7yW9Y/MLsjna7kkHqKh3YA7mcO0ELScGlG63Y5Iwx/adL+NQzeX7XNXSoy7srE3NRsfymg+nvUfPgA+I4jyHXzrQzwhnM4jy2d/FbmYy9vukZ6wCPSiricDif5mlKL6uLX5rUIwqw7kk/U4J8MkZvbcdLdV0UOMFmj9W9POP1UhFjUbt5ynyj8wtr4I5Rua7yjf3hY0OzoQnxOz66v0buvJ2+qLSrNrLWibWSNe24Ic09yjfA+Ila5vuZOU+S+7svZbW4WYzeJ5HS12oK7Y7keMLHn1uF13RlicvGhlnF3TWq9H0fNMXzKF8rumbLLnoqbi2kfOcewnTzWXUELpOnFyU+av+Zjd2scMFPd7pXb9zfI0c/WVl8ZlNjpH53fo30rrcy6yAsVhYqOTk3d+L8fvw2LZ3e55aywsNAlGqx2rnknNE1nE05LTmFzK9vKa3q7ObXVT+0WI+D0s8nO1hy/SPit85C07K4bxFJAw8rLmd05n+M7027FrJXeVaAtFdizQY0G1bKpgJgq2sjkA1MUzbNDSB1DrBKe3vAGpA60uYlsWHSOmpZXU8ztXZRdjj0ltxr5vIuYbDOmN62pknA3NHiN9PosqRzxurFpZZa3PewRBbWE+6GpkzdPk7OUveHv43Fql7OTFAyJx5i8uzW6xYjsS9gGzkhmrGU1S6HipOLJDb5m3dbnFiLKYqcMmwyNr6Q8ZE27p2OHjvJ3yZt+g0sN2/XVUi3lV1oi8krvXcckLjwrE2VMTJYzdrh2g84PlC7E0ncX2BCEKQBCEIAEIQgAQhCABCEIAEIQgAQhCABc1XXNjF3b+Yc5W950NtVAz4dNI4ucBc/OGnkXM7RxNajTtQg5SfhdLxZtRhGT9p2R1tx9vO13m/VbBjsfzh/dUeMDk+b3/wAF7GAP+U3zrhU8X2z/ANd/NJfVDbp4bqd4xmI/GP3StgxSL5YUcNnzzvH3f4rYNnxzvP3QnIYntd70o/G3+Rk4Yf8Aqf36Eg2ujPx2/eC9idp5x3hRw2fbzud5l7GAx8+Y9qdhW7QfepR/u/ZmbjR5SfwO4xtdvAPYCtZw6PfkAPSBY+ZaG4LEOY/eK3NoGDcD9536reMKk/4tKHxv/gUultJ/fqbGQW3F3a6/pW0LWAG/xP6oNU0b3N+8E7FKKtsZNm1C1Cpadzmn+8F7EgVwPSFjMi6AFjaw8dPRUo3Pk42T6Eetj5Cb9yZwEsYT7fidZL8WFrKdnXyn+e/emhZw1uy8tLIFGbRYmaenke0Xfo1g6ZHnKwd5Ck0sbQT8ZXYfBzB7p3D6DXZPOCpm7IiKuyU2fwZtLCGjV58aR/O951c4nrXeHgkjo3r2uTDT4r+njZL/AHjbzWUpW0RD11FzDWeAV7oBpTVN3xDmbIOU0dn/AIpvCXduaMupeNZ7rTubMw/QPjdltexTWH1YmijkbyXtDh2i6rD2W4lpapM6EIQtCgIQhAAhCEACEIQAIQhAAhCEACEIQALCyhAGEIXiWYMaXOIDQLkk2AHSSUAe1rlnawFznBrRvJIAHaUk43wkAEso253bs7gct/mt3u83auOj2Qq65wkrpHMZvDTq/sZyWenyLB1ru0Fcwda7tBX+RP4hwh0sRswuld0Rt0+8bA9l1zR7QV9T73pWxMO58zj6ND3AqbwnZinph7VGM3y3eM/7x3dilCLKcs33nbyJUZvvO3kLLMErZPd60sHyYImj/W4X8yhcTxCigJDpamqkG8eFSFt/KQQzuuurHRV4iXMpgI6QEjO95bx1tCRYE5OjSx36rRgnBmB41W4H5kZIHa+1z1Cywkm3aC9X+5hJSbtBerID+nTK7LTUcId9UZn97v0UxRbM4hLq97KdvQGsDvuxN9JCfKLDo4WhsTGsb0NFu/pXmtxaGAe2yMZ9JwB7BvKuqFtZv6GkcO33m/QX6XYIb5qmokPOBKWN8xJ86lYNladnxC76cj3+s4qHr+EqnZpE18p8gyN73a+ZLlfwj1MmkYZEPIMzvvO08yM1KGw1DDdEWVBRsj5DWt6gAvVVMGMe47mtLj1AXKq/ZPEpZsQpzLI9+r+U4ke5v3DcE8bb1XF0NRbe5oYP77g30ErSNS8XJci7p5ZKJp2DhIpOMdy55JJnf3nWHmaD2pkulPFJ5IY6GkpSGTSNDc1rhjI2jO63886aYxYC+pVqeiy9CJ736ntIsFTxmPO6GMLB2MBPnc5PRVeUeHzQ4vxkkbhHJLLZ9rts4Py6jd8UaqtX3fMmnz8iwlyUkbhJNcWYXBzTff4jQ7Tm1HnXDU1cvFSzNJ8TOWxhoIc2MkWOly52U2sRa400N5hhuFoncpax5qIg9rmu1DgWnqIsUu7AzHwV0Tj40EskR7Dcem3YmUpXwD2rEcQi5n8XM0dY8Y97h3KstJJ+hZbNDShYWVoUBCEIAEIWEAZQhYQBlCEIAEIQgAQhCABCFgoA5MTxNlPG6SV2Vje8nmAHOT0KssQxWpxWYRxgiO9wwHxWj5cjuf8Amya8c2Xlr5M0kvFRNuI2ZMx8r3ajU9HMO1TOA4DHRxBkep3uceU49J/IcyWnGdR22j8xacZ1HbaPzOLZrY6KkAcfbJ7avI3dIYPijzphso+vx+ng91lY09Ga7vujVLtdwmQt0hY+Q9J8Rvn18y0zQpqw1ClZWihyXl5Fjfdzqrq7hFqpL8XkiHzW5nfedp5l17BYlLNWuMsj3+0v5TiRymbhuCoq8W7I1dFpXY31u1FPALZi62loo3P3c12iw70s4hwnO1EMNvLKdfuN/VP1lS+0nvyq+uk9YqteUorRk0oxk9jdX7XVU180pa3oj8QebXvKiCbm51J5zv71hCSbb3G0ktgQhCgkndh/hCn63/hvTvt28ZKRrjZj6qIOJ3WGYm6SNh/hCn63/hvVpYthbKmF8Ugu1w7QeYjyhOUVem0hWq7TTIPa1r4JaasjaXthzNkaN/FvHKHVr3hT2G4kyojbJE7Mx249WhB6CDooDZ7FJI5fAqsEytB4uS1xJGN1/LYebXXey09M2Noaxoa0XsGiwFzc6Dylbw1d19sxlorG0qBrYn1M8rGSvibCwasNrzPGYZulrW5Tl3HOpuV4AJOgAueoKM2aYTBxjuVO50x6bSG7B2MyDsVpauxC01I+GplYCx9PMXkklseQwucTdzmyEgtYTckHXUqYwjE/CIy7KWOa98bmk3LXMNiLjeOe/lXaQonChkqaxnMXRzAfWMynzxk9qhJxaDdEulWo8TGYj/a0zm9Za4u/8QmpK20Qy4jhj+l0rO9oA9ZFTZPxRMNxb4XNt6rDpaRtK9rRKyUuzRh2rHMAtfdyikL+ubE/7WP/AC7VP+yB93w/6uf1okpbEcH8mLCfipWRcSWA52OdfPmtaxFrZD3rrUo01SUpJCFSU3PLFnd/XLif9rH/AJdqunY7F5KnDKaolIMr4s7iGgAnXmG4aKsP6gKn97h/wX/7laezmDOo8Oip3uD3RRFhcAQDv1APWsa7pNLJY0pKavmKQm4Z8SkFxJFHcXtHA3S/lfmWiPhZxMG/hN/IYIreZiTYeQ3qHoV0y+x/jyeJWScZbQuhYWX+iCDbtTU+FT7yXwMFxJt2ZH7N8O0rXBtfEx8ZOskLS1zfKYySHjqIPkKuShrWTRskicHxvaHNc03aQdxBXy9tRspPhs/FVAGoLmPbyJGg2u2+4jS4Oov1EvvAZtS5s0lFIfa3h0sN/ivGsjB5CPGt0tcedYVqMXHPA0pVZZsshz4WtqqjDqWCSlc1r3ziMlzA4ZeLkduPlaEu8FvCHWV9e6Gpex0Yp5JLNia05mviaNR5HldfD97xpPtY/BmSfwF/Crvsk34kCiEIug3bUtKT4qR9AIQhIjIIQhAAsFZQgCProah2kMkcY6XRF59YD0qrdoMVqeOlilne8McW6HI02+Y2wVwql9p/ftV9a70pTEaJDFDVkZZCEJIbBNXBt79d9S/1mJVTVwbe/XfUv9Zi0pd9FKndZaKpbaT35VfXSesVdKpbaT35VfXSesUzidkL0N2RqEISQ2CEIQBO7D/CFP1v/DerfVQbD+/6frf+G9W+n8N3WJ1+8LOJ/CtD9VP6EzJXxf4Vw/6E3qpoWsN35mctkRW0sh8Ge0cqUthFt/trgwnsBJ7FJRsDQANwAA6hoFF4wbzUTb2Bmc7ryRPIHXcg9ilgrLdlXsZURTe/6j6iD151LlRWFsJmq3kEAvZG24tdsbBr1ZnPQ90C5koUv0dQ2sqphJGLUkjRE/Mb5yDn0HRYdKnpXhoJO4Ak9Q1S7sFHemdKeVPLJKe11h6POqy1kkWWzZXPsgfd8P8Aq5/WiXX7HzdiPXT+iZcnsgfd8P8Aq5/WiVY0uIyw34mWWLNa/FzPZe17XyEXtc7+ldeEM9BR+9znzko1bs+uVpq+Q/6LvQV8pHaGqt76qf8ANzf719N4K8nD6cuJLjSxkkm5JMQuSTqSk6tB07am8KqnsfKUXIb1D0BfYjdy+OouQ3qC+xW7kxjeXr9DLD7yEThlwQT4ZJJbx6ctmaegA5ZB1ZHHuCpHY6vMGI0Mg5qiJp+jI4Rv/wBL3L6K4QQP6KxG/wC6z9/Fut518zYXfwintv46G3XxjbK2G1ptMKytOLLp4fveNJ9rH4MyT+Av4Vd9km/EgThw++8aT7WPwZkn8Bfwq77JN+JAoh/Lv1Jl/GR9AIQhc8aBCEIAEIQgDCpfaf37VfWu9KuhUvtP79qvrXelK4nZDFDdkYhCEiNgmrg29+u+pf6zEqpq4NvfrvqX+sxaUu+ilTustFUttJ78qvrpPWKulUttJ78qvrpPWKZxOyF6G7I1CEJIbBCEIAndh/hCn63/AIb1b6qDYf4Qp+t/4b1b6fw3dYnX7wrY0f8AmuHfRm9UppSrjp/5phnVN6qalrDeXmZy2Rx4nhzZ2FriQbhzXN5THDVrmnpC14LVukp43yEZrHMQLC7SQTbm3XXeVCYYQKA9AZN5nSXUvR3K8iZEoIBuMpAN76WO5egFx10I4oN5rxjsD2rsViCE2zreKopyOU5vFjrecnoJPYu/BqPiaeGP5EbWnrAF/PdQW1zuOqKCmHx5uNcPmx669mbuTSFSOs2/Qu9IopX2QXu+H/Vz+tEojgq2Fp8UFX4SZBxRiy5H5eXxma+hvyQpf2QPu+H/AFc/rRLr9j5uxHrp/RMuqpOOHuvvUQaTrWZNngLw/wCVUf4w/wBqeI6MQ04jbfLHEGC++zWZRfy2C7Vpq+Q/6LvQUjKcpbsaUVHY+P4+Q3qHoX2K3cvjqLkN6h6F9YVe1NJCzPLUwNZ0mZmvVrr2J3GJu1vEWw+8iE4WcREOE1d98jWwjymVwae5uY9ioPZSjM1fQxtFy6ph+62Rr39zWuPYmLhO4QBicrGQ5hSQkluYWMjyLcYW72gAkAHXU3HRIcCGz5mrnVLh7XTNIabb5ZBlFj5GF1/phWpx4VJtlZviVEkNXD77wpPtY/BmShwF/Crvsk34kCcOH73jSfax+BMq+4KdoIKHEHS1T+LiNPIzNkc7xnPiIFmAnc13NzKKavQaXiWm7VVc+kUJN/rewv8Aev8A48//AOam9ntqqbEGvdSScY1jsrjxb2WcRmtZ7QToRuSLhJatMZUk9mS6EIVCwIQhAGFVOP7NVMlVUOZC9zHSOIIAsR071ayLLOpTU1Zl4TcNUU1+ydX+7ydw/VH7J1f7vJ3D9VctkLH8NHqzXjvoU1+ydX+7ydw/VMeweBzwVRdNE5jeKcLkC1y5hA3+QqwrIVo4eMXe5V1m1YFVGO7NVL6qocyB7muleQQBYgnQ71a6LLSpTU1qUhNwd0U1+ydX+7ydw/VH7J1f7vJ3D9VctkLH8NHqzXjvoU1+ydX+7ydw/VH7J1f7vJ3D9VctkWR+Gj1Ycd9CstktnaiKtgfJC9rBnuSBYXY4Dn6SFZyxZZW1OCgrIynPM7sVNoPhPDP/AHvVH6prXFVYRHJLDK8EyQ5shzEWzaG43HdzrtUxTTZDd0jBUJhIvREDnMze0yvb+amyuHC8PMUQY4g2c91wLcqR0g7rjuUtakcjdXDxP7zPXauheZI7i3lB7iD+S9qSBZpaN8mKTTPaRHFE2OMkaOLtSQfvDtTMsWWVEY2JbuUn7IN4E+H3IHtc+8/OiXX7Hp4IxGxB1p9x8kytmpoI5CDJGx5G7MwOt1XCzT0Ucd+LYxl9+Vgbe269hrvPemuN/wDLh2MOH7ec3rTV8h/0XegrcsEXS5sfHdOfFb1D0LOVrddB3BfVtVsjRym8lLTvPzqdhPoWKPY+jhN4qSnYeltOwHvsuj+MVthP8O77nztstsJV4i9ohjLYja80jSIwOkH/ANQ+RvaRvX0Vsvs3Fh9NHBCDlbqXHlPeeU93lJ7tBzKVDQNy9JWrXlU8jenSUNirvZAOtQUl9P8Aix+DMqL45vyh3hfX9RSMkAEjGvANwHNDhfdexWj+hYP7CL/CZ+i0pYlU45bFKlHO73Pkjjm/KHeFdvsfHXpa237w38Jqsr+hYP7CL/CZ+i301GyO/FsawHflaG367KauJVSOWwU6OR3ubkIQkxgFXUXCNXzzVcdHhgnZTVEtO5/hzGaxuLQcr2C1wAdL796sVU1sntgaGpxloo6upz4lUuzU0PGNbaRwyuN9DpfqK2pRzJ6XKyZZ+zmIVE8Oarp/BZcxHF8c2XxRazs7dNddFKqv9pdu5jR0ngsMlPWV0/g8TaiPK+Lxi10jmG46CL/KB13KO2koq/B4W1rK6arbG5nhMMwaWPY5waTGALs1I3br3voQThtvpfZEZi0UKuds8dqjW4TFQTcWK2KfVzQ5o8VjhKWkauY0uIG4kC60B1ZhWJ0EctXLV0ta6SNwmDbskaAQW23XuNBYWvpuKhUnbcnMWaSlas2jmZjNNRjJxEtNJK7xTnzMc4Czr2toNLKCxOtqsTxWooqaofS0tGxhnfEBxr5JBma1rjyQB1cl176Wj8NoaiDaOliqZjUZaSUxSuaA90bi7xZLaFzXAi/OCFaNO2/S9iHItZF1W1JPVY1VVvF1UtJQUspp28RlEssrOW5zyDZu7ToIXdsXjVTFXVWG10nHSRME8ExaA+SFxA8YDS4JAv1qrptLfXoTmHy6hNs8XfSUFXPDl4yKMvbmF23Ft4uLjtUfwj7TSUFHmpwDVTSMp4Ad3GSbjY77AE26bJO2y2XrqXDKmV9fLU5o7VMUrW8WWuID3RW1YW7/ACgbkU6d7N82RKVizMArXTUtNLJbPJDG91hYXcwONhzC5KkFW+L7RywUOD01NIyGorI4mcc+1oYmRMdLJZ2hcLgC/SuZ2IyYZWUJbiL62lqZhTyslkjkex8nucjCzVrc1hbdr5RaeG2GYsyplyMc75LSe4EqusG4Q8TrKdtRTYZG+B18v/HAOdlcWutmYOcEahWDX+5S/Qf6pSbwJ/AlJ9Kf8eRRCyg5NX1X1Je5JbI7eR1z5YXxyU9ZF7pBLbMBp4zT8ZtyNdN4NrEEtF1XW18Yi2gwOWPSSYVMUhHxmMaC0HpsZHdw6FzDE5MUqq2+IOoaSmlNPG2KSOOWSSP3SRzn6ltzYAaHsN7OmnqtF9ojNbRlnXRdVjhm2lTFh+LtfI2oqsPLgyYAESRuGaKRwboSBe/0esqR2Dw6SVtPVjE5qpr2XmjcWGLO5vJDQLxZXX00Oiq6bSbbJUrj7dF1X21uGOY+WSbGX0hJJgjzxRRsFhYOB1lFxv8AKo/9s6ibZh9Xxhjq2WY6RobfMydsZda2UZm79Oc2QqTaTXkRmsWjdF1XMDa6PDq+vqKl3GyUUksULW2ZT2jdJHbWzn7rkjetGzFdVik/pWuqXOgZSvLKZo0c1rRaVxuLyOLb6jTOjheIZvAs26WuEbaGWgw2oqafLxsfF2ztLm+NIxhuARzOPOljB8CxKvpW1j8QlgqJW8bDDE1ogY12sbXtIu+4tqd1+dRW0e078Q2XrHzANqYpGQTgbuMjniuR1gtOnSVeNL2lz1swctBxx7amaCowaNmTLWSFst2EmwYx3ia+LqTvunC6rja735sz9c78KNbsVxCpxHFJqGlndS01LGx1RJGBxr3yDMxjHOHiix3joKq4XSt6/ELlg3UdtFippKSpqA3OYYpJcubLmyNLrXsbXtvsk3B8QqcOxSKgqp31VNVRufTSSAca18YJfG5w5Wg3npHlTJwgfBWI/ZZ/w3KuS0kuTJvoduzeLGrpKaoLchmiZJlzZsucA2vYX377KTS7wefBOHfZYfUCgtosTqq3Exh9JM6miiiE1TMxoMnjmzImE8kkEG/6WJkvJpBeyH66zdVzR1dVhWJ0tLPUSVdHWB7YnzAGWKVgvYvAGYG439I3WN/Daurxmsq2U9U+koKSQwF0IHGzSt5fjO5IHk6RvvpPCe99OoZiyLoJSx+ztTHRuhGIS8bnDvCXxxmRsQIzMsdL5QRmO690oUGNOosVooIcSdX09S58crJJY5HwvAux2Zm655t2jt+lojTzXswcrDZh+0k0mM1dG7JxEVPFK2zTnzPy3u69iNTzJrSBg/8A1LiP2OD0tT+oqJJq3RBEFXvBT7tjv/dKj1ihCtHuS9CXujZwp0krPAK2FjpPAqkSSMaCXGJ9g8gDfaw6r35lFbc7cQ4lR+B4YTPU1eRmVsbhxbMzXPdISPFFhbtvzIQt6MVKGZ+7/sxnK0rdTpxykEOM7NRjURxVLPuwBv5Lr4RfhDAPtj/VahCqtXHyf1NHsRrcWbg+N17qzMylr2xSRzZHFgfG0tcxxA0Orv8AT0rXQ7QNrdo6WaJrvBhSzxRSOYWiUsOaRzM2pYC8Nvbe0oQtFFOnn52sZZnnynrZbG48GqsRpa8mJktTJVQSua7i5GSWu0OA5QsO267NjHuxDF6vEmse2kbA2kgc5pbxozB73gHW1x/q6QQBCrNWp8Tm9AjJueU7uFvDJZKSCaBhkko6mKqyAXLmx3zaDfa99OYFQe23CTTVuF1EVHnlmmhcXMEbhxUbbOlfISLNDWg8+ptZCEYeKnG791k1JOLsuZzbVYaPBcBrZIfCKWmiY2ojyZ/apYmDOW84aWg9dlL4PU4DLPTtpoqY1D3AxhtKQ5rmgvBJLRkIy8/OhCmMc8G77XKueWSXkP1ePaZfoP8AVKqngw4Q6KiwiniqJsszDKSwRPc7xpXubbK0g3Dh3rKFGGpqpFp+H1LVZuFrEts/DNimKNxCWF8NHTMdHSslblke59w+Ut3gWJ7m23FL+G0dBQVlfBjNPHd9RJPTzywF7HxSa5A8A2ym/a4rKEU3mm4bL9Ak7RUhxwbFsKp6WqqaNkbKZjhHM6KncA4i1vFy3e0cbzA7ylXCW0gxyjdgfuT2ymtbEHCAMy+13B0ac19BzgbtbiFbh5YzlfbQhTu0jl2cxCgilxF+KxCXE/CpQ1k0Blle2/tLIWuad+4W5rc1lqo2kbH1Ydo5ssgcOgipZcIQtJRtlfVoiLv+ZYm0fwDVf9uk/wDrlR2D4S6r2ahgZbPLQhrb7sxZ4t/JeywhKXtC/ibHBs3wnU1Nh8cVXnjraaMQvgdG7jHPjAa3ILWOaw5+dLuI4PLBsviElQwxzVdQ2qcwjVgknhDWkbxo0Gx1GbVCEy4qEo25tMyjJyv4DNtf782Z+ud+FGtLq9uD43Wy1YLaTEGROZNlJYySJuUscRexN3Hu8thCygszjF80/mWk7JszT1wxfHKSamDnUVAyUmbKQx8soy5G3GthlP8AdPSLtvCB8FYj9ln/AA3IQqz0qKPSyLQd43FHY7hSw+mw+ihmmc2WKCNjxxEps5rQCLtYQexapcbZQYv4e8OOHYlTw2nEbiGPaG5M4tdoLbc19fIbCE1KjGMlb3tH8xeNVyT8DbU4o3GMXoPA7vpKEvmlmyuEZeWjIxjiPGNwO89C59nccZglbiFNXZo4aiofVQTFjjG4SWu0kA2IsB1g3tcXELJRTqcLlb9zRzeTOeuEnaOKtoaSSF734f4cyOqcxrxeJt8wdoDkvbrOW3Mo+uraF+J4KMMiibDHUkSSxQZGF7meJHnyjO6wcTrpcdKwhXVNKL8LojNdjNg//UuI/Y4PS1P11lCSqbryRvE//9k=">
          <a:extLst>
            <a:ext uri="{FF2B5EF4-FFF2-40B4-BE49-F238E27FC236}">
              <a16:creationId xmlns:a16="http://schemas.microsoft.com/office/drawing/2014/main" id="{9B46A926-00B2-4488-9287-260961565432}"/>
            </a:ext>
          </a:extLst>
        </xdr:cNvPr>
        <xdr:cNvSpPr>
          <a:spLocks noChangeAspect="1" noChangeArrowheads="1"/>
        </xdr:cNvSpPr>
      </xdr:nvSpPr>
      <xdr:spPr bwMode="auto">
        <a:xfrm>
          <a:off x="8410575" y="278701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B1920-E440-4E74-9DD0-E7CD36E3961B}">
  <sheetPr>
    <tabColor rgb="FF92D050"/>
  </sheetPr>
  <dimension ref="A1:BA232"/>
  <sheetViews>
    <sheetView tabSelected="1" topLeftCell="B1" zoomScale="70" zoomScaleNormal="70" workbookViewId="0">
      <pane ySplit="2" topLeftCell="A21" activePane="bottomLeft" state="frozen"/>
      <selection pane="bottomLeft" activeCell="B19" sqref="B19"/>
    </sheetView>
  </sheetViews>
  <sheetFormatPr baseColWidth="10" defaultColWidth="11.42578125" defaultRowHeight="15" outlineLevelCol="1" x14ac:dyDescent="0.25"/>
  <cols>
    <col min="1" max="1" width="10.140625" style="1" bestFit="1" customWidth="1"/>
    <col min="2" max="2" width="3.7109375" style="2" customWidth="1"/>
    <col min="3" max="3" width="14.42578125" style="2" customWidth="1"/>
    <col min="4" max="4" width="10" style="2" customWidth="1"/>
    <col min="5" max="5" width="8.140625" style="2" customWidth="1"/>
    <col min="6" max="6" width="7.42578125" style="2" bestFit="1" customWidth="1"/>
    <col min="7" max="7" width="8.28515625" style="2" bestFit="1" customWidth="1"/>
    <col min="8" max="8" width="8" style="2" bestFit="1" customWidth="1"/>
    <col min="9" max="9" width="7.7109375" style="2" customWidth="1"/>
    <col min="10" max="10" width="7.7109375" style="3" customWidth="1"/>
    <col min="11" max="11" width="7.5703125" style="2" customWidth="1"/>
    <col min="12" max="12" width="10.28515625" style="4" customWidth="1"/>
    <col min="13" max="13" width="7.85546875" style="4" customWidth="1"/>
    <col min="14" max="14" width="7.85546875" style="2" customWidth="1"/>
    <col min="15" max="15" width="10.42578125" style="2" customWidth="1"/>
    <col min="16" max="16" width="6.42578125" style="2" customWidth="1"/>
    <col min="17" max="17" width="8.28515625" style="2" customWidth="1"/>
    <col min="18" max="18" width="10" style="2" hidden="1" customWidth="1" outlineLevel="1"/>
    <col min="19" max="19" width="10.85546875" style="2" hidden="1" customWidth="1" outlineLevel="1"/>
    <col min="20" max="21" width="8.28515625" style="2" hidden="1" customWidth="1" outlineLevel="1"/>
    <col min="22" max="22" width="8.7109375" style="2" customWidth="1" collapsed="1"/>
    <col min="23" max="23" width="9.5703125" style="2" customWidth="1"/>
    <col min="24" max="24" width="9.7109375" style="2" customWidth="1"/>
    <col min="25" max="25" width="17.7109375" style="2" customWidth="1"/>
    <col min="26" max="26" width="16.7109375" style="2" customWidth="1"/>
    <col min="27" max="27" width="10.28515625" style="2" customWidth="1"/>
    <col min="28" max="28" width="18.42578125" style="2" customWidth="1"/>
    <col min="29" max="29" width="11.85546875" style="2" customWidth="1"/>
    <col min="30" max="30" width="13.140625" style="3" customWidth="1"/>
    <col min="31" max="31" width="4.85546875" style="2" customWidth="1"/>
    <col min="32" max="32" width="16" style="2" customWidth="1"/>
    <col min="33" max="33" width="14.28515625" style="2" customWidth="1"/>
    <col min="34" max="34" width="9.5703125" style="2" customWidth="1"/>
    <col min="35" max="35" width="16.7109375" style="2" customWidth="1"/>
    <col min="36" max="36" width="10.85546875" style="2" customWidth="1"/>
    <col min="37" max="37" width="9.28515625" style="2" customWidth="1"/>
    <col min="38" max="38" width="9.42578125" style="2" customWidth="1"/>
    <col min="39" max="39" width="12.5703125" style="2" customWidth="1"/>
    <col min="40" max="40" width="9.42578125" style="2" customWidth="1"/>
    <col min="41" max="41" width="2.42578125" style="2" bestFit="1" customWidth="1"/>
    <col min="42" max="42" width="13.7109375" style="2" bestFit="1" customWidth="1"/>
    <col min="43" max="43" width="12" style="2" customWidth="1"/>
    <col min="44" max="45" width="6.5703125" style="2" customWidth="1"/>
    <col min="46" max="46" width="7.28515625" style="2" bestFit="1" customWidth="1"/>
    <col min="47" max="47" width="11.42578125" style="2"/>
    <col min="48" max="48" width="2.42578125" style="2" bestFit="1" customWidth="1"/>
    <col min="49" max="49" width="10.85546875" style="2" customWidth="1"/>
    <col min="50" max="50" width="11.140625" style="2" bestFit="1" customWidth="1"/>
    <col min="51" max="51" width="9.140625" style="2" bestFit="1" customWidth="1"/>
    <col min="52" max="52" width="11.42578125" style="2"/>
    <col min="53" max="53" width="7.28515625" style="2" bestFit="1" customWidth="1"/>
    <col min="54" max="16384" width="11.42578125" style="2"/>
  </cols>
  <sheetData>
    <row r="1" spans="1:48" x14ac:dyDescent="0.25">
      <c r="Y1" s="5"/>
      <c r="AH1" s="3"/>
    </row>
    <row r="2" spans="1:48" ht="38.25" x14ac:dyDescent="0.25">
      <c r="B2" s="6"/>
      <c r="C2" s="6" t="s">
        <v>0</v>
      </c>
      <c r="D2" s="6" t="s">
        <v>1</v>
      </c>
      <c r="E2" s="7" t="s">
        <v>2</v>
      </c>
      <c r="F2" s="7" t="s">
        <v>3</v>
      </c>
      <c r="G2" s="7"/>
      <c r="H2" s="7" t="s">
        <v>4</v>
      </c>
      <c r="I2" s="7" t="s">
        <v>5</v>
      </c>
      <c r="J2" s="7" t="s">
        <v>6</v>
      </c>
      <c r="K2" s="8" t="s">
        <v>7</v>
      </c>
      <c r="L2" s="8" t="s">
        <v>8</v>
      </c>
      <c r="M2" s="7" t="s">
        <v>9</v>
      </c>
      <c r="N2" s="8" t="s">
        <v>312</v>
      </c>
      <c r="O2" s="8" t="s">
        <v>10</v>
      </c>
      <c r="P2" s="8" t="s">
        <v>313</v>
      </c>
      <c r="Q2" s="8" t="s">
        <v>11</v>
      </c>
      <c r="R2" s="8" t="s">
        <v>12</v>
      </c>
      <c r="S2" s="8" t="s">
        <v>13</v>
      </c>
      <c r="T2" s="8" t="s">
        <v>14</v>
      </c>
      <c r="U2" s="8" t="s">
        <v>15</v>
      </c>
      <c r="V2" s="8" t="s">
        <v>16</v>
      </c>
      <c r="W2" s="8" t="s">
        <v>17</v>
      </c>
      <c r="X2" s="8" t="s">
        <v>18</v>
      </c>
      <c r="Y2" s="5"/>
      <c r="Z2" s="9" t="s">
        <v>0</v>
      </c>
      <c r="AA2" s="9" t="s">
        <v>19</v>
      </c>
      <c r="AB2" s="9" t="s">
        <v>20</v>
      </c>
      <c r="AC2" s="9" t="s">
        <v>21</v>
      </c>
      <c r="AD2" s="10"/>
      <c r="AF2" s="11" t="s">
        <v>22</v>
      </c>
      <c r="AG2" s="8" t="s">
        <v>23</v>
      </c>
      <c r="AH2" s="8" t="s">
        <v>24</v>
      </c>
      <c r="AI2" s="8" t="s">
        <v>25</v>
      </c>
      <c r="AJ2" s="8" t="s">
        <v>26</v>
      </c>
    </row>
    <row r="3" spans="1:48" s="26" customFormat="1" x14ac:dyDescent="0.25">
      <c r="A3" s="12"/>
      <c r="B3" s="13">
        <v>1</v>
      </c>
      <c r="C3" s="13" t="s">
        <v>27</v>
      </c>
      <c r="D3" s="13" t="s">
        <v>28</v>
      </c>
      <c r="E3" s="14">
        <v>43466</v>
      </c>
      <c r="F3" s="15">
        <f>+G3/1000000</f>
        <v>2.4477745593175153</v>
      </c>
      <c r="G3" s="16">
        <v>2447774.5593175152</v>
      </c>
      <c r="H3" s="5">
        <v>3841</v>
      </c>
      <c r="I3" s="17">
        <v>0.48</v>
      </c>
      <c r="J3" s="18">
        <v>0</v>
      </c>
      <c r="K3" s="5">
        <f>G3/H3</f>
        <v>637.27533437061061</v>
      </c>
      <c r="L3" s="19">
        <f>K3/$AH$19</f>
        <v>3.0920946851788589E-2</v>
      </c>
      <c r="M3" s="20">
        <v>1.3977638085414579E-2</v>
      </c>
      <c r="N3" s="21" t="s">
        <v>29</v>
      </c>
      <c r="O3" s="22" t="s">
        <v>30</v>
      </c>
      <c r="P3" s="22" t="s">
        <v>31</v>
      </c>
      <c r="Q3" s="22" t="s">
        <v>30</v>
      </c>
      <c r="R3" s="22">
        <v>2018</v>
      </c>
      <c r="S3" s="22"/>
      <c r="T3" s="22"/>
      <c r="U3" s="22"/>
      <c r="V3" s="22">
        <v>2018</v>
      </c>
      <c r="W3" s="23" t="s">
        <v>32</v>
      </c>
      <c r="X3" s="23" t="s">
        <v>32</v>
      </c>
      <c r="Y3" s="5"/>
      <c r="Z3" s="24" t="s">
        <v>33</v>
      </c>
      <c r="AA3" s="16">
        <v>2000000</v>
      </c>
      <c r="AB3" s="16">
        <v>702</v>
      </c>
      <c r="AC3" s="16">
        <f t="shared" ref="AC3:AC88" si="0">AA3/AB3</f>
        <v>2849.002849002849</v>
      </c>
      <c r="AD3" s="25"/>
      <c r="AF3" s="27" t="s">
        <v>34</v>
      </c>
      <c r="AG3" s="5">
        <f>SUM(H3:H47)</f>
        <v>1421504</v>
      </c>
      <c r="AH3" s="28" t="s">
        <v>35</v>
      </c>
      <c r="AI3" s="28" t="s">
        <v>35</v>
      </c>
      <c r="AJ3" s="29" t="s">
        <v>35</v>
      </c>
      <c r="AL3" s="30"/>
      <c r="AM3" s="30"/>
      <c r="AN3" s="30"/>
      <c r="AO3" s="2"/>
      <c r="AP3" s="2"/>
      <c r="AQ3" s="2"/>
      <c r="AR3" s="2"/>
      <c r="AS3" s="2"/>
      <c r="AT3" s="2"/>
      <c r="AU3" s="2"/>
      <c r="AV3" s="2"/>
    </row>
    <row r="4" spans="1:48" s="26" customFormat="1" x14ac:dyDescent="0.25">
      <c r="A4" s="12"/>
      <c r="B4" s="13">
        <v>2</v>
      </c>
      <c r="C4" s="13" t="s">
        <v>36</v>
      </c>
      <c r="D4" s="13" t="s">
        <v>28</v>
      </c>
      <c r="E4" s="14">
        <v>43497</v>
      </c>
      <c r="F4" s="15">
        <f t="shared" ref="F4:F46" si="1">+G4/1000000</f>
        <v>5.0366922076922718</v>
      </c>
      <c r="G4" s="16">
        <v>5036692.207692272</v>
      </c>
      <c r="H4" s="5">
        <v>14236</v>
      </c>
      <c r="I4" s="31">
        <v>1</v>
      </c>
      <c r="J4" s="32">
        <v>8.1975273953357686E-2</v>
      </c>
      <c r="K4" s="5">
        <f t="shared" ref="K4:K46" si="2">G4/H4</f>
        <v>353.79967741586626</v>
      </c>
      <c r="L4" s="19">
        <f>K4/$AH$19</f>
        <v>1.7166553342850457E-2</v>
      </c>
      <c r="M4" s="20">
        <v>2.0000000000000001E-4</v>
      </c>
      <c r="N4" s="21" t="s">
        <v>29</v>
      </c>
      <c r="O4" s="22" t="s">
        <v>30</v>
      </c>
      <c r="P4" s="22" t="s">
        <v>30</v>
      </c>
      <c r="Q4" s="22" t="s">
        <v>30</v>
      </c>
      <c r="R4" s="22">
        <v>2017</v>
      </c>
      <c r="S4" s="22"/>
      <c r="T4" s="22"/>
      <c r="U4" s="22"/>
      <c r="V4" s="22">
        <v>2017</v>
      </c>
      <c r="W4" s="23">
        <v>0.5</v>
      </c>
      <c r="X4" s="23" t="s">
        <v>32</v>
      </c>
      <c r="Y4" s="5"/>
      <c r="Z4" s="24" t="s">
        <v>37</v>
      </c>
      <c r="AA4" s="16">
        <v>1000000</v>
      </c>
      <c r="AB4" s="16">
        <v>818</v>
      </c>
      <c r="AC4" s="16">
        <f t="shared" si="0"/>
        <v>1222.4938875305625</v>
      </c>
      <c r="AD4" s="25"/>
      <c r="AF4" s="27" t="s">
        <v>38</v>
      </c>
      <c r="AG4" s="19">
        <f>AVERAGE(I3:I46)</f>
        <v>0.63436189439132651</v>
      </c>
      <c r="AH4" s="22" t="s">
        <v>39</v>
      </c>
      <c r="AI4" s="22" t="s">
        <v>40</v>
      </c>
      <c r="AJ4" s="21" t="s">
        <v>41</v>
      </c>
      <c r="AL4" s="30"/>
      <c r="AM4" s="30"/>
      <c r="AN4" s="30"/>
      <c r="AO4" s="2"/>
      <c r="AP4" s="2"/>
      <c r="AQ4" s="2"/>
      <c r="AR4" s="2"/>
      <c r="AS4" s="2"/>
      <c r="AT4" s="2"/>
      <c r="AU4" s="2"/>
      <c r="AV4" s="2"/>
    </row>
    <row r="5" spans="1:48" s="26" customFormat="1" x14ac:dyDescent="0.25">
      <c r="A5" s="12"/>
      <c r="B5" s="13">
        <v>3</v>
      </c>
      <c r="C5" s="13" t="s">
        <v>42</v>
      </c>
      <c r="D5" s="13" t="s">
        <v>28</v>
      </c>
      <c r="E5" s="14">
        <v>43435</v>
      </c>
      <c r="F5" s="15">
        <f t="shared" si="1"/>
        <v>2.1721299100000002</v>
      </c>
      <c r="G5" s="16">
        <v>2172129.91</v>
      </c>
      <c r="H5" s="5">
        <v>3674</v>
      </c>
      <c r="I5" s="31">
        <v>0.67</v>
      </c>
      <c r="J5" s="32">
        <v>0.454817637</v>
      </c>
      <c r="K5" s="5">
        <f t="shared" si="2"/>
        <v>591.21663309744156</v>
      </c>
      <c r="L5" s="19">
        <f>K5/$AH$19</f>
        <v>2.868615354139533E-2</v>
      </c>
      <c r="M5" s="20">
        <v>0.01</v>
      </c>
      <c r="N5" s="21" t="s">
        <v>29</v>
      </c>
      <c r="O5" s="22" t="s">
        <v>30</v>
      </c>
      <c r="P5" s="22" t="s">
        <v>31</v>
      </c>
      <c r="Q5" s="21" t="s">
        <v>31</v>
      </c>
      <c r="R5" s="21"/>
      <c r="S5" s="21"/>
      <c r="T5" s="21"/>
      <c r="U5" s="21"/>
      <c r="V5" s="22" t="s">
        <v>43</v>
      </c>
      <c r="W5" s="23" t="s">
        <v>32</v>
      </c>
      <c r="X5" s="23" t="s">
        <v>32</v>
      </c>
      <c r="Y5" s="5"/>
      <c r="Z5" s="24" t="s">
        <v>44</v>
      </c>
      <c r="AA5" s="16">
        <v>2000000</v>
      </c>
      <c r="AB5" s="16">
        <v>1272</v>
      </c>
      <c r="AC5" s="16">
        <f t="shared" si="0"/>
        <v>1572.3270440251572</v>
      </c>
      <c r="AD5" s="25"/>
      <c r="AF5" s="27" t="s">
        <v>45</v>
      </c>
      <c r="AG5" s="19">
        <f>AVERAGE(J3:J46)</f>
        <v>0.50816078096706707</v>
      </c>
      <c r="AH5" s="22" t="s">
        <v>46</v>
      </c>
      <c r="AI5" s="22" t="s">
        <v>40</v>
      </c>
      <c r="AJ5" s="21" t="s">
        <v>41</v>
      </c>
      <c r="AL5" s="30"/>
      <c r="AM5" s="30"/>
      <c r="AN5" s="30"/>
      <c r="AO5" s="2"/>
      <c r="AP5" s="2"/>
      <c r="AQ5" s="2"/>
      <c r="AR5" s="2"/>
      <c r="AS5" s="2"/>
      <c r="AT5" s="2"/>
      <c r="AU5" s="2"/>
      <c r="AV5" s="2"/>
    </row>
    <row r="6" spans="1:48" s="26" customFormat="1" x14ac:dyDescent="0.25">
      <c r="A6" s="12"/>
      <c r="B6" s="13">
        <v>4</v>
      </c>
      <c r="C6" s="13" t="s">
        <v>47</v>
      </c>
      <c r="D6" s="13" t="s">
        <v>48</v>
      </c>
      <c r="E6" s="14">
        <v>43497</v>
      </c>
      <c r="F6" s="15">
        <f t="shared" si="1"/>
        <v>84.872591760932949</v>
      </c>
      <c r="G6" s="16">
        <v>84872591.760932952</v>
      </c>
      <c r="H6" s="5">
        <v>122920</v>
      </c>
      <c r="I6" s="31">
        <v>0.82559388219980478</v>
      </c>
      <c r="J6" s="32">
        <v>7.3861047835990887E-2</v>
      </c>
      <c r="K6" s="5">
        <f t="shared" si="2"/>
        <v>690.47015750840342</v>
      </c>
      <c r="L6" s="19">
        <f>K6/$AH$20</f>
        <v>8.6917879322104818E-2</v>
      </c>
      <c r="M6" s="20">
        <v>0</v>
      </c>
      <c r="N6" s="21" t="s">
        <v>29</v>
      </c>
      <c r="O6" s="5" t="s">
        <v>31</v>
      </c>
      <c r="P6" s="22" t="s">
        <v>30</v>
      </c>
      <c r="Q6" s="22" t="s">
        <v>30</v>
      </c>
      <c r="R6" s="22"/>
      <c r="S6" s="22">
        <v>2015</v>
      </c>
      <c r="T6" s="22"/>
      <c r="U6" s="22"/>
      <c r="V6" s="22">
        <v>2015</v>
      </c>
      <c r="W6" s="23" t="s">
        <v>32</v>
      </c>
      <c r="X6" s="23" t="s">
        <v>32</v>
      </c>
      <c r="Y6" s="5"/>
      <c r="Z6" s="24" t="s">
        <v>49</v>
      </c>
      <c r="AA6" s="16">
        <v>1500000</v>
      </c>
      <c r="AB6" s="16">
        <v>1746</v>
      </c>
      <c r="AC6" s="16">
        <f t="shared" si="0"/>
        <v>859.10652920962195</v>
      </c>
      <c r="AD6" s="25"/>
      <c r="AF6" s="27" t="s">
        <v>314</v>
      </c>
      <c r="AG6" s="5">
        <f>SUM(G3:G46)/SUM(H3:H46)</f>
        <v>1302.0300322657085</v>
      </c>
      <c r="AH6" s="22" t="s">
        <v>50</v>
      </c>
      <c r="AI6" s="22" t="s">
        <v>51</v>
      </c>
      <c r="AJ6" s="21" t="s">
        <v>52</v>
      </c>
      <c r="AL6" s="30"/>
      <c r="AM6" s="30"/>
      <c r="AN6" s="30"/>
      <c r="AO6" s="2"/>
      <c r="AP6" s="2"/>
      <c r="AQ6" s="2"/>
      <c r="AR6" s="2"/>
      <c r="AS6" s="2"/>
      <c r="AT6" s="2"/>
      <c r="AU6" s="2"/>
      <c r="AV6" s="2"/>
    </row>
    <row r="7" spans="1:48" s="26" customFormat="1" ht="25.5" x14ac:dyDescent="0.25">
      <c r="A7" s="12"/>
      <c r="B7" s="13">
        <v>5</v>
      </c>
      <c r="C7" s="13" t="s">
        <v>53</v>
      </c>
      <c r="D7" s="13" t="s">
        <v>48</v>
      </c>
      <c r="E7" s="14">
        <v>43435</v>
      </c>
      <c r="F7" s="15">
        <f t="shared" si="1"/>
        <v>157.20282700000001</v>
      </c>
      <c r="G7" s="16">
        <v>157202827</v>
      </c>
      <c r="H7" s="5">
        <v>66514</v>
      </c>
      <c r="I7" s="31">
        <v>0.49690289999999998</v>
      </c>
      <c r="J7" s="32">
        <v>0.22981599999999999</v>
      </c>
      <c r="K7" s="5">
        <f t="shared" si="2"/>
        <v>2363.4547163003276</v>
      </c>
      <c r="L7" s="19">
        <f>K7/$AH$20</f>
        <v>0.29751680008292208</v>
      </c>
      <c r="M7" s="20">
        <v>1.3311130000000001E-3</v>
      </c>
      <c r="N7" s="21" t="s">
        <v>29</v>
      </c>
      <c r="O7" s="22" t="s">
        <v>30</v>
      </c>
      <c r="P7" s="22" t="s">
        <v>30</v>
      </c>
      <c r="Q7" s="22" t="s">
        <v>30</v>
      </c>
      <c r="R7" s="22">
        <v>2016</v>
      </c>
      <c r="S7" s="22"/>
      <c r="T7" s="22"/>
      <c r="U7" s="22"/>
      <c r="V7" s="22">
        <v>2016</v>
      </c>
      <c r="W7" s="23">
        <v>0.47</v>
      </c>
      <c r="X7" s="23" t="s">
        <v>32</v>
      </c>
      <c r="Y7" s="5"/>
      <c r="Z7" s="24" t="s">
        <v>54</v>
      </c>
      <c r="AA7" s="16">
        <v>2000000</v>
      </c>
      <c r="AB7" s="16">
        <v>2253.4504751569193</v>
      </c>
      <c r="AC7" s="16">
        <f t="shared" si="0"/>
        <v>887.52782546096546</v>
      </c>
      <c r="AD7" s="25"/>
      <c r="AF7" s="27" t="s">
        <v>55</v>
      </c>
      <c r="AG7" s="33">
        <f>+AC193</f>
        <v>173619.04905777599</v>
      </c>
      <c r="AH7" s="22" t="s">
        <v>56</v>
      </c>
      <c r="AI7" s="22" t="s">
        <v>57</v>
      </c>
      <c r="AJ7" s="21" t="s">
        <v>41</v>
      </c>
      <c r="AL7" s="30"/>
      <c r="AM7" s="30"/>
      <c r="AN7" s="30"/>
      <c r="AO7" s="2"/>
      <c r="AP7" s="2"/>
      <c r="AQ7" s="2"/>
      <c r="AR7" s="2"/>
      <c r="AS7" s="2"/>
      <c r="AT7" s="2"/>
      <c r="AU7" s="2"/>
      <c r="AV7" s="2"/>
    </row>
    <row r="8" spans="1:48" s="26" customFormat="1" ht="25.5" x14ac:dyDescent="0.25">
      <c r="A8" s="12"/>
      <c r="B8" s="13">
        <v>6</v>
      </c>
      <c r="C8" s="13" t="s">
        <v>58</v>
      </c>
      <c r="D8" s="13" t="s">
        <v>48</v>
      </c>
      <c r="E8" s="14">
        <v>43525</v>
      </c>
      <c r="F8" s="15">
        <f t="shared" si="1"/>
        <v>55.388837387755089</v>
      </c>
      <c r="G8" s="16">
        <v>55388837.387755089</v>
      </c>
      <c r="H8" s="5">
        <v>31335</v>
      </c>
      <c r="I8" s="31">
        <v>0.59534067336843788</v>
      </c>
      <c r="J8" s="32">
        <v>0.36687410244135948</v>
      </c>
      <c r="K8" s="5">
        <f t="shared" si="2"/>
        <v>1767.6348296714564</v>
      </c>
      <c r="L8" s="19">
        <f>K8/$AH$20</f>
        <v>0.22251370191775896</v>
      </c>
      <c r="M8" s="20">
        <v>3.8884912358526933E-4</v>
      </c>
      <c r="N8" s="21" t="s">
        <v>29</v>
      </c>
      <c r="O8" s="22" t="s">
        <v>30</v>
      </c>
      <c r="P8" s="22" t="s">
        <v>31</v>
      </c>
      <c r="Q8" s="22" t="s">
        <v>30</v>
      </c>
      <c r="R8" s="22"/>
      <c r="S8" s="22">
        <v>2017</v>
      </c>
      <c r="T8" s="22"/>
      <c r="U8" s="22"/>
      <c r="V8" s="22">
        <v>2017</v>
      </c>
      <c r="W8" s="23" t="s">
        <v>32</v>
      </c>
      <c r="X8" s="23" t="s">
        <v>32</v>
      </c>
      <c r="Y8" s="5"/>
      <c r="Z8" s="24" t="s">
        <v>59</v>
      </c>
      <c r="AA8" s="16">
        <v>1000000</v>
      </c>
      <c r="AB8" s="16">
        <v>700</v>
      </c>
      <c r="AC8" s="16">
        <f t="shared" si="0"/>
        <v>1428.5714285714287</v>
      </c>
      <c r="AD8" s="25"/>
      <c r="AF8" s="27" t="s">
        <v>315</v>
      </c>
      <c r="AG8" s="32">
        <f>COUNTIF(L3:L46,"&lt;40%")/COUNT(L3:L46)</f>
        <v>0.90909090909090906</v>
      </c>
      <c r="AH8" s="22" t="s">
        <v>39</v>
      </c>
      <c r="AI8" s="22" t="s">
        <v>40</v>
      </c>
      <c r="AJ8" s="21" t="s">
        <v>41</v>
      </c>
      <c r="AL8" s="30"/>
      <c r="AM8" s="30"/>
      <c r="AN8" s="30"/>
      <c r="AO8" s="2"/>
      <c r="AP8" s="2"/>
      <c r="AQ8" s="2"/>
      <c r="AR8" s="2"/>
      <c r="AS8" s="2"/>
      <c r="AT8" s="2"/>
      <c r="AU8" s="2"/>
      <c r="AV8" s="2"/>
    </row>
    <row r="9" spans="1:48" s="26" customFormat="1" x14ac:dyDescent="0.25">
      <c r="A9" s="12"/>
      <c r="B9" s="13">
        <v>7</v>
      </c>
      <c r="C9" s="13" t="s">
        <v>60</v>
      </c>
      <c r="D9" s="13" t="s">
        <v>48</v>
      </c>
      <c r="E9" s="14">
        <v>43435</v>
      </c>
      <c r="F9" s="15">
        <f t="shared" si="1"/>
        <v>4.4977115145772597</v>
      </c>
      <c r="G9" s="16">
        <v>4497711.5145772593</v>
      </c>
      <c r="H9" s="5">
        <v>2336</v>
      </c>
      <c r="I9" s="31">
        <v>0.47388698630136988</v>
      </c>
      <c r="J9" s="32">
        <v>0.23758561643835616</v>
      </c>
      <c r="K9" s="5">
        <v>1978</v>
      </c>
      <c r="L9" s="19">
        <f>K9/$AH$20</f>
        <v>0.24899492531222239</v>
      </c>
      <c r="M9" s="20">
        <v>8.3999999999999995E-3</v>
      </c>
      <c r="N9" s="21" t="s">
        <v>29</v>
      </c>
      <c r="O9" s="22" t="s">
        <v>30</v>
      </c>
      <c r="P9" s="22" t="s">
        <v>30</v>
      </c>
      <c r="Q9" s="22" t="s">
        <v>31</v>
      </c>
      <c r="R9" s="22"/>
      <c r="S9" s="22"/>
      <c r="T9" s="22"/>
      <c r="U9" s="22"/>
      <c r="V9" s="22" t="s">
        <v>43</v>
      </c>
      <c r="W9" s="23" t="s">
        <v>32</v>
      </c>
      <c r="X9" s="23" t="s">
        <v>32</v>
      </c>
      <c r="Y9" s="5"/>
      <c r="Z9" s="24" t="s">
        <v>61</v>
      </c>
      <c r="AA9" s="16">
        <v>1000000</v>
      </c>
      <c r="AB9" s="16">
        <v>700</v>
      </c>
      <c r="AC9" s="16">
        <f t="shared" si="0"/>
        <v>1428.5714285714287</v>
      </c>
      <c r="AD9" s="25"/>
      <c r="AF9" s="27" t="s">
        <v>62</v>
      </c>
      <c r="AG9" s="34">
        <f>AVERAGE(M3:M46)</f>
        <v>9.7751232751657896E-3</v>
      </c>
      <c r="AH9" s="22" t="s">
        <v>63</v>
      </c>
      <c r="AI9" s="22" t="s">
        <v>40</v>
      </c>
      <c r="AJ9" s="21" t="s">
        <v>41</v>
      </c>
      <c r="AL9" s="30"/>
      <c r="AM9" s="30"/>
      <c r="AN9" s="30"/>
      <c r="AO9" s="2"/>
      <c r="AP9" s="2"/>
      <c r="AQ9" s="2"/>
      <c r="AR9" s="2"/>
      <c r="AS9" s="2"/>
      <c r="AT9" s="2"/>
      <c r="AU9" s="2"/>
      <c r="AV9" s="2"/>
    </row>
    <row r="10" spans="1:48" x14ac:dyDescent="0.25">
      <c r="A10" s="12"/>
      <c r="B10" s="13">
        <v>8</v>
      </c>
      <c r="C10" s="35" t="s">
        <v>64</v>
      </c>
      <c r="D10" s="35" t="s">
        <v>65</v>
      </c>
      <c r="E10" s="14">
        <v>43497</v>
      </c>
      <c r="F10" s="15">
        <f t="shared" si="1"/>
        <v>106.0358232235572</v>
      </c>
      <c r="G10" s="16">
        <v>106035823.2235572</v>
      </c>
      <c r="H10" s="5">
        <v>107982</v>
      </c>
      <c r="I10" s="31">
        <v>0.45653905280509716</v>
      </c>
      <c r="J10" s="32">
        <v>0.83223129780889404</v>
      </c>
      <c r="K10" s="5">
        <f t="shared" si="2"/>
        <v>981.97684080270051</v>
      </c>
      <c r="L10" s="19">
        <f>K10/$AH$21</f>
        <v>6.5372298414584543E-2</v>
      </c>
      <c r="M10" s="20">
        <v>3.3839919735997419E-3</v>
      </c>
      <c r="N10" s="21" t="s">
        <v>29</v>
      </c>
      <c r="O10" s="22" t="s">
        <v>30</v>
      </c>
      <c r="P10" s="22" t="s">
        <v>30</v>
      </c>
      <c r="Q10" s="22" t="s">
        <v>30</v>
      </c>
      <c r="R10" s="22">
        <v>2013</v>
      </c>
      <c r="S10" s="22">
        <v>2016</v>
      </c>
      <c r="T10" s="22"/>
      <c r="U10" s="22"/>
      <c r="V10" s="22">
        <v>2016</v>
      </c>
      <c r="W10" s="23" t="s">
        <v>32</v>
      </c>
      <c r="X10" s="23" t="s">
        <v>32</v>
      </c>
      <c r="Y10" s="5"/>
      <c r="Z10" s="24" t="s">
        <v>64</v>
      </c>
      <c r="AA10" s="16">
        <v>1000000</v>
      </c>
      <c r="AB10" s="16">
        <v>988</v>
      </c>
      <c r="AC10" s="16">
        <f t="shared" si="0"/>
        <v>1012.1457489878543</v>
      </c>
      <c r="AD10" s="25"/>
    </row>
    <row r="11" spans="1:48" x14ac:dyDescent="0.25">
      <c r="A11" s="12"/>
      <c r="B11" s="13">
        <v>9</v>
      </c>
      <c r="C11" s="35" t="s">
        <v>66</v>
      </c>
      <c r="D11" s="13" t="s">
        <v>67</v>
      </c>
      <c r="E11" s="14">
        <v>43435</v>
      </c>
      <c r="F11" s="15">
        <f>+G11/1000000</f>
        <v>39.495485493438601</v>
      </c>
      <c r="G11" s="16">
        <v>39495485.493438601</v>
      </c>
      <c r="H11" s="33">
        <v>44005</v>
      </c>
      <c r="I11" s="17">
        <v>0.67</v>
      </c>
      <c r="J11" s="18">
        <v>0.51</v>
      </c>
      <c r="K11" s="5">
        <f t="shared" si="2"/>
        <v>897.52267909188959</v>
      </c>
      <c r="L11" s="19">
        <f>K11/$AH$22</f>
        <v>4.8982134884489104E-2</v>
      </c>
      <c r="M11" s="20">
        <v>3.4986598807485981E-3</v>
      </c>
      <c r="N11" s="21" t="s">
        <v>29</v>
      </c>
      <c r="O11" s="22" t="s">
        <v>30</v>
      </c>
      <c r="P11" s="22" t="s">
        <v>31</v>
      </c>
      <c r="Q11" s="22" t="s">
        <v>30</v>
      </c>
      <c r="R11" s="22">
        <v>2011</v>
      </c>
      <c r="S11" s="22"/>
      <c r="T11" s="22"/>
      <c r="U11" s="22"/>
      <c r="V11" s="22">
        <v>2011</v>
      </c>
      <c r="W11" s="23" t="s">
        <v>32</v>
      </c>
      <c r="X11" s="23" t="s">
        <v>32</v>
      </c>
      <c r="Y11" s="5"/>
      <c r="Z11" s="24" t="s">
        <v>68</v>
      </c>
      <c r="AA11" s="16">
        <v>934294</v>
      </c>
      <c r="AB11" s="16">
        <v>988</v>
      </c>
      <c r="AC11" s="16">
        <f t="shared" si="0"/>
        <v>945.64170040485828</v>
      </c>
      <c r="AD11" s="25"/>
      <c r="AF11" s="26"/>
      <c r="AG11" s="26"/>
      <c r="AH11" s="26"/>
      <c r="AI11" s="26"/>
      <c r="AJ11" s="26"/>
    </row>
    <row r="12" spans="1:48" s="26" customFormat="1" x14ac:dyDescent="0.25">
      <c r="A12" s="12"/>
      <c r="B12" s="13">
        <v>10</v>
      </c>
      <c r="C12" s="35" t="s">
        <v>69</v>
      </c>
      <c r="D12" s="13" t="s">
        <v>67</v>
      </c>
      <c r="E12" s="14">
        <v>43435</v>
      </c>
      <c r="F12" s="15">
        <f t="shared" si="1"/>
        <v>6.9649022841355395</v>
      </c>
      <c r="G12" s="16">
        <v>6964902.2841355391</v>
      </c>
      <c r="H12" s="33">
        <v>19185</v>
      </c>
      <c r="I12" s="17">
        <v>0.5824863174354965</v>
      </c>
      <c r="J12" s="18">
        <v>0.50211102423768572</v>
      </c>
      <c r="K12" s="5">
        <f t="shared" si="2"/>
        <v>363.03895147956939</v>
      </c>
      <c r="L12" s="19">
        <f>K12/$AH$22</f>
        <v>1.9812783903898627E-2</v>
      </c>
      <c r="M12" s="20">
        <v>1.7819680494086391E-2</v>
      </c>
      <c r="N12" s="21" t="s">
        <v>31</v>
      </c>
      <c r="O12" s="21" t="s">
        <v>30</v>
      </c>
      <c r="P12" s="22" t="s">
        <v>31</v>
      </c>
      <c r="Q12" s="22" t="s">
        <v>70</v>
      </c>
      <c r="R12" s="22"/>
      <c r="S12" s="22"/>
      <c r="T12" s="22"/>
      <c r="U12" s="22"/>
      <c r="V12" s="22"/>
      <c r="W12" s="23"/>
      <c r="X12" s="23"/>
      <c r="Y12" s="5"/>
      <c r="Z12" s="24" t="s">
        <v>71</v>
      </c>
      <c r="AA12" s="16">
        <v>1000000</v>
      </c>
      <c r="AB12" s="16">
        <v>872</v>
      </c>
      <c r="AC12" s="16">
        <f t="shared" si="0"/>
        <v>1146.788990825688</v>
      </c>
      <c r="AD12" s="25"/>
      <c r="AL12" s="30"/>
      <c r="AM12" s="30"/>
      <c r="AN12" s="30"/>
      <c r="AO12" s="2"/>
      <c r="AP12" s="2"/>
      <c r="AQ12" s="2"/>
      <c r="AR12" s="2"/>
      <c r="AS12" s="2"/>
      <c r="AT12" s="2"/>
      <c r="AU12" s="2"/>
      <c r="AV12" s="2"/>
    </row>
    <row r="13" spans="1:48" s="26" customFormat="1" x14ac:dyDescent="0.25">
      <c r="A13" s="12"/>
      <c r="B13" s="13">
        <v>11</v>
      </c>
      <c r="C13" s="35" t="s">
        <v>72</v>
      </c>
      <c r="D13" s="13" t="s">
        <v>73</v>
      </c>
      <c r="E13" s="14">
        <v>43497</v>
      </c>
      <c r="F13" s="15">
        <f t="shared" si="1"/>
        <v>52.656243119999999</v>
      </c>
      <c r="G13" s="16">
        <v>52656243.119999997</v>
      </c>
      <c r="H13" s="5">
        <v>17588</v>
      </c>
      <c r="I13" s="31">
        <v>0.41980000000000001</v>
      </c>
      <c r="J13" s="32">
        <v>0.58020000000000005</v>
      </c>
      <c r="K13" s="5">
        <f t="shared" si="2"/>
        <v>2993.8732726859221</v>
      </c>
      <c r="L13" s="19">
        <f>K13/$AH$23</f>
        <v>0.25518717353887843</v>
      </c>
      <c r="M13" s="20">
        <v>2.2961949587716811E-3</v>
      </c>
      <c r="N13" s="21" t="s">
        <v>29</v>
      </c>
      <c r="O13" s="22" t="s">
        <v>30</v>
      </c>
      <c r="P13" s="22" t="s">
        <v>30</v>
      </c>
      <c r="Q13" s="22" t="s">
        <v>30</v>
      </c>
      <c r="R13" s="22"/>
      <c r="S13" s="22">
        <v>2014</v>
      </c>
      <c r="T13" s="22"/>
      <c r="U13" s="22"/>
      <c r="V13" s="22">
        <v>2014</v>
      </c>
      <c r="W13" s="23">
        <v>0.35</v>
      </c>
      <c r="X13" s="23" t="s">
        <v>32</v>
      </c>
      <c r="Y13" s="5"/>
      <c r="Z13" s="24" t="s">
        <v>74</v>
      </c>
      <c r="AA13" s="16">
        <v>500000</v>
      </c>
      <c r="AB13" s="16">
        <v>872</v>
      </c>
      <c r="AC13" s="16">
        <f t="shared" si="0"/>
        <v>573.39449541284398</v>
      </c>
      <c r="AD13" s="25"/>
      <c r="AL13" s="30"/>
      <c r="AM13" s="30"/>
      <c r="AN13" s="30"/>
      <c r="AO13" s="2"/>
      <c r="AP13" s="2"/>
      <c r="AQ13" s="2"/>
      <c r="AR13" s="2"/>
      <c r="AS13" s="2"/>
      <c r="AT13" s="2"/>
      <c r="AU13" s="2"/>
      <c r="AV13" s="2"/>
    </row>
    <row r="14" spans="1:48" s="26" customFormat="1" x14ac:dyDescent="0.25">
      <c r="A14" s="12"/>
      <c r="B14" s="13">
        <v>12</v>
      </c>
      <c r="C14" s="13" t="s">
        <v>75</v>
      </c>
      <c r="D14" s="13" t="s">
        <v>73</v>
      </c>
      <c r="E14" s="14">
        <v>43466</v>
      </c>
      <c r="F14" s="15">
        <f t="shared" si="1"/>
        <v>43.709343990000001</v>
      </c>
      <c r="G14" s="16">
        <v>43709343.990000002</v>
      </c>
      <c r="H14" s="5">
        <v>18322</v>
      </c>
      <c r="I14" s="31">
        <v>0.54720000000000002</v>
      </c>
      <c r="J14" s="31">
        <v>0.62190000000000001</v>
      </c>
      <c r="K14" s="5">
        <f t="shared" si="2"/>
        <v>2385.6207832114401</v>
      </c>
      <c r="L14" s="19">
        <f>K14/$AH$23</f>
        <v>0.20334188168798886</v>
      </c>
      <c r="M14" s="20">
        <v>1.0514802054799725E-3</v>
      </c>
      <c r="N14" s="21" t="s">
        <v>29</v>
      </c>
      <c r="O14" s="22" t="s">
        <v>30</v>
      </c>
      <c r="P14" s="22" t="s">
        <v>30</v>
      </c>
      <c r="Q14" s="22" t="s">
        <v>76</v>
      </c>
      <c r="R14" s="22"/>
      <c r="S14" s="22"/>
      <c r="T14" s="22"/>
      <c r="U14" s="22"/>
      <c r="V14" s="22" t="s">
        <v>43</v>
      </c>
      <c r="W14" s="23">
        <v>0.43</v>
      </c>
      <c r="X14" s="23" t="s">
        <v>32</v>
      </c>
      <c r="Y14" s="5"/>
      <c r="Z14" s="24" t="s">
        <v>77</v>
      </c>
      <c r="AA14" s="16">
        <v>500000</v>
      </c>
      <c r="AB14" s="16">
        <v>872</v>
      </c>
      <c r="AC14" s="16">
        <f t="shared" si="0"/>
        <v>573.39449541284398</v>
      </c>
      <c r="AD14" s="25"/>
      <c r="AG14" s="36"/>
      <c r="AH14" s="37"/>
      <c r="AI14" s="36"/>
      <c r="AL14" s="30"/>
      <c r="AM14" s="30"/>
      <c r="AN14" s="30"/>
      <c r="AO14" s="2"/>
      <c r="AP14" s="2"/>
      <c r="AQ14" s="2"/>
      <c r="AR14" s="2"/>
      <c r="AS14" s="2"/>
      <c r="AT14" s="2"/>
      <c r="AU14" s="2"/>
      <c r="AV14" s="2"/>
    </row>
    <row r="15" spans="1:48" s="26" customFormat="1" x14ac:dyDescent="0.25">
      <c r="A15" s="12"/>
      <c r="B15" s="13">
        <v>13</v>
      </c>
      <c r="C15" s="13" t="s">
        <v>78</v>
      </c>
      <c r="D15" s="13" t="s">
        <v>73</v>
      </c>
      <c r="E15" s="14">
        <v>43466</v>
      </c>
      <c r="F15" s="15">
        <f t="shared" si="1"/>
        <v>52.816833189999997</v>
      </c>
      <c r="G15" s="16">
        <v>52816833.189999998</v>
      </c>
      <c r="H15" s="5">
        <v>47682</v>
      </c>
      <c r="I15" s="31">
        <v>0.76701900088083552</v>
      </c>
      <c r="J15" s="32">
        <v>0.75456848010382438</v>
      </c>
      <c r="K15" s="5">
        <f t="shared" si="2"/>
        <v>1107.689131957552</v>
      </c>
      <c r="L15" s="19">
        <f>K15/$AH$23</f>
        <v>9.4415505600338498E-2</v>
      </c>
      <c r="M15" s="20">
        <v>0</v>
      </c>
      <c r="N15" s="21" t="s">
        <v>29</v>
      </c>
      <c r="O15" s="22" t="s">
        <v>30</v>
      </c>
      <c r="P15" s="22" t="s">
        <v>30</v>
      </c>
      <c r="Q15" s="22" t="s">
        <v>30</v>
      </c>
      <c r="R15" s="22">
        <v>2016</v>
      </c>
      <c r="S15" s="22">
        <v>2016</v>
      </c>
      <c r="T15" s="22">
        <v>2014</v>
      </c>
      <c r="U15" s="22"/>
      <c r="V15" s="22">
        <v>2016</v>
      </c>
      <c r="W15" s="23">
        <v>0.59</v>
      </c>
      <c r="X15" s="23" t="s">
        <v>32</v>
      </c>
      <c r="Y15" s="5"/>
      <c r="Z15" s="24" t="s">
        <v>79</v>
      </c>
      <c r="AA15" s="16">
        <v>900000</v>
      </c>
      <c r="AB15" s="16">
        <v>925</v>
      </c>
      <c r="AC15" s="16">
        <f t="shared" si="0"/>
        <v>972.97297297297303</v>
      </c>
      <c r="AD15" s="25"/>
      <c r="AG15" s="36"/>
      <c r="AH15" s="37"/>
      <c r="AI15" s="36"/>
      <c r="AO15" s="2"/>
      <c r="AP15" s="2"/>
      <c r="AQ15" s="2"/>
      <c r="AR15" s="2"/>
      <c r="AS15" s="2"/>
      <c r="AT15" s="2"/>
      <c r="AU15" s="2"/>
      <c r="AV15" s="2"/>
    </row>
    <row r="16" spans="1:48" s="26" customFormat="1" x14ac:dyDescent="0.25">
      <c r="A16" s="12"/>
      <c r="B16" s="13">
        <v>14</v>
      </c>
      <c r="C16" s="13" t="s">
        <v>80</v>
      </c>
      <c r="D16" s="13" t="s">
        <v>73</v>
      </c>
      <c r="E16" s="14">
        <v>43497</v>
      </c>
      <c r="F16" s="15">
        <f t="shared" si="1"/>
        <v>95.122562110000004</v>
      </c>
      <c r="G16" s="16">
        <v>95122562.109999999</v>
      </c>
      <c r="H16" s="5">
        <v>27241</v>
      </c>
      <c r="I16" s="31">
        <v>0.54149994493594211</v>
      </c>
      <c r="J16" s="32">
        <v>0</v>
      </c>
      <c r="K16" s="5">
        <f t="shared" si="2"/>
        <v>3491.889508828604</v>
      </c>
      <c r="L16" s="19">
        <f>K16/$AH$23</f>
        <v>0.29763631687342795</v>
      </c>
      <c r="M16" s="20">
        <v>1.348017201762481E-3</v>
      </c>
      <c r="N16" s="21" t="s">
        <v>29</v>
      </c>
      <c r="O16" s="22" t="s">
        <v>30</v>
      </c>
      <c r="P16" s="22" t="s">
        <v>30</v>
      </c>
      <c r="Q16" s="22" t="s">
        <v>30</v>
      </c>
      <c r="R16" s="22">
        <v>2016</v>
      </c>
      <c r="S16" s="22"/>
      <c r="T16" s="22"/>
      <c r="U16" s="22"/>
      <c r="V16" s="22">
        <v>2016</v>
      </c>
      <c r="W16" s="23">
        <v>0.34</v>
      </c>
      <c r="X16" s="23" t="s">
        <v>32</v>
      </c>
      <c r="Y16" s="5"/>
      <c r="Z16" s="24" t="s">
        <v>81</v>
      </c>
      <c r="AA16" s="16">
        <v>900000</v>
      </c>
      <c r="AB16" s="16">
        <v>925</v>
      </c>
      <c r="AC16" s="16">
        <f t="shared" si="0"/>
        <v>972.97297297297303</v>
      </c>
      <c r="AD16" s="25"/>
      <c r="AH16" s="37"/>
      <c r="AI16" s="36"/>
      <c r="AO16" s="2"/>
      <c r="AP16" s="2"/>
      <c r="AQ16" s="2"/>
      <c r="AR16" s="2"/>
      <c r="AS16" s="2"/>
      <c r="AT16" s="2"/>
      <c r="AU16" s="2"/>
      <c r="AV16" s="2"/>
    </row>
    <row r="17" spans="1:48" s="26" customFormat="1" x14ac:dyDescent="0.25">
      <c r="A17" s="12"/>
      <c r="B17" s="13">
        <v>15</v>
      </c>
      <c r="C17" s="13" t="s">
        <v>82</v>
      </c>
      <c r="D17" s="13" t="s">
        <v>83</v>
      </c>
      <c r="E17" s="14">
        <v>43435</v>
      </c>
      <c r="F17" s="15">
        <f t="shared" si="1"/>
        <v>7.2213238692249497</v>
      </c>
      <c r="G17" s="16">
        <v>7221323.8692249497</v>
      </c>
      <c r="H17" s="33">
        <v>5528</v>
      </c>
      <c r="I17" s="17">
        <v>0.70658465991316932</v>
      </c>
      <c r="J17" s="18">
        <v>0.77566986113827496</v>
      </c>
      <c r="K17" s="5">
        <f t="shared" si="2"/>
        <v>1306.3176319147883</v>
      </c>
      <c r="L17" s="19">
        <f>K17/$AH$25</f>
        <v>0.15525574326359121</v>
      </c>
      <c r="M17" s="20">
        <v>3.3531585474204498E-2</v>
      </c>
      <c r="N17" s="21" t="s">
        <v>29</v>
      </c>
      <c r="O17" s="22" t="s">
        <v>30</v>
      </c>
      <c r="P17" s="22" t="s">
        <v>30</v>
      </c>
      <c r="Q17" s="22" t="s">
        <v>31</v>
      </c>
      <c r="R17" s="22"/>
      <c r="S17" s="22"/>
      <c r="T17" s="22"/>
      <c r="U17" s="22"/>
      <c r="V17" s="22" t="s">
        <v>43</v>
      </c>
      <c r="W17" s="23" t="s">
        <v>32</v>
      </c>
      <c r="X17" s="23" t="s">
        <v>32</v>
      </c>
      <c r="Y17" s="5"/>
      <c r="Z17" s="24" t="s">
        <v>84</v>
      </c>
      <c r="AA17" s="16">
        <v>1000000</v>
      </c>
      <c r="AB17" s="16">
        <v>953.64941819623175</v>
      </c>
      <c r="AC17" s="16">
        <f t="shared" si="0"/>
        <v>1048.6033765861646</v>
      </c>
      <c r="AD17" s="25"/>
      <c r="AH17" s="37"/>
      <c r="AI17" s="36"/>
      <c r="AO17" s="2"/>
      <c r="AP17" s="2"/>
      <c r="AQ17" s="2"/>
      <c r="AR17" s="2"/>
      <c r="AS17" s="2"/>
      <c r="AT17" s="2"/>
      <c r="AU17" s="2"/>
      <c r="AV17" s="2"/>
    </row>
    <row r="18" spans="1:48" s="26" customFormat="1" ht="38.25" x14ac:dyDescent="0.25">
      <c r="A18" s="12"/>
      <c r="B18" s="13">
        <v>16</v>
      </c>
      <c r="C18" s="13" t="s">
        <v>91</v>
      </c>
      <c r="D18" s="13" t="s">
        <v>83</v>
      </c>
      <c r="E18" s="14">
        <v>43435</v>
      </c>
      <c r="F18" s="15">
        <f t="shared" si="1"/>
        <v>20.822404616806399</v>
      </c>
      <c r="G18" s="16">
        <v>20822404.616806399</v>
      </c>
      <c r="H18" s="5">
        <v>30377</v>
      </c>
      <c r="I18" s="31">
        <v>0.80751884649570393</v>
      </c>
      <c r="J18" s="18">
        <v>0.90473055272080849</v>
      </c>
      <c r="K18" s="5">
        <f t="shared" si="2"/>
        <v>685.46612953242254</v>
      </c>
      <c r="L18" s="19">
        <f>K18/$AH$25</f>
        <v>8.1467593196748136E-2</v>
      </c>
      <c r="M18" s="20">
        <v>2.6614895848586232E-2</v>
      </c>
      <c r="N18" s="21" t="s">
        <v>29</v>
      </c>
      <c r="O18" s="22" t="s">
        <v>30</v>
      </c>
      <c r="P18" s="22" t="s">
        <v>30</v>
      </c>
      <c r="Q18" s="22" t="s">
        <v>31</v>
      </c>
      <c r="R18" s="22"/>
      <c r="S18" s="22"/>
      <c r="T18" s="22"/>
      <c r="U18" s="22"/>
      <c r="V18" s="22" t="s">
        <v>43</v>
      </c>
      <c r="W18" s="23" t="s">
        <v>32</v>
      </c>
      <c r="X18" s="23" t="s">
        <v>32</v>
      </c>
      <c r="Y18" s="5"/>
      <c r="Z18" s="24" t="s">
        <v>85</v>
      </c>
      <c r="AA18" s="16">
        <v>800000</v>
      </c>
      <c r="AB18" s="16">
        <v>955.31951236823681</v>
      </c>
      <c r="AC18" s="16">
        <f t="shared" si="0"/>
        <v>837.41616249080914</v>
      </c>
      <c r="AD18" s="5"/>
      <c r="AF18" s="6" t="s">
        <v>86</v>
      </c>
      <c r="AG18" s="8" t="s">
        <v>316</v>
      </c>
      <c r="AH18" s="8" t="s">
        <v>317</v>
      </c>
      <c r="AI18" s="8" t="s">
        <v>318</v>
      </c>
      <c r="AJ18" s="8" t="s">
        <v>319</v>
      </c>
      <c r="AK18" s="8" t="s">
        <v>320</v>
      </c>
      <c r="AO18" s="2"/>
      <c r="AP18" s="2"/>
      <c r="AQ18" s="2"/>
      <c r="AR18" s="2"/>
      <c r="AS18" s="2"/>
      <c r="AT18" s="2"/>
      <c r="AU18" s="2"/>
      <c r="AV18" s="2"/>
    </row>
    <row r="19" spans="1:48" s="26" customFormat="1" x14ac:dyDescent="0.25">
      <c r="A19" s="12"/>
      <c r="B19" s="13">
        <v>17</v>
      </c>
      <c r="C19" s="13" t="s">
        <v>94</v>
      </c>
      <c r="D19" s="13" t="s">
        <v>83</v>
      </c>
      <c r="E19" s="14">
        <v>43497</v>
      </c>
      <c r="F19" s="15">
        <f>+G19/1000000</f>
        <v>166.03516199606113</v>
      </c>
      <c r="G19" s="16">
        <f>1279762500.93/7.70778</f>
        <v>166035161.99606115</v>
      </c>
      <c r="H19" s="5">
        <v>124561</v>
      </c>
      <c r="I19" s="31">
        <v>0.67710599625886114</v>
      </c>
      <c r="J19" s="32">
        <v>0.87983397692696752</v>
      </c>
      <c r="K19" s="5">
        <f>G19/H19</f>
        <v>1332.9626608333358</v>
      </c>
      <c r="L19" s="19">
        <f>K19/$AH$25</f>
        <v>0.15842250276217143</v>
      </c>
      <c r="M19" s="20">
        <v>1.6554425984975629E-3</v>
      </c>
      <c r="N19" s="21" t="s">
        <v>30</v>
      </c>
      <c r="O19" s="21" t="s">
        <v>30</v>
      </c>
      <c r="P19" s="22" t="s">
        <v>30</v>
      </c>
      <c r="Q19" s="22" t="s">
        <v>70</v>
      </c>
      <c r="R19" s="22"/>
      <c r="S19" s="22"/>
      <c r="T19" s="22"/>
      <c r="U19" s="22"/>
      <c r="V19" s="22"/>
      <c r="W19" s="23"/>
      <c r="X19" s="23"/>
      <c r="Y19" s="5"/>
      <c r="Z19" s="24" t="s">
        <v>92</v>
      </c>
      <c r="AA19" s="16">
        <v>850000</v>
      </c>
      <c r="AB19" s="16">
        <v>1450</v>
      </c>
      <c r="AC19" s="16">
        <f t="shared" si="0"/>
        <v>586.20689655172418</v>
      </c>
      <c r="AD19" s="5"/>
      <c r="AE19" s="6"/>
      <c r="AF19" s="35" t="s">
        <v>28</v>
      </c>
      <c r="AG19" s="5">
        <v>200616.35</v>
      </c>
      <c r="AH19" s="5">
        <v>20609.826000000001</v>
      </c>
      <c r="AI19" s="38">
        <v>0.82484965000841348</v>
      </c>
      <c r="AJ19" s="39">
        <v>25.7</v>
      </c>
      <c r="AK19" s="40">
        <v>42.4</v>
      </c>
      <c r="AO19" s="2"/>
      <c r="AP19" s="2"/>
      <c r="AQ19" s="2"/>
      <c r="AR19" s="2"/>
      <c r="AS19" s="2"/>
      <c r="AT19" s="2"/>
      <c r="AU19" s="2"/>
      <c r="AV19" s="2"/>
    </row>
    <row r="20" spans="1:48" s="45" customFormat="1" x14ac:dyDescent="0.25">
      <c r="A20" s="12"/>
      <c r="B20" s="13">
        <v>18</v>
      </c>
      <c r="C20" s="13" t="s">
        <v>290</v>
      </c>
      <c r="D20" s="13" t="s">
        <v>96</v>
      </c>
      <c r="E20" s="14">
        <v>43497</v>
      </c>
      <c r="F20" s="15">
        <f t="shared" si="1"/>
        <v>117.14164127000032</v>
      </c>
      <c r="G20" s="16">
        <v>117141641.27000032</v>
      </c>
      <c r="H20" s="5">
        <v>18915.000000000015</v>
      </c>
      <c r="I20" s="31">
        <v>0.48696801480306529</v>
      </c>
      <c r="J20" s="47">
        <v>0.60503845133916723</v>
      </c>
      <c r="K20" s="5">
        <f t="shared" si="2"/>
        <v>6193.0553143008319</v>
      </c>
      <c r="L20" s="19">
        <f t="shared" ref="L20:L25" si="3">K20/$AH$24</f>
        <v>0.7383166357359503</v>
      </c>
      <c r="M20" s="20">
        <v>1.9036075266012824E-3</v>
      </c>
      <c r="N20" s="21" t="s">
        <v>31</v>
      </c>
      <c r="O20" s="22" t="s">
        <v>30</v>
      </c>
      <c r="P20" s="22" t="s">
        <v>31</v>
      </c>
      <c r="Q20" s="22" t="s">
        <v>30</v>
      </c>
      <c r="R20" s="22">
        <v>2017</v>
      </c>
      <c r="S20" s="22"/>
      <c r="T20" s="22"/>
      <c r="U20" s="22"/>
      <c r="V20" s="22">
        <v>2017</v>
      </c>
      <c r="W20" s="23" t="s">
        <v>32</v>
      </c>
      <c r="X20" s="23" t="s">
        <v>32</v>
      </c>
      <c r="Y20" s="42"/>
      <c r="Z20" s="43" t="s">
        <v>93</v>
      </c>
      <c r="AA20" s="42">
        <v>1000000</v>
      </c>
      <c r="AB20" s="42">
        <v>1451</v>
      </c>
      <c r="AC20" s="42">
        <f t="shared" si="0"/>
        <v>689.17987594762235</v>
      </c>
      <c r="AD20" s="42"/>
      <c r="AE20" s="41"/>
      <c r="AF20" s="35" t="s">
        <v>48</v>
      </c>
      <c r="AG20" s="33">
        <v>7301312.7599999998</v>
      </c>
      <c r="AH20" s="33">
        <v>7943.9369999999999</v>
      </c>
      <c r="AI20" s="44">
        <v>0.69253697050931051</v>
      </c>
      <c r="AJ20" s="40">
        <v>38.6</v>
      </c>
      <c r="AK20" s="40">
        <v>44.6</v>
      </c>
      <c r="AO20" s="46"/>
      <c r="AP20" s="46"/>
      <c r="AQ20" s="46"/>
      <c r="AR20" s="46"/>
      <c r="AS20" s="46"/>
      <c r="AT20" s="46"/>
      <c r="AU20" s="46"/>
      <c r="AV20" s="46"/>
    </row>
    <row r="21" spans="1:48" s="26" customFormat="1" x14ac:dyDescent="0.25">
      <c r="A21" s="12"/>
      <c r="B21" s="13">
        <v>19</v>
      </c>
      <c r="C21" s="13" t="s">
        <v>99</v>
      </c>
      <c r="D21" s="13" t="s">
        <v>96</v>
      </c>
      <c r="E21" s="14">
        <v>43497</v>
      </c>
      <c r="F21" s="15">
        <f t="shared" si="1"/>
        <v>27.42941244</v>
      </c>
      <c r="G21" s="16">
        <v>27429412.440000001</v>
      </c>
      <c r="H21" s="5">
        <v>12945</v>
      </c>
      <c r="I21" s="31">
        <v>0.56485129393588263</v>
      </c>
      <c r="J21" s="32">
        <v>0.70954036307454615</v>
      </c>
      <c r="K21" s="5">
        <f t="shared" si="2"/>
        <v>2118.919462340672</v>
      </c>
      <c r="L21" s="19">
        <f t="shared" si="3"/>
        <v>0.25261093425376763</v>
      </c>
      <c r="M21" s="20">
        <v>0</v>
      </c>
      <c r="N21" s="21" t="s">
        <v>31</v>
      </c>
      <c r="O21" s="22" t="s">
        <v>30</v>
      </c>
      <c r="P21" s="22" t="s">
        <v>31</v>
      </c>
      <c r="Q21" s="22" t="s">
        <v>31</v>
      </c>
      <c r="R21" s="22"/>
      <c r="S21" s="22"/>
      <c r="T21" s="22"/>
      <c r="U21" s="22"/>
      <c r="V21" s="22" t="s">
        <v>43</v>
      </c>
      <c r="W21" s="23" t="s">
        <v>32</v>
      </c>
      <c r="X21" s="23" t="s">
        <v>32</v>
      </c>
      <c r="Y21" s="5"/>
      <c r="Z21" s="24" t="s">
        <v>95</v>
      </c>
      <c r="AA21" s="16">
        <v>500000</v>
      </c>
      <c r="AB21" s="16">
        <v>1712</v>
      </c>
      <c r="AC21" s="16">
        <f t="shared" si="0"/>
        <v>292.05607476635515</v>
      </c>
      <c r="AD21" s="5"/>
      <c r="AE21" s="13"/>
      <c r="AF21" s="35" t="s">
        <v>65</v>
      </c>
      <c r="AG21" s="33">
        <v>5606304.9800000004</v>
      </c>
      <c r="AH21" s="33">
        <v>15021.299000000001</v>
      </c>
      <c r="AI21" s="44">
        <v>0.74704538259088049</v>
      </c>
      <c r="AJ21" s="40">
        <v>28</v>
      </c>
      <c r="AK21" s="40">
        <v>50.8</v>
      </c>
      <c r="AO21" s="2"/>
      <c r="AP21" s="2"/>
      <c r="AQ21" s="2"/>
      <c r="AR21" s="2"/>
      <c r="AS21" s="2"/>
      <c r="AT21" s="2"/>
      <c r="AU21" s="2"/>
      <c r="AV21" s="2"/>
    </row>
    <row r="22" spans="1:48" s="26" customFormat="1" x14ac:dyDescent="0.25">
      <c r="A22" s="12"/>
      <c r="B22" s="13">
        <v>20</v>
      </c>
      <c r="C22" s="13" t="s">
        <v>101</v>
      </c>
      <c r="D22" s="13" t="s">
        <v>96</v>
      </c>
      <c r="E22" s="14">
        <v>43497</v>
      </c>
      <c r="F22" s="15">
        <f t="shared" si="1"/>
        <v>9.3059471799999951</v>
      </c>
      <c r="G22" s="16">
        <v>9305947.179999996</v>
      </c>
      <c r="H22" s="5">
        <v>24036</v>
      </c>
      <c r="I22" s="31">
        <v>0.83287568647029453</v>
      </c>
      <c r="J22" s="32">
        <v>9.1487768347478779E-2</v>
      </c>
      <c r="K22" s="5">
        <f t="shared" si="2"/>
        <v>387.16704859377586</v>
      </c>
      <c r="L22" s="19">
        <f t="shared" si="3"/>
        <v>4.615684153918221E-2</v>
      </c>
      <c r="M22" s="20">
        <v>0</v>
      </c>
      <c r="N22" s="21" t="s">
        <v>31</v>
      </c>
      <c r="O22" s="22" t="s">
        <v>30</v>
      </c>
      <c r="P22" s="22" t="s">
        <v>31</v>
      </c>
      <c r="Q22" s="22" t="s">
        <v>30</v>
      </c>
      <c r="R22" s="22">
        <v>2011</v>
      </c>
      <c r="S22" s="22"/>
      <c r="T22" s="22"/>
      <c r="U22" s="22"/>
      <c r="V22" s="22">
        <v>2011</v>
      </c>
      <c r="W22" s="23" t="s">
        <v>32</v>
      </c>
      <c r="X22" s="23">
        <v>0.19</v>
      </c>
      <c r="Y22" s="5"/>
      <c r="Z22" s="24" t="s">
        <v>97</v>
      </c>
      <c r="AA22" s="16">
        <v>1000000</v>
      </c>
      <c r="AB22" s="16">
        <v>2081</v>
      </c>
      <c r="AC22" s="16">
        <f t="shared" si="0"/>
        <v>480.53820278712158</v>
      </c>
      <c r="AD22" s="5"/>
      <c r="AE22" s="13"/>
      <c r="AF22" s="35" t="s">
        <v>98</v>
      </c>
      <c r="AG22" s="33">
        <v>2178773.59</v>
      </c>
      <c r="AH22" s="33">
        <v>18323.47</v>
      </c>
      <c r="AI22" s="44">
        <v>0.73579791942238093</v>
      </c>
      <c r="AJ22" s="40">
        <v>30.5</v>
      </c>
      <c r="AK22" s="40">
        <v>45.3</v>
      </c>
      <c r="AO22" s="2"/>
      <c r="AP22" s="2"/>
      <c r="AQ22" s="2"/>
      <c r="AR22" s="2"/>
      <c r="AS22" s="2"/>
      <c r="AT22" s="2"/>
      <c r="AU22" s="2"/>
      <c r="AV22" s="2"/>
    </row>
    <row r="23" spans="1:48" s="48" customFormat="1" x14ac:dyDescent="0.25">
      <c r="A23" s="12"/>
      <c r="B23" s="13">
        <v>21</v>
      </c>
      <c r="C23" s="13" t="s">
        <v>104</v>
      </c>
      <c r="D23" s="13" t="s">
        <v>96</v>
      </c>
      <c r="E23" s="14">
        <v>43497</v>
      </c>
      <c r="F23" s="15">
        <f t="shared" si="1"/>
        <v>14.629814649999958</v>
      </c>
      <c r="G23" s="16">
        <v>14629814.649999958</v>
      </c>
      <c r="H23" s="5">
        <v>9790</v>
      </c>
      <c r="I23" s="31">
        <v>0.50275791624106236</v>
      </c>
      <c r="J23" s="32">
        <v>0.68447395301327885</v>
      </c>
      <c r="K23" s="5">
        <f t="shared" si="2"/>
        <v>1494.3630898876361</v>
      </c>
      <c r="L23" s="19">
        <f t="shared" si="3"/>
        <v>0.17815328187786064</v>
      </c>
      <c r="M23" s="20">
        <v>1.0002372791510412E-2</v>
      </c>
      <c r="N23" s="21" t="s">
        <v>31</v>
      </c>
      <c r="O23" s="22" t="s">
        <v>30</v>
      </c>
      <c r="P23" s="22" t="s">
        <v>31</v>
      </c>
      <c r="Q23" s="22" t="s">
        <v>30</v>
      </c>
      <c r="R23" s="22"/>
      <c r="S23" s="22"/>
      <c r="T23" s="22"/>
      <c r="U23" s="22"/>
      <c r="V23" s="22">
        <v>2011</v>
      </c>
      <c r="W23" s="23" t="s">
        <v>32</v>
      </c>
      <c r="X23" s="23" t="s">
        <v>32</v>
      </c>
      <c r="Y23" s="5"/>
      <c r="Z23" s="24" t="s">
        <v>100</v>
      </c>
      <c r="AA23" s="16">
        <v>500000</v>
      </c>
      <c r="AB23" s="16">
        <v>2598</v>
      </c>
      <c r="AC23" s="16">
        <f t="shared" si="0"/>
        <v>192.45573518090839</v>
      </c>
      <c r="AD23" s="5"/>
      <c r="AE23" s="13"/>
      <c r="AF23" s="35" t="s">
        <v>73</v>
      </c>
      <c r="AG23" s="33">
        <v>14039415.74</v>
      </c>
      <c r="AH23" s="33">
        <v>11732.067999999999</v>
      </c>
      <c r="AI23" s="44">
        <v>0.75189975257563157</v>
      </c>
      <c r="AJ23" s="40">
        <v>21.5</v>
      </c>
      <c r="AK23" s="40">
        <v>45</v>
      </c>
      <c r="AO23" s="2"/>
      <c r="AP23" s="2"/>
      <c r="AQ23" s="2"/>
      <c r="AR23" s="2"/>
      <c r="AS23" s="2"/>
      <c r="AT23" s="2"/>
      <c r="AU23" s="2"/>
      <c r="AV23" s="2"/>
    </row>
    <row r="24" spans="1:48" s="48" customFormat="1" x14ac:dyDescent="0.25">
      <c r="A24" s="12"/>
      <c r="B24" s="13">
        <v>22</v>
      </c>
      <c r="C24" s="13" t="s">
        <v>106</v>
      </c>
      <c r="D24" s="13" t="s">
        <v>96</v>
      </c>
      <c r="E24" s="14">
        <v>43466</v>
      </c>
      <c r="F24" s="15">
        <f t="shared" si="1"/>
        <v>46.976989409999938</v>
      </c>
      <c r="G24" s="16">
        <v>46976989.409999937</v>
      </c>
      <c r="H24" s="5">
        <v>28141</v>
      </c>
      <c r="I24" s="31">
        <v>0.46550000000000002</v>
      </c>
      <c r="J24" s="31">
        <v>0.81279982943036855</v>
      </c>
      <c r="K24" s="5">
        <f t="shared" si="2"/>
        <v>1669.343285952878</v>
      </c>
      <c r="L24" s="19">
        <f t="shared" si="3"/>
        <v>0.19901387218794275</v>
      </c>
      <c r="M24" s="20">
        <v>0</v>
      </c>
      <c r="N24" s="21" t="s">
        <v>29</v>
      </c>
      <c r="O24" s="22" t="s">
        <v>30</v>
      </c>
      <c r="P24" s="22" t="s">
        <v>31</v>
      </c>
      <c r="Q24" s="22" t="s">
        <v>31</v>
      </c>
      <c r="R24" s="22"/>
      <c r="S24" s="22"/>
      <c r="T24" s="22"/>
      <c r="U24" s="22"/>
      <c r="V24" s="22" t="s">
        <v>43</v>
      </c>
      <c r="W24" s="23" t="s">
        <v>32</v>
      </c>
      <c r="X24" s="23" t="s">
        <v>32</v>
      </c>
      <c r="Y24" s="5"/>
      <c r="Z24" s="24" t="s">
        <v>102</v>
      </c>
      <c r="AA24" s="16">
        <v>1200000</v>
      </c>
      <c r="AB24" s="16">
        <v>2701.8561621864374</v>
      </c>
      <c r="AC24" s="16">
        <f t="shared" si="0"/>
        <v>444.13911324906269</v>
      </c>
      <c r="AD24" s="5"/>
      <c r="AE24" s="13"/>
      <c r="AF24" s="35" t="s">
        <v>103</v>
      </c>
      <c r="AG24" s="33">
        <v>8016164.5599999996</v>
      </c>
      <c r="AH24" s="33">
        <v>8388.0750000000007</v>
      </c>
      <c r="AI24" s="44">
        <v>0.67415872684264022</v>
      </c>
      <c r="AJ24" s="40">
        <v>32.700000000000003</v>
      </c>
      <c r="AK24" s="40">
        <v>40</v>
      </c>
      <c r="AO24" s="2"/>
      <c r="AP24" s="2"/>
      <c r="AQ24" s="2"/>
      <c r="AR24" s="2"/>
      <c r="AS24" s="2"/>
      <c r="AT24" s="2"/>
      <c r="AU24" s="2"/>
      <c r="AV24" s="2"/>
    </row>
    <row r="25" spans="1:48" s="48" customFormat="1" x14ac:dyDescent="0.25">
      <c r="A25" s="12"/>
      <c r="B25" s="13">
        <v>23</v>
      </c>
      <c r="C25" s="13" t="s">
        <v>109</v>
      </c>
      <c r="D25" s="13" t="s">
        <v>96</v>
      </c>
      <c r="E25" s="14">
        <v>43497</v>
      </c>
      <c r="F25" s="15">
        <f t="shared" si="1"/>
        <v>37.099135340000004</v>
      </c>
      <c r="G25" s="16">
        <v>37099135.340000004</v>
      </c>
      <c r="H25" s="5">
        <v>10182</v>
      </c>
      <c r="I25" s="31">
        <v>0.60127610435360879</v>
      </c>
      <c r="J25" s="31">
        <v>0.203496366136319</v>
      </c>
      <c r="K25" s="5">
        <f t="shared" si="2"/>
        <v>3643.6000137497549</v>
      </c>
      <c r="L25" s="19">
        <f t="shared" si="3"/>
        <v>0.43437856883131765</v>
      </c>
      <c r="M25" s="20">
        <v>0</v>
      </c>
      <c r="N25" s="21" t="s">
        <v>31</v>
      </c>
      <c r="O25" s="22" t="s">
        <v>30</v>
      </c>
      <c r="P25" s="22" t="s">
        <v>31</v>
      </c>
      <c r="Q25" s="22" t="s">
        <v>30</v>
      </c>
      <c r="R25" s="22">
        <v>2012</v>
      </c>
      <c r="S25" s="22"/>
      <c r="T25" s="22"/>
      <c r="U25" s="22"/>
      <c r="V25" s="22">
        <v>2012</v>
      </c>
      <c r="W25" s="23" t="s">
        <v>32</v>
      </c>
      <c r="X25" s="23" t="s">
        <v>32</v>
      </c>
      <c r="Y25" s="5"/>
      <c r="Z25" s="24" t="s">
        <v>105</v>
      </c>
      <c r="AA25" s="16">
        <v>900000</v>
      </c>
      <c r="AB25" s="16">
        <v>2813.8454528662028</v>
      </c>
      <c r="AC25" s="16">
        <f t="shared" si="0"/>
        <v>319.84699055993059</v>
      </c>
      <c r="AD25" s="5"/>
      <c r="AE25" s="13"/>
      <c r="AF25" s="35" t="s">
        <v>83</v>
      </c>
      <c r="AG25" s="33">
        <v>7636565.3799999999</v>
      </c>
      <c r="AH25" s="33">
        <v>8413.973</v>
      </c>
      <c r="AI25" s="44">
        <v>0.65031162252060382</v>
      </c>
      <c r="AJ25" s="40">
        <v>59.3</v>
      </c>
      <c r="AK25" s="40">
        <v>48.3</v>
      </c>
      <c r="AO25" s="2"/>
      <c r="AP25" s="2"/>
      <c r="AQ25" s="2"/>
      <c r="AR25" s="2"/>
      <c r="AS25" s="2"/>
      <c r="AT25" s="2"/>
      <c r="AU25" s="2"/>
      <c r="AV25" s="2"/>
    </row>
    <row r="26" spans="1:48" s="48" customFormat="1" x14ac:dyDescent="0.25">
      <c r="A26" s="12"/>
      <c r="B26" s="13">
        <v>24</v>
      </c>
      <c r="C26" s="13" t="s">
        <v>111</v>
      </c>
      <c r="D26" s="13" t="s">
        <v>108</v>
      </c>
      <c r="E26" s="14">
        <v>43009</v>
      </c>
      <c r="F26" s="15">
        <f t="shared" si="1"/>
        <v>29.633703000000001</v>
      </c>
      <c r="G26" s="16">
        <v>29633703</v>
      </c>
      <c r="H26" s="5">
        <v>8944</v>
      </c>
      <c r="I26" s="31">
        <v>1</v>
      </c>
      <c r="J26" s="32">
        <v>0.378</v>
      </c>
      <c r="K26" s="5">
        <f t="shared" si="2"/>
        <v>3313.2494409660108</v>
      </c>
      <c r="L26" s="19">
        <f t="shared" ref="L26:L31" si="4">K26/$AH$26</f>
        <v>0.56955782587385839</v>
      </c>
      <c r="M26" s="20">
        <v>0</v>
      </c>
      <c r="N26" s="21" t="s">
        <v>31</v>
      </c>
      <c r="O26" s="22" t="s">
        <v>30</v>
      </c>
      <c r="P26" s="22" t="s">
        <v>30</v>
      </c>
      <c r="Q26" s="5" t="s">
        <v>30</v>
      </c>
      <c r="R26" s="22"/>
      <c r="S26" s="22">
        <v>2014</v>
      </c>
      <c r="T26" s="22"/>
      <c r="U26" s="22"/>
      <c r="V26" s="22">
        <v>2014</v>
      </c>
      <c r="W26" s="23" t="s">
        <v>32</v>
      </c>
      <c r="X26" s="23" t="s">
        <v>32</v>
      </c>
      <c r="Y26" s="5"/>
      <c r="Z26" s="24" t="s">
        <v>107</v>
      </c>
      <c r="AA26" s="16">
        <v>900000</v>
      </c>
      <c r="AB26" s="16">
        <v>2813.8454528662028</v>
      </c>
      <c r="AC26" s="16">
        <f t="shared" si="0"/>
        <v>319.84699055993059</v>
      </c>
      <c r="AD26" s="5"/>
      <c r="AE26" s="13"/>
      <c r="AF26" s="35" t="s">
        <v>108</v>
      </c>
      <c r="AG26" s="33">
        <v>9760604.4800000004</v>
      </c>
      <c r="AH26" s="33">
        <v>5817.2309999999998</v>
      </c>
      <c r="AI26" s="44">
        <v>0.61671674935789755</v>
      </c>
      <c r="AJ26" s="40">
        <v>29.6</v>
      </c>
      <c r="AK26" s="40">
        <v>50</v>
      </c>
      <c r="AO26" s="2"/>
      <c r="AP26" s="2"/>
      <c r="AQ26" s="2"/>
      <c r="AR26" s="2"/>
      <c r="AS26" s="2"/>
      <c r="AT26" s="2"/>
      <c r="AU26" s="2"/>
      <c r="AV26" s="2"/>
    </row>
    <row r="27" spans="1:48" s="48" customFormat="1" x14ac:dyDescent="0.25">
      <c r="A27" s="12"/>
      <c r="B27" s="13">
        <v>25</v>
      </c>
      <c r="C27" s="35" t="s">
        <v>116</v>
      </c>
      <c r="D27" s="13" t="s">
        <v>108</v>
      </c>
      <c r="E27" s="14">
        <v>43497</v>
      </c>
      <c r="F27" s="15">
        <f t="shared" si="1"/>
        <v>54.773751782154299</v>
      </c>
      <c r="G27" s="16">
        <v>54773751.782154299</v>
      </c>
      <c r="H27" s="5">
        <v>42461</v>
      </c>
      <c r="I27" s="31">
        <v>0.46529756717929394</v>
      </c>
      <c r="J27" s="32">
        <v>0.71915404724335275</v>
      </c>
      <c r="K27" s="5">
        <f t="shared" si="2"/>
        <v>1289.977904009663</v>
      </c>
      <c r="L27" s="19">
        <f t="shared" si="4"/>
        <v>0.22175119124711792</v>
      </c>
      <c r="M27" s="20">
        <v>0</v>
      </c>
      <c r="N27" s="21" t="s">
        <v>31</v>
      </c>
      <c r="O27" s="22" t="s">
        <v>30</v>
      </c>
      <c r="P27" s="22" t="s">
        <v>30</v>
      </c>
      <c r="Q27" s="5" t="s">
        <v>30</v>
      </c>
      <c r="R27" s="22">
        <v>2010</v>
      </c>
      <c r="S27" s="22"/>
      <c r="T27" s="22"/>
      <c r="U27" s="22"/>
      <c r="V27" s="22">
        <v>2010</v>
      </c>
      <c r="W27" s="23" t="s">
        <v>32</v>
      </c>
      <c r="X27" s="23" t="s">
        <v>32</v>
      </c>
      <c r="Y27" s="5"/>
      <c r="Z27" s="24" t="s">
        <v>75</v>
      </c>
      <c r="AA27" s="16">
        <v>800000</v>
      </c>
      <c r="AB27" s="16">
        <v>1531</v>
      </c>
      <c r="AC27" s="16">
        <f t="shared" si="0"/>
        <v>522.53429131286737</v>
      </c>
      <c r="AD27" s="5"/>
      <c r="AE27" s="13"/>
      <c r="AF27" s="35" t="s">
        <v>110</v>
      </c>
      <c r="AG27" s="33">
        <v>3642195.62</v>
      </c>
      <c r="AH27" s="33">
        <v>20644.952000000001</v>
      </c>
      <c r="AI27" s="44">
        <v>0.77403462077387097</v>
      </c>
      <c r="AJ27" s="49">
        <v>46.2</v>
      </c>
      <c r="AK27" s="49">
        <v>48.2</v>
      </c>
      <c r="AO27" s="2"/>
      <c r="AP27" s="2"/>
      <c r="AQ27" s="2"/>
      <c r="AR27" s="2"/>
      <c r="AS27" s="2"/>
      <c r="AT27" s="2"/>
      <c r="AU27" s="2"/>
      <c r="AV27" s="2"/>
    </row>
    <row r="28" spans="1:48" s="48" customFormat="1" x14ac:dyDescent="0.25">
      <c r="A28" s="12"/>
      <c r="B28" s="13">
        <v>26</v>
      </c>
      <c r="C28" s="35" t="s">
        <v>118</v>
      </c>
      <c r="D28" s="13" t="s">
        <v>108</v>
      </c>
      <c r="E28" s="14">
        <v>43525</v>
      </c>
      <c r="F28" s="15">
        <f t="shared" si="1"/>
        <v>31.267987388397881</v>
      </c>
      <c r="G28" s="16">
        <v>31267987.38839788</v>
      </c>
      <c r="H28" s="5">
        <v>18453</v>
      </c>
      <c r="I28" s="31">
        <v>0.51</v>
      </c>
      <c r="J28" s="32">
        <v>0.81363463935403457</v>
      </c>
      <c r="K28" s="5">
        <f t="shared" si="2"/>
        <v>1694.4663408875456</v>
      </c>
      <c r="L28" s="19">
        <f t="shared" si="4"/>
        <v>0.29128400451822278</v>
      </c>
      <c r="M28" s="20">
        <v>0</v>
      </c>
      <c r="N28" s="21" t="s">
        <v>31</v>
      </c>
      <c r="O28" s="22" t="s">
        <v>30</v>
      </c>
      <c r="P28" s="22" t="s">
        <v>31</v>
      </c>
      <c r="Q28" s="22" t="s">
        <v>30</v>
      </c>
      <c r="R28" s="22">
        <v>2015</v>
      </c>
      <c r="S28" s="22">
        <v>2013</v>
      </c>
      <c r="T28" s="22"/>
      <c r="U28" s="22"/>
      <c r="V28" s="22">
        <v>2015</v>
      </c>
      <c r="W28" s="23" t="s">
        <v>32</v>
      </c>
      <c r="X28" s="23" t="s">
        <v>32</v>
      </c>
      <c r="Y28" s="5"/>
      <c r="Z28" s="24" t="s">
        <v>112</v>
      </c>
      <c r="AA28" s="16">
        <v>800000</v>
      </c>
      <c r="AB28" s="16">
        <v>1600</v>
      </c>
      <c r="AC28" s="16">
        <f t="shared" si="0"/>
        <v>500</v>
      </c>
      <c r="AD28" s="5"/>
      <c r="AE28" s="13"/>
      <c r="AF28" s="35" t="s">
        <v>113</v>
      </c>
      <c r="AG28" s="33">
        <v>7210308.4500000011</v>
      </c>
      <c r="AH28" s="33">
        <v>5683.0540000000001</v>
      </c>
      <c r="AI28" s="44">
        <v>0.65773978911588127</v>
      </c>
      <c r="AJ28" s="40">
        <v>29.6</v>
      </c>
      <c r="AK28" s="40">
        <v>46.2</v>
      </c>
      <c r="AO28" s="2"/>
      <c r="AP28" s="2"/>
      <c r="AQ28" s="2"/>
      <c r="AR28" s="2"/>
      <c r="AS28" s="2"/>
      <c r="AT28" s="2"/>
      <c r="AU28" s="2"/>
      <c r="AV28" s="2"/>
    </row>
    <row r="29" spans="1:48" s="45" customFormat="1" x14ac:dyDescent="0.25">
      <c r="A29" s="12"/>
      <c r="B29" s="13">
        <v>27</v>
      </c>
      <c r="C29" s="35" t="s">
        <v>291</v>
      </c>
      <c r="D29" s="13" t="s">
        <v>108</v>
      </c>
      <c r="E29" s="14">
        <v>43497</v>
      </c>
      <c r="F29" s="15">
        <f t="shared" si="1"/>
        <v>21.481411455156518</v>
      </c>
      <c r="G29" s="16">
        <v>21481411.45515652</v>
      </c>
      <c r="H29" s="33">
        <v>11056</v>
      </c>
      <c r="I29" s="17">
        <v>0.52722503617945005</v>
      </c>
      <c r="J29" s="18">
        <v>0.41818008029057541</v>
      </c>
      <c r="K29" s="33">
        <f t="shared" si="2"/>
        <v>1942.9641330640848</v>
      </c>
      <c r="L29" s="19">
        <f t="shared" si="4"/>
        <v>0.33400154352888595</v>
      </c>
      <c r="M29" s="20">
        <v>0</v>
      </c>
      <c r="N29" s="52" t="s">
        <v>29</v>
      </c>
      <c r="O29" s="22" t="s">
        <v>30</v>
      </c>
      <c r="P29" s="22" t="s">
        <v>30</v>
      </c>
      <c r="Q29" s="22" t="s">
        <v>121</v>
      </c>
      <c r="R29" s="22"/>
      <c r="S29" s="22"/>
      <c r="T29" s="22"/>
      <c r="U29" s="22"/>
      <c r="V29" s="22" t="s">
        <v>43</v>
      </c>
      <c r="W29" s="23" t="s">
        <v>32</v>
      </c>
      <c r="X29" s="23" t="s">
        <v>32</v>
      </c>
      <c r="Y29" s="42"/>
      <c r="Z29" s="43" t="s">
        <v>114</v>
      </c>
      <c r="AA29" s="42">
        <v>1000000</v>
      </c>
      <c r="AB29" s="42">
        <v>2141.2515891708144</v>
      </c>
      <c r="AC29" s="42">
        <f t="shared" si="0"/>
        <v>467.01658275814447</v>
      </c>
      <c r="AD29" s="42"/>
      <c r="AE29" s="41"/>
      <c r="AF29" s="35" t="s">
        <v>115</v>
      </c>
      <c r="AG29" s="33">
        <v>1706992.39</v>
      </c>
      <c r="AH29" s="33">
        <v>26794.356</v>
      </c>
      <c r="AI29" s="44">
        <v>0.78932029989074803</v>
      </c>
      <c r="AJ29" s="40">
        <v>23</v>
      </c>
      <c r="AK29" s="40">
        <v>50.4</v>
      </c>
      <c r="AN29" s="46"/>
      <c r="AV29" s="46"/>
    </row>
    <row r="30" spans="1:48" s="48" customFormat="1" x14ac:dyDescent="0.25">
      <c r="A30" s="12"/>
      <c r="B30" s="13">
        <v>28</v>
      </c>
      <c r="C30" s="35" t="s">
        <v>123</v>
      </c>
      <c r="D30" s="13" t="s">
        <v>108</v>
      </c>
      <c r="E30" s="14">
        <v>43466</v>
      </c>
      <c r="F30" s="15">
        <f t="shared" si="1"/>
        <v>4.689069644633479</v>
      </c>
      <c r="G30" s="16">
        <f>4689.06964463348*1000</f>
        <v>4689069.6446334794</v>
      </c>
      <c r="H30" s="33">
        <v>9022</v>
      </c>
      <c r="I30" s="17">
        <v>0.6951895366880958</v>
      </c>
      <c r="J30" s="18">
        <v>0.32110396807803149</v>
      </c>
      <c r="K30" s="33">
        <f t="shared" si="2"/>
        <v>519.7372694118244</v>
      </c>
      <c r="L30" s="19">
        <f t="shared" si="4"/>
        <v>8.9344444016719371E-2</v>
      </c>
      <c r="M30" s="20">
        <v>0</v>
      </c>
      <c r="N30" s="21" t="s">
        <v>31</v>
      </c>
      <c r="O30" s="22" t="s">
        <v>30</v>
      </c>
      <c r="P30" s="22" t="s">
        <v>31</v>
      </c>
      <c r="Q30" s="22" t="s">
        <v>121</v>
      </c>
      <c r="R30" s="22"/>
      <c r="S30" s="22"/>
      <c r="T30" s="22"/>
      <c r="U30" s="22"/>
      <c r="V30" s="22" t="s">
        <v>43</v>
      </c>
      <c r="W30" s="23" t="s">
        <v>32</v>
      </c>
      <c r="X30" s="23" t="s">
        <v>32</v>
      </c>
      <c r="Y30" s="5"/>
      <c r="Z30" s="24" t="s">
        <v>78</v>
      </c>
      <c r="AA30" s="16">
        <v>2000000</v>
      </c>
      <c r="AB30" s="16">
        <v>862</v>
      </c>
      <c r="AC30" s="16">
        <f t="shared" si="0"/>
        <v>2320.1856148491879</v>
      </c>
      <c r="AD30" s="5"/>
      <c r="AE30" s="13"/>
      <c r="AF30" s="13" t="s">
        <v>117</v>
      </c>
      <c r="AG30" s="5">
        <v>208555.87</v>
      </c>
      <c r="AH30" s="5">
        <v>13471.09</v>
      </c>
      <c r="AI30" s="38">
        <v>0.70166243405093431</v>
      </c>
      <c r="AJ30" s="39">
        <v>22.2</v>
      </c>
      <c r="AK30" s="40">
        <v>47.9</v>
      </c>
      <c r="AN30" s="2"/>
      <c r="AV30" s="2"/>
    </row>
    <row r="31" spans="1:48" s="48" customFormat="1" x14ac:dyDescent="0.2">
      <c r="A31" s="50"/>
      <c r="B31" s="13">
        <v>29</v>
      </c>
      <c r="C31" s="35" t="s">
        <v>284</v>
      </c>
      <c r="D31" s="13" t="s">
        <v>108</v>
      </c>
      <c r="E31" s="14">
        <v>43525</v>
      </c>
      <c r="F31" s="15">
        <f t="shared" si="1"/>
        <v>89.298408732904008</v>
      </c>
      <c r="G31" s="16">
        <v>89298408.732904002</v>
      </c>
      <c r="H31" s="33">
        <v>59394</v>
      </c>
      <c r="I31" s="17">
        <v>0.4492036232616089</v>
      </c>
      <c r="J31" s="18">
        <v>0.19550796376738391</v>
      </c>
      <c r="K31" s="33">
        <f t="shared" si="2"/>
        <v>1503.4920822457489</v>
      </c>
      <c r="L31" s="19">
        <f t="shared" si="4"/>
        <v>0.25845493882669418</v>
      </c>
      <c r="M31" s="20">
        <v>5.0301591358232391E-3</v>
      </c>
      <c r="N31" s="21" t="s">
        <v>29</v>
      </c>
      <c r="O31" s="22" t="s">
        <v>30</v>
      </c>
      <c r="P31" s="22" t="s">
        <v>31</v>
      </c>
      <c r="Q31" s="22" t="s">
        <v>30</v>
      </c>
      <c r="R31" s="22">
        <v>2015</v>
      </c>
      <c r="S31" s="22">
        <v>2017</v>
      </c>
      <c r="T31" s="22"/>
      <c r="U31" s="22"/>
      <c r="V31" s="22">
        <v>2017</v>
      </c>
      <c r="W31" s="23" t="s">
        <v>32</v>
      </c>
      <c r="X31" s="23" t="s">
        <v>32</v>
      </c>
      <c r="Y31" s="5"/>
      <c r="Z31" s="24" t="s">
        <v>119</v>
      </c>
      <c r="AA31" s="16">
        <v>500000</v>
      </c>
      <c r="AB31" s="16">
        <v>1044</v>
      </c>
      <c r="AC31" s="16">
        <f t="shared" si="0"/>
        <v>478.92720306513411</v>
      </c>
      <c r="AD31" s="5"/>
      <c r="AE31" s="13"/>
      <c r="AF31" s="13" t="s">
        <v>120</v>
      </c>
      <c r="AG31" s="5">
        <v>3835664.05</v>
      </c>
      <c r="AH31" s="5">
        <v>14252.415000000001</v>
      </c>
      <c r="AI31" s="38">
        <v>0.74977285457469078</v>
      </c>
      <c r="AJ31" s="39">
        <v>22.7</v>
      </c>
      <c r="AK31" s="40">
        <v>43.8</v>
      </c>
      <c r="AN31" s="2"/>
      <c r="AV31" s="2"/>
    </row>
    <row r="32" spans="1:48" s="48" customFormat="1" x14ac:dyDescent="0.2">
      <c r="A32" s="51"/>
      <c r="B32" s="13">
        <v>30</v>
      </c>
      <c r="C32" s="35" t="s">
        <v>126</v>
      </c>
      <c r="D32" s="13" t="s">
        <v>110</v>
      </c>
      <c r="E32" s="14">
        <v>43497</v>
      </c>
      <c r="F32" s="15">
        <f t="shared" si="1"/>
        <v>12.459000808008284</v>
      </c>
      <c r="G32" s="16">
        <f>239463241.43/19.2201</f>
        <v>12459000.808008283</v>
      </c>
      <c r="H32" s="33">
        <v>22591</v>
      </c>
      <c r="I32" s="17">
        <v>0.99588331636492411</v>
      </c>
      <c r="J32" s="18">
        <v>0.62015847018724268</v>
      </c>
      <c r="K32" s="33">
        <f t="shared" si="2"/>
        <v>551.50284662070214</v>
      </c>
      <c r="L32" s="19">
        <f>K32/$AH$27</f>
        <v>2.6713689943222058E-2</v>
      </c>
      <c r="M32" s="20">
        <v>2.3209277694250071E-2</v>
      </c>
      <c r="N32" s="21" t="s">
        <v>29</v>
      </c>
      <c r="O32" s="22" t="s">
        <v>30</v>
      </c>
      <c r="P32" s="22" t="s">
        <v>30</v>
      </c>
      <c r="Q32" s="5" t="s">
        <v>30</v>
      </c>
      <c r="R32" s="22">
        <v>2013</v>
      </c>
      <c r="S32" s="22"/>
      <c r="T32" s="22"/>
      <c r="U32" s="22"/>
      <c r="V32" s="22">
        <v>2017</v>
      </c>
      <c r="W32" s="23" t="s">
        <v>32</v>
      </c>
      <c r="X32" s="23" t="s">
        <v>32</v>
      </c>
      <c r="Y32" s="5"/>
      <c r="Z32" s="24" t="s">
        <v>122</v>
      </c>
      <c r="AA32" s="16">
        <v>700000</v>
      </c>
      <c r="AB32" s="16">
        <v>1024</v>
      </c>
      <c r="AC32" s="16">
        <f t="shared" si="0"/>
        <v>683.59375</v>
      </c>
      <c r="AD32" s="25"/>
      <c r="AE32" s="13"/>
      <c r="AF32" s="53"/>
      <c r="AG32" s="54">
        <f>+SUM(AG19:AG31)</f>
        <v>71343474.219999999</v>
      </c>
      <c r="AH32" s="25"/>
      <c r="AI32" s="55"/>
      <c r="AJ32" s="25"/>
      <c r="AK32" s="2"/>
      <c r="AN32" s="2"/>
      <c r="AV32" s="2"/>
    </row>
    <row r="33" spans="1:48" s="48" customFormat="1" x14ac:dyDescent="0.25">
      <c r="A33" s="12"/>
      <c r="B33" s="13">
        <v>31</v>
      </c>
      <c r="C33" s="35" t="s">
        <v>129</v>
      </c>
      <c r="D33" s="13" t="s">
        <v>110</v>
      </c>
      <c r="E33" s="14">
        <v>43435</v>
      </c>
      <c r="F33" s="15">
        <f t="shared" si="1"/>
        <v>18.239336719999997</v>
      </c>
      <c r="G33" s="16">
        <v>18239336.719999999</v>
      </c>
      <c r="H33" s="33">
        <v>41674</v>
      </c>
      <c r="I33" s="17">
        <v>0.87649999999999995</v>
      </c>
      <c r="J33" s="17">
        <v>0.63639347099999999</v>
      </c>
      <c r="K33" s="33">
        <f t="shared" si="2"/>
        <v>437.6670518788693</v>
      </c>
      <c r="L33" s="19">
        <f>K33/$AH$27</f>
        <v>2.1199712737470608E-2</v>
      </c>
      <c r="M33" s="20">
        <v>3.4277361999999999E-2</v>
      </c>
      <c r="N33" s="21" t="s">
        <v>31</v>
      </c>
      <c r="O33" s="22" t="s">
        <v>30</v>
      </c>
      <c r="P33" s="22" t="s">
        <v>30</v>
      </c>
      <c r="Q33" s="5" t="s">
        <v>30</v>
      </c>
      <c r="R33" s="22">
        <v>2014</v>
      </c>
      <c r="S33" s="22">
        <v>2017</v>
      </c>
      <c r="T33" s="22"/>
      <c r="U33" s="22"/>
      <c r="V33" s="22">
        <v>2017</v>
      </c>
      <c r="W33" s="23" t="s">
        <v>32</v>
      </c>
      <c r="X33" s="23" t="s">
        <v>32</v>
      </c>
      <c r="Y33" s="5"/>
      <c r="Z33" s="24" t="s">
        <v>124</v>
      </c>
      <c r="AA33" s="16">
        <v>850000</v>
      </c>
      <c r="AB33" s="16">
        <v>1024</v>
      </c>
      <c r="AC33" s="16">
        <f t="shared" si="0"/>
        <v>830.078125</v>
      </c>
      <c r="AD33" s="25"/>
      <c r="AE33" s="13"/>
      <c r="AK33" s="2"/>
      <c r="AN33" s="2"/>
      <c r="AV33" s="2"/>
    </row>
    <row r="34" spans="1:48" s="48" customFormat="1" x14ac:dyDescent="0.25">
      <c r="A34" s="12"/>
      <c r="B34" s="13">
        <v>32</v>
      </c>
      <c r="C34" s="35" t="s">
        <v>131</v>
      </c>
      <c r="D34" s="13" t="s">
        <v>110</v>
      </c>
      <c r="E34" s="14">
        <v>43497</v>
      </c>
      <c r="F34" s="15">
        <f t="shared" si="1"/>
        <v>9.1519322906748677</v>
      </c>
      <c r="G34" s="16">
        <v>9151932.2906748671</v>
      </c>
      <c r="H34" s="33">
        <v>36009</v>
      </c>
      <c r="I34" s="17">
        <v>0.99497347885250909</v>
      </c>
      <c r="J34" s="17">
        <v>0.82382182232219725</v>
      </c>
      <c r="K34" s="33">
        <f t="shared" si="2"/>
        <v>254.15680220708342</v>
      </c>
      <c r="L34" s="19">
        <f>K34/$AH$27</f>
        <v>1.2310844908095859E-2</v>
      </c>
      <c r="M34" s="20">
        <v>2.5962592610009414E-3</v>
      </c>
      <c r="N34" s="21" t="s">
        <v>31</v>
      </c>
      <c r="O34" s="22" t="s">
        <v>30</v>
      </c>
      <c r="P34" s="22" t="s">
        <v>31</v>
      </c>
      <c r="Q34" s="22" t="s">
        <v>70</v>
      </c>
      <c r="R34" s="22"/>
      <c r="S34" s="22"/>
      <c r="T34" s="22"/>
      <c r="U34" s="22"/>
      <c r="V34" s="22"/>
      <c r="W34" s="23"/>
      <c r="X34" s="23"/>
      <c r="Y34" s="5"/>
      <c r="Z34" s="24" t="s">
        <v>125</v>
      </c>
      <c r="AA34" s="16">
        <v>800000</v>
      </c>
      <c r="AB34" s="16">
        <v>1092.1566774379178</v>
      </c>
      <c r="AC34" s="16">
        <f t="shared" si="0"/>
        <v>732.49563595281404</v>
      </c>
      <c r="AD34" s="25"/>
      <c r="AE34" s="53"/>
      <c r="AF34" s="53"/>
      <c r="AH34" s="25"/>
      <c r="AI34" s="55"/>
      <c r="AJ34" s="25"/>
      <c r="AK34" s="2"/>
      <c r="AN34" s="2"/>
      <c r="AV34" s="2"/>
    </row>
    <row r="35" spans="1:48" s="48" customFormat="1" ht="25.5" x14ac:dyDescent="0.2">
      <c r="A35" s="51"/>
      <c r="B35" s="13">
        <v>33</v>
      </c>
      <c r="C35" s="13" t="s">
        <v>292</v>
      </c>
      <c r="D35" s="13" t="s">
        <v>113</v>
      </c>
      <c r="E35" s="14">
        <v>43497</v>
      </c>
      <c r="F35" s="15">
        <f t="shared" si="1"/>
        <v>47.166353821611281</v>
      </c>
      <c r="G35" s="16">
        <v>47166353.821611278</v>
      </c>
      <c r="H35" s="33">
        <v>41849</v>
      </c>
      <c r="I35" s="17">
        <v>0.69533322182130997</v>
      </c>
      <c r="J35" s="18">
        <v>0.38000420177875299</v>
      </c>
      <c r="K35" s="33">
        <f t="shared" si="2"/>
        <v>1127.0604750797218</v>
      </c>
      <c r="L35" s="19">
        <f>K35/$AH$28</f>
        <v>0.19831950832769171</v>
      </c>
      <c r="M35" s="20">
        <v>7.7724445740478005E-3</v>
      </c>
      <c r="N35" s="21" t="s">
        <v>31</v>
      </c>
      <c r="O35" s="22" t="s">
        <v>30</v>
      </c>
      <c r="P35" s="22" t="s">
        <v>31</v>
      </c>
      <c r="Q35" s="22" t="s">
        <v>76</v>
      </c>
      <c r="R35" s="22"/>
      <c r="S35" s="22"/>
      <c r="T35" s="22"/>
      <c r="U35" s="22"/>
      <c r="V35" s="22" t="s">
        <v>43</v>
      </c>
      <c r="W35" s="23">
        <v>0.52</v>
      </c>
      <c r="X35" s="23" t="s">
        <v>32</v>
      </c>
      <c r="Y35" s="5"/>
      <c r="Z35" s="24" t="s">
        <v>127</v>
      </c>
      <c r="AA35" s="16">
        <v>1000000</v>
      </c>
      <c r="AB35" s="16">
        <v>938.38807894944409</v>
      </c>
      <c r="AC35" s="16">
        <f t="shared" si="0"/>
        <v>1065.6571864377609</v>
      </c>
      <c r="AD35" s="25"/>
      <c r="AE35" s="53"/>
      <c r="AF35" s="8" t="s">
        <v>128</v>
      </c>
      <c r="AG35" s="8" t="s">
        <v>87</v>
      </c>
      <c r="AH35" s="8" t="s">
        <v>88</v>
      </c>
      <c r="AI35" s="8" t="s">
        <v>89</v>
      </c>
      <c r="AJ35" s="8" t="s">
        <v>90</v>
      </c>
      <c r="AK35" s="2"/>
      <c r="AN35" s="2"/>
      <c r="AV35" s="2"/>
    </row>
    <row r="36" spans="1:48" x14ac:dyDescent="0.25">
      <c r="A36" s="12"/>
      <c r="B36" s="13">
        <v>34</v>
      </c>
      <c r="C36" s="13" t="s">
        <v>136</v>
      </c>
      <c r="D36" s="13" t="s">
        <v>113</v>
      </c>
      <c r="E36" s="14">
        <v>43525</v>
      </c>
      <c r="F36" s="15">
        <f t="shared" si="1"/>
        <v>31.31906362387927</v>
      </c>
      <c r="G36" s="16">
        <v>31319063.623879269</v>
      </c>
      <c r="H36" s="33">
        <v>12732</v>
      </c>
      <c r="I36" s="17">
        <v>0.62079798931825325</v>
      </c>
      <c r="J36" s="18">
        <v>0.40920515237197613</v>
      </c>
      <c r="K36" s="33">
        <f t="shared" si="2"/>
        <v>2459.8699044831346</v>
      </c>
      <c r="L36" s="19">
        <f>K36/$AH$28</f>
        <v>0.43284295811426998</v>
      </c>
      <c r="M36" s="20">
        <v>2.7807658707178367E-2</v>
      </c>
      <c r="N36" s="21" t="s">
        <v>31</v>
      </c>
      <c r="O36" s="22" t="s">
        <v>30</v>
      </c>
      <c r="P36" s="22" t="s">
        <v>31</v>
      </c>
      <c r="Q36" s="5" t="s">
        <v>30</v>
      </c>
      <c r="R36" s="22">
        <v>2008</v>
      </c>
      <c r="S36" s="22"/>
      <c r="T36" s="22"/>
      <c r="U36" s="22"/>
      <c r="V36" s="22">
        <v>2008</v>
      </c>
      <c r="W36" s="23" t="s">
        <v>32</v>
      </c>
      <c r="X36" s="23" t="s">
        <v>32</v>
      </c>
      <c r="Y36" s="5"/>
      <c r="Z36" s="24" t="s">
        <v>80</v>
      </c>
      <c r="AA36" s="16">
        <v>2000000</v>
      </c>
      <c r="AB36" s="16">
        <v>1507</v>
      </c>
      <c r="AC36" s="16">
        <f t="shared" si="0"/>
        <v>1327.1400132714002</v>
      </c>
      <c r="AD36" s="25"/>
      <c r="AF36" s="13" t="s">
        <v>130</v>
      </c>
      <c r="AG36" s="5">
        <v>18866.285</v>
      </c>
      <c r="AH36" s="38">
        <v>0.80026863095122702</v>
      </c>
      <c r="AI36" s="5">
        <v>31.5</v>
      </c>
      <c r="AJ36" s="39" t="s">
        <v>76</v>
      </c>
    </row>
    <row r="37" spans="1:48" x14ac:dyDescent="0.25">
      <c r="A37" s="12"/>
      <c r="B37" s="13">
        <v>35</v>
      </c>
      <c r="C37" s="13" t="s">
        <v>139</v>
      </c>
      <c r="D37" s="13" t="s">
        <v>113</v>
      </c>
      <c r="E37" s="14">
        <v>43497</v>
      </c>
      <c r="F37" s="15">
        <f t="shared" si="1"/>
        <v>13.883538620000001</v>
      </c>
      <c r="G37" s="16">
        <v>13883538.620000001</v>
      </c>
      <c r="H37" s="33">
        <v>8003</v>
      </c>
      <c r="I37" s="17">
        <v>0.57990753467449707</v>
      </c>
      <c r="J37" s="17">
        <v>0.17918280644758217</v>
      </c>
      <c r="K37" s="33">
        <f t="shared" si="2"/>
        <v>1734.7917805822817</v>
      </c>
      <c r="L37" s="19">
        <f>K37/$AH$28</f>
        <v>0.30525695877292064</v>
      </c>
      <c r="M37" s="20">
        <v>0</v>
      </c>
      <c r="N37" s="21" t="s">
        <v>31</v>
      </c>
      <c r="O37" s="22" t="s">
        <v>30</v>
      </c>
      <c r="P37" s="22" t="s">
        <v>31</v>
      </c>
      <c r="Q37" s="22" t="s">
        <v>76</v>
      </c>
      <c r="R37" s="22"/>
      <c r="S37" s="22"/>
      <c r="T37" s="22"/>
      <c r="U37" s="22"/>
      <c r="V37" s="22" t="s">
        <v>43</v>
      </c>
      <c r="W37" s="23" t="s">
        <v>32</v>
      </c>
      <c r="X37" s="23">
        <v>0.53</v>
      </c>
      <c r="Y37" s="5"/>
      <c r="Z37" s="24" t="s">
        <v>132</v>
      </c>
      <c r="AA37" s="16">
        <v>2000000</v>
      </c>
      <c r="AB37" s="56">
        <v>1507</v>
      </c>
      <c r="AC37" s="16">
        <f t="shared" si="0"/>
        <v>1327.1400132714002</v>
      </c>
      <c r="AD37" s="25"/>
      <c r="AF37" s="13" t="s">
        <v>133</v>
      </c>
      <c r="AG37" s="5">
        <v>8467.4529999999995</v>
      </c>
      <c r="AH37" s="38">
        <v>0.70599999999999996</v>
      </c>
      <c r="AI37" s="5">
        <v>41</v>
      </c>
      <c r="AJ37" s="39" t="s">
        <v>76</v>
      </c>
    </row>
    <row r="38" spans="1:48" x14ac:dyDescent="0.25">
      <c r="A38" s="12"/>
      <c r="B38" s="13">
        <v>36</v>
      </c>
      <c r="C38" s="13" t="s">
        <v>142</v>
      </c>
      <c r="D38" s="13" t="s">
        <v>113</v>
      </c>
      <c r="E38" s="14">
        <v>43497</v>
      </c>
      <c r="F38" s="15">
        <f t="shared" si="1"/>
        <v>82.174160536752154</v>
      </c>
      <c r="G38" s="16">
        <v>82174160.536752149</v>
      </c>
      <c r="H38" s="33">
        <v>56373</v>
      </c>
      <c r="I38" s="17">
        <v>0.4914409380377131</v>
      </c>
      <c r="J38" s="18">
        <v>0.77556631720859281</v>
      </c>
      <c r="K38" s="33">
        <f t="shared" si="2"/>
        <v>1457.6864906382868</v>
      </c>
      <c r="L38" s="19">
        <f>K38/$AH$28</f>
        <v>0.25649703322162465</v>
      </c>
      <c r="M38" s="20">
        <v>3.9495837540850114E-2</v>
      </c>
      <c r="N38" s="21" t="s">
        <v>29</v>
      </c>
      <c r="O38" s="22" t="s">
        <v>30</v>
      </c>
      <c r="P38" s="22" t="s">
        <v>30</v>
      </c>
      <c r="Q38" s="5" t="s">
        <v>30</v>
      </c>
      <c r="R38" s="22"/>
      <c r="S38" s="22"/>
      <c r="T38" s="22" t="s">
        <v>143</v>
      </c>
      <c r="U38" s="22"/>
      <c r="V38" s="22">
        <v>2017</v>
      </c>
      <c r="W38" s="23" t="s">
        <v>32</v>
      </c>
      <c r="X38" s="23" t="s">
        <v>32</v>
      </c>
      <c r="Y38" s="5"/>
      <c r="Z38" s="24" t="s">
        <v>134</v>
      </c>
      <c r="AA38" s="16">
        <v>1500000</v>
      </c>
      <c r="AB38" s="56">
        <v>3478.0006935041174</v>
      </c>
      <c r="AC38" s="16">
        <f t="shared" si="0"/>
        <v>431.28226017940676</v>
      </c>
      <c r="AD38" s="25"/>
      <c r="AF38" s="13" t="s">
        <v>135</v>
      </c>
      <c r="AG38" s="5">
        <v>16111.564</v>
      </c>
      <c r="AH38" s="38">
        <v>0.75900000000000001</v>
      </c>
      <c r="AI38" s="39">
        <v>4.2</v>
      </c>
      <c r="AJ38" s="39">
        <v>51.3</v>
      </c>
    </row>
    <row r="39" spans="1:48" x14ac:dyDescent="0.2">
      <c r="A39" s="57"/>
      <c r="B39" s="13">
        <v>37</v>
      </c>
      <c r="C39" s="13" t="s">
        <v>293</v>
      </c>
      <c r="D39" s="13" t="s">
        <v>113</v>
      </c>
      <c r="E39" s="14">
        <v>43525</v>
      </c>
      <c r="F39" s="15">
        <f t="shared" si="1"/>
        <v>15.543618673483731</v>
      </c>
      <c r="G39" s="16">
        <v>15543618.673483731</v>
      </c>
      <c r="H39" s="33">
        <v>42368</v>
      </c>
      <c r="I39" s="31">
        <v>0.90464501510574014</v>
      </c>
      <c r="J39" s="18">
        <v>0.52</v>
      </c>
      <c r="K39" s="33">
        <f t="shared" si="2"/>
        <v>366.87166430994455</v>
      </c>
      <c r="L39" s="19">
        <f>K39/$AH$28</f>
        <v>6.4555371866947694E-2</v>
      </c>
      <c r="M39" s="20">
        <v>5.582074661183075E-2</v>
      </c>
      <c r="N39" s="21" t="s">
        <v>29</v>
      </c>
      <c r="O39" s="22" t="s">
        <v>30</v>
      </c>
      <c r="P39" s="22" t="s">
        <v>30</v>
      </c>
      <c r="Q39" s="5" t="s">
        <v>30</v>
      </c>
      <c r="R39" s="22">
        <v>2013</v>
      </c>
      <c r="S39" s="22" t="s">
        <v>31</v>
      </c>
      <c r="T39" s="22"/>
      <c r="U39" s="22"/>
      <c r="V39" s="22">
        <v>2017</v>
      </c>
      <c r="W39" s="23" t="s">
        <v>32</v>
      </c>
      <c r="X39" s="23" t="s">
        <v>32</v>
      </c>
      <c r="Y39" s="5"/>
      <c r="Z39" s="24" t="s">
        <v>137</v>
      </c>
      <c r="AA39" s="16">
        <v>1000000</v>
      </c>
      <c r="AB39" s="56">
        <v>2268</v>
      </c>
      <c r="AC39" s="16">
        <f t="shared" si="0"/>
        <v>440.91710758377423</v>
      </c>
      <c r="AD39" s="25"/>
      <c r="AF39" s="13" t="s">
        <v>138</v>
      </c>
      <c r="AG39" s="5">
        <v>17644.722000000002</v>
      </c>
      <c r="AH39" s="38">
        <v>0.79400000000000004</v>
      </c>
      <c r="AI39" s="39">
        <v>21.7</v>
      </c>
      <c r="AJ39" s="39">
        <v>48.7</v>
      </c>
    </row>
    <row r="40" spans="1:48" x14ac:dyDescent="0.2">
      <c r="A40" s="57"/>
      <c r="B40" s="13">
        <v>38</v>
      </c>
      <c r="C40" s="13" t="s">
        <v>294</v>
      </c>
      <c r="D40" s="13" t="s">
        <v>148</v>
      </c>
      <c r="E40" s="14">
        <v>43466</v>
      </c>
      <c r="F40" s="15">
        <f t="shared" si="1"/>
        <v>27.298999999999999</v>
      </c>
      <c r="G40" s="16">
        <v>27299000</v>
      </c>
      <c r="H40" s="33">
        <v>17328</v>
      </c>
      <c r="I40" s="17">
        <v>0.43842336103416435</v>
      </c>
      <c r="J40" s="18">
        <v>0.44217451523545709</v>
      </c>
      <c r="K40" s="33">
        <f t="shared" si="2"/>
        <v>1575.427054478301</v>
      </c>
      <c r="L40" s="90">
        <f>K40/$AH$29</f>
        <v>5.8796974052233275E-2</v>
      </c>
      <c r="M40" s="20">
        <v>4.9277483080299979E-2</v>
      </c>
      <c r="N40" s="21" t="s">
        <v>29</v>
      </c>
      <c r="O40" s="22" t="s">
        <v>30</v>
      </c>
      <c r="P40" s="22" t="s">
        <v>31</v>
      </c>
      <c r="Q40" s="22" t="s">
        <v>31</v>
      </c>
      <c r="R40" s="22"/>
      <c r="S40" s="22"/>
      <c r="T40" s="22"/>
      <c r="U40" s="22"/>
      <c r="V40" s="22" t="s">
        <v>43</v>
      </c>
      <c r="W40" s="23" t="s">
        <v>32</v>
      </c>
      <c r="X40" s="23" t="s">
        <v>32</v>
      </c>
      <c r="Y40" s="5"/>
      <c r="Z40" s="24" t="s">
        <v>140</v>
      </c>
      <c r="AA40" s="16">
        <v>1000000</v>
      </c>
      <c r="AB40" s="56">
        <v>4344</v>
      </c>
      <c r="AC40" s="16">
        <f t="shared" si="0"/>
        <v>230.20257826887661</v>
      </c>
      <c r="AD40" s="5"/>
      <c r="AF40" s="13" t="s">
        <v>141</v>
      </c>
      <c r="AG40" s="5">
        <v>25891.128000000001</v>
      </c>
      <c r="AH40" s="38">
        <v>0.84299999999999997</v>
      </c>
      <c r="AI40" s="39">
        <v>14.4</v>
      </c>
      <c r="AJ40" s="39">
        <v>47.7</v>
      </c>
    </row>
    <row r="41" spans="1:48" x14ac:dyDescent="0.25">
      <c r="A41" s="12"/>
      <c r="B41" s="13">
        <v>39</v>
      </c>
      <c r="C41" s="13" t="s">
        <v>151</v>
      </c>
      <c r="D41" s="13" t="s">
        <v>148</v>
      </c>
      <c r="E41" s="14">
        <v>43497</v>
      </c>
      <c r="F41" s="15">
        <f t="shared" si="1"/>
        <v>5.9921585999999998</v>
      </c>
      <c r="G41" s="16">
        <v>5992158.5999999996</v>
      </c>
      <c r="H41" s="33">
        <v>4564</v>
      </c>
      <c r="I41" s="17">
        <v>0.4154250657318142</v>
      </c>
      <c r="J41" s="18">
        <v>1</v>
      </c>
      <c r="K41" s="33">
        <f t="shared" si="2"/>
        <v>1312.9181858019281</v>
      </c>
      <c r="L41" s="19">
        <f>K41/$AH$29</f>
        <v>4.899980375725127E-2</v>
      </c>
      <c r="M41" s="20">
        <v>3.1642353391647545E-3</v>
      </c>
      <c r="N41" s="21" t="s">
        <v>31</v>
      </c>
      <c r="O41" s="22" t="s">
        <v>30</v>
      </c>
      <c r="P41" s="22" t="s">
        <v>31</v>
      </c>
      <c r="Q41" s="22" t="s">
        <v>31</v>
      </c>
      <c r="R41" s="22"/>
      <c r="S41" s="22"/>
      <c r="T41" s="22"/>
      <c r="U41" s="22"/>
      <c r="V41" s="22" t="s">
        <v>43</v>
      </c>
      <c r="W41" s="23" t="s">
        <v>32</v>
      </c>
      <c r="X41" s="23" t="s">
        <v>32</v>
      </c>
      <c r="Y41" s="5"/>
      <c r="Z41" s="24" t="s">
        <v>144</v>
      </c>
      <c r="AA41" s="16">
        <v>1000000</v>
      </c>
      <c r="AB41" s="56">
        <v>5428.9224180530391</v>
      </c>
      <c r="AC41" s="16">
        <f t="shared" si="0"/>
        <v>184.19861677791806</v>
      </c>
      <c r="AD41" s="5"/>
      <c r="AE41" s="6"/>
      <c r="AF41" s="13" t="s">
        <v>145</v>
      </c>
      <c r="AG41" s="5">
        <v>1875.3340000000001</v>
      </c>
      <c r="AH41" s="38">
        <v>0.498</v>
      </c>
      <c r="AI41" s="39">
        <v>58.5</v>
      </c>
      <c r="AJ41" s="39">
        <v>41.1</v>
      </c>
    </row>
    <row r="42" spans="1:48" x14ac:dyDescent="0.25">
      <c r="A42" s="12"/>
      <c r="B42" s="13">
        <v>40</v>
      </c>
      <c r="C42" s="13" t="s">
        <v>154</v>
      </c>
      <c r="D42" s="13" t="s">
        <v>117</v>
      </c>
      <c r="E42" s="14">
        <v>43466</v>
      </c>
      <c r="F42" s="15">
        <f t="shared" si="1"/>
        <v>22.808479007103383</v>
      </c>
      <c r="G42" s="16">
        <f>135950851461/5960.54</f>
        <v>22808479.007103384</v>
      </c>
      <c r="H42" s="33">
        <v>66767</v>
      </c>
      <c r="I42" s="17">
        <v>0.88724968921772729</v>
      </c>
      <c r="J42" s="18">
        <v>0.40266898318031363</v>
      </c>
      <c r="K42" s="33">
        <f t="shared" si="2"/>
        <v>341.61305745508088</v>
      </c>
      <c r="L42" s="19">
        <f>K42/$AH$30</f>
        <v>2.5358976701594368E-2</v>
      </c>
      <c r="M42" s="20">
        <v>0</v>
      </c>
      <c r="N42" s="21" t="s">
        <v>31</v>
      </c>
      <c r="O42" s="22" t="s">
        <v>30</v>
      </c>
      <c r="P42" s="22" t="s">
        <v>31</v>
      </c>
      <c r="Q42" s="5" t="s">
        <v>30</v>
      </c>
      <c r="R42" s="22"/>
      <c r="S42" s="22"/>
      <c r="T42" s="22"/>
      <c r="U42" s="22">
        <v>2014</v>
      </c>
      <c r="V42" s="22">
        <v>2014</v>
      </c>
      <c r="W42" s="23" t="s">
        <v>32</v>
      </c>
      <c r="X42" s="23" t="s">
        <v>32</v>
      </c>
      <c r="Y42" s="5"/>
      <c r="Z42" s="24" t="s">
        <v>146</v>
      </c>
      <c r="AA42" s="16">
        <v>500000</v>
      </c>
      <c r="AB42" s="56">
        <v>5822.1194297352431</v>
      </c>
      <c r="AC42" s="16">
        <f t="shared" si="0"/>
        <v>85.879378812869376</v>
      </c>
      <c r="AD42" s="5"/>
      <c r="AE42" s="13"/>
      <c r="AF42" s="13" t="s">
        <v>147</v>
      </c>
      <c r="AG42" s="5">
        <v>9434.4560000000001</v>
      </c>
      <c r="AH42" s="38">
        <v>0.73199999999999998</v>
      </c>
      <c r="AI42" s="39">
        <v>17.100000000000001</v>
      </c>
      <c r="AJ42" s="39" t="s">
        <v>76</v>
      </c>
    </row>
    <row r="43" spans="1:48" x14ac:dyDescent="0.25">
      <c r="A43" s="12"/>
      <c r="B43" s="13">
        <v>41</v>
      </c>
      <c r="C43" s="13" t="s">
        <v>157</v>
      </c>
      <c r="D43" s="13" t="s">
        <v>120</v>
      </c>
      <c r="E43" s="14">
        <v>43435</v>
      </c>
      <c r="F43" s="15">
        <f t="shared" si="1"/>
        <v>104.5453602</v>
      </c>
      <c r="G43" s="16">
        <v>104545360.2</v>
      </c>
      <c r="H43" s="33">
        <v>57934</v>
      </c>
      <c r="I43" s="17">
        <v>0.451962578</v>
      </c>
      <c r="J43" s="18">
        <v>0.34054268700000001</v>
      </c>
      <c r="K43" s="33">
        <f t="shared" si="2"/>
        <v>1804.5596748023613</v>
      </c>
      <c r="L43" s="19">
        <f>K43/$AH$31</f>
        <v>0.12661430885940111</v>
      </c>
      <c r="M43" s="20">
        <v>2.8478135000000002E-2</v>
      </c>
      <c r="N43" s="21" t="s">
        <v>31</v>
      </c>
      <c r="O43" s="22" t="s">
        <v>30</v>
      </c>
      <c r="P43" s="22" t="s">
        <v>30</v>
      </c>
      <c r="Q43" s="22" t="s">
        <v>30</v>
      </c>
      <c r="R43" s="22">
        <v>2016</v>
      </c>
      <c r="S43" s="22" t="s">
        <v>31</v>
      </c>
      <c r="T43" s="22"/>
      <c r="U43" s="22"/>
      <c r="V43" s="22">
        <v>2016</v>
      </c>
      <c r="W43" s="23">
        <f>18902/H43</f>
        <v>0.32626782200434978</v>
      </c>
      <c r="X43" s="23" t="s">
        <v>32</v>
      </c>
      <c r="Y43" s="5"/>
      <c r="Z43" s="24" t="s">
        <v>149</v>
      </c>
      <c r="AA43" s="16">
        <v>2000000</v>
      </c>
      <c r="AB43" s="56">
        <v>6067.786937682311</v>
      </c>
      <c r="AC43" s="16">
        <f t="shared" si="0"/>
        <v>329.60946396775302</v>
      </c>
      <c r="AD43" s="5"/>
      <c r="AE43" s="13"/>
      <c r="AF43" s="13" t="s">
        <v>150</v>
      </c>
      <c r="AG43" s="5">
        <v>15362.976000000001</v>
      </c>
      <c r="AH43" s="38">
        <v>0.72</v>
      </c>
      <c r="AI43" s="39">
        <v>70</v>
      </c>
      <c r="AJ43" s="39" t="s">
        <v>76</v>
      </c>
    </row>
    <row r="44" spans="1:48" x14ac:dyDescent="0.25">
      <c r="A44" s="12"/>
      <c r="B44" s="13">
        <v>42</v>
      </c>
      <c r="C44" s="13" t="s">
        <v>295</v>
      </c>
      <c r="D44" s="13" t="s">
        <v>120</v>
      </c>
      <c r="E44" s="14">
        <v>43497</v>
      </c>
      <c r="F44" s="15">
        <f t="shared" si="1"/>
        <v>6.8975310212121217</v>
      </c>
      <c r="G44" s="16">
        <v>6897531.0212121215</v>
      </c>
      <c r="H44" s="33">
        <v>15049</v>
      </c>
      <c r="I44" s="17">
        <v>0.73700722957304599</v>
      </c>
      <c r="J44" s="18">
        <v>0.59984995225753646</v>
      </c>
      <c r="K44" s="33">
        <f t="shared" si="2"/>
        <v>458.33816341365684</v>
      </c>
      <c r="L44" s="19">
        <f>K44/$AH$31</f>
        <v>3.2158631601286999E-2</v>
      </c>
      <c r="M44" s="20">
        <v>0</v>
      </c>
      <c r="N44" s="21" t="s">
        <v>29</v>
      </c>
      <c r="O44" s="22" t="s">
        <v>30</v>
      </c>
      <c r="P44" s="22" t="s">
        <v>30</v>
      </c>
      <c r="Q44" s="22" t="s">
        <v>76</v>
      </c>
      <c r="R44" s="22"/>
      <c r="S44" s="22"/>
      <c r="T44" s="22"/>
      <c r="U44" s="22"/>
      <c r="V44" s="22" t="s">
        <v>43</v>
      </c>
      <c r="W44" s="23" t="s">
        <v>32</v>
      </c>
      <c r="X44" s="23" t="s">
        <v>32</v>
      </c>
      <c r="Y44" s="5"/>
      <c r="Z44" s="24" t="s">
        <v>152</v>
      </c>
      <c r="AA44" s="16">
        <v>1000000</v>
      </c>
      <c r="AB44" s="16">
        <v>1680</v>
      </c>
      <c r="AC44" s="16">
        <f t="shared" si="0"/>
        <v>595.23809523809518</v>
      </c>
      <c r="AD44" s="5"/>
      <c r="AE44" s="13"/>
      <c r="AF44" s="13" t="s">
        <v>153</v>
      </c>
      <c r="AG44" s="5">
        <v>32196.66</v>
      </c>
      <c r="AH44" s="38">
        <v>0.78400000000000003</v>
      </c>
      <c r="AI44" s="39">
        <v>20</v>
      </c>
      <c r="AJ44" s="39" t="s">
        <v>76</v>
      </c>
    </row>
    <row r="45" spans="1:48" x14ac:dyDescent="0.25">
      <c r="A45" s="12"/>
      <c r="B45" s="13">
        <v>43</v>
      </c>
      <c r="C45" s="13" t="s">
        <v>164</v>
      </c>
      <c r="D45" s="13" t="s">
        <v>120</v>
      </c>
      <c r="E45" s="14">
        <v>43435</v>
      </c>
      <c r="F45" s="15">
        <f t="shared" si="1"/>
        <v>22.076691699999998</v>
      </c>
      <c r="G45" s="16">
        <v>22076691.699999999</v>
      </c>
      <c r="H45" s="33">
        <v>11592</v>
      </c>
      <c r="I45" s="17">
        <v>0.43648646800000002</v>
      </c>
      <c r="J45" s="18">
        <v>0.80671185599999995</v>
      </c>
      <c r="K45" s="33">
        <f t="shared" si="2"/>
        <v>1904.4765096618357</v>
      </c>
      <c r="L45" s="19">
        <f>K45/$AH$31</f>
        <v>0.13362482847025123</v>
      </c>
      <c r="M45" s="20">
        <v>1.5772296000000002E-2</v>
      </c>
      <c r="N45" s="21" t="s">
        <v>29</v>
      </c>
      <c r="O45" s="22" t="s">
        <v>30</v>
      </c>
      <c r="P45" s="22" t="s">
        <v>30</v>
      </c>
      <c r="Q45" s="22" t="s">
        <v>30</v>
      </c>
      <c r="R45" s="21"/>
      <c r="S45" s="21">
        <v>2016</v>
      </c>
      <c r="T45" s="21"/>
      <c r="U45" s="21"/>
      <c r="V45" s="21">
        <v>2016</v>
      </c>
      <c r="W45" s="23" t="s">
        <v>32</v>
      </c>
      <c r="X45" s="23" t="s">
        <v>32</v>
      </c>
      <c r="Y45" s="5"/>
      <c r="Z45" s="24" t="s">
        <v>155</v>
      </c>
      <c r="AA45" s="16">
        <v>500000</v>
      </c>
      <c r="AB45" s="16">
        <v>1760</v>
      </c>
      <c r="AC45" s="16">
        <f t="shared" si="0"/>
        <v>284.09090909090907</v>
      </c>
      <c r="AD45" s="5"/>
      <c r="AE45" s="13"/>
      <c r="AF45" s="13" t="s">
        <v>156</v>
      </c>
      <c r="AG45" s="5">
        <v>23266.781999999999</v>
      </c>
      <c r="AH45" s="38">
        <v>0.80400000000000005</v>
      </c>
      <c r="AI45" s="39">
        <v>9.6999999999999993</v>
      </c>
      <c r="AJ45" s="39">
        <v>39.700000000000003</v>
      </c>
    </row>
    <row r="46" spans="1:48" x14ac:dyDescent="0.25">
      <c r="A46" s="12"/>
      <c r="B46" s="13">
        <v>44</v>
      </c>
      <c r="C46" s="13" t="s">
        <v>166</v>
      </c>
      <c r="D46" s="13" t="s">
        <v>120</v>
      </c>
      <c r="E46" s="14">
        <v>43497</v>
      </c>
      <c r="F46" s="15">
        <f t="shared" si="1"/>
        <v>45.058752836363638</v>
      </c>
      <c r="G46" s="16">
        <v>45058752.836363636</v>
      </c>
      <c r="H46" s="33">
        <v>46005</v>
      </c>
      <c r="I46" s="17">
        <v>0.56726442777958919</v>
      </c>
      <c r="J46" s="18">
        <v>0.66420182688125273</v>
      </c>
      <c r="K46" s="33">
        <f t="shared" si="2"/>
        <v>979.43164517690764</v>
      </c>
      <c r="L46" s="19">
        <f>K46/$AH$31</f>
        <v>6.8720398976377522E-2</v>
      </c>
      <c r="M46" s="20">
        <v>0</v>
      </c>
      <c r="N46" s="21" t="s">
        <v>29</v>
      </c>
      <c r="O46" s="22" t="s">
        <v>30</v>
      </c>
      <c r="P46" s="22" t="s">
        <v>31</v>
      </c>
      <c r="Q46" s="22" t="s">
        <v>70</v>
      </c>
      <c r="R46" s="21"/>
      <c r="S46" s="21"/>
      <c r="T46" s="21"/>
      <c r="U46" s="21"/>
      <c r="V46" s="21"/>
      <c r="W46" s="23" t="s">
        <v>32</v>
      </c>
      <c r="X46" s="23" t="s">
        <v>32</v>
      </c>
      <c r="Y46" s="5"/>
      <c r="Z46" s="24" t="s">
        <v>158</v>
      </c>
      <c r="AA46" s="16">
        <v>1000000</v>
      </c>
      <c r="AB46" s="16">
        <v>1863</v>
      </c>
      <c r="AC46" s="16">
        <f t="shared" si="0"/>
        <v>536.76865271068175</v>
      </c>
      <c r="AD46" s="5"/>
      <c r="AE46" s="13"/>
      <c r="AF46" s="13" t="s">
        <v>159</v>
      </c>
      <c r="AG46" s="5" t="s">
        <v>76</v>
      </c>
      <c r="AH46" s="38">
        <v>0.77700000000000002</v>
      </c>
      <c r="AI46" s="39" t="s">
        <v>76</v>
      </c>
      <c r="AJ46" s="39" t="s">
        <v>76</v>
      </c>
    </row>
    <row r="47" spans="1:48" s="46" customFormat="1" x14ac:dyDescent="0.25">
      <c r="A47" s="12"/>
      <c r="B47" s="13"/>
      <c r="C47" s="2"/>
      <c r="D47" s="3"/>
      <c r="E47" s="3"/>
      <c r="F47" s="3"/>
      <c r="G47" s="59"/>
      <c r="H47" s="60"/>
      <c r="I47" s="61"/>
      <c r="J47" s="61"/>
      <c r="K47" s="3"/>
      <c r="L47" s="3"/>
      <c r="M47" s="3"/>
      <c r="N47" s="3"/>
      <c r="O47" s="3"/>
      <c r="P47" s="3"/>
      <c r="Q47" s="3"/>
      <c r="R47" s="3"/>
      <c r="S47" s="3"/>
      <c r="T47" s="3"/>
      <c r="U47" s="3"/>
      <c r="V47" s="3"/>
      <c r="W47" s="3"/>
      <c r="X47" s="3"/>
      <c r="Y47" s="42"/>
      <c r="Z47" s="43" t="s">
        <v>161</v>
      </c>
      <c r="AA47" s="42">
        <v>500000</v>
      </c>
      <c r="AB47" s="42">
        <v>1722</v>
      </c>
      <c r="AC47" s="42">
        <f t="shared" si="0"/>
        <v>290.36004645760744</v>
      </c>
      <c r="AD47" s="42"/>
      <c r="AE47" s="41"/>
      <c r="AF47" s="35" t="s">
        <v>162</v>
      </c>
      <c r="AG47" s="33">
        <v>10968.445</v>
      </c>
      <c r="AH47" s="44">
        <v>0.76100000000000001</v>
      </c>
      <c r="AI47" s="40">
        <v>19.7</v>
      </c>
      <c r="AJ47" s="40">
        <v>46.9</v>
      </c>
    </row>
    <row r="48" spans="1:48" x14ac:dyDescent="0.25">
      <c r="B48" s="13"/>
      <c r="D48" s="3"/>
      <c r="E48" s="3"/>
      <c r="F48" s="3"/>
      <c r="G48" s="59"/>
      <c r="H48" s="60"/>
      <c r="I48" s="61"/>
      <c r="J48" s="61"/>
      <c r="K48" s="3"/>
      <c r="L48" s="3"/>
      <c r="M48" s="3"/>
      <c r="N48" s="3"/>
      <c r="O48" s="3"/>
      <c r="P48" s="3"/>
      <c r="Q48" s="3"/>
      <c r="R48" s="3"/>
      <c r="S48" s="3"/>
      <c r="T48" s="3"/>
      <c r="U48" s="3"/>
      <c r="V48" s="3"/>
      <c r="W48" s="3"/>
      <c r="X48" s="3"/>
      <c r="Y48" s="5"/>
      <c r="Z48" s="24" t="s">
        <v>163</v>
      </c>
      <c r="AA48" s="16">
        <v>300000</v>
      </c>
      <c r="AB48" s="16">
        <v>1618</v>
      </c>
      <c r="AC48" s="16">
        <f t="shared" si="0"/>
        <v>185.4140914709518</v>
      </c>
      <c r="AD48" s="5"/>
      <c r="AE48" s="13"/>
      <c r="AJ48" s="39"/>
    </row>
    <row r="49" spans="1:31" x14ac:dyDescent="0.25">
      <c r="B49" s="13"/>
      <c r="D49" s="3"/>
      <c r="E49" s="3"/>
      <c r="F49" s="3"/>
      <c r="G49" s="59"/>
      <c r="H49" s="60"/>
      <c r="I49" s="61"/>
      <c r="J49" s="61"/>
      <c r="K49" s="3"/>
      <c r="L49" s="3"/>
      <c r="M49" s="3"/>
      <c r="N49" s="3"/>
      <c r="O49" s="3"/>
      <c r="P49" s="3"/>
      <c r="Q49" s="3"/>
      <c r="R49" s="3"/>
      <c r="S49" s="3"/>
      <c r="T49" s="3"/>
      <c r="U49" s="3"/>
      <c r="V49" s="3"/>
      <c r="W49" s="3"/>
      <c r="X49" s="3"/>
      <c r="Y49" s="5"/>
      <c r="Z49" s="24" t="s">
        <v>165</v>
      </c>
      <c r="AA49" s="16">
        <v>300000</v>
      </c>
      <c r="AB49" s="16">
        <v>1618</v>
      </c>
      <c r="AC49" s="16">
        <f t="shared" si="0"/>
        <v>185.4140914709518</v>
      </c>
      <c r="AD49" s="5"/>
      <c r="AE49" s="13"/>
    </row>
    <row r="50" spans="1:31" x14ac:dyDescent="0.25">
      <c r="B50" s="13"/>
      <c r="W50" s="3"/>
      <c r="X50" s="3"/>
      <c r="Y50" s="5"/>
      <c r="Z50" s="24" t="s">
        <v>167</v>
      </c>
      <c r="AA50" s="16">
        <v>500000</v>
      </c>
      <c r="AB50" s="16">
        <v>1630</v>
      </c>
      <c r="AC50" s="16">
        <f t="shared" si="0"/>
        <v>306.74846625766872</v>
      </c>
      <c r="AD50" s="5"/>
      <c r="AE50" s="13"/>
    </row>
    <row r="51" spans="1:31" x14ac:dyDescent="0.25">
      <c r="D51" s="64"/>
      <c r="E51" s="3"/>
      <c r="F51" s="3"/>
      <c r="G51" s="59"/>
      <c r="H51" s="60"/>
      <c r="I51" s="61"/>
      <c r="J51" s="61"/>
      <c r="K51" s="3"/>
      <c r="L51" s="3"/>
      <c r="M51" s="3"/>
      <c r="N51" s="3"/>
      <c r="O51" s="3"/>
      <c r="P51" s="3"/>
      <c r="Q51" s="3"/>
      <c r="R51" s="3"/>
      <c r="S51" s="3"/>
      <c r="T51" s="3"/>
      <c r="U51" s="3"/>
      <c r="V51" s="3"/>
      <c r="W51" s="3"/>
      <c r="X51" s="3"/>
      <c r="Y51" s="5"/>
      <c r="Z51" s="24" t="s">
        <v>168</v>
      </c>
      <c r="AA51" s="16">
        <v>400000</v>
      </c>
      <c r="AB51" s="16">
        <v>753</v>
      </c>
      <c r="AC51" s="16">
        <f t="shared" si="0"/>
        <v>531.20849933598936</v>
      </c>
      <c r="AD51" s="5"/>
      <c r="AE51" s="13"/>
    </row>
    <row r="52" spans="1:31" ht="13.9" customHeight="1" x14ac:dyDescent="0.25">
      <c r="D52" s="64"/>
      <c r="E52" s="3"/>
      <c r="F52" s="3"/>
      <c r="G52" s="59"/>
      <c r="H52" s="60"/>
      <c r="I52" s="61"/>
      <c r="J52" s="61"/>
      <c r="K52" s="3"/>
      <c r="L52" s="3"/>
      <c r="M52" s="3"/>
      <c r="N52" s="3"/>
      <c r="O52" s="3"/>
      <c r="P52" s="3"/>
      <c r="Q52" s="3"/>
      <c r="R52" s="3"/>
      <c r="S52" s="3"/>
      <c r="T52" s="3"/>
      <c r="U52" s="3"/>
      <c r="V52" s="3"/>
      <c r="W52" s="3"/>
      <c r="X52" s="3"/>
      <c r="Y52" s="5"/>
      <c r="Z52" s="24" t="s">
        <v>151</v>
      </c>
      <c r="AA52" s="16">
        <v>300000</v>
      </c>
      <c r="AB52" s="16">
        <v>1114</v>
      </c>
      <c r="AC52" s="16">
        <f t="shared" si="0"/>
        <v>269.29982046678634</v>
      </c>
      <c r="AD52" s="5"/>
      <c r="AE52" s="13"/>
    </row>
    <row r="53" spans="1:31" x14ac:dyDescent="0.25">
      <c r="D53" s="64"/>
      <c r="E53" s="3"/>
      <c r="F53" s="3"/>
      <c r="G53" s="59"/>
      <c r="H53" s="60"/>
      <c r="I53" s="61"/>
      <c r="J53" s="61"/>
      <c r="K53" s="3"/>
      <c r="L53" s="3"/>
      <c r="M53" s="3"/>
      <c r="N53" s="3"/>
      <c r="O53" s="3"/>
      <c r="P53" s="3"/>
      <c r="Q53" s="3"/>
      <c r="R53" s="3"/>
      <c r="S53" s="3"/>
      <c r="T53" s="3"/>
      <c r="U53" s="3"/>
      <c r="V53" s="3"/>
      <c r="W53" s="3"/>
      <c r="X53" s="3"/>
      <c r="Y53" s="5"/>
      <c r="Z53" s="62" t="s">
        <v>169</v>
      </c>
      <c r="AA53" s="16">
        <v>300000</v>
      </c>
      <c r="AB53" s="16">
        <v>1350</v>
      </c>
      <c r="AC53" s="16">
        <f t="shared" si="0"/>
        <v>222.22222222222223</v>
      </c>
      <c r="AD53" s="5"/>
      <c r="AE53" s="13"/>
    </row>
    <row r="54" spans="1:31" x14ac:dyDescent="0.25">
      <c r="A54" s="63" t="s">
        <v>302</v>
      </c>
      <c r="D54" s="64"/>
      <c r="E54" s="3"/>
      <c r="F54" s="3"/>
      <c r="G54" s="59"/>
      <c r="H54" s="60"/>
      <c r="I54" s="61"/>
      <c r="J54" s="61"/>
      <c r="K54" s="3"/>
      <c r="L54" s="3"/>
      <c r="M54" s="3"/>
      <c r="N54" s="3"/>
      <c r="O54" s="3"/>
      <c r="P54" s="3"/>
      <c r="Q54" s="3"/>
      <c r="R54" s="3"/>
      <c r="S54" s="3"/>
      <c r="T54" s="3"/>
      <c r="U54" s="3"/>
      <c r="V54" s="3"/>
      <c r="W54" s="3"/>
      <c r="X54" s="3"/>
      <c r="Y54" s="5"/>
      <c r="Z54" s="62" t="s">
        <v>170</v>
      </c>
      <c r="AA54" s="16">
        <v>2000000</v>
      </c>
      <c r="AB54" s="16">
        <v>2912</v>
      </c>
      <c r="AC54" s="16">
        <f t="shared" si="0"/>
        <v>686.8131868131868</v>
      </c>
      <c r="AD54" s="5"/>
      <c r="AE54" s="13"/>
    </row>
    <row r="55" spans="1:31" x14ac:dyDescent="0.25">
      <c r="A55" s="63" t="s">
        <v>296</v>
      </c>
      <c r="D55" s="64"/>
      <c r="E55" s="3"/>
      <c r="F55" s="3"/>
      <c r="G55" s="59"/>
      <c r="H55" s="60"/>
      <c r="I55" s="61"/>
      <c r="J55" s="61"/>
      <c r="K55" s="3"/>
      <c r="L55" s="3"/>
      <c r="M55" s="3"/>
      <c r="N55" s="3"/>
      <c r="O55" s="3"/>
      <c r="P55" s="3"/>
      <c r="Q55" s="3"/>
      <c r="R55" s="3"/>
      <c r="S55" s="3"/>
      <c r="T55" s="3"/>
      <c r="U55" s="3"/>
      <c r="V55" s="3"/>
      <c r="W55" s="3"/>
      <c r="X55" s="3"/>
      <c r="Y55" s="5"/>
      <c r="Z55" s="62" t="s">
        <v>171</v>
      </c>
      <c r="AA55" s="56">
        <v>250000</v>
      </c>
      <c r="AB55" s="56">
        <v>285</v>
      </c>
      <c r="AC55" s="56">
        <f t="shared" si="0"/>
        <v>877.19298245614038</v>
      </c>
      <c r="AD55" s="5"/>
      <c r="AE55" s="13"/>
    </row>
    <row r="56" spans="1:31" x14ac:dyDescent="0.25">
      <c r="A56" s="63" t="s">
        <v>297</v>
      </c>
      <c r="D56" s="64"/>
      <c r="E56" s="3"/>
      <c r="F56" s="3"/>
      <c r="G56" s="59"/>
      <c r="H56" s="60"/>
      <c r="I56" s="61"/>
      <c r="J56" s="61"/>
      <c r="K56" s="3"/>
      <c r="L56" s="3"/>
      <c r="M56" s="3"/>
      <c r="N56" s="3"/>
      <c r="O56" s="3"/>
      <c r="P56" s="3"/>
      <c r="Q56" s="3"/>
      <c r="R56" s="3"/>
      <c r="S56" s="3"/>
      <c r="T56" s="3"/>
      <c r="U56" s="3"/>
      <c r="V56" s="3"/>
      <c r="W56" s="3"/>
      <c r="X56" s="3"/>
      <c r="Y56" s="5"/>
      <c r="Z56" s="62" t="s">
        <v>172</v>
      </c>
      <c r="AA56" s="56">
        <v>250000</v>
      </c>
      <c r="AB56" s="56">
        <v>277</v>
      </c>
      <c r="AC56" s="56">
        <f t="shared" si="0"/>
        <v>902.52707581227435</v>
      </c>
      <c r="AD56" s="5"/>
      <c r="AE56" s="13"/>
    </row>
    <row r="57" spans="1:31" x14ac:dyDescent="0.25">
      <c r="A57" s="63" t="s">
        <v>173</v>
      </c>
      <c r="D57" s="64"/>
      <c r="E57" s="3"/>
      <c r="F57" s="3"/>
      <c r="G57" s="59"/>
      <c r="H57" s="60"/>
      <c r="I57" s="61"/>
      <c r="J57" s="61"/>
      <c r="K57" s="3"/>
      <c r="L57" s="3"/>
      <c r="M57" s="3"/>
      <c r="N57" s="3"/>
      <c r="O57" s="3"/>
      <c r="P57" s="3"/>
      <c r="Q57" s="3"/>
      <c r="R57" s="3"/>
      <c r="S57" s="3"/>
      <c r="T57" s="3"/>
      <c r="U57" s="3"/>
      <c r="V57" s="3"/>
      <c r="W57" s="3"/>
      <c r="X57" s="3"/>
      <c r="Y57" s="5"/>
      <c r="Z57" s="62" t="s">
        <v>174</v>
      </c>
      <c r="AA57" s="56">
        <v>250000</v>
      </c>
      <c r="AB57" s="56">
        <v>333</v>
      </c>
      <c r="AC57" s="56">
        <f t="shared" si="0"/>
        <v>750.75075075075074</v>
      </c>
      <c r="AD57" s="5"/>
      <c r="AE57" s="13"/>
    </row>
    <row r="58" spans="1:31" x14ac:dyDescent="0.25">
      <c r="A58" s="63" t="s">
        <v>298</v>
      </c>
      <c r="D58" s="64"/>
      <c r="E58" s="3"/>
      <c r="F58" s="3"/>
      <c r="G58" s="59"/>
      <c r="H58" s="60"/>
      <c r="I58" s="61"/>
      <c r="J58" s="61"/>
      <c r="K58" s="3"/>
      <c r="L58" s="3"/>
      <c r="M58" s="3"/>
      <c r="N58" s="3"/>
      <c r="O58" s="3"/>
      <c r="P58" s="3"/>
      <c r="Q58" s="3"/>
      <c r="R58" s="3"/>
      <c r="S58" s="3"/>
      <c r="T58" s="3"/>
      <c r="U58" s="3"/>
      <c r="V58" s="3"/>
      <c r="W58" s="3"/>
      <c r="X58" s="3"/>
      <c r="Y58" s="5"/>
      <c r="Z58" s="24" t="s">
        <v>175</v>
      </c>
      <c r="AA58" s="16">
        <v>250000</v>
      </c>
      <c r="AB58" s="16">
        <v>335</v>
      </c>
      <c r="AC58" s="16">
        <f t="shared" si="0"/>
        <v>746.26865671641792</v>
      </c>
      <c r="AD58" s="5"/>
      <c r="AE58" s="13"/>
    </row>
    <row r="59" spans="1:31" x14ac:dyDescent="0.25">
      <c r="A59" s="63" t="s">
        <v>299</v>
      </c>
      <c r="D59" s="64"/>
      <c r="E59" s="3"/>
      <c r="F59" s="3"/>
      <c r="G59" s="59"/>
      <c r="H59" s="60"/>
      <c r="I59" s="61"/>
      <c r="J59" s="61"/>
      <c r="K59" s="3"/>
      <c r="L59" s="3"/>
      <c r="M59" s="3"/>
      <c r="N59" s="3"/>
      <c r="O59" s="3"/>
      <c r="P59" s="3"/>
      <c r="Q59" s="3"/>
      <c r="R59" s="3"/>
      <c r="S59" s="3"/>
      <c r="T59" s="3"/>
      <c r="U59" s="3"/>
      <c r="V59" s="3"/>
      <c r="W59" s="3"/>
      <c r="X59" s="3"/>
      <c r="Y59" s="5"/>
      <c r="Z59" s="24"/>
      <c r="AA59" s="16"/>
      <c r="AB59" s="16"/>
      <c r="AC59" s="16"/>
      <c r="AD59" s="5"/>
      <c r="AE59" s="13"/>
    </row>
    <row r="60" spans="1:31" x14ac:dyDescent="0.25">
      <c r="A60" s="63" t="s">
        <v>300</v>
      </c>
      <c r="D60" s="64"/>
      <c r="E60" s="3"/>
      <c r="F60" s="3"/>
      <c r="G60" s="59"/>
      <c r="H60" s="60"/>
      <c r="I60" s="61"/>
      <c r="J60" s="61"/>
      <c r="K60" s="3"/>
      <c r="L60" s="3"/>
      <c r="M60" s="3"/>
      <c r="N60" s="3"/>
      <c r="O60" s="3"/>
      <c r="P60" s="3"/>
      <c r="Q60" s="3"/>
      <c r="R60" s="3"/>
      <c r="S60" s="3"/>
      <c r="T60" s="3"/>
      <c r="U60" s="3"/>
      <c r="V60" s="3"/>
      <c r="W60" s="3"/>
      <c r="X60" s="3"/>
      <c r="Y60" s="5"/>
      <c r="Z60" s="24"/>
      <c r="AA60" s="16"/>
      <c r="AB60" s="16"/>
      <c r="AC60" s="16"/>
      <c r="AD60" s="5"/>
      <c r="AE60" s="13"/>
    </row>
    <row r="61" spans="1:31" x14ac:dyDescent="0.25">
      <c r="A61" s="63" t="s">
        <v>301</v>
      </c>
      <c r="D61" s="64"/>
      <c r="E61" s="3"/>
      <c r="F61" s="3"/>
      <c r="G61" s="59"/>
      <c r="H61" s="60"/>
      <c r="I61" s="61"/>
      <c r="J61" s="61"/>
      <c r="K61" s="3"/>
      <c r="L61" s="3"/>
      <c r="M61" s="3"/>
      <c r="N61" s="3"/>
      <c r="O61" s="3"/>
      <c r="P61" s="3"/>
      <c r="Q61" s="3"/>
      <c r="R61" s="3"/>
      <c r="S61" s="3"/>
      <c r="T61" s="3"/>
      <c r="U61" s="3"/>
      <c r="V61" s="3"/>
      <c r="W61" s="3"/>
      <c r="X61" s="3"/>
      <c r="Y61" s="5"/>
      <c r="Z61" s="24"/>
      <c r="AA61" s="16"/>
      <c r="AB61" s="16"/>
      <c r="AC61" s="16"/>
      <c r="AD61" s="5"/>
      <c r="AE61" s="13"/>
    </row>
    <row r="62" spans="1:31" x14ac:dyDescent="0.25">
      <c r="A62" s="63" t="s">
        <v>303</v>
      </c>
      <c r="D62" s="64"/>
      <c r="E62" s="3"/>
      <c r="F62" s="3"/>
      <c r="G62" s="3"/>
      <c r="H62" s="3"/>
      <c r="I62" s="3"/>
      <c r="K62" s="3"/>
      <c r="L62" s="3"/>
      <c r="M62" s="3"/>
      <c r="N62" s="3"/>
      <c r="O62" s="3"/>
      <c r="P62" s="3"/>
      <c r="Q62" s="3"/>
      <c r="R62" s="3"/>
      <c r="S62" s="3"/>
      <c r="T62" s="3"/>
      <c r="U62" s="3"/>
      <c r="V62" s="3"/>
      <c r="W62" s="3"/>
      <c r="X62" s="3"/>
      <c r="Y62" s="5"/>
      <c r="Z62" s="24" t="s">
        <v>176</v>
      </c>
      <c r="AA62" s="16">
        <v>250000</v>
      </c>
      <c r="AB62" s="16">
        <v>378</v>
      </c>
      <c r="AC62" s="16">
        <f t="shared" si="0"/>
        <v>661.37566137566137</v>
      </c>
      <c r="AD62" s="5"/>
      <c r="AE62" s="13"/>
    </row>
    <row r="63" spans="1:31" x14ac:dyDescent="0.25">
      <c r="A63" s="63" t="s">
        <v>304</v>
      </c>
      <c r="P63" s="3"/>
      <c r="Q63" s="3"/>
      <c r="R63" s="3"/>
      <c r="S63" s="3"/>
      <c r="T63" s="3"/>
      <c r="U63" s="3"/>
      <c r="V63" s="3"/>
      <c r="W63" s="3"/>
      <c r="X63" s="3"/>
      <c r="Y63" s="5"/>
      <c r="Z63" s="24" t="s">
        <v>177</v>
      </c>
      <c r="AA63" s="16">
        <v>300000</v>
      </c>
      <c r="AB63" s="16">
        <v>379</v>
      </c>
      <c r="AC63" s="16">
        <f>AA63/AB63</f>
        <v>791.55672823218993</v>
      </c>
      <c r="AD63" s="5"/>
      <c r="AE63" s="13"/>
    </row>
    <row r="64" spans="1:31" x14ac:dyDescent="0.25">
      <c r="A64" s="63" t="s">
        <v>305</v>
      </c>
      <c r="D64" s="65"/>
      <c r="E64" s="3"/>
      <c r="F64" s="3"/>
      <c r="G64" s="3"/>
      <c r="H64" s="3"/>
      <c r="I64" s="3"/>
      <c r="K64" s="3"/>
      <c r="L64" s="3"/>
      <c r="M64" s="3"/>
      <c r="N64" s="3"/>
      <c r="O64" s="3"/>
      <c r="P64" s="3"/>
      <c r="Q64" s="3"/>
      <c r="R64" s="3"/>
      <c r="S64" s="3"/>
      <c r="T64" s="3"/>
      <c r="U64" s="3"/>
      <c r="V64" s="3"/>
      <c r="W64" s="3"/>
      <c r="X64" s="3"/>
      <c r="Y64" s="5"/>
      <c r="Z64" s="24"/>
      <c r="AA64" s="16"/>
      <c r="AB64" s="16"/>
      <c r="AC64" s="16"/>
      <c r="AD64" s="5"/>
      <c r="AE64" s="13"/>
    </row>
    <row r="65" spans="1:31" x14ac:dyDescent="0.25">
      <c r="A65" s="63" t="s">
        <v>306</v>
      </c>
      <c r="D65" s="65"/>
      <c r="E65" s="3"/>
      <c r="F65" s="3"/>
      <c r="G65" s="3"/>
      <c r="H65" s="3"/>
      <c r="I65" s="3"/>
      <c r="K65" s="3"/>
      <c r="L65" s="3"/>
      <c r="M65" s="3"/>
      <c r="N65" s="3"/>
      <c r="O65" s="3"/>
      <c r="P65" s="3"/>
      <c r="Q65" s="3"/>
      <c r="R65" s="3"/>
      <c r="S65" s="3"/>
      <c r="T65" s="3"/>
      <c r="U65" s="3"/>
      <c r="V65" s="3"/>
      <c r="W65" s="66"/>
      <c r="X65" s="66"/>
      <c r="Y65" s="5"/>
      <c r="Z65" s="24"/>
      <c r="AA65" s="16"/>
      <c r="AB65" s="16"/>
      <c r="AC65" s="16"/>
      <c r="AD65" s="5"/>
      <c r="AE65" s="13"/>
    </row>
    <row r="66" spans="1:31" x14ac:dyDescent="0.25">
      <c r="A66" s="63" t="s">
        <v>307</v>
      </c>
      <c r="D66" s="64"/>
      <c r="E66" s="3"/>
      <c r="F66" s="3"/>
      <c r="G66" s="3"/>
      <c r="H66" s="3"/>
      <c r="I66" s="3"/>
      <c r="K66" s="3"/>
      <c r="L66" s="3"/>
      <c r="M66" s="3"/>
      <c r="N66" s="3"/>
      <c r="O66" s="3"/>
      <c r="P66" s="66"/>
      <c r="Q66" s="66"/>
      <c r="R66" s="66"/>
      <c r="S66" s="66"/>
      <c r="T66" s="66"/>
      <c r="U66" s="66"/>
      <c r="V66" s="66"/>
      <c r="W66" s="3"/>
      <c r="X66" s="3"/>
      <c r="Y66" s="5"/>
      <c r="Z66" s="24"/>
      <c r="AA66" s="16"/>
      <c r="AB66" s="16"/>
      <c r="AC66" s="16"/>
      <c r="AD66" s="25"/>
      <c r="AE66" s="13"/>
    </row>
    <row r="67" spans="1:31" ht="19.899999999999999" customHeight="1" x14ac:dyDescent="0.25">
      <c r="A67" s="63" t="s">
        <v>308</v>
      </c>
      <c r="D67" s="66"/>
      <c r="E67" s="66"/>
      <c r="F67" s="66"/>
      <c r="G67" s="66"/>
      <c r="H67" s="66"/>
      <c r="I67" s="66"/>
      <c r="J67" s="66"/>
      <c r="K67" s="66"/>
      <c r="L67" s="66"/>
      <c r="M67" s="66"/>
      <c r="N67" s="66"/>
      <c r="O67" s="66"/>
      <c r="P67" s="66"/>
      <c r="Q67" s="66"/>
      <c r="R67" s="66"/>
      <c r="S67" s="66"/>
      <c r="T67" s="66"/>
      <c r="U67" s="66"/>
      <c r="V67" s="66"/>
      <c r="Y67" s="5"/>
      <c r="Z67" s="24" t="s">
        <v>178</v>
      </c>
      <c r="AA67" s="16">
        <v>300000</v>
      </c>
      <c r="AB67" s="16">
        <v>350.1821608655211</v>
      </c>
      <c r="AC67" s="16">
        <f>AA67/AB67</f>
        <v>856.69698096131083</v>
      </c>
      <c r="AD67" s="25"/>
    </row>
    <row r="68" spans="1:31" ht="24" customHeight="1" x14ac:dyDescent="0.25">
      <c r="A68" s="63" t="s">
        <v>309</v>
      </c>
      <c r="L68" s="2"/>
      <c r="M68" s="2"/>
      <c r="Y68" s="5"/>
      <c r="Z68" s="24" t="s">
        <v>179</v>
      </c>
      <c r="AA68" s="16">
        <v>300000</v>
      </c>
      <c r="AB68" s="16">
        <v>374.91770235458944</v>
      </c>
      <c r="AC68" s="16">
        <f>AA68/AB68</f>
        <v>800.17560684895636</v>
      </c>
      <c r="AD68" s="25"/>
    </row>
    <row r="69" spans="1:31" ht="21" customHeight="1" x14ac:dyDescent="0.25">
      <c r="A69" s="65" t="s">
        <v>310</v>
      </c>
      <c r="Y69" s="5"/>
      <c r="Z69" s="24" t="s">
        <v>180</v>
      </c>
      <c r="AA69" s="16">
        <v>200000</v>
      </c>
      <c r="AB69" s="16">
        <v>374.93336886420639</v>
      </c>
      <c r="AC69" s="16">
        <f>AA69/AB69</f>
        <v>533.42811445634788</v>
      </c>
      <c r="AD69" s="25"/>
    </row>
    <row r="70" spans="1:31" ht="18.600000000000001" customHeight="1" x14ac:dyDescent="0.25">
      <c r="A70" s="65" t="s">
        <v>311</v>
      </c>
      <c r="Y70" s="5"/>
      <c r="AD70" s="25"/>
    </row>
    <row r="71" spans="1:31" ht="27.6" customHeight="1" x14ac:dyDescent="0.25">
      <c r="A71" s="65" t="s">
        <v>181</v>
      </c>
      <c r="Y71" s="5"/>
      <c r="AD71" s="25"/>
    </row>
    <row r="72" spans="1:31" ht="12" customHeight="1" x14ac:dyDescent="0.25">
      <c r="Y72" s="5"/>
      <c r="AD72" s="25"/>
    </row>
    <row r="73" spans="1:31" ht="12" customHeight="1" x14ac:dyDescent="0.25">
      <c r="Y73" s="5"/>
      <c r="Z73" s="24" t="s">
        <v>182</v>
      </c>
      <c r="AA73" s="16">
        <v>1750000</v>
      </c>
      <c r="AB73" s="16">
        <v>1049</v>
      </c>
      <c r="AC73" s="16">
        <f t="shared" si="0"/>
        <v>1668.2554814108676</v>
      </c>
      <c r="AD73" s="25"/>
    </row>
    <row r="74" spans="1:31" ht="12" customHeight="1" x14ac:dyDescent="0.25">
      <c r="Y74" s="5"/>
      <c r="Z74" s="24" t="s">
        <v>183</v>
      </c>
      <c r="AA74" s="16">
        <v>600000</v>
      </c>
      <c r="AB74" s="16">
        <v>1137</v>
      </c>
      <c r="AC74" s="16">
        <f t="shared" si="0"/>
        <v>527.70448548812669</v>
      </c>
      <c r="AD74" s="25"/>
    </row>
    <row r="75" spans="1:31" ht="18" customHeight="1" x14ac:dyDescent="0.2">
      <c r="B75" s="67"/>
      <c r="L75" s="2"/>
      <c r="M75" s="2"/>
      <c r="Y75" s="5"/>
      <c r="Z75" s="24" t="s">
        <v>184</v>
      </c>
      <c r="AA75" s="16">
        <v>1000000</v>
      </c>
      <c r="AB75" s="16">
        <v>1105</v>
      </c>
      <c r="AC75" s="16">
        <f t="shared" si="0"/>
        <v>904.97737556561083</v>
      </c>
    </row>
    <row r="76" spans="1:31" ht="18" customHeight="1" x14ac:dyDescent="0.25">
      <c r="L76" s="2"/>
      <c r="M76" s="2"/>
      <c r="Y76" s="5"/>
      <c r="Z76" s="24" t="s">
        <v>185</v>
      </c>
      <c r="AA76" s="16">
        <v>1500000</v>
      </c>
      <c r="AB76" s="16">
        <v>1090</v>
      </c>
      <c r="AC76" s="16">
        <f t="shared" si="0"/>
        <v>1376.1467889908256</v>
      </c>
    </row>
    <row r="77" spans="1:31" ht="35.450000000000003" customHeight="1" x14ac:dyDescent="0.25">
      <c r="L77" s="2"/>
      <c r="M77" s="2"/>
      <c r="Z77" s="24" t="s">
        <v>186</v>
      </c>
      <c r="AA77" s="16">
        <v>1000000</v>
      </c>
      <c r="AB77" s="16">
        <v>1079.6403499074536</v>
      </c>
      <c r="AC77" s="16">
        <f t="shared" si="0"/>
        <v>926.23437062695893</v>
      </c>
      <c r="AD77" s="25"/>
    </row>
    <row r="78" spans="1:31" ht="12" customHeight="1" x14ac:dyDescent="0.25">
      <c r="L78" s="2"/>
      <c r="M78" s="2"/>
      <c r="Y78" s="5"/>
      <c r="Z78" s="24" t="s">
        <v>187</v>
      </c>
      <c r="AA78" s="16">
        <v>2000000</v>
      </c>
      <c r="AB78" s="16">
        <v>1356</v>
      </c>
      <c r="AC78" s="16">
        <f t="shared" si="0"/>
        <v>1474.9262536873157</v>
      </c>
      <c r="AD78" s="25"/>
    </row>
    <row r="79" spans="1:31" ht="24" customHeight="1" x14ac:dyDescent="0.25">
      <c r="L79" s="2"/>
      <c r="M79" s="2"/>
      <c r="Y79" s="58">
        <v>1500000</v>
      </c>
      <c r="Z79" s="24" t="s">
        <v>188</v>
      </c>
      <c r="AA79" s="16">
        <v>500000</v>
      </c>
      <c r="AB79" s="16">
        <v>484</v>
      </c>
      <c r="AC79" s="16">
        <f t="shared" si="0"/>
        <v>1033.0578512396694</v>
      </c>
    </row>
    <row r="80" spans="1:31" ht="12" customHeight="1" x14ac:dyDescent="0.25">
      <c r="L80" s="2"/>
      <c r="M80" s="2"/>
      <c r="Z80" s="24" t="s">
        <v>189</v>
      </c>
      <c r="AA80" s="16">
        <v>1500000</v>
      </c>
      <c r="AB80" s="16">
        <v>516</v>
      </c>
      <c r="AC80" s="16">
        <f t="shared" si="0"/>
        <v>2906.9767441860463</v>
      </c>
    </row>
    <row r="81" spans="4:34" ht="12" customHeight="1" x14ac:dyDescent="0.25">
      <c r="L81" s="2"/>
      <c r="M81" s="2"/>
      <c r="Z81" s="24" t="s">
        <v>190</v>
      </c>
      <c r="AA81" s="16">
        <v>500000</v>
      </c>
      <c r="AB81" s="16">
        <v>1162</v>
      </c>
      <c r="AC81" s="16">
        <f t="shared" si="0"/>
        <v>430.29259896729775</v>
      </c>
    </row>
    <row r="82" spans="4:34" ht="12" customHeight="1" x14ac:dyDescent="0.25">
      <c r="L82" s="2"/>
      <c r="M82" s="2"/>
      <c r="Z82" s="24" t="s">
        <v>191</v>
      </c>
      <c r="AA82" s="16">
        <v>500000</v>
      </c>
      <c r="AB82" s="16">
        <v>1215</v>
      </c>
      <c r="AC82" s="16">
        <f t="shared" si="0"/>
        <v>411.52263374485597</v>
      </c>
    </row>
    <row r="83" spans="4:34" ht="12.75" customHeight="1" x14ac:dyDescent="0.25">
      <c r="L83" s="2"/>
      <c r="M83" s="2"/>
      <c r="Z83" s="24" t="s">
        <v>192</v>
      </c>
      <c r="AA83" s="16">
        <v>500000</v>
      </c>
      <c r="AB83" s="16">
        <v>1240</v>
      </c>
      <c r="AC83" s="16">
        <f t="shared" si="0"/>
        <v>403.22580645161293</v>
      </c>
    </row>
    <row r="84" spans="4:34" x14ac:dyDescent="0.25">
      <c r="L84" s="2"/>
      <c r="M84" s="2"/>
      <c r="Z84" s="24" t="s">
        <v>193</v>
      </c>
      <c r="AA84" s="16">
        <v>2000000</v>
      </c>
      <c r="AB84" s="16">
        <v>1692.2394960096206</v>
      </c>
      <c r="AC84" s="16">
        <f t="shared" si="0"/>
        <v>1181.8658084249262</v>
      </c>
    </row>
    <row r="85" spans="4:34" x14ac:dyDescent="0.25">
      <c r="L85" s="2"/>
      <c r="M85" s="2"/>
      <c r="Z85" s="24" t="s">
        <v>194</v>
      </c>
      <c r="AA85" s="16">
        <v>250000</v>
      </c>
      <c r="AB85" s="16">
        <v>1144</v>
      </c>
      <c r="AC85" s="16">
        <f t="shared" si="0"/>
        <v>218.53146853146853</v>
      </c>
    </row>
    <row r="86" spans="4:34" ht="12" customHeight="1" x14ac:dyDescent="0.25">
      <c r="L86" s="2"/>
      <c r="M86" s="2"/>
      <c r="Z86" s="24" t="s">
        <v>195</v>
      </c>
      <c r="AA86" s="16">
        <v>2000000</v>
      </c>
      <c r="AB86" s="16">
        <v>1144</v>
      </c>
      <c r="AC86" s="16">
        <f t="shared" si="0"/>
        <v>1748.2517482517483</v>
      </c>
      <c r="AF86" s="68"/>
      <c r="AG86" s="68"/>
      <c r="AH86" s="69"/>
    </row>
    <row r="87" spans="4:34" ht="12" customHeight="1" x14ac:dyDescent="0.25">
      <c r="L87" s="2"/>
      <c r="M87" s="2"/>
      <c r="Z87" s="24" t="s">
        <v>196</v>
      </c>
      <c r="AA87" s="16">
        <v>1000000</v>
      </c>
      <c r="AB87" s="16">
        <v>1373</v>
      </c>
      <c r="AC87" s="16">
        <f t="shared" si="0"/>
        <v>728.33211944646757</v>
      </c>
      <c r="AF87" s="68"/>
      <c r="AG87" s="68"/>
      <c r="AH87" s="69"/>
    </row>
    <row r="88" spans="4:34" ht="12" customHeight="1" x14ac:dyDescent="0.25">
      <c r="L88" s="2"/>
      <c r="M88" s="2"/>
      <c r="Z88" s="24" t="s">
        <v>197</v>
      </c>
      <c r="AA88" s="16">
        <v>1000000</v>
      </c>
      <c r="AB88" s="16">
        <v>1590</v>
      </c>
      <c r="AC88" s="16">
        <f t="shared" si="0"/>
        <v>628.93081761006295</v>
      </c>
      <c r="AF88" s="68"/>
      <c r="AG88" s="68"/>
      <c r="AH88" s="69"/>
    </row>
    <row r="89" spans="4:34" ht="12" customHeight="1" x14ac:dyDescent="0.25">
      <c r="L89" s="2"/>
      <c r="M89" s="2"/>
      <c r="Y89" s="68"/>
      <c r="Z89" s="24" t="s">
        <v>136</v>
      </c>
      <c r="AA89" s="16">
        <v>1000000</v>
      </c>
      <c r="AB89" s="16">
        <v>469</v>
      </c>
      <c r="AC89" s="16">
        <f t="shared" ref="AC89:AC170" si="5">AA89/AB89</f>
        <v>2132.1961620469083</v>
      </c>
      <c r="AD89" s="70"/>
      <c r="AE89" s="68"/>
      <c r="AF89" s="68"/>
      <c r="AG89" s="68"/>
      <c r="AH89" s="69"/>
    </row>
    <row r="90" spans="4:34" ht="12" customHeight="1" x14ac:dyDescent="0.25">
      <c r="L90" s="2"/>
      <c r="M90" s="2"/>
      <c r="Y90" s="68"/>
      <c r="Z90" s="24" t="s">
        <v>198</v>
      </c>
      <c r="AA90" s="16">
        <v>1000000</v>
      </c>
      <c r="AB90" s="16">
        <v>509</v>
      </c>
      <c r="AC90" s="16">
        <f t="shared" si="5"/>
        <v>1964.6365422396857</v>
      </c>
      <c r="AD90" s="70"/>
      <c r="AE90" s="68"/>
      <c r="AF90" s="68"/>
      <c r="AG90" s="68"/>
      <c r="AH90" s="69"/>
    </row>
    <row r="91" spans="4:34" ht="12" customHeight="1" x14ac:dyDescent="0.25">
      <c r="D91" s="71"/>
      <c r="E91" s="71"/>
      <c r="F91" s="72"/>
      <c r="H91" s="72"/>
      <c r="L91" s="2"/>
      <c r="M91" s="2"/>
      <c r="Y91" s="68"/>
      <c r="Z91" s="24" t="s">
        <v>199</v>
      </c>
      <c r="AA91" s="16">
        <v>550000</v>
      </c>
      <c r="AB91" s="16">
        <v>778</v>
      </c>
      <c r="AC91" s="16">
        <f t="shared" si="5"/>
        <v>706.94087403598974</v>
      </c>
      <c r="AD91" s="70"/>
      <c r="AE91" s="68"/>
      <c r="AF91" s="68"/>
      <c r="AG91" s="68"/>
      <c r="AH91" s="69"/>
    </row>
    <row r="92" spans="4:34" ht="12" customHeight="1" x14ac:dyDescent="0.25">
      <c r="D92" s="71"/>
      <c r="E92" s="71"/>
      <c r="F92" s="72"/>
      <c r="G92" s="72"/>
      <c r="L92" s="2"/>
      <c r="M92" s="2"/>
      <c r="P92" s="72"/>
      <c r="Y92" s="68"/>
      <c r="Z92" s="24" t="s">
        <v>200</v>
      </c>
      <c r="AA92" s="16">
        <v>550000</v>
      </c>
      <c r="AB92" s="16">
        <v>778</v>
      </c>
      <c r="AC92" s="16">
        <f t="shared" si="5"/>
        <v>706.94087403598974</v>
      </c>
      <c r="AD92" s="70"/>
      <c r="AE92" s="68"/>
      <c r="AF92" s="68"/>
      <c r="AG92" s="68"/>
      <c r="AH92" s="69"/>
    </row>
    <row r="93" spans="4:34" ht="12" customHeight="1" x14ac:dyDescent="0.25">
      <c r="D93" s="71"/>
      <c r="E93" s="71"/>
      <c r="F93" s="72"/>
      <c r="G93" s="72"/>
      <c r="L93" s="2"/>
      <c r="M93" s="2"/>
      <c r="N93" s="73"/>
      <c r="O93" s="74"/>
      <c r="P93" s="72"/>
      <c r="Q93" s="75"/>
      <c r="R93" s="75"/>
      <c r="S93" s="75"/>
      <c r="T93" s="75"/>
      <c r="U93" s="75"/>
      <c r="V93" s="68"/>
      <c r="W93" s="68"/>
      <c r="X93" s="68"/>
      <c r="Y93" s="68"/>
      <c r="Z93" s="24" t="s">
        <v>201</v>
      </c>
      <c r="AA93" s="16">
        <v>750000</v>
      </c>
      <c r="AB93" s="16">
        <v>1006</v>
      </c>
      <c r="AC93" s="16">
        <f t="shared" si="5"/>
        <v>745.52683896620283</v>
      </c>
      <c r="AD93" s="70"/>
      <c r="AE93" s="68"/>
      <c r="AF93" s="68"/>
      <c r="AG93" s="68"/>
      <c r="AH93" s="69"/>
    </row>
    <row r="94" spans="4:34" ht="12" customHeight="1" x14ac:dyDescent="0.25">
      <c r="G94" s="72"/>
      <c r="L94" s="2"/>
      <c r="M94" s="2"/>
      <c r="N94" s="73"/>
      <c r="O94" s="74"/>
      <c r="P94" s="72"/>
      <c r="Q94" s="75"/>
      <c r="R94" s="75"/>
      <c r="S94" s="75"/>
      <c r="T94" s="75"/>
      <c r="U94" s="75"/>
      <c r="V94" s="68"/>
      <c r="W94" s="68"/>
      <c r="X94" s="68"/>
      <c r="Y94" s="68"/>
      <c r="Z94" s="24" t="s">
        <v>202</v>
      </c>
      <c r="AA94" s="16">
        <v>500000</v>
      </c>
      <c r="AB94" s="16">
        <v>1006</v>
      </c>
      <c r="AC94" s="16">
        <f t="shared" si="5"/>
        <v>497.0178926441352</v>
      </c>
      <c r="AD94" s="70"/>
      <c r="AE94" s="68"/>
      <c r="AF94" s="68"/>
      <c r="AG94" s="68"/>
      <c r="AH94" s="69"/>
    </row>
    <row r="95" spans="4:34" ht="12" customHeight="1" x14ac:dyDescent="0.25">
      <c r="G95" s="72"/>
      <c r="L95" s="2"/>
      <c r="M95" s="2"/>
      <c r="N95" s="73"/>
      <c r="O95" s="74"/>
      <c r="P95" s="72"/>
      <c r="Q95" s="75"/>
      <c r="R95" s="75"/>
      <c r="S95" s="75"/>
      <c r="T95" s="75"/>
      <c r="U95" s="75"/>
      <c r="V95" s="68"/>
      <c r="W95" s="68"/>
      <c r="X95" s="68"/>
      <c r="Y95" s="68"/>
      <c r="Z95" s="62" t="s">
        <v>154</v>
      </c>
      <c r="AA95" s="56">
        <v>1000000</v>
      </c>
      <c r="AB95" s="16">
        <v>353</v>
      </c>
      <c r="AC95" s="16">
        <f t="shared" si="5"/>
        <v>2832.8611898016998</v>
      </c>
      <c r="AD95" s="70"/>
      <c r="AE95" s="68"/>
      <c r="AF95" s="68"/>
      <c r="AG95" s="68"/>
      <c r="AH95" s="69"/>
    </row>
    <row r="96" spans="4:34" ht="12" customHeight="1" x14ac:dyDescent="0.25">
      <c r="G96" s="72"/>
      <c r="L96" s="2"/>
      <c r="M96" s="2"/>
      <c r="N96" s="73"/>
      <c r="O96" s="74"/>
      <c r="P96" s="72"/>
      <c r="Q96" s="75"/>
      <c r="R96" s="75"/>
      <c r="S96" s="75"/>
      <c r="T96" s="75"/>
      <c r="U96" s="75"/>
      <c r="V96" s="68"/>
      <c r="W96" s="68"/>
      <c r="X96" s="68"/>
      <c r="Y96" s="68"/>
      <c r="Z96" s="62" t="s">
        <v>203</v>
      </c>
      <c r="AA96" s="56">
        <v>1500000</v>
      </c>
      <c r="AB96" s="16">
        <v>353</v>
      </c>
      <c r="AC96" s="16">
        <f t="shared" si="5"/>
        <v>4249.2917847025492</v>
      </c>
      <c r="AD96" s="70"/>
      <c r="AE96" s="68"/>
      <c r="AF96" s="68"/>
      <c r="AG96" s="68"/>
      <c r="AH96" s="69"/>
    </row>
    <row r="97" spans="2:34" x14ac:dyDescent="0.25">
      <c r="G97" s="72"/>
      <c r="L97" s="2"/>
      <c r="M97" s="2"/>
      <c r="N97" s="73"/>
      <c r="O97" s="74"/>
      <c r="P97" s="72"/>
      <c r="Q97" s="75"/>
      <c r="R97" s="75"/>
      <c r="S97" s="75"/>
      <c r="T97" s="75"/>
      <c r="U97" s="75"/>
      <c r="V97" s="68"/>
      <c r="W97" s="68"/>
      <c r="X97" s="68"/>
      <c r="Y97" s="68"/>
      <c r="Z97" s="62" t="s">
        <v>204</v>
      </c>
      <c r="AA97" s="56">
        <v>1500000</v>
      </c>
      <c r="AB97" s="16">
        <v>1814</v>
      </c>
      <c r="AC97" s="16">
        <f t="shared" si="5"/>
        <v>826.9018743109151</v>
      </c>
      <c r="AD97" s="70"/>
      <c r="AE97" s="68"/>
      <c r="AF97" s="68"/>
      <c r="AG97" s="68"/>
      <c r="AH97" s="69"/>
    </row>
    <row r="98" spans="2:34" x14ac:dyDescent="0.25">
      <c r="G98" s="72"/>
      <c r="L98" s="2"/>
      <c r="M98" s="2"/>
      <c r="N98" s="73"/>
      <c r="O98" s="74"/>
      <c r="P98" s="72"/>
      <c r="Q98" s="75"/>
      <c r="R98" s="75"/>
      <c r="S98" s="75"/>
      <c r="T98" s="75"/>
      <c r="U98" s="75"/>
      <c r="V98" s="68"/>
      <c r="W98" s="68"/>
      <c r="X98" s="68"/>
      <c r="Y98" s="68"/>
      <c r="Z98" s="62" t="s">
        <v>205</v>
      </c>
      <c r="AA98" s="56">
        <v>1500000</v>
      </c>
      <c r="AB98" s="16">
        <v>1814</v>
      </c>
      <c r="AC98" s="16">
        <f t="shared" si="5"/>
        <v>826.9018743109151</v>
      </c>
      <c r="AD98" s="70"/>
      <c r="AE98" s="68"/>
      <c r="AF98" s="68"/>
      <c r="AG98" s="68"/>
      <c r="AH98" s="69"/>
    </row>
    <row r="99" spans="2:34" x14ac:dyDescent="0.25">
      <c r="G99" s="72"/>
      <c r="L99" s="2"/>
      <c r="M99" s="2"/>
      <c r="N99" s="73"/>
      <c r="O99" s="74"/>
      <c r="P99" s="72"/>
      <c r="Q99" s="75"/>
      <c r="R99" s="75"/>
      <c r="S99" s="75"/>
      <c r="T99" s="75"/>
      <c r="U99" s="75"/>
      <c r="V99" s="68"/>
      <c r="W99" s="68"/>
      <c r="X99" s="68"/>
      <c r="Y99" s="68"/>
      <c r="Z99" s="62" t="s">
        <v>69</v>
      </c>
      <c r="AA99" s="16">
        <v>500000</v>
      </c>
      <c r="AB99" s="16">
        <v>324</v>
      </c>
      <c r="AC99" s="16">
        <f t="shared" si="5"/>
        <v>1543.2098765432099</v>
      </c>
      <c r="AD99" s="70"/>
      <c r="AE99" s="68"/>
      <c r="AF99" s="68"/>
      <c r="AG99" s="68"/>
      <c r="AH99" s="69"/>
    </row>
    <row r="100" spans="2:34" x14ac:dyDescent="0.25">
      <c r="G100" s="72"/>
      <c r="L100" s="2"/>
      <c r="M100" s="2"/>
      <c r="N100" s="73"/>
      <c r="O100" s="74"/>
      <c r="P100" s="72"/>
      <c r="Q100" s="75"/>
      <c r="R100" s="75"/>
      <c r="S100" s="75"/>
      <c r="T100" s="75"/>
      <c r="U100" s="75"/>
      <c r="V100" s="68"/>
      <c r="W100" s="68"/>
      <c r="X100" s="68"/>
      <c r="Y100" s="68"/>
      <c r="Z100" s="62" t="s">
        <v>206</v>
      </c>
      <c r="AA100" s="56">
        <v>700000</v>
      </c>
      <c r="AB100" s="56">
        <v>363.03895147956939</v>
      </c>
      <c r="AC100" s="16">
        <f t="shared" si="5"/>
        <v>1928.167754856998</v>
      </c>
      <c r="AD100" s="70"/>
      <c r="AE100" s="68"/>
      <c r="AF100" s="68"/>
      <c r="AG100" s="68"/>
      <c r="AH100" s="69"/>
    </row>
    <row r="101" spans="2:34" x14ac:dyDescent="0.25">
      <c r="G101" s="72"/>
      <c r="L101" s="2"/>
      <c r="M101" s="2"/>
      <c r="N101" s="73"/>
      <c r="O101" s="74"/>
      <c r="P101" s="72"/>
      <c r="Q101" s="75"/>
      <c r="R101" s="75"/>
      <c r="S101" s="75"/>
      <c r="T101" s="75"/>
      <c r="U101" s="75"/>
      <c r="V101" s="68"/>
      <c r="W101" s="68"/>
      <c r="X101" s="68"/>
      <c r="Y101" s="68"/>
      <c r="Z101" s="62" t="s">
        <v>160</v>
      </c>
      <c r="AA101" s="56">
        <v>600000</v>
      </c>
      <c r="AB101" s="16">
        <v>6384</v>
      </c>
      <c r="AC101" s="16">
        <f t="shared" si="5"/>
        <v>93.984962406015043</v>
      </c>
      <c r="AD101" s="70"/>
      <c r="AE101" s="68"/>
      <c r="AF101" s="68"/>
      <c r="AG101" s="68"/>
      <c r="AH101" s="69"/>
    </row>
    <row r="102" spans="2:34" x14ac:dyDescent="0.25">
      <c r="G102" s="72"/>
      <c r="L102" s="2"/>
      <c r="M102" s="2"/>
      <c r="N102" s="73"/>
      <c r="O102" s="74"/>
      <c r="P102" s="72"/>
      <c r="Q102" s="75"/>
      <c r="R102" s="75"/>
      <c r="S102" s="75"/>
      <c r="T102" s="75"/>
      <c r="U102" s="75"/>
      <c r="V102" s="68"/>
      <c r="W102" s="68"/>
      <c r="X102" s="68"/>
      <c r="Y102" s="68"/>
      <c r="Z102" s="62" t="s">
        <v>207</v>
      </c>
      <c r="AA102" s="56">
        <v>600000</v>
      </c>
      <c r="AB102" s="16">
        <v>6384</v>
      </c>
      <c r="AC102" s="16">
        <f t="shared" si="5"/>
        <v>93.984962406015043</v>
      </c>
      <c r="AD102" s="70"/>
      <c r="AE102" s="68"/>
      <c r="AF102" s="68"/>
      <c r="AG102" s="68"/>
      <c r="AH102" s="69"/>
    </row>
    <row r="103" spans="2:34" x14ac:dyDescent="0.25">
      <c r="G103" s="72"/>
      <c r="L103" s="2"/>
      <c r="M103" s="2"/>
      <c r="N103" s="73"/>
      <c r="O103" s="74"/>
      <c r="P103" s="72"/>
      <c r="Q103" s="75"/>
      <c r="R103" s="75"/>
      <c r="S103" s="75"/>
      <c r="T103" s="75"/>
      <c r="U103" s="75"/>
      <c r="V103" s="68"/>
      <c r="W103" s="68"/>
      <c r="X103" s="68"/>
      <c r="Y103" s="68"/>
      <c r="Z103" s="62" t="s">
        <v>208</v>
      </c>
      <c r="AA103" s="56">
        <v>800000</v>
      </c>
      <c r="AB103" s="16">
        <v>6384</v>
      </c>
      <c r="AC103" s="16">
        <f t="shared" si="5"/>
        <v>125.31328320802005</v>
      </c>
      <c r="AD103" s="70"/>
      <c r="AE103" s="68"/>
      <c r="AF103" s="68"/>
      <c r="AG103" s="68"/>
      <c r="AH103" s="69"/>
    </row>
    <row r="104" spans="2:34" x14ac:dyDescent="0.25">
      <c r="G104" s="72"/>
      <c r="L104" s="2"/>
      <c r="M104" s="2"/>
      <c r="N104" s="73"/>
      <c r="O104" s="74"/>
      <c r="P104" s="72"/>
      <c r="Q104" s="75"/>
      <c r="R104" s="75"/>
      <c r="S104" s="75"/>
      <c r="T104" s="75"/>
      <c r="U104" s="75"/>
      <c r="V104" s="68"/>
      <c r="W104" s="68"/>
      <c r="X104" s="68"/>
      <c r="Y104" s="68"/>
      <c r="Z104" s="62" t="s">
        <v>209</v>
      </c>
      <c r="AA104" s="56">
        <v>500000</v>
      </c>
      <c r="AB104" s="16">
        <v>1275</v>
      </c>
      <c r="AC104" s="16">
        <f t="shared" si="5"/>
        <v>392.15686274509807</v>
      </c>
      <c r="AD104" s="70"/>
      <c r="AE104" s="68"/>
      <c r="AF104" s="68"/>
      <c r="AG104" s="68"/>
      <c r="AH104" s="69"/>
    </row>
    <row r="105" spans="2:34" x14ac:dyDescent="0.25">
      <c r="G105" s="72"/>
      <c r="L105" s="2"/>
      <c r="M105" s="2"/>
      <c r="N105" s="73"/>
      <c r="O105" s="74"/>
      <c r="P105" s="72"/>
      <c r="Q105" s="75"/>
      <c r="R105" s="75"/>
      <c r="S105" s="75"/>
      <c r="T105" s="75"/>
      <c r="U105" s="75"/>
      <c r="V105" s="68"/>
      <c r="W105" s="68"/>
      <c r="X105" s="68"/>
      <c r="Y105" s="68"/>
      <c r="Z105" s="62" t="s">
        <v>210</v>
      </c>
      <c r="AA105" s="16">
        <v>300000</v>
      </c>
      <c r="AB105" s="16">
        <v>1425</v>
      </c>
      <c r="AC105" s="16">
        <f t="shared" si="5"/>
        <v>210.52631578947367</v>
      </c>
      <c r="AD105" s="70"/>
      <c r="AE105" s="68"/>
      <c r="AH105" s="69"/>
    </row>
    <row r="106" spans="2:34" x14ac:dyDescent="0.25">
      <c r="D106" s="71"/>
      <c r="E106" s="71"/>
      <c r="F106" s="72"/>
      <c r="G106" s="72"/>
      <c r="L106" s="2"/>
      <c r="M106" s="2"/>
      <c r="N106" s="73"/>
      <c r="O106" s="74"/>
      <c r="P106" s="72"/>
      <c r="Q106" s="75"/>
      <c r="R106" s="75"/>
      <c r="S106" s="75"/>
      <c r="T106" s="75"/>
      <c r="U106" s="75"/>
      <c r="V106" s="68"/>
      <c r="W106" s="68"/>
      <c r="X106" s="68"/>
      <c r="Y106" s="68"/>
      <c r="Z106" s="62" t="s">
        <v>211</v>
      </c>
      <c r="AA106" s="16">
        <v>500000</v>
      </c>
      <c r="AB106" s="16">
        <v>1474</v>
      </c>
      <c r="AC106" s="16">
        <f t="shared" si="5"/>
        <v>339.21302578018998</v>
      </c>
      <c r="AD106" s="70"/>
      <c r="AE106" s="68"/>
    </row>
    <row r="107" spans="2:34" x14ac:dyDescent="0.25">
      <c r="D107" s="71"/>
      <c r="E107" s="71"/>
      <c r="F107" s="72"/>
      <c r="G107" s="72"/>
      <c r="L107" s="2"/>
      <c r="M107" s="2"/>
      <c r="N107" s="73"/>
      <c r="O107" s="74"/>
      <c r="P107" s="72"/>
      <c r="Q107" s="75"/>
      <c r="R107" s="75"/>
      <c r="S107" s="75"/>
      <c r="T107" s="75"/>
      <c r="U107" s="75"/>
      <c r="V107" s="68"/>
      <c r="W107" s="68"/>
      <c r="X107" s="68"/>
      <c r="Y107" s="68"/>
      <c r="Z107" s="62" t="s">
        <v>212</v>
      </c>
      <c r="AA107" s="56">
        <v>500000</v>
      </c>
      <c r="AB107" s="16">
        <v>1492</v>
      </c>
      <c r="AC107" s="16">
        <f t="shared" si="5"/>
        <v>335.12064343163541</v>
      </c>
      <c r="AD107" s="70"/>
      <c r="AE107" s="68"/>
    </row>
    <row r="108" spans="2:34" x14ac:dyDescent="0.25">
      <c r="D108" s="71"/>
      <c r="E108" s="71"/>
      <c r="F108" s="72"/>
      <c r="G108" s="72"/>
      <c r="L108" s="2"/>
      <c r="M108" s="2"/>
      <c r="N108" s="73"/>
      <c r="O108" s="74"/>
      <c r="P108" s="72"/>
      <c r="Q108" s="75"/>
      <c r="R108" s="75"/>
      <c r="S108" s="75"/>
      <c r="T108" s="75"/>
      <c r="U108" s="75"/>
      <c r="V108" s="68"/>
      <c r="W108" s="68"/>
      <c r="X108" s="68"/>
      <c r="Z108" s="62" t="s">
        <v>213</v>
      </c>
      <c r="AA108" s="16">
        <v>358000</v>
      </c>
      <c r="AB108" s="16">
        <v>1492</v>
      </c>
      <c r="AC108" s="16">
        <f t="shared" si="5"/>
        <v>239.94638069705093</v>
      </c>
    </row>
    <row r="109" spans="2:34" x14ac:dyDescent="0.25">
      <c r="D109" s="71"/>
      <c r="E109" s="71"/>
      <c r="F109" s="72"/>
      <c r="G109" s="72"/>
      <c r="L109" s="2"/>
      <c r="M109" s="2"/>
      <c r="N109" s="73"/>
      <c r="O109" s="74"/>
      <c r="P109" s="72"/>
      <c r="Q109" s="75"/>
      <c r="R109" s="75"/>
      <c r="S109" s="75"/>
      <c r="T109" s="75"/>
      <c r="U109" s="75"/>
      <c r="V109" s="68"/>
      <c r="W109" s="68"/>
      <c r="X109" s="68"/>
      <c r="Z109" s="62" t="s">
        <v>214</v>
      </c>
      <c r="AA109" s="16">
        <v>1050000</v>
      </c>
      <c r="AB109" s="16">
        <v>700</v>
      </c>
      <c r="AC109" s="16">
        <f t="shared" si="5"/>
        <v>1500</v>
      </c>
    </row>
    <row r="110" spans="2:34" x14ac:dyDescent="0.25">
      <c r="D110" s="71"/>
      <c r="E110" s="71"/>
      <c r="F110" s="72"/>
      <c r="G110" s="72"/>
      <c r="L110" s="2"/>
      <c r="M110" s="2"/>
      <c r="N110" s="73"/>
      <c r="O110" s="74"/>
      <c r="P110" s="72"/>
      <c r="Q110" s="75"/>
      <c r="R110" s="75"/>
      <c r="S110" s="75"/>
      <c r="T110" s="75"/>
      <c r="U110" s="75"/>
      <c r="V110" s="68"/>
      <c r="W110" s="68"/>
      <c r="X110" s="68"/>
      <c r="Z110" s="62" t="s">
        <v>215</v>
      </c>
      <c r="AA110" s="16">
        <v>2000000</v>
      </c>
      <c r="AB110" s="16">
        <v>1341</v>
      </c>
      <c r="AC110" s="16">
        <f t="shared" si="5"/>
        <v>1491.4243102162566</v>
      </c>
    </row>
    <row r="111" spans="2:34" x14ac:dyDescent="0.25">
      <c r="B111" s="76"/>
      <c r="D111" s="71"/>
      <c r="E111" s="71"/>
      <c r="F111" s="72"/>
      <c r="G111" s="72"/>
      <c r="L111" s="2"/>
      <c r="M111" s="2"/>
      <c r="N111" s="73"/>
      <c r="O111" s="74"/>
      <c r="P111" s="72"/>
      <c r="Q111" s="75"/>
      <c r="R111" s="75"/>
      <c r="S111" s="75"/>
      <c r="T111" s="75"/>
      <c r="U111" s="75"/>
      <c r="V111" s="68"/>
      <c r="W111" s="68"/>
      <c r="X111" s="68"/>
      <c r="Z111" s="62" t="s">
        <v>216</v>
      </c>
      <c r="AA111" s="16">
        <v>1000000</v>
      </c>
      <c r="AB111" s="16">
        <v>1562.8643093443245</v>
      </c>
      <c r="AC111" s="16">
        <f t="shared" si="5"/>
        <v>639.85081367654652</v>
      </c>
    </row>
    <row r="112" spans="2:34" x14ac:dyDescent="0.25">
      <c r="B112" s="76"/>
      <c r="L112" s="2"/>
      <c r="M112" s="2"/>
      <c r="N112" s="4"/>
      <c r="Z112" s="62" t="s">
        <v>106</v>
      </c>
      <c r="AA112" s="16">
        <v>1000000</v>
      </c>
      <c r="AB112" s="16">
        <v>1388</v>
      </c>
      <c r="AC112" s="16">
        <f t="shared" si="5"/>
        <v>720.46109510086455</v>
      </c>
    </row>
    <row r="113" spans="2:34" x14ac:dyDescent="0.25">
      <c r="B113" s="76"/>
      <c r="L113" s="2"/>
      <c r="M113" s="2"/>
      <c r="N113" s="4"/>
      <c r="Z113" s="62" t="s">
        <v>217</v>
      </c>
      <c r="AA113" s="16">
        <v>1000000</v>
      </c>
      <c r="AB113" s="16">
        <v>1388</v>
      </c>
      <c r="AC113" s="16">
        <f t="shared" si="5"/>
        <v>720.46109510086455</v>
      </c>
    </row>
    <row r="114" spans="2:34" ht="33" customHeight="1" x14ac:dyDescent="0.25">
      <c r="B114" s="76"/>
      <c r="C114" s="79"/>
      <c r="K114" s="4"/>
      <c r="L114" s="2"/>
      <c r="M114" s="2"/>
      <c r="Y114" s="77"/>
      <c r="Z114" s="62" t="s">
        <v>218</v>
      </c>
      <c r="AA114" s="16">
        <v>1000000</v>
      </c>
      <c r="AB114" s="16">
        <v>426</v>
      </c>
      <c r="AC114" s="16">
        <f t="shared" si="5"/>
        <v>2347.4178403755868</v>
      </c>
    </row>
    <row r="115" spans="2:34" x14ac:dyDescent="0.25">
      <c r="B115" s="76"/>
      <c r="C115" s="79"/>
      <c r="K115" s="4"/>
      <c r="L115" s="2"/>
      <c r="M115" s="2"/>
      <c r="Z115" s="62" t="s">
        <v>219</v>
      </c>
      <c r="AA115" s="16">
        <v>1000000</v>
      </c>
      <c r="AB115" s="16">
        <v>460</v>
      </c>
      <c r="AC115" s="16">
        <f t="shared" si="5"/>
        <v>2173.913043478261</v>
      </c>
    </row>
    <row r="116" spans="2:34" x14ac:dyDescent="0.25">
      <c r="B116" s="76"/>
      <c r="C116" s="82"/>
      <c r="K116" s="4"/>
      <c r="L116" s="2"/>
      <c r="M116" s="2"/>
      <c r="Z116" s="62" t="s">
        <v>220</v>
      </c>
      <c r="AA116" s="16">
        <v>750000</v>
      </c>
      <c r="AB116" s="16">
        <v>441</v>
      </c>
      <c r="AC116" s="16">
        <f t="shared" si="5"/>
        <v>1700.6802721088436</v>
      </c>
      <c r="AF116" s="78"/>
      <c r="AG116" s="78"/>
      <c r="AH116" s="78"/>
    </row>
    <row r="117" spans="2:34" x14ac:dyDescent="0.25">
      <c r="B117" s="76"/>
      <c r="C117" s="82"/>
      <c r="Z117" s="62" t="s">
        <v>221</v>
      </c>
      <c r="AA117" s="16">
        <v>400000</v>
      </c>
      <c r="AB117" s="16">
        <v>2049</v>
      </c>
      <c r="AC117" s="16">
        <f t="shared" si="5"/>
        <v>195.21717911176182</v>
      </c>
      <c r="AF117" s="78"/>
      <c r="AG117" s="78"/>
      <c r="AH117" s="78"/>
    </row>
    <row r="118" spans="2:34" ht="76.5" customHeight="1" x14ac:dyDescent="0.25">
      <c r="B118" s="76"/>
      <c r="C118" s="91"/>
      <c r="D118" s="91"/>
      <c r="E118" s="91"/>
      <c r="F118" s="91"/>
      <c r="G118" s="91"/>
      <c r="H118" s="91"/>
      <c r="I118" s="91"/>
      <c r="J118" s="91"/>
      <c r="K118" s="91"/>
      <c r="L118" s="91"/>
      <c r="M118" s="91"/>
      <c r="N118" s="91"/>
      <c r="O118" s="91"/>
      <c r="P118" s="91"/>
      <c r="Q118" s="91"/>
      <c r="R118" s="91"/>
      <c r="S118" s="91"/>
      <c r="T118" s="91"/>
      <c r="U118" s="91"/>
      <c r="V118" s="91"/>
      <c r="W118" s="91"/>
      <c r="X118" s="91"/>
      <c r="Y118" s="80"/>
      <c r="Z118" s="62" t="s">
        <v>222</v>
      </c>
      <c r="AA118" s="16">
        <v>250000</v>
      </c>
      <c r="AB118" s="16">
        <v>2040</v>
      </c>
      <c r="AC118" s="16">
        <f t="shared" si="5"/>
        <v>122.54901960784314</v>
      </c>
      <c r="AF118" s="78"/>
      <c r="AG118" s="78"/>
      <c r="AH118" s="78"/>
    </row>
    <row r="119" spans="2:34" x14ac:dyDescent="0.25">
      <c r="B119" s="76"/>
      <c r="C119" s="79"/>
      <c r="Y119" s="78"/>
      <c r="Z119" s="62" t="s">
        <v>223</v>
      </c>
      <c r="AA119" s="16">
        <v>250000</v>
      </c>
      <c r="AB119" s="16">
        <v>2098.5919752001664</v>
      </c>
      <c r="AC119" s="16">
        <f t="shared" si="5"/>
        <v>119.12749260186925</v>
      </c>
      <c r="AD119" s="81"/>
      <c r="AE119" s="78"/>
      <c r="AF119" s="78"/>
      <c r="AG119" s="78"/>
      <c r="AH119" s="78"/>
    </row>
    <row r="120" spans="2:34" x14ac:dyDescent="0.25">
      <c r="B120" s="76"/>
      <c r="C120" s="79"/>
      <c r="Y120" s="78"/>
      <c r="Z120" s="62" t="s">
        <v>224</v>
      </c>
      <c r="AA120" s="16">
        <v>500000</v>
      </c>
      <c r="AB120" s="56">
        <v>1706.6397948484159</v>
      </c>
      <c r="AC120" s="16">
        <f t="shared" si="5"/>
        <v>292.97336292595361</v>
      </c>
      <c r="AD120" s="81"/>
      <c r="AE120" s="78"/>
      <c r="AF120" s="78"/>
      <c r="AG120" s="78"/>
      <c r="AH120" s="78"/>
    </row>
    <row r="121" spans="2:34" x14ac:dyDescent="0.25">
      <c r="B121" s="76"/>
      <c r="Y121" s="78"/>
      <c r="Z121" s="62" t="s">
        <v>225</v>
      </c>
      <c r="AA121" s="16">
        <v>500000</v>
      </c>
      <c r="AB121" s="56">
        <v>668</v>
      </c>
      <c r="AC121" s="16">
        <f t="shared" si="5"/>
        <v>748.50299401197606</v>
      </c>
      <c r="AD121" s="81"/>
      <c r="AE121" s="78"/>
      <c r="AF121" s="78"/>
      <c r="AG121" s="78"/>
      <c r="AH121" s="78"/>
    </row>
    <row r="122" spans="2:34" x14ac:dyDescent="0.25">
      <c r="B122" s="91"/>
      <c r="C122" s="92"/>
      <c r="D122" s="92"/>
      <c r="E122" s="92"/>
      <c r="F122" s="92"/>
      <c r="G122" s="92"/>
      <c r="H122" s="92"/>
      <c r="I122" s="92"/>
      <c r="J122" s="92"/>
      <c r="K122" s="92"/>
      <c r="L122" s="92"/>
      <c r="M122" s="92"/>
      <c r="N122" s="92"/>
      <c r="O122" s="92"/>
      <c r="P122" s="92"/>
      <c r="Q122" s="92"/>
      <c r="R122" s="92"/>
      <c r="S122" s="92"/>
      <c r="T122" s="92"/>
      <c r="U122" s="92"/>
      <c r="V122" s="92"/>
      <c r="W122" s="92"/>
      <c r="X122" s="92"/>
      <c r="Y122" s="78"/>
      <c r="Z122" s="62" t="s">
        <v>226</v>
      </c>
      <c r="AA122" s="16">
        <v>250000</v>
      </c>
      <c r="AB122" s="56">
        <v>770</v>
      </c>
      <c r="AC122" s="16">
        <f t="shared" si="5"/>
        <v>324.6753246753247</v>
      </c>
      <c r="AD122" s="81"/>
      <c r="AE122" s="78"/>
      <c r="AF122" s="78"/>
      <c r="AG122" s="78"/>
      <c r="AH122" s="78"/>
    </row>
    <row r="123" spans="2:34" x14ac:dyDescent="0.25">
      <c r="B123" s="82"/>
      <c r="C123" s="78"/>
      <c r="D123" s="78"/>
      <c r="E123" s="78"/>
      <c r="F123" s="78"/>
      <c r="G123" s="78"/>
      <c r="H123" s="78"/>
      <c r="I123" s="78"/>
      <c r="J123" s="81"/>
      <c r="K123" s="78"/>
      <c r="L123" s="78"/>
      <c r="M123" s="78"/>
      <c r="N123" s="78"/>
      <c r="O123" s="78"/>
      <c r="P123" s="78"/>
      <c r="Q123" s="78"/>
      <c r="R123" s="78"/>
      <c r="S123" s="78"/>
      <c r="T123" s="78"/>
      <c r="U123" s="78"/>
      <c r="V123" s="78"/>
      <c r="W123" s="78"/>
      <c r="X123" s="78"/>
      <c r="Y123" s="78"/>
      <c r="Z123" s="62" t="s">
        <v>227</v>
      </c>
      <c r="AA123" s="16">
        <v>2000000</v>
      </c>
      <c r="AB123" s="56">
        <v>376</v>
      </c>
      <c r="AC123" s="56">
        <f t="shared" si="5"/>
        <v>5319.1489361702124</v>
      </c>
      <c r="AD123" s="81"/>
      <c r="AE123" s="78"/>
      <c r="AF123" s="78"/>
      <c r="AG123" s="78"/>
      <c r="AH123" s="78"/>
    </row>
    <row r="124" spans="2:34" x14ac:dyDescent="0.25">
      <c r="B124" s="82"/>
      <c r="C124" s="78"/>
      <c r="D124" s="78"/>
      <c r="E124" s="78"/>
      <c r="F124" s="78"/>
      <c r="G124" s="78"/>
      <c r="H124" s="78"/>
      <c r="I124" s="78"/>
      <c r="J124" s="81"/>
      <c r="K124" s="78"/>
      <c r="L124" s="78"/>
      <c r="M124" s="78"/>
      <c r="N124" s="78"/>
      <c r="O124" s="78"/>
      <c r="P124" s="78"/>
      <c r="Q124" s="78"/>
      <c r="R124" s="78"/>
      <c r="S124" s="78"/>
      <c r="T124" s="78"/>
      <c r="U124" s="78"/>
      <c r="V124" s="78"/>
      <c r="W124" s="78"/>
      <c r="X124" s="78"/>
      <c r="Y124" s="78"/>
      <c r="Z124" s="62" t="s">
        <v>228</v>
      </c>
      <c r="AA124" s="56">
        <v>1000000</v>
      </c>
      <c r="AB124" s="56">
        <v>591</v>
      </c>
      <c r="AC124" s="56">
        <f t="shared" si="5"/>
        <v>1692.0473773265651</v>
      </c>
      <c r="AD124" s="81"/>
      <c r="AE124" s="78"/>
      <c r="AF124" s="78"/>
      <c r="AG124" s="78"/>
      <c r="AH124" s="78"/>
    </row>
    <row r="125" spans="2:34" x14ac:dyDescent="0.25">
      <c r="C125" s="78"/>
      <c r="D125" s="78"/>
      <c r="E125" s="78"/>
      <c r="F125" s="78"/>
      <c r="G125" s="78"/>
      <c r="H125" s="78"/>
      <c r="I125" s="78"/>
      <c r="J125" s="81"/>
      <c r="K125" s="78"/>
      <c r="L125" s="78"/>
      <c r="M125" s="78"/>
      <c r="N125" s="78"/>
      <c r="O125" s="78"/>
      <c r="P125" s="78"/>
      <c r="Q125" s="78"/>
      <c r="R125" s="78"/>
      <c r="S125" s="78"/>
      <c r="T125" s="78"/>
      <c r="U125" s="78"/>
      <c r="V125" s="78"/>
      <c r="W125" s="78"/>
      <c r="X125" s="78"/>
      <c r="Y125" s="78"/>
      <c r="Z125" s="62" t="s">
        <v>229</v>
      </c>
      <c r="AA125" s="56">
        <v>1000000</v>
      </c>
      <c r="AB125" s="56">
        <v>591</v>
      </c>
      <c r="AC125" s="56">
        <f t="shared" si="5"/>
        <v>1692.0473773265651</v>
      </c>
      <c r="AD125" s="81"/>
      <c r="AE125" s="78"/>
      <c r="AF125" s="78"/>
      <c r="AG125" s="78"/>
      <c r="AH125" s="78"/>
    </row>
    <row r="126" spans="2:34" ht="15" customHeight="1" x14ac:dyDescent="0.25">
      <c r="B126" s="92" t="s">
        <v>230</v>
      </c>
      <c r="C126" s="78"/>
      <c r="D126" s="78"/>
      <c r="E126" s="78"/>
      <c r="F126" s="78"/>
      <c r="G126" s="78"/>
      <c r="H126" s="78"/>
      <c r="I126" s="78"/>
      <c r="J126" s="81"/>
      <c r="K126" s="78"/>
      <c r="L126" s="78"/>
      <c r="M126" s="78"/>
      <c r="N126" s="78"/>
      <c r="O126" s="78"/>
      <c r="P126" s="78"/>
      <c r="Q126" s="78"/>
      <c r="R126" s="78"/>
      <c r="S126" s="78"/>
      <c r="T126" s="78"/>
      <c r="U126" s="78"/>
      <c r="V126" s="78"/>
      <c r="W126" s="78"/>
      <c r="X126" s="78"/>
      <c r="Y126" s="78"/>
      <c r="Z126" s="62" t="s">
        <v>229</v>
      </c>
      <c r="AA126" s="56">
        <v>4000000</v>
      </c>
      <c r="AB126" s="56">
        <v>634.66698679584601</v>
      </c>
      <c r="AC126" s="56">
        <f t="shared" si="5"/>
        <v>6302.517829380472</v>
      </c>
      <c r="AD126" s="81"/>
      <c r="AE126" s="78"/>
      <c r="AF126" s="78"/>
      <c r="AG126" s="78"/>
      <c r="AH126" s="78"/>
    </row>
    <row r="127" spans="2:34" x14ac:dyDescent="0.25">
      <c r="B127" s="83"/>
      <c r="C127" s="78"/>
      <c r="D127" s="78"/>
      <c r="E127" s="78"/>
      <c r="F127" s="78"/>
      <c r="G127" s="78"/>
      <c r="H127" s="78"/>
      <c r="I127" s="78"/>
      <c r="J127" s="81"/>
      <c r="K127" s="78"/>
      <c r="L127" s="78"/>
      <c r="M127" s="78"/>
      <c r="N127" s="78"/>
      <c r="O127" s="78"/>
      <c r="P127" s="78"/>
      <c r="Q127" s="78"/>
      <c r="R127" s="78"/>
      <c r="S127" s="78"/>
      <c r="T127" s="78"/>
      <c r="U127" s="78"/>
      <c r="V127" s="78"/>
      <c r="W127" s="78"/>
      <c r="X127" s="78"/>
      <c r="Y127" s="78"/>
      <c r="Z127" s="62" t="s">
        <v>231</v>
      </c>
      <c r="AA127" s="56">
        <v>300000</v>
      </c>
      <c r="AB127" s="56">
        <v>279</v>
      </c>
      <c r="AC127" s="56">
        <f t="shared" si="5"/>
        <v>1075.2688172043011</v>
      </c>
      <c r="AD127" s="81"/>
      <c r="AE127" s="78"/>
      <c r="AF127" s="78"/>
      <c r="AG127" s="78"/>
      <c r="AH127" s="78"/>
    </row>
    <row r="128" spans="2:34" x14ac:dyDescent="0.25">
      <c r="B128" s="78"/>
      <c r="C128" s="78"/>
      <c r="D128" s="78"/>
      <c r="E128" s="78"/>
      <c r="F128" s="78"/>
      <c r="G128" s="78"/>
      <c r="H128" s="78"/>
      <c r="I128" s="78"/>
      <c r="J128" s="81"/>
      <c r="K128" s="78"/>
      <c r="L128" s="78"/>
      <c r="M128" s="78"/>
      <c r="N128" s="78"/>
      <c r="O128" s="78"/>
      <c r="P128" s="78"/>
      <c r="Q128" s="78"/>
      <c r="R128" s="78"/>
      <c r="S128" s="78"/>
      <c r="T128" s="78"/>
      <c r="U128" s="78"/>
      <c r="V128" s="78"/>
      <c r="W128" s="78"/>
      <c r="X128" s="78"/>
      <c r="Y128" s="78"/>
      <c r="Z128" s="62" t="s">
        <v>232</v>
      </c>
      <c r="AA128" s="56">
        <v>600000</v>
      </c>
      <c r="AB128" s="56">
        <v>389</v>
      </c>
      <c r="AC128" s="56">
        <f t="shared" si="5"/>
        <v>1542.4164524421594</v>
      </c>
      <c r="AD128" s="81"/>
      <c r="AE128" s="78"/>
      <c r="AF128" s="78"/>
      <c r="AG128" s="78"/>
      <c r="AH128" s="78"/>
    </row>
    <row r="129" spans="1:53" x14ac:dyDescent="0.25">
      <c r="B129" s="78"/>
      <c r="C129" s="78"/>
      <c r="D129" s="78"/>
      <c r="E129" s="78"/>
      <c r="F129" s="78"/>
      <c r="G129" s="78"/>
      <c r="H129" s="78"/>
      <c r="I129" s="78"/>
      <c r="J129" s="81"/>
      <c r="K129" s="78"/>
      <c r="L129" s="78"/>
      <c r="M129" s="78"/>
      <c r="N129" s="78"/>
      <c r="O129" s="78"/>
      <c r="P129" s="78"/>
      <c r="Q129" s="78"/>
      <c r="R129" s="78"/>
      <c r="S129" s="78"/>
      <c r="T129" s="78"/>
      <c r="U129" s="78"/>
      <c r="V129" s="78"/>
      <c r="W129" s="78"/>
      <c r="X129" s="78"/>
      <c r="Y129" s="78"/>
      <c r="Z129" s="62" t="s">
        <v>233</v>
      </c>
      <c r="AA129" s="56">
        <v>2000000</v>
      </c>
      <c r="AB129" s="56">
        <v>493.24137563489393</v>
      </c>
      <c r="AC129" s="56">
        <f t="shared" si="5"/>
        <v>4054.8098736153793</v>
      </c>
      <c r="AD129" s="81"/>
      <c r="AE129" s="78"/>
      <c r="AF129" s="78"/>
      <c r="AG129" s="78"/>
      <c r="AH129" s="78"/>
    </row>
    <row r="130" spans="1:53" x14ac:dyDescent="0.25">
      <c r="B130" s="78"/>
      <c r="C130" s="78"/>
      <c r="D130" s="78"/>
      <c r="E130" s="78"/>
      <c r="F130" s="78"/>
      <c r="G130" s="78"/>
      <c r="H130" s="78"/>
      <c r="I130" s="78"/>
      <c r="J130" s="81"/>
      <c r="K130" s="78"/>
      <c r="L130" s="78"/>
      <c r="M130" s="78"/>
      <c r="N130" s="78"/>
      <c r="O130" s="78"/>
      <c r="P130" s="78"/>
      <c r="Q130" s="78"/>
      <c r="R130" s="78"/>
      <c r="S130" s="78"/>
      <c r="T130" s="78"/>
      <c r="U130" s="78"/>
      <c r="V130" s="78"/>
      <c r="W130" s="78"/>
      <c r="X130" s="78"/>
      <c r="Y130" s="78"/>
      <c r="Z130" s="62" t="s">
        <v>234</v>
      </c>
      <c r="AA130" s="56">
        <v>500000</v>
      </c>
      <c r="AB130" s="56">
        <v>391.59776260140922</v>
      </c>
      <c r="AC130" s="56">
        <f t="shared" si="5"/>
        <v>1276.8203696529513</v>
      </c>
      <c r="AD130" s="81"/>
      <c r="AE130" s="78"/>
      <c r="AF130" s="78"/>
      <c r="AG130" s="78"/>
      <c r="AH130" s="78"/>
    </row>
    <row r="131" spans="1:53" x14ac:dyDescent="0.25">
      <c r="B131" s="78"/>
      <c r="C131" s="78"/>
      <c r="D131" s="78"/>
      <c r="E131" s="78"/>
      <c r="F131" s="78"/>
      <c r="G131" s="78"/>
      <c r="H131" s="78"/>
      <c r="I131" s="78"/>
      <c r="J131" s="81"/>
      <c r="K131" s="78"/>
      <c r="L131" s="78"/>
      <c r="M131" s="78"/>
      <c r="N131" s="78"/>
      <c r="O131" s="78"/>
      <c r="P131" s="78"/>
      <c r="Q131" s="78"/>
      <c r="R131" s="78"/>
      <c r="S131" s="78"/>
      <c r="T131" s="78"/>
      <c r="U131" s="78"/>
      <c r="V131" s="78"/>
      <c r="W131" s="78"/>
      <c r="X131" s="78"/>
      <c r="Y131" s="78"/>
      <c r="Z131" s="62" t="s">
        <v>235</v>
      </c>
      <c r="AA131" s="56">
        <v>900000</v>
      </c>
      <c r="AB131" s="56">
        <v>617</v>
      </c>
      <c r="AC131" s="56">
        <f t="shared" si="5"/>
        <v>1458.6709886547812</v>
      </c>
      <c r="AD131" s="81"/>
      <c r="AE131" s="78"/>
      <c r="AF131" s="78"/>
      <c r="AG131" s="78"/>
      <c r="AH131" s="78"/>
    </row>
    <row r="132" spans="1:53" x14ac:dyDescent="0.25">
      <c r="B132" s="78"/>
      <c r="C132" s="78"/>
      <c r="D132" s="78"/>
      <c r="E132" s="78"/>
      <c r="F132" s="78"/>
      <c r="G132" s="78"/>
      <c r="H132" s="78"/>
      <c r="I132" s="78"/>
      <c r="J132" s="81"/>
      <c r="K132" s="78"/>
      <c r="L132" s="78"/>
      <c r="M132" s="78"/>
      <c r="N132" s="78"/>
      <c r="O132" s="78"/>
      <c r="P132" s="78"/>
      <c r="Q132" s="78"/>
      <c r="R132" s="78"/>
      <c r="S132" s="78"/>
      <c r="T132" s="78"/>
      <c r="U132" s="78"/>
      <c r="V132" s="78"/>
      <c r="W132" s="78"/>
      <c r="X132" s="78"/>
      <c r="Y132" s="78"/>
      <c r="Z132" s="62" t="s">
        <v>236</v>
      </c>
      <c r="AA132" s="56">
        <v>300000</v>
      </c>
      <c r="AB132" s="56">
        <v>617</v>
      </c>
      <c r="AC132" s="56">
        <f t="shared" si="5"/>
        <v>486.22366288492708</v>
      </c>
      <c r="AD132" s="81"/>
      <c r="AE132" s="78"/>
      <c r="AF132" s="78"/>
      <c r="AG132" s="78"/>
      <c r="AH132" s="78"/>
    </row>
    <row r="133" spans="1:53" x14ac:dyDescent="0.25">
      <c r="B133" s="78"/>
      <c r="C133" s="78"/>
      <c r="D133" s="78"/>
      <c r="E133" s="78"/>
      <c r="F133" s="78"/>
      <c r="G133" s="78"/>
      <c r="H133" s="78"/>
      <c r="I133" s="78"/>
      <c r="J133" s="81"/>
      <c r="K133" s="84"/>
      <c r="L133" s="78"/>
      <c r="M133" s="78"/>
      <c r="N133" s="78"/>
      <c r="O133" s="78"/>
      <c r="P133" s="78"/>
      <c r="Q133" s="78"/>
      <c r="R133" s="78"/>
      <c r="S133" s="78"/>
      <c r="T133" s="78"/>
      <c r="U133" s="78"/>
      <c r="V133" s="78"/>
      <c r="W133" s="78"/>
      <c r="X133" s="78"/>
      <c r="Y133" s="78"/>
      <c r="Z133" s="62" t="s">
        <v>237</v>
      </c>
      <c r="AA133" s="56">
        <v>300000</v>
      </c>
      <c r="AB133" s="56">
        <v>637</v>
      </c>
      <c r="AC133" s="56">
        <f t="shared" si="5"/>
        <v>470.95761381475666</v>
      </c>
      <c r="AD133" s="81"/>
      <c r="AE133" s="78"/>
      <c r="AF133" s="78"/>
      <c r="AG133" s="78"/>
      <c r="AH133" s="78"/>
    </row>
    <row r="134" spans="1:53" x14ac:dyDescent="0.25">
      <c r="B134" s="78"/>
      <c r="C134" s="78"/>
      <c r="D134" s="78"/>
      <c r="E134" s="78"/>
      <c r="F134" s="78"/>
      <c r="G134" s="78"/>
      <c r="H134" s="78"/>
      <c r="I134" s="78"/>
      <c r="J134" s="81"/>
      <c r="K134" s="78"/>
      <c r="L134" s="78"/>
      <c r="M134" s="78"/>
      <c r="N134" s="78"/>
      <c r="O134" s="78"/>
      <c r="P134" s="78"/>
      <c r="Q134" s="78"/>
      <c r="R134" s="78"/>
      <c r="S134" s="78"/>
      <c r="T134" s="78"/>
      <c r="U134" s="78"/>
      <c r="V134" s="78"/>
      <c r="W134" s="78"/>
      <c r="X134" s="78"/>
      <c r="Y134" s="78"/>
      <c r="Z134" s="62" t="s">
        <v>238</v>
      </c>
      <c r="AA134" s="56">
        <v>1000000</v>
      </c>
      <c r="AB134" s="56">
        <v>874</v>
      </c>
      <c r="AC134" s="56">
        <f t="shared" si="5"/>
        <v>1144.1647597254005</v>
      </c>
      <c r="AD134" s="81"/>
      <c r="AE134" s="78"/>
    </row>
    <row r="135" spans="1:53" x14ac:dyDescent="0.25">
      <c r="B135" s="78"/>
      <c r="C135" s="78"/>
      <c r="D135" s="78"/>
      <c r="E135" s="78"/>
      <c r="F135" s="78"/>
      <c r="G135" s="78"/>
      <c r="H135" s="78"/>
      <c r="I135" s="78"/>
      <c r="J135" s="81"/>
      <c r="K135" s="78"/>
      <c r="L135" s="78"/>
      <c r="M135" s="78"/>
      <c r="N135" s="78"/>
      <c r="O135" s="84"/>
      <c r="P135" s="78"/>
      <c r="Q135" s="78"/>
      <c r="R135" s="78"/>
      <c r="S135" s="78"/>
      <c r="T135" s="78"/>
      <c r="U135" s="78"/>
      <c r="V135" s="78"/>
      <c r="W135" s="78"/>
      <c r="X135" s="78"/>
      <c r="Y135" s="78"/>
      <c r="Z135" s="62" t="s">
        <v>239</v>
      </c>
      <c r="AA135" s="56">
        <v>500000</v>
      </c>
      <c r="AB135" s="56">
        <v>856.13319173623984</v>
      </c>
      <c r="AC135" s="56">
        <f t="shared" si="5"/>
        <v>584.02127709357819</v>
      </c>
      <c r="AD135" s="81"/>
      <c r="AE135" s="78"/>
    </row>
    <row r="136" spans="1:53" x14ac:dyDescent="0.25">
      <c r="B136" s="78"/>
      <c r="C136" s="78"/>
      <c r="D136" s="78"/>
      <c r="E136" s="78"/>
      <c r="F136" s="78"/>
      <c r="G136" s="78"/>
      <c r="H136" s="78"/>
      <c r="I136" s="78"/>
      <c r="J136" s="81"/>
      <c r="K136" s="84"/>
      <c r="L136" s="78"/>
      <c r="M136" s="78"/>
      <c r="N136" s="78"/>
      <c r="O136" s="78"/>
      <c r="P136" s="78"/>
      <c r="Q136" s="78"/>
      <c r="R136" s="78"/>
      <c r="S136" s="78"/>
      <c r="T136" s="78"/>
      <c r="U136" s="78"/>
      <c r="V136" s="78"/>
      <c r="W136" s="78"/>
      <c r="X136" s="78"/>
      <c r="Y136" s="78"/>
      <c r="Z136" s="62" t="s">
        <v>240</v>
      </c>
      <c r="AA136" s="56">
        <v>1000000</v>
      </c>
      <c r="AB136" s="56">
        <v>802</v>
      </c>
      <c r="AC136" s="56">
        <f t="shared" si="5"/>
        <v>1246.8827930174564</v>
      </c>
      <c r="AD136" s="81"/>
      <c r="AE136" s="78"/>
    </row>
    <row r="137" spans="1:53" x14ac:dyDescent="0.25">
      <c r="B137" s="78"/>
      <c r="C137" s="78"/>
      <c r="D137" s="78"/>
      <c r="E137" s="78"/>
      <c r="F137" s="78"/>
      <c r="G137" s="78"/>
      <c r="H137" s="78"/>
      <c r="I137" s="78"/>
      <c r="J137" s="81"/>
      <c r="K137" s="78"/>
      <c r="L137" s="78"/>
      <c r="M137" s="78"/>
      <c r="N137" s="78"/>
      <c r="O137" s="78"/>
      <c r="P137" s="78"/>
      <c r="Q137" s="78"/>
      <c r="R137" s="78"/>
      <c r="S137" s="78"/>
      <c r="T137" s="78"/>
      <c r="U137" s="78"/>
      <c r="V137" s="78"/>
      <c r="W137" s="78"/>
      <c r="X137" s="78"/>
      <c r="Z137" s="62" t="s">
        <v>241</v>
      </c>
      <c r="AA137" s="56">
        <v>250000</v>
      </c>
      <c r="AB137" s="56">
        <v>1111.5385059128901</v>
      </c>
      <c r="AC137" s="56">
        <f t="shared" si="5"/>
        <v>224.91348583077536</v>
      </c>
    </row>
    <row r="138" spans="1:53" x14ac:dyDescent="0.25">
      <c r="B138" s="78"/>
      <c r="C138" s="78"/>
      <c r="D138" s="78"/>
      <c r="E138" s="78"/>
      <c r="F138" s="78"/>
      <c r="G138" s="78"/>
      <c r="H138" s="78"/>
      <c r="I138" s="78"/>
      <c r="J138" s="81"/>
      <c r="K138" s="78"/>
      <c r="L138" s="78"/>
      <c r="M138" s="78"/>
      <c r="N138" s="78"/>
      <c r="O138" s="78"/>
      <c r="P138" s="78"/>
      <c r="Q138" s="78"/>
      <c r="R138" s="78"/>
      <c r="S138" s="78"/>
      <c r="T138" s="78"/>
      <c r="U138" s="78"/>
      <c r="V138" s="78"/>
      <c r="W138" s="78"/>
      <c r="X138" s="78"/>
      <c r="Z138" s="62" t="s">
        <v>242</v>
      </c>
      <c r="AA138" s="56">
        <v>900000</v>
      </c>
      <c r="AB138" s="56">
        <v>966</v>
      </c>
      <c r="AC138" s="56">
        <f t="shared" si="5"/>
        <v>931.67701863354034</v>
      </c>
    </row>
    <row r="139" spans="1:53" x14ac:dyDescent="0.25">
      <c r="B139" s="78"/>
      <c r="C139" s="78"/>
      <c r="D139" s="78"/>
      <c r="E139" s="78"/>
      <c r="F139" s="78"/>
      <c r="G139" s="78"/>
      <c r="H139" s="78"/>
      <c r="I139" s="78"/>
      <c r="J139" s="81"/>
      <c r="K139" s="78"/>
      <c r="L139" s="78"/>
      <c r="M139" s="78"/>
      <c r="N139" s="78"/>
      <c r="O139" s="78"/>
      <c r="P139" s="78"/>
      <c r="Q139" s="78"/>
      <c r="R139" s="78"/>
      <c r="S139" s="78"/>
      <c r="T139" s="78"/>
      <c r="U139" s="78"/>
      <c r="V139" s="78"/>
      <c r="W139" s="78"/>
      <c r="X139" s="78"/>
      <c r="Z139" s="62" t="s">
        <v>243</v>
      </c>
      <c r="AA139" s="56">
        <v>500000</v>
      </c>
      <c r="AB139" s="56">
        <v>1099</v>
      </c>
      <c r="AC139" s="56">
        <f t="shared" si="5"/>
        <v>454.95905368516833</v>
      </c>
    </row>
    <row r="140" spans="1:53" s="3" customFormat="1" x14ac:dyDescent="0.25">
      <c r="A140" s="1"/>
      <c r="B140" s="78"/>
      <c r="C140" s="78"/>
      <c r="D140" s="78"/>
      <c r="E140" s="78"/>
      <c r="F140" s="78"/>
      <c r="G140" s="78"/>
      <c r="H140" s="78"/>
      <c r="I140" s="78"/>
      <c r="J140" s="81"/>
      <c r="K140" s="78"/>
      <c r="L140" s="78"/>
      <c r="M140" s="78"/>
      <c r="N140" s="78"/>
      <c r="O140" s="78"/>
      <c r="P140" s="78"/>
      <c r="Q140" s="78"/>
      <c r="R140" s="78"/>
      <c r="S140" s="78"/>
      <c r="T140" s="78"/>
      <c r="U140" s="78"/>
      <c r="V140" s="78"/>
      <c r="W140" s="78"/>
      <c r="X140" s="78"/>
      <c r="Y140" s="2"/>
      <c r="Z140" s="62" t="s">
        <v>244</v>
      </c>
      <c r="AA140" s="56">
        <v>750000</v>
      </c>
      <c r="AB140" s="56">
        <v>1646.2086633717738</v>
      </c>
      <c r="AC140" s="56">
        <f t="shared" si="5"/>
        <v>455.59230533014312</v>
      </c>
      <c r="AE140" s="2"/>
      <c r="AF140" s="2"/>
      <c r="AG140" s="2"/>
      <c r="AH140" s="2"/>
      <c r="AI140" s="2"/>
      <c r="AJ140" s="2"/>
      <c r="AK140" s="2"/>
      <c r="AL140" s="2"/>
      <c r="AM140" s="2"/>
      <c r="AN140" s="2"/>
      <c r="AO140" s="2"/>
      <c r="AP140" s="2"/>
      <c r="AQ140" s="2"/>
      <c r="AR140" s="2"/>
      <c r="AS140" s="2"/>
      <c r="AT140" s="2"/>
      <c r="AU140" s="2"/>
      <c r="AV140" s="2"/>
      <c r="AW140" s="2"/>
      <c r="AX140" s="2"/>
      <c r="AY140" s="2"/>
      <c r="AZ140" s="2"/>
      <c r="BA140" s="2"/>
    </row>
    <row r="141" spans="1:53" s="3" customFormat="1" x14ac:dyDescent="0.25">
      <c r="A141" s="1"/>
      <c r="B141" s="78"/>
      <c r="C141" s="2"/>
      <c r="D141" s="2"/>
      <c r="E141" s="2"/>
      <c r="F141" s="86"/>
      <c r="G141" s="2"/>
      <c r="H141" s="2"/>
      <c r="I141" s="2"/>
      <c r="K141" s="2"/>
      <c r="L141" s="2"/>
      <c r="M141" s="2"/>
      <c r="N141" s="2"/>
      <c r="O141" s="2"/>
      <c r="P141" s="2"/>
      <c r="Q141" s="2"/>
      <c r="R141" s="2"/>
      <c r="S141" s="2"/>
      <c r="T141" s="2"/>
      <c r="U141" s="2"/>
      <c r="V141" s="2"/>
      <c r="W141" s="2"/>
      <c r="X141" s="2"/>
      <c r="Y141" s="2"/>
      <c r="Z141" s="62" t="s">
        <v>245</v>
      </c>
      <c r="AA141" s="56">
        <v>370000</v>
      </c>
      <c r="AB141" s="56">
        <v>1781.7406125706993</v>
      </c>
      <c r="AC141" s="56">
        <f t="shared" si="5"/>
        <v>207.66210153685793</v>
      </c>
      <c r="AE141" s="2"/>
      <c r="AF141" s="2"/>
      <c r="AG141" s="2"/>
      <c r="AH141" s="2"/>
      <c r="AI141" s="2"/>
      <c r="AJ141" s="2"/>
      <c r="AK141" s="2"/>
      <c r="AL141" s="2"/>
      <c r="AM141" s="2"/>
      <c r="AN141" s="2"/>
      <c r="AO141" s="2"/>
      <c r="AP141" s="2"/>
      <c r="AQ141" s="2"/>
      <c r="AR141" s="2"/>
      <c r="AS141" s="2"/>
      <c r="AT141" s="2"/>
      <c r="AU141" s="2"/>
      <c r="AV141" s="2"/>
      <c r="AW141" s="2"/>
      <c r="AX141" s="2"/>
      <c r="AY141" s="2"/>
      <c r="AZ141" s="2"/>
      <c r="BA141" s="2"/>
    </row>
    <row r="142" spans="1:53" s="3" customFormat="1" x14ac:dyDescent="0.25">
      <c r="A142" s="1"/>
      <c r="B142" s="78"/>
      <c r="C142" s="2"/>
      <c r="D142" s="2"/>
      <c r="E142" s="2"/>
      <c r="F142" s="86"/>
      <c r="G142" s="2"/>
      <c r="H142" s="2"/>
      <c r="I142" s="2"/>
      <c r="K142" s="2"/>
      <c r="L142" s="2"/>
      <c r="M142" s="2"/>
      <c r="N142" s="2"/>
      <c r="O142" s="2"/>
      <c r="P142" s="2"/>
      <c r="Q142" s="2"/>
      <c r="R142" s="2"/>
      <c r="S142" s="2"/>
      <c r="T142" s="2"/>
      <c r="U142" s="2"/>
      <c r="V142" s="2"/>
      <c r="W142" s="2"/>
      <c r="X142" s="2"/>
      <c r="Y142" s="2"/>
      <c r="Z142" s="62" t="s">
        <v>246</v>
      </c>
      <c r="AA142" s="56">
        <v>900000</v>
      </c>
      <c r="AB142" s="85">
        <f>K29</f>
        <v>1942.9641330640848</v>
      </c>
      <c r="AC142" s="56">
        <f t="shared" si="5"/>
        <v>463.20978585471158</v>
      </c>
      <c r="AE142" s="2"/>
      <c r="AF142" s="2"/>
      <c r="AG142" s="2"/>
      <c r="AH142" s="2"/>
      <c r="AI142" s="2"/>
      <c r="AJ142" s="2"/>
      <c r="AK142" s="2"/>
      <c r="AL142" s="2"/>
      <c r="AM142" s="2"/>
      <c r="AN142" s="2"/>
      <c r="AO142" s="2"/>
      <c r="AP142" s="2"/>
      <c r="AQ142" s="2"/>
      <c r="AR142" s="2"/>
      <c r="AS142" s="2"/>
      <c r="AT142" s="2"/>
      <c r="AU142" s="2"/>
      <c r="AV142" s="2"/>
      <c r="AW142" s="2"/>
      <c r="AX142" s="2"/>
      <c r="AY142" s="2"/>
      <c r="AZ142" s="2"/>
      <c r="BA142" s="2"/>
    </row>
    <row r="143" spans="1:53" s="3" customFormat="1" x14ac:dyDescent="0.25">
      <c r="A143" s="1"/>
      <c r="B143" s="78"/>
      <c r="C143" s="2"/>
      <c r="D143" s="2"/>
      <c r="E143" s="2"/>
      <c r="F143" s="86"/>
      <c r="G143" s="2"/>
      <c r="H143" s="2"/>
      <c r="I143" s="2"/>
      <c r="K143" s="2"/>
      <c r="L143" s="2"/>
      <c r="M143" s="2"/>
      <c r="N143" s="2"/>
      <c r="O143" s="2"/>
      <c r="P143" s="2"/>
      <c r="Q143" s="2"/>
      <c r="R143" s="2"/>
      <c r="S143" s="2"/>
      <c r="T143" s="2"/>
      <c r="U143" s="2"/>
      <c r="V143" s="2"/>
      <c r="W143" s="2"/>
      <c r="X143" s="2"/>
      <c r="Y143" s="2"/>
      <c r="Z143" s="62" t="s">
        <v>247</v>
      </c>
      <c r="AA143" s="56">
        <v>600000</v>
      </c>
      <c r="AB143" s="85">
        <f>K29</f>
        <v>1942.9641330640848</v>
      </c>
      <c r="AC143" s="56">
        <f t="shared" si="5"/>
        <v>308.80652390314106</v>
      </c>
      <c r="AE143" s="2"/>
      <c r="AF143" s="2"/>
      <c r="AG143" s="2"/>
      <c r="AH143" s="2"/>
      <c r="AI143" s="2"/>
      <c r="AJ143" s="2"/>
      <c r="AK143" s="2"/>
      <c r="AL143" s="2"/>
      <c r="AM143" s="2"/>
      <c r="AN143" s="2"/>
      <c r="AO143" s="2"/>
      <c r="AP143" s="2"/>
      <c r="AQ143" s="2"/>
      <c r="AR143" s="2"/>
      <c r="AS143" s="2"/>
      <c r="AT143" s="2"/>
      <c r="AU143" s="2"/>
      <c r="AV143" s="2"/>
      <c r="AW143" s="2"/>
      <c r="AX143" s="2"/>
      <c r="AY143" s="2"/>
      <c r="AZ143" s="2"/>
      <c r="BA143" s="2"/>
    </row>
    <row r="144" spans="1:53" s="3" customFormat="1" x14ac:dyDescent="0.25">
      <c r="A144" s="1"/>
      <c r="B144" s="78"/>
      <c r="C144" s="2"/>
      <c r="D144" s="2"/>
      <c r="E144" s="2"/>
      <c r="F144" s="86"/>
      <c r="G144" s="2"/>
      <c r="H144" s="2"/>
      <c r="I144" s="2"/>
      <c r="K144" s="2"/>
      <c r="L144" s="2"/>
      <c r="M144" s="2"/>
      <c r="N144" s="2"/>
      <c r="O144" s="2"/>
      <c r="P144" s="2"/>
      <c r="Q144" s="2"/>
      <c r="R144" s="2"/>
      <c r="S144" s="2"/>
      <c r="T144" s="2"/>
      <c r="U144" s="2"/>
      <c r="V144" s="2"/>
      <c r="W144" s="2"/>
      <c r="X144" s="2"/>
      <c r="Y144" s="2"/>
      <c r="Z144" s="62" t="s">
        <v>248</v>
      </c>
      <c r="AA144" s="56">
        <v>450000</v>
      </c>
      <c r="AB144" s="56">
        <v>1237</v>
      </c>
      <c r="AC144" s="56">
        <f t="shared" si="5"/>
        <v>363.78334680679063</v>
      </c>
      <c r="AE144" s="2"/>
      <c r="AF144" s="2"/>
      <c r="AG144" s="2"/>
      <c r="AH144" s="2"/>
      <c r="AI144" s="2"/>
      <c r="AJ144" s="2"/>
      <c r="AK144" s="2"/>
      <c r="AL144" s="2"/>
      <c r="AM144" s="2"/>
      <c r="AN144" s="2"/>
      <c r="AO144" s="2"/>
      <c r="AP144" s="2"/>
      <c r="AQ144" s="2"/>
      <c r="AR144" s="2"/>
      <c r="AS144" s="2"/>
      <c r="AT144" s="2"/>
      <c r="AU144" s="2"/>
      <c r="AV144" s="2"/>
      <c r="AW144" s="2"/>
      <c r="AX144" s="2"/>
      <c r="AY144" s="2"/>
      <c r="AZ144" s="2"/>
      <c r="BA144" s="2"/>
    </row>
    <row r="145" spans="1:53" s="3" customFormat="1" x14ac:dyDescent="0.25">
      <c r="A145" s="1"/>
      <c r="B145" s="2"/>
      <c r="C145" s="2"/>
      <c r="D145" s="2"/>
      <c r="E145" s="2"/>
      <c r="F145" s="86"/>
      <c r="G145" s="2"/>
      <c r="H145" s="2"/>
      <c r="I145" s="2"/>
      <c r="K145" s="2"/>
      <c r="L145" s="2"/>
      <c r="M145" s="2"/>
      <c r="N145" s="2"/>
      <c r="O145" s="2"/>
      <c r="P145" s="2"/>
      <c r="Q145" s="2"/>
      <c r="R145" s="2"/>
      <c r="S145" s="2"/>
      <c r="T145" s="2"/>
      <c r="U145" s="2"/>
      <c r="V145" s="2"/>
      <c r="W145" s="2"/>
      <c r="X145" s="2"/>
      <c r="Y145" s="2"/>
      <c r="Z145" s="62" t="s">
        <v>249</v>
      </c>
      <c r="AA145" s="56">
        <v>750000</v>
      </c>
      <c r="AB145" s="56">
        <v>317</v>
      </c>
      <c r="AC145" s="56">
        <f t="shared" si="5"/>
        <v>2365.930599369085</v>
      </c>
      <c r="AE145" s="2"/>
      <c r="AF145" s="2"/>
      <c r="AG145" s="2"/>
      <c r="AH145" s="2"/>
      <c r="AI145" s="2"/>
      <c r="AJ145" s="2"/>
      <c r="AK145" s="2"/>
      <c r="AL145" s="2"/>
      <c r="AM145" s="2"/>
      <c r="AN145" s="2"/>
      <c r="AO145" s="2"/>
      <c r="AP145" s="2"/>
      <c r="AQ145" s="2"/>
      <c r="AR145" s="2"/>
      <c r="AS145" s="2"/>
      <c r="AT145" s="2"/>
      <c r="AU145" s="2"/>
      <c r="AV145" s="2"/>
      <c r="AW145" s="2"/>
      <c r="AX145" s="2"/>
      <c r="AY145" s="2"/>
      <c r="AZ145" s="2"/>
      <c r="BA145" s="2"/>
    </row>
    <row r="146" spans="1:53" s="3" customFormat="1" x14ac:dyDescent="0.25">
      <c r="A146" s="1"/>
      <c r="B146" s="2"/>
      <c r="C146" s="2"/>
      <c r="D146" s="2"/>
      <c r="E146" s="2"/>
      <c r="F146" s="2"/>
      <c r="G146" s="2"/>
      <c r="H146" s="2"/>
      <c r="I146" s="2"/>
      <c r="K146" s="2"/>
      <c r="L146" s="4"/>
      <c r="M146" s="4"/>
      <c r="N146" s="2"/>
      <c r="O146" s="2"/>
      <c r="P146" s="2"/>
      <c r="Q146" s="2"/>
      <c r="R146" s="2"/>
      <c r="S146" s="2"/>
      <c r="T146" s="2"/>
      <c r="U146" s="2"/>
      <c r="V146" s="2"/>
      <c r="W146" s="2"/>
      <c r="X146" s="2"/>
      <c r="Y146" s="2"/>
      <c r="Z146" s="62" t="s">
        <v>250</v>
      </c>
      <c r="AA146" s="56">
        <v>500000</v>
      </c>
      <c r="AB146" s="56">
        <v>2196</v>
      </c>
      <c r="AC146" s="56">
        <f t="shared" si="5"/>
        <v>227.68670309653916</v>
      </c>
      <c r="AE146" s="2"/>
      <c r="AF146" s="2"/>
      <c r="AG146" s="2"/>
      <c r="AH146" s="2"/>
      <c r="AI146" s="2"/>
      <c r="AJ146" s="2"/>
      <c r="AK146" s="2"/>
      <c r="AL146" s="2"/>
      <c r="AM146" s="2"/>
      <c r="AN146" s="2"/>
      <c r="AO146" s="2"/>
      <c r="AP146" s="2"/>
      <c r="AQ146" s="2"/>
      <c r="AR146" s="2"/>
      <c r="AS146" s="2"/>
      <c r="AT146" s="2"/>
      <c r="AU146" s="2"/>
      <c r="AV146" s="2"/>
      <c r="AW146" s="2"/>
      <c r="AX146" s="2"/>
      <c r="AY146" s="2"/>
      <c r="AZ146" s="2"/>
      <c r="BA146" s="2"/>
    </row>
    <row r="147" spans="1:53" s="3" customFormat="1" x14ac:dyDescent="0.25">
      <c r="A147" s="1"/>
      <c r="B147" s="2"/>
      <c r="C147" s="2"/>
      <c r="D147" s="2"/>
      <c r="E147" s="2"/>
      <c r="F147" s="2"/>
      <c r="G147" s="2"/>
      <c r="H147" s="2"/>
      <c r="I147" s="2"/>
      <c r="K147" s="2"/>
      <c r="L147" s="4"/>
      <c r="M147" s="4"/>
      <c r="N147" s="2"/>
      <c r="O147" s="2"/>
      <c r="P147" s="2"/>
      <c r="Q147" s="2"/>
      <c r="R147" s="2"/>
      <c r="S147" s="2"/>
      <c r="T147" s="2"/>
      <c r="U147" s="2"/>
      <c r="V147" s="2"/>
      <c r="W147" s="2"/>
      <c r="X147" s="2"/>
      <c r="Y147" s="2"/>
      <c r="Z147" s="62" t="s">
        <v>251</v>
      </c>
      <c r="AA147" s="56">
        <v>2000000</v>
      </c>
      <c r="AB147" s="56">
        <v>1348</v>
      </c>
      <c r="AC147" s="56">
        <f t="shared" si="5"/>
        <v>1483.679525222552</v>
      </c>
      <c r="AE147" s="2"/>
      <c r="AF147" s="2"/>
      <c r="AG147" s="2"/>
      <c r="AH147" s="2"/>
      <c r="AI147" s="2"/>
      <c r="AJ147" s="2"/>
      <c r="AK147" s="2"/>
      <c r="AL147" s="2"/>
      <c r="AM147" s="2"/>
      <c r="AN147" s="2"/>
      <c r="AO147" s="2"/>
      <c r="AP147" s="2"/>
      <c r="AQ147" s="2"/>
      <c r="AR147" s="2"/>
      <c r="AS147" s="2"/>
      <c r="AT147" s="2"/>
      <c r="AU147" s="2"/>
      <c r="AV147" s="2"/>
      <c r="AW147" s="2"/>
      <c r="AX147" s="2"/>
      <c r="AY147" s="2"/>
      <c r="AZ147" s="2"/>
      <c r="BA147" s="2"/>
    </row>
    <row r="148" spans="1:53" s="3" customFormat="1" ht="25.5" x14ac:dyDescent="0.25">
      <c r="A148" s="1"/>
      <c r="B148" s="2"/>
      <c r="C148" s="2"/>
      <c r="D148" s="2"/>
      <c r="E148" s="2"/>
      <c r="F148" s="2"/>
      <c r="G148" s="2"/>
      <c r="H148" s="2"/>
      <c r="I148" s="2"/>
      <c r="K148" s="2"/>
      <c r="L148" s="4"/>
      <c r="M148" s="4"/>
      <c r="N148" s="2"/>
      <c r="O148" s="2"/>
      <c r="P148" s="2"/>
      <c r="Q148" s="2"/>
      <c r="R148" s="2"/>
      <c r="S148" s="2"/>
      <c r="T148" s="2"/>
      <c r="U148" s="2"/>
      <c r="V148" s="2"/>
      <c r="W148" s="2"/>
      <c r="X148" s="2"/>
      <c r="Y148" s="2"/>
      <c r="Z148" s="62" t="s">
        <v>252</v>
      </c>
      <c r="AA148" s="56">
        <v>500000</v>
      </c>
      <c r="AB148" s="56">
        <v>379</v>
      </c>
      <c r="AC148" s="56">
        <f t="shared" si="5"/>
        <v>1319.2612137203166</v>
      </c>
      <c r="AE148" s="2"/>
      <c r="AF148" s="2"/>
      <c r="AG148" s="2"/>
      <c r="AH148" s="2"/>
      <c r="AI148" s="2"/>
      <c r="AJ148" s="2"/>
      <c r="AK148" s="2"/>
      <c r="AL148" s="2"/>
      <c r="AM148" s="2"/>
      <c r="AN148" s="2"/>
      <c r="AO148" s="2"/>
      <c r="AP148" s="2"/>
      <c r="AQ148" s="2"/>
      <c r="AR148" s="2"/>
      <c r="AS148" s="2"/>
      <c r="AT148" s="2"/>
      <c r="AU148" s="2"/>
      <c r="AV148" s="2"/>
      <c r="AW148" s="2"/>
      <c r="AX148" s="2"/>
      <c r="AY148" s="2"/>
      <c r="AZ148" s="2"/>
      <c r="BA148" s="2"/>
    </row>
    <row r="149" spans="1:53" s="3" customFormat="1" x14ac:dyDescent="0.25">
      <c r="A149" s="1"/>
      <c r="B149" s="2"/>
      <c r="C149" s="2"/>
      <c r="D149" s="2"/>
      <c r="E149" s="2"/>
      <c r="F149" s="2"/>
      <c r="G149" s="2"/>
      <c r="H149" s="2"/>
      <c r="I149" s="2"/>
      <c r="K149" s="2"/>
      <c r="L149" s="4"/>
      <c r="M149" s="4"/>
      <c r="N149" s="2"/>
      <c r="O149" s="2"/>
      <c r="P149" s="2"/>
      <c r="Q149" s="2"/>
      <c r="R149" s="2"/>
      <c r="S149" s="2"/>
      <c r="T149" s="2"/>
      <c r="U149" s="2"/>
      <c r="V149" s="2"/>
      <c r="W149" s="2"/>
      <c r="X149" s="2"/>
      <c r="Z149" s="62" t="s">
        <v>253</v>
      </c>
      <c r="AA149" s="56">
        <v>1000000</v>
      </c>
      <c r="AB149" s="56">
        <v>2254</v>
      </c>
      <c r="AC149" s="56">
        <f t="shared" si="5"/>
        <v>443.65572315882872</v>
      </c>
      <c r="AE149" s="2"/>
      <c r="AF149" s="2"/>
      <c r="AG149" s="2"/>
      <c r="AH149" s="2"/>
      <c r="AI149" s="2"/>
      <c r="AJ149" s="2"/>
      <c r="AK149" s="2"/>
      <c r="AL149" s="2"/>
      <c r="AM149" s="2"/>
      <c r="AN149" s="2"/>
      <c r="AO149" s="2"/>
      <c r="AP149" s="2"/>
      <c r="AQ149" s="2"/>
      <c r="AR149" s="2"/>
      <c r="AS149" s="2"/>
      <c r="AT149" s="2"/>
      <c r="AU149" s="2"/>
      <c r="AV149" s="2"/>
      <c r="AW149" s="2"/>
      <c r="AX149" s="2"/>
      <c r="AY149" s="2"/>
      <c r="AZ149" s="2"/>
      <c r="BA149" s="2"/>
    </row>
    <row r="150" spans="1:53" s="3" customFormat="1" x14ac:dyDescent="0.25">
      <c r="A150" s="1"/>
      <c r="B150" s="2"/>
      <c r="C150" s="2"/>
      <c r="D150" s="2"/>
      <c r="E150" s="2"/>
      <c r="F150" s="2"/>
      <c r="G150" s="2"/>
      <c r="H150" s="2"/>
      <c r="I150" s="2"/>
      <c r="K150" s="2"/>
      <c r="L150" s="4"/>
      <c r="M150" s="4"/>
      <c r="N150" s="2"/>
      <c r="O150" s="2"/>
      <c r="P150" s="2"/>
      <c r="Q150" s="2"/>
      <c r="R150" s="2"/>
      <c r="S150" s="2"/>
      <c r="T150" s="2"/>
      <c r="U150" s="2"/>
      <c r="V150" s="2"/>
      <c r="W150" s="2"/>
      <c r="X150" s="2"/>
      <c r="Y150" s="2"/>
      <c r="Z150" s="62" t="s">
        <v>254</v>
      </c>
      <c r="AA150" s="56">
        <v>500000</v>
      </c>
      <c r="AB150" s="56">
        <v>1855</v>
      </c>
      <c r="AC150" s="56">
        <f t="shared" si="5"/>
        <v>269.54177897574124</v>
      </c>
      <c r="AE150" s="2"/>
      <c r="AF150" s="2"/>
      <c r="AG150" s="2"/>
      <c r="AH150" s="2"/>
      <c r="AI150" s="2"/>
      <c r="AJ150" s="2"/>
      <c r="AK150" s="2"/>
      <c r="AL150" s="2"/>
      <c r="AM150" s="2"/>
      <c r="AN150" s="2"/>
      <c r="AO150" s="2"/>
      <c r="AP150" s="2"/>
      <c r="AQ150" s="2"/>
      <c r="AR150" s="2"/>
      <c r="AS150" s="2"/>
      <c r="AT150" s="2"/>
      <c r="AU150" s="2"/>
      <c r="AV150" s="2"/>
      <c r="AW150" s="2"/>
      <c r="AX150" s="2"/>
      <c r="AY150" s="2"/>
      <c r="AZ150" s="2"/>
      <c r="BA150" s="2"/>
    </row>
    <row r="151" spans="1:53" s="3" customFormat="1" x14ac:dyDescent="0.25">
      <c r="A151" s="1"/>
      <c r="B151" s="2"/>
      <c r="C151" s="2"/>
      <c r="D151" s="2"/>
      <c r="E151" s="2"/>
      <c r="F151" s="2"/>
      <c r="G151" s="2"/>
      <c r="H151" s="2"/>
      <c r="I151" s="2"/>
      <c r="K151" s="2"/>
      <c r="L151" s="4"/>
      <c r="M151" s="4"/>
      <c r="N151" s="2"/>
      <c r="O151" s="2"/>
      <c r="P151" s="2"/>
      <c r="Q151" s="2"/>
      <c r="R151" s="2"/>
      <c r="S151" s="2"/>
      <c r="T151" s="2"/>
      <c r="U151" s="2"/>
      <c r="V151" s="2"/>
      <c r="W151" s="2"/>
      <c r="X151" s="2"/>
      <c r="Y151" s="2"/>
      <c r="Z151" s="62" t="s">
        <v>255</v>
      </c>
      <c r="AA151" s="56">
        <v>500000</v>
      </c>
      <c r="AB151" s="56">
        <v>1879.0273269524205</v>
      </c>
      <c r="AC151" s="56">
        <f t="shared" si="5"/>
        <v>266.09511890971061</v>
      </c>
      <c r="AE151" s="2"/>
      <c r="AF151" s="2"/>
      <c r="AG151" s="2"/>
      <c r="AH151" s="2"/>
      <c r="AI151" s="2"/>
      <c r="AJ151" s="2"/>
      <c r="AK151" s="2"/>
      <c r="AL151" s="2"/>
      <c r="AM151" s="2"/>
      <c r="AN151" s="2"/>
      <c r="AO151" s="2"/>
      <c r="AP151" s="2"/>
      <c r="AQ151" s="2"/>
      <c r="AR151" s="2"/>
      <c r="AS151" s="2"/>
      <c r="AT151" s="2"/>
      <c r="AU151" s="2"/>
      <c r="AV151" s="2"/>
      <c r="AW151" s="2"/>
      <c r="AX151" s="2"/>
      <c r="AY151" s="2"/>
      <c r="AZ151" s="2"/>
      <c r="BA151" s="2"/>
    </row>
    <row r="152" spans="1:53" x14ac:dyDescent="0.25">
      <c r="Z152" s="62" t="s">
        <v>256</v>
      </c>
      <c r="AA152" s="56">
        <v>500000</v>
      </c>
      <c r="AB152" s="56">
        <v>1787.4927192839177</v>
      </c>
      <c r="AC152" s="56">
        <f t="shared" si="5"/>
        <v>279.72141906138984</v>
      </c>
    </row>
    <row r="153" spans="1:53" x14ac:dyDescent="0.25">
      <c r="Z153" s="62" t="s">
        <v>256</v>
      </c>
      <c r="AA153" s="56">
        <v>800000</v>
      </c>
      <c r="AB153" s="85">
        <f>K8</f>
        <v>1767.6348296714564</v>
      </c>
      <c r="AC153" s="56">
        <f t="shared" si="5"/>
        <v>452.58216605105758</v>
      </c>
    </row>
    <row r="154" spans="1:53" x14ac:dyDescent="0.25">
      <c r="Y154" s="87">
        <v>1000000</v>
      </c>
      <c r="Z154" s="62" t="s">
        <v>257</v>
      </c>
      <c r="AA154" s="56">
        <v>550000</v>
      </c>
      <c r="AB154" s="56">
        <v>1207</v>
      </c>
      <c r="AC154" s="56">
        <f t="shared" si="5"/>
        <v>455.67522783761393</v>
      </c>
    </row>
    <row r="155" spans="1:53" s="3" customFormat="1" ht="25.5" x14ac:dyDescent="0.25">
      <c r="A155" s="1"/>
      <c r="B155" s="2"/>
      <c r="C155" s="2"/>
      <c r="D155" s="2"/>
      <c r="E155" s="2"/>
      <c r="F155" s="2"/>
      <c r="G155" s="2"/>
      <c r="H155" s="2"/>
      <c r="I155" s="2"/>
      <c r="K155" s="2"/>
      <c r="L155" s="4"/>
      <c r="M155" s="4"/>
      <c r="N155" s="2"/>
      <c r="O155" s="2"/>
      <c r="P155" s="2"/>
      <c r="Q155" s="2"/>
      <c r="R155" s="2"/>
      <c r="S155" s="2"/>
      <c r="T155" s="2"/>
      <c r="U155" s="2"/>
      <c r="V155" s="2"/>
      <c r="W155" s="2"/>
      <c r="X155" s="2"/>
      <c r="Y155" s="2"/>
      <c r="Z155" s="62" t="s">
        <v>258</v>
      </c>
      <c r="AA155" s="56">
        <v>1500000</v>
      </c>
      <c r="AB155" s="56">
        <v>1491.3748126903195</v>
      </c>
      <c r="AC155" s="56">
        <f t="shared" si="5"/>
        <v>1005.7833800304844</v>
      </c>
      <c r="AE155" s="2"/>
      <c r="AF155" s="2"/>
      <c r="AG155" s="2"/>
      <c r="AH155" s="2"/>
      <c r="AI155" s="2"/>
      <c r="AJ155" s="2"/>
      <c r="AK155" s="2"/>
      <c r="AL155" s="2"/>
      <c r="AM155" s="2"/>
      <c r="AN155" s="2"/>
      <c r="AO155" s="2"/>
      <c r="AP155" s="2"/>
      <c r="AQ155" s="2"/>
      <c r="AR155" s="2"/>
      <c r="AS155" s="2"/>
      <c r="AT155" s="2"/>
      <c r="AU155" s="2"/>
      <c r="AV155" s="2"/>
      <c r="AW155" s="2"/>
      <c r="AX155" s="2"/>
      <c r="AY155" s="2"/>
      <c r="AZ155" s="2"/>
      <c r="BA155" s="2"/>
    </row>
    <row r="156" spans="1:53" s="3" customFormat="1" ht="25.5" x14ac:dyDescent="0.25">
      <c r="A156" s="1"/>
      <c r="B156" s="2"/>
      <c r="C156" s="2"/>
      <c r="D156" s="2"/>
      <c r="E156" s="2"/>
      <c r="F156" s="2"/>
      <c r="G156" s="2"/>
      <c r="H156" s="2"/>
      <c r="I156" s="2"/>
      <c r="K156" s="2"/>
      <c r="L156" s="4"/>
      <c r="M156" s="4"/>
      <c r="N156" s="2"/>
      <c r="O156" s="2"/>
      <c r="P156" s="2"/>
      <c r="Q156" s="2"/>
      <c r="R156" s="2"/>
      <c r="S156" s="2"/>
      <c r="T156" s="2"/>
      <c r="U156" s="2"/>
      <c r="V156" s="2"/>
      <c r="W156" s="2"/>
      <c r="X156" s="2"/>
      <c r="Y156" s="2"/>
      <c r="Z156" s="62" t="s">
        <v>259</v>
      </c>
      <c r="AA156" s="56">
        <v>2004133</v>
      </c>
      <c r="AB156" s="56">
        <v>972</v>
      </c>
      <c r="AC156" s="56">
        <f t="shared" si="5"/>
        <v>2061.8652263374483</v>
      </c>
      <c r="AE156" s="2"/>
      <c r="AF156" s="2"/>
      <c r="AG156" s="2"/>
      <c r="AH156" s="2"/>
      <c r="AI156" s="2"/>
      <c r="AJ156" s="2"/>
      <c r="AK156" s="2"/>
      <c r="AL156" s="2"/>
      <c r="AM156" s="2"/>
      <c r="AN156" s="2"/>
      <c r="AO156" s="2"/>
      <c r="AP156" s="2"/>
      <c r="AQ156" s="2"/>
      <c r="AR156" s="2"/>
      <c r="AS156" s="2"/>
      <c r="AT156" s="2"/>
      <c r="AU156" s="2"/>
      <c r="AV156" s="2"/>
      <c r="AW156" s="2"/>
      <c r="AX156" s="2"/>
      <c r="AY156" s="2"/>
      <c r="AZ156" s="2"/>
      <c r="BA156" s="2"/>
    </row>
    <row r="157" spans="1:53" s="3" customFormat="1" x14ac:dyDescent="0.25">
      <c r="A157" s="1"/>
      <c r="B157" s="2"/>
      <c r="C157" s="2"/>
      <c r="D157" s="2"/>
      <c r="E157" s="2"/>
      <c r="F157" s="2"/>
      <c r="G157" s="2"/>
      <c r="H157" s="2"/>
      <c r="I157" s="2"/>
      <c r="K157" s="2"/>
      <c r="L157" s="4"/>
      <c r="M157" s="4"/>
      <c r="N157" s="2"/>
      <c r="O157" s="2"/>
      <c r="P157" s="2"/>
      <c r="Q157" s="2"/>
      <c r="R157" s="2"/>
      <c r="S157" s="2"/>
      <c r="T157" s="2"/>
      <c r="U157" s="2"/>
      <c r="V157" s="2"/>
      <c r="W157" s="2"/>
      <c r="X157" s="2"/>
      <c r="Y157" s="2"/>
      <c r="Z157" s="62" t="s">
        <v>260</v>
      </c>
      <c r="AA157" s="56">
        <v>500000</v>
      </c>
      <c r="AB157" s="56">
        <v>465</v>
      </c>
      <c r="AC157" s="56">
        <f t="shared" si="5"/>
        <v>1075.2688172043011</v>
      </c>
      <c r="AE157" s="2"/>
      <c r="AF157" s="2"/>
      <c r="AG157" s="2"/>
      <c r="AH157" s="2"/>
      <c r="AI157" s="2"/>
      <c r="AJ157" s="2"/>
      <c r="AK157" s="2"/>
      <c r="AL157" s="2"/>
      <c r="AM157" s="2"/>
      <c r="AN157" s="2"/>
      <c r="AO157" s="2"/>
      <c r="AP157" s="2"/>
      <c r="AQ157" s="2"/>
      <c r="AR157" s="2"/>
      <c r="AS157" s="2"/>
      <c r="AT157" s="2"/>
      <c r="AU157" s="2"/>
      <c r="AV157" s="2"/>
      <c r="AW157" s="2"/>
      <c r="AX157" s="2"/>
      <c r="AY157" s="2"/>
      <c r="AZ157" s="2"/>
      <c r="BA157" s="2"/>
    </row>
    <row r="158" spans="1:53" s="3" customFormat="1" x14ac:dyDescent="0.25">
      <c r="A158" s="1"/>
      <c r="B158" s="2"/>
      <c r="C158" s="2"/>
      <c r="D158" s="2"/>
      <c r="E158" s="2"/>
      <c r="F158" s="2"/>
      <c r="G158" s="2"/>
      <c r="H158" s="2"/>
      <c r="I158" s="2"/>
      <c r="K158" s="2"/>
      <c r="L158" s="4"/>
      <c r="M158" s="4"/>
      <c r="N158" s="2"/>
      <c r="O158" s="2"/>
      <c r="P158" s="2"/>
      <c r="Q158" s="2"/>
      <c r="R158" s="2"/>
      <c r="S158" s="2"/>
      <c r="T158" s="2"/>
      <c r="U158" s="2"/>
      <c r="V158" s="2"/>
      <c r="W158" s="2"/>
      <c r="X158" s="2"/>
      <c r="Y158" s="2"/>
      <c r="Z158" s="62" t="s">
        <v>261</v>
      </c>
      <c r="AA158" s="56">
        <v>1000000</v>
      </c>
      <c r="AB158" s="56">
        <v>539.16810773059683</v>
      </c>
      <c r="AC158" s="56">
        <f t="shared" si="5"/>
        <v>1854.7091077198218</v>
      </c>
      <c r="AE158" s="2"/>
      <c r="AF158" s="2"/>
      <c r="AG158" s="2"/>
      <c r="AH158" s="2"/>
      <c r="AI158" s="2"/>
      <c r="AJ158" s="2"/>
      <c r="AK158" s="2"/>
      <c r="AL158" s="2"/>
      <c r="AM158" s="2"/>
      <c r="AN158" s="2"/>
      <c r="AO158" s="2"/>
      <c r="AP158" s="2"/>
      <c r="AQ158" s="2"/>
      <c r="AR158" s="2"/>
      <c r="AS158" s="2"/>
      <c r="AT158" s="2"/>
      <c r="AU158" s="2"/>
      <c r="AV158" s="2"/>
      <c r="AW158" s="2"/>
      <c r="AX158" s="2"/>
      <c r="AY158" s="2"/>
      <c r="AZ158" s="2"/>
      <c r="BA158" s="2"/>
    </row>
    <row r="159" spans="1:53" s="3" customFormat="1" x14ac:dyDescent="0.25">
      <c r="A159" s="1"/>
      <c r="B159" s="2"/>
      <c r="C159" s="2"/>
      <c r="D159" s="2"/>
      <c r="E159" s="2"/>
      <c r="F159" s="2"/>
      <c r="G159" s="2"/>
      <c r="H159" s="2"/>
      <c r="I159" s="2"/>
      <c r="K159" s="2"/>
      <c r="L159" s="4"/>
      <c r="M159" s="4"/>
      <c r="N159" s="2"/>
      <c r="O159" s="2"/>
      <c r="P159" s="2"/>
      <c r="Q159" s="2"/>
      <c r="R159" s="2"/>
      <c r="S159" s="2"/>
      <c r="T159" s="2"/>
      <c r="U159" s="2"/>
      <c r="V159" s="2"/>
      <c r="W159" s="2"/>
      <c r="X159" s="2"/>
      <c r="Y159" s="2"/>
      <c r="Z159" s="62" t="s">
        <v>262</v>
      </c>
      <c r="AA159" s="56">
        <v>1000000</v>
      </c>
      <c r="AB159" s="56">
        <v>1672</v>
      </c>
      <c r="AC159" s="56">
        <f t="shared" si="5"/>
        <v>598.08612440191382</v>
      </c>
      <c r="AE159" s="2"/>
      <c r="AF159" s="2"/>
      <c r="AG159" s="2"/>
      <c r="AH159" s="2"/>
      <c r="AI159" s="2"/>
      <c r="AJ159" s="2"/>
      <c r="AK159" s="2"/>
      <c r="AL159" s="2"/>
      <c r="AM159" s="2"/>
      <c r="AN159" s="2"/>
      <c r="AO159" s="2"/>
      <c r="AP159" s="2"/>
      <c r="AQ159" s="2"/>
      <c r="AR159" s="2"/>
      <c r="AS159" s="2"/>
      <c r="AT159" s="2"/>
      <c r="AU159" s="2"/>
      <c r="AV159" s="2"/>
      <c r="AW159" s="2"/>
      <c r="AX159" s="2"/>
      <c r="AY159" s="2"/>
      <c r="AZ159" s="2"/>
      <c r="BA159" s="2"/>
    </row>
    <row r="160" spans="1:53" s="3" customFormat="1" x14ac:dyDescent="0.25">
      <c r="A160" s="1"/>
      <c r="B160" s="2"/>
      <c r="C160" s="2"/>
      <c r="D160" s="2"/>
      <c r="E160" s="2"/>
      <c r="F160" s="2"/>
      <c r="G160" s="2"/>
      <c r="H160" s="2"/>
      <c r="I160" s="2"/>
      <c r="K160" s="2"/>
      <c r="L160" s="4"/>
      <c r="M160" s="4"/>
      <c r="N160" s="2"/>
      <c r="O160" s="2"/>
      <c r="P160" s="2"/>
      <c r="Q160" s="2"/>
      <c r="R160" s="2"/>
      <c r="S160" s="2"/>
      <c r="T160" s="2"/>
      <c r="U160" s="2"/>
      <c r="V160" s="2"/>
      <c r="W160" s="2"/>
      <c r="X160" s="2"/>
      <c r="Y160" s="2"/>
      <c r="Z160" s="62" t="s">
        <v>263</v>
      </c>
      <c r="AA160" s="56">
        <v>400000</v>
      </c>
      <c r="AB160" s="56">
        <v>1651.3146534367709</v>
      </c>
      <c r="AC160" s="56">
        <f t="shared" si="5"/>
        <v>242.23124234227967</v>
      </c>
      <c r="AE160" s="2"/>
      <c r="AF160" s="2"/>
      <c r="AG160" s="2"/>
      <c r="AH160" s="2"/>
      <c r="AI160" s="2"/>
      <c r="AJ160" s="2"/>
      <c r="AK160" s="2"/>
      <c r="AL160" s="2"/>
      <c r="AM160" s="2"/>
      <c r="AN160" s="2"/>
      <c r="AO160" s="2"/>
      <c r="AP160" s="2"/>
      <c r="AQ160" s="2"/>
      <c r="AR160" s="2"/>
      <c r="AS160" s="2"/>
      <c r="AT160" s="2"/>
      <c r="AU160" s="2"/>
      <c r="AV160" s="2"/>
      <c r="AW160" s="2"/>
      <c r="AX160" s="2"/>
      <c r="AY160" s="2"/>
      <c r="AZ160" s="2"/>
      <c r="BA160" s="2"/>
    </row>
    <row r="161" spans="1:53" s="3" customFormat="1" x14ac:dyDescent="0.25">
      <c r="A161" s="1"/>
      <c r="B161" s="2"/>
      <c r="C161" s="2"/>
      <c r="D161" s="2"/>
      <c r="E161" s="2"/>
      <c r="F161" s="2"/>
      <c r="G161" s="2"/>
      <c r="H161" s="2"/>
      <c r="I161" s="2"/>
      <c r="K161" s="2"/>
      <c r="L161" s="4"/>
      <c r="M161" s="4"/>
      <c r="N161" s="2"/>
      <c r="O161" s="2"/>
      <c r="P161" s="2"/>
      <c r="Q161" s="2"/>
      <c r="R161" s="2"/>
      <c r="S161" s="2"/>
      <c r="T161" s="2"/>
      <c r="U161" s="2"/>
      <c r="V161" s="2"/>
      <c r="W161" s="2"/>
      <c r="X161" s="2"/>
      <c r="Y161" s="2"/>
      <c r="Z161" s="62" t="s">
        <v>264</v>
      </c>
      <c r="AA161" s="56">
        <v>550000</v>
      </c>
      <c r="AB161" s="85">
        <f>K24</f>
        <v>1669.343285952878</v>
      </c>
      <c r="AC161" s="56">
        <f t="shared" si="5"/>
        <v>329.47087913439833</v>
      </c>
      <c r="AE161" s="2"/>
      <c r="AF161" s="2"/>
      <c r="AG161" s="2"/>
      <c r="AH161" s="2"/>
      <c r="AI161" s="2"/>
      <c r="AJ161" s="2"/>
      <c r="AK161" s="2"/>
      <c r="AL161" s="2"/>
      <c r="AM161" s="2"/>
      <c r="AN161" s="2"/>
      <c r="AO161" s="2"/>
      <c r="AP161" s="2"/>
      <c r="AQ161" s="2"/>
      <c r="AR161" s="2"/>
      <c r="AS161" s="2"/>
      <c r="AT161" s="2"/>
      <c r="AU161" s="2"/>
      <c r="AV161" s="2"/>
      <c r="AW161" s="2"/>
      <c r="AX161" s="2"/>
      <c r="AY161" s="2"/>
      <c r="AZ161" s="2"/>
      <c r="BA161" s="2"/>
    </row>
    <row r="162" spans="1:53" s="3" customFormat="1" x14ac:dyDescent="0.25">
      <c r="A162" s="1"/>
      <c r="B162" s="2"/>
      <c r="C162" s="2"/>
      <c r="D162" s="2"/>
      <c r="E162" s="2"/>
      <c r="F162" s="2"/>
      <c r="G162" s="2"/>
      <c r="H162" s="2"/>
      <c r="I162" s="2"/>
      <c r="K162" s="2"/>
      <c r="L162" s="4"/>
      <c r="M162" s="4"/>
      <c r="N162" s="2"/>
      <c r="O162" s="2"/>
      <c r="P162" s="2"/>
      <c r="Q162" s="2"/>
      <c r="R162" s="2"/>
      <c r="S162" s="2"/>
      <c r="T162" s="2"/>
      <c r="U162" s="2"/>
      <c r="V162" s="2"/>
      <c r="W162" s="2"/>
      <c r="X162" s="2"/>
      <c r="Y162" s="2"/>
      <c r="Z162" s="62" t="s">
        <v>265</v>
      </c>
      <c r="AA162" s="56">
        <v>550000</v>
      </c>
      <c r="AB162" s="85">
        <f>K24</f>
        <v>1669.343285952878</v>
      </c>
      <c r="AC162" s="56">
        <f t="shared" si="5"/>
        <v>329.47087913439833</v>
      </c>
      <c r="AE162" s="2"/>
      <c r="AF162" s="2"/>
      <c r="AG162" s="2"/>
      <c r="AH162" s="2"/>
      <c r="AI162" s="2"/>
      <c r="AJ162" s="2"/>
      <c r="AK162" s="2"/>
      <c r="AL162" s="2"/>
      <c r="AM162" s="2"/>
      <c r="AN162" s="2"/>
      <c r="AO162" s="2"/>
      <c r="AP162" s="2"/>
      <c r="AQ162" s="2"/>
      <c r="AR162" s="2"/>
      <c r="AS162" s="2"/>
      <c r="AT162" s="2"/>
      <c r="AU162" s="2"/>
      <c r="AV162" s="2"/>
      <c r="AW162" s="2"/>
      <c r="AX162" s="2"/>
      <c r="AY162" s="2"/>
      <c r="AZ162" s="2"/>
      <c r="BA162" s="2"/>
    </row>
    <row r="163" spans="1:53" s="3" customFormat="1" x14ac:dyDescent="0.25">
      <c r="A163" s="1"/>
      <c r="B163" s="2"/>
      <c r="C163" s="2"/>
      <c r="D163" s="2"/>
      <c r="E163" s="2"/>
      <c r="F163" s="2"/>
      <c r="G163" s="2"/>
      <c r="H163" s="2"/>
      <c r="I163" s="2"/>
      <c r="K163" s="2"/>
      <c r="L163" s="4"/>
      <c r="M163" s="4"/>
      <c r="N163" s="2"/>
      <c r="O163" s="2"/>
      <c r="P163" s="2"/>
      <c r="Q163" s="2"/>
      <c r="R163" s="2"/>
      <c r="S163" s="2"/>
      <c r="T163" s="2"/>
      <c r="U163" s="2"/>
      <c r="V163" s="2"/>
      <c r="W163" s="2"/>
      <c r="X163" s="2"/>
      <c r="Y163" s="2"/>
      <c r="Z163" s="62" t="s">
        <v>266</v>
      </c>
      <c r="AA163" s="56">
        <v>1000000</v>
      </c>
      <c r="AB163" s="56">
        <v>2718</v>
      </c>
      <c r="AC163" s="56">
        <f t="shared" si="5"/>
        <v>367.91758646063283</v>
      </c>
      <c r="AE163" s="2"/>
      <c r="AF163" s="2"/>
      <c r="AG163" s="2"/>
      <c r="AH163" s="2"/>
      <c r="AI163" s="2"/>
      <c r="AJ163" s="2"/>
      <c r="AK163" s="2"/>
      <c r="AL163" s="2"/>
      <c r="AM163" s="2"/>
      <c r="AN163" s="2"/>
      <c r="AO163" s="2"/>
      <c r="AP163" s="2"/>
      <c r="AQ163" s="2"/>
      <c r="AR163" s="2"/>
      <c r="AS163" s="2"/>
      <c r="AT163" s="2"/>
      <c r="AU163" s="2"/>
      <c r="AV163" s="2"/>
      <c r="AW163" s="2"/>
      <c r="AX163" s="2"/>
      <c r="AY163" s="2"/>
      <c r="AZ163" s="2"/>
      <c r="BA163" s="2"/>
    </row>
    <row r="164" spans="1:53" s="3" customFormat="1" x14ac:dyDescent="0.25">
      <c r="A164" s="1"/>
      <c r="B164" s="2"/>
      <c r="C164" s="2"/>
      <c r="D164" s="2"/>
      <c r="E164" s="2"/>
      <c r="F164" s="2"/>
      <c r="G164" s="2"/>
      <c r="H164" s="2"/>
      <c r="I164" s="2"/>
      <c r="K164" s="2"/>
      <c r="L164" s="4"/>
      <c r="M164" s="4"/>
      <c r="N164" s="2"/>
      <c r="O164" s="2"/>
      <c r="P164" s="2"/>
      <c r="Q164" s="2"/>
      <c r="R164" s="2"/>
      <c r="S164" s="2"/>
      <c r="T164" s="2"/>
      <c r="U164" s="2"/>
      <c r="V164" s="2"/>
      <c r="W164" s="2"/>
      <c r="X164" s="2"/>
      <c r="Y164" s="2"/>
      <c r="Z164" s="62" t="s">
        <v>267</v>
      </c>
      <c r="AA164" s="56">
        <v>500000</v>
      </c>
      <c r="AB164" s="56">
        <v>2778</v>
      </c>
      <c r="AC164" s="56">
        <f t="shared" si="5"/>
        <v>179.98560115190784</v>
      </c>
      <c r="AE164" s="2"/>
      <c r="AF164" s="2"/>
      <c r="AG164" s="2"/>
      <c r="AH164" s="2"/>
      <c r="AI164" s="2"/>
      <c r="AJ164" s="2"/>
      <c r="AK164" s="2"/>
      <c r="AL164" s="2"/>
      <c r="AM164" s="2"/>
      <c r="AN164" s="2"/>
      <c r="AO164" s="2"/>
      <c r="AP164" s="2"/>
      <c r="AQ164" s="2"/>
      <c r="AR164" s="2"/>
      <c r="AS164" s="2"/>
      <c r="AT164" s="2"/>
      <c r="AU164" s="2"/>
      <c r="AV164" s="2"/>
      <c r="AW164" s="2"/>
      <c r="AX164" s="2"/>
      <c r="AY164" s="2"/>
      <c r="AZ164" s="2"/>
      <c r="BA164" s="2"/>
    </row>
    <row r="165" spans="1:53" s="3" customFormat="1" x14ac:dyDescent="0.25">
      <c r="A165" s="1"/>
      <c r="B165" s="2"/>
      <c r="C165" s="2"/>
      <c r="D165" s="2"/>
      <c r="E165" s="2"/>
      <c r="F165" s="2"/>
      <c r="G165" s="2"/>
      <c r="H165" s="2"/>
      <c r="I165" s="2"/>
      <c r="K165" s="2"/>
      <c r="L165" s="4"/>
      <c r="M165" s="4"/>
      <c r="N165" s="2"/>
      <c r="O165" s="2"/>
      <c r="P165" s="2"/>
      <c r="Q165" s="2"/>
      <c r="R165" s="2"/>
      <c r="S165" s="2"/>
      <c r="T165" s="2"/>
      <c r="U165" s="2"/>
      <c r="V165" s="2"/>
      <c r="W165" s="2"/>
      <c r="X165" s="2"/>
      <c r="Y165" s="2"/>
      <c r="Z165" s="62" t="s">
        <v>268</v>
      </c>
      <c r="AA165" s="56">
        <v>1500000</v>
      </c>
      <c r="AB165" s="56">
        <v>3757.0546722113504</v>
      </c>
      <c r="AC165" s="56">
        <f t="shared" si="5"/>
        <v>399.24891460712246</v>
      </c>
      <c r="AE165" s="2"/>
      <c r="AF165" s="2"/>
      <c r="AG165" s="2"/>
      <c r="AH165" s="2"/>
      <c r="AI165" s="2"/>
      <c r="AJ165" s="2"/>
      <c r="AK165" s="2"/>
      <c r="AL165" s="2"/>
      <c r="AM165" s="2"/>
      <c r="AN165" s="2"/>
      <c r="AO165" s="2"/>
      <c r="AP165" s="2"/>
      <c r="AQ165" s="2"/>
      <c r="AR165" s="2"/>
      <c r="AS165" s="2"/>
      <c r="AT165" s="2"/>
      <c r="AU165" s="2"/>
      <c r="AV165" s="2"/>
      <c r="AW165" s="2"/>
      <c r="AX165" s="2"/>
      <c r="AY165" s="2"/>
      <c r="AZ165" s="2"/>
      <c r="BA165" s="2"/>
    </row>
    <row r="166" spans="1:53" s="3" customFormat="1" x14ac:dyDescent="0.25">
      <c r="A166" s="1"/>
      <c r="B166" s="2"/>
      <c r="C166" s="2"/>
      <c r="D166" s="2"/>
      <c r="E166" s="2"/>
      <c r="F166" s="2"/>
      <c r="G166" s="2"/>
      <c r="H166" s="2"/>
      <c r="I166" s="2"/>
      <c r="K166" s="2"/>
      <c r="L166" s="4"/>
      <c r="M166" s="4"/>
      <c r="N166" s="2"/>
      <c r="O166" s="2"/>
      <c r="P166" s="2"/>
      <c r="Q166" s="2"/>
      <c r="R166" s="2"/>
      <c r="S166" s="2"/>
      <c r="T166" s="2"/>
      <c r="U166" s="2"/>
      <c r="V166" s="2"/>
      <c r="W166" s="2"/>
      <c r="X166" s="2"/>
      <c r="Y166" s="2"/>
      <c r="Z166" s="62" t="s">
        <v>269</v>
      </c>
      <c r="AA166" s="56">
        <v>750000</v>
      </c>
      <c r="AB166" s="56">
        <v>468</v>
      </c>
      <c r="AC166" s="56">
        <f t="shared" si="5"/>
        <v>1602.5641025641025</v>
      </c>
      <c r="AE166" s="2"/>
      <c r="AF166" s="2"/>
      <c r="AG166" s="2"/>
      <c r="AH166" s="2"/>
      <c r="AI166" s="2"/>
      <c r="AJ166" s="2"/>
      <c r="AK166" s="2"/>
      <c r="AL166" s="2"/>
      <c r="AM166" s="2"/>
      <c r="AN166" s="2"/>
      <c r="AO166" s="2"/>
      <c r="AP166" s="2"/>
      <c r="AQ166" s="2"/>
      <c r="AR166" s="2"/>
      <c r="AS166" s="2"/>
      <c r="AT166" s="2"/>
      <c r="AU166" s="2"/>
      <c r="AV166" s="2"/>
      <c r="AW166" s="2"/>
      <c r="AX166" s="2"/>
      <c r="AY166" s="2"/>
      <c r="AZ166" s="2"/>
      <c r="BA166" s="2"/>
    </row>
    <row r="167" spans="1:53" s="3" customFormat="1" x14ac:dyDescent="0.25">
      <c r="A167" s="1"/>
      <c r="B167" s="2"/>
      <c r="C167" s="2"/>
      <c r="D167" s="2"/>
      <c r="E167" s="2"/>
      <c r="F167" s="2"/>
      <c r="G167" s="2"/>
      <c r="H167" s="2"/>
      <c r="I167" s="2"/>
      <c r="K167" s="2"/>
      <c r="L167" s="4"/>
      <c r="M167" s="4"/>
      <c r="N167" s="2"/>
      <c r="O167" s="2"/>
      <c r="P167" s="2"/>
      <c r="Q167" s="2"/>
      <c r="R167" s="2"/>
      <c r="S167" s="2"/>
      <c r="T167" s="2"/>
      <c r="U167" s="2"/>
      <c r="V167" s="2"/>
      <c r="W167" s="2"/>
      <c r="X167" s="2"/>
      <c r="Y167" s="2"/>
      <c r="Z167" s="62" t="s">
        <v>270</v>
      </c>
      <c r="AA167" s="56">
        <v>500000</v>
      </c>
      <c r="AB167" s="56">
        <v>440.14008458443607</v>
      </c>
      <c r="AC167" s="56">
        <f t="shared" si="5"/>
        <v>1136.0019628116386</v>
      </c>
      <c r="AE167" s="2"/>
      <c r="AF167" s="2"/>
      <c r="AG167" s="2"/>
      <c r="AH167" s="2"/>
      <c r="AI167" s="2"/>
      <c r="AJ167" s="2"/>
      <c r="AK167" s="2"/>
      <c r="AL167" s="2"/>
      <c r="AM167" s="2"/>
      <c r="AN167" s="2"/>
      <c r="AO167" s="2"/>
      <c r="AP167" s="2"/>
      <c r="AQ167" s="2"/>
      <c r="AR167" s="2"/>
      <c r="AS167" s="2"/>
      <c r="AT167" s="2"/>
      <c r="AU167" s="2"/>
      <c r="AV167" s="2"/>
      <c r="AW167" s="2"/>
      <c r="AX167" s="2"/>
      <c r="AY167" s="2"/>
      <c r="AZ167" s="2"/>
      <c r="BA167" s="2"/>
    </row>
    <row r="168" spans="1:53" s="3" customFormat="1" x14ac:dyDescent="0.25">
      <c r="A168" s="1"/>
      <c r="B168" s="2"/>
      <c r="C168" s="2"/>
      <c r="D168" s="2"/>
      <c r="E168" s="2"/>
      <c r="F168" s="2"/>
      <c r="G168" s="2"/>
      <c r="H168" s="2"/>
      <c r="I168" s="2"/>
      <c r="K168" s="2"/>
      <c r="L168" s="4"/>
      <c r="M168" s="4"/>
      <c r="N168" s="2"/>
      <c r="O168" s="2"/>
      <c r="P168" s="2"/>
      <c r="Q168" s="2"/>
      <c r="R168" s="2"/>
      <c r="S168" s="2"/>
      <c r="T168" s="2"/>
      <c r="U168" s="2"/>
      <c r="V168" s="2"/>
      <c r="W168" s="2"/>
      <c r="X168" s="2"/>
      <c r="Y168" s="2"/>
      <c r="Z168" s="62" t="s">
        <v>271</v>
      </c>
      <c r="AA168" s="56">
        <v>250000</v>
      </c>
      <c r="AB168" s="56">
        <v>455</v>
      </c>
      <c r="AC168" s="56">
        <f t="shared" si="5"/>
        <v>549.45054945054949</v>
      </c>
      <c r="AE168" s="2"/>
      <c r="AF168" s="2"/>
      <c r="AG168" s="2"/>
      <c r="AH168" s="2"/>
      <c r="AI168" s="2"/>
      <c r="AJ168" s="2"/>
      <c r="AK168" s="2"/>
      <c r="AL168" s="2"/>
      <c r="AM168" s="2"/>
      <c r="AN168" s="2"/>
      <c r="AO168" s="2"/>
      <c r="AP168" s="2"/>
      <c r="AQ168" s="2"/>
      <c r="AR168" s="2"/>
      <c r="AS168" s="2"/>
      <c r="AT168" s="2"/>
      <c r="AU168" s="2"/>
      <c r="AV168" s="2"/>
      <c r="AW168" s="2"/>
      <c r="AX168" s="2"/>
      <c r="AY168" s="2"/>
      <c r="AZ168" s="2"/>
      <c r="BA168" s="2"/>
    </row>
    <row r="169" spans="1:53" s="3" customFormat="1" x14ac:dyDescent="0.25">
      <c r="A169" s="1"/>
      <c r="B169" s="2"/>
      <c r="C169" s="2"/>
      <c r="D169" s="2"/>
      <c r="E169" s="2"/>
      <c r="F169" s="2"/>
      <c r="G169" s="2"/>
      <c r="H169" s="2"/>
      <c r="I169" s="2"/>
      <c r="K169" s="2"/>
      <c r="L169" s="4"/>
      <c r="M169" s="4"/>
      <c r="N169" s="2"/>
      <c r="O169" s="2"/>
      <c r="P169" s="2"/>
      <c r="Q169" s="2"/>
      <c r="R169" s="2"/>
      <c r="S169" s="2"/>
      <c r="T169" s="2"/>
      <c r="U169" s="2"/>
      <c r="V169" s="2"/>
      <c r="W169" s="2"/>
      <c r="X169" s="2"/>
      <c r="Y169" s="2"/>
      <c r="Z169" s="62" t="s">
        <v>272</v>
      </c>
      <c r="AA169" s="56">
        <v>1400000</v>
      </c>
      <c r="AB169" s="56">
        <v>802</v>
      </c>
      <c r="AC169" s="56">
        <f t="shared" si="5"/>
        <v>1745.6359102244389</v>
      </c>
      <c r="AE169" s="2"/>
      <c r="AF169" s="2"/>
      <c r="AG169" s="2"/>
      <c r="AH169" s="2"/>
      <c r="AI169" s="2"/>
      <c r="AJ169" s="2"/>
      <c r="AK169" s="2"/>
      <c r="AL169" s="2"/>
      <c r="AM169" s="2"/>
      <c r="AN169" s="2"/>
      <c r="AO169" s="2"/>
      <c r="AP169" s="2"/>
      <c r="AQ169" s="2"/>
      <c r="AR169" s="2"/>
      <c r="AS169" s="2"/>
      <c r="AT169" s="2"/>
      <c r="AU169" s="2"/>
      <c r="AV169" s="2"/>
      <c r="AW169" s="2"/>
      <c r="AX169" s="2"/>
      <c r="AY169" s="2"/>
      <c r="AZ169" s="2"/>
      <c r="BA169" s="2"/>
    </row>
    <row r="170" spans="1:53" s="3" customFormat="1" x14ac:dyDescent="0.25">
      <c r="A170" s="1"/>
      <c r="B170" s="2"/>
      <c r="C170" s="2"/>
      <c r="D170" s="2"/>
      <c r="E170" s="2"/>
      <c r="F170" s="2"/>
      <c r="G170" s="2"/>
      <c r="H170" s="2"/>
      <c r="I170" s="2"/>
      <c r="K170" s="2"/>
      <c r="L170" s="4"/>
      <c r="M170" s="4"/>
      <c r="N170" s="2"/>
      <c r="O170" s="2"/>
      <c r="P170" s="2"/>
      <c r="Q170" s="2"/>
      <c r="R170" s="2"/>
      <c r="S170" s="2"/>
      <c r="T170" s="2"/>
      <c r="U170" s="2"/>
      <c r="V170" s="2"/>
      <c r="W170" s="2"/>
      <c r="X170" s="2"/>
      <c r="Y170" s="2"/>
      <c r="Z170" s="62" t="s">
        <v>273</v>
      </c>
      <c r="AA170" s="56">
        <v>600000</v>
      </c>
      <c r="AB170" s="56">
        <v>802</v>
      </c>
      <c r="AC170" s="56">
        <f t="shared" si="5"/>
        <v>748.12967581047383</v>
      </c>
      <c r="AE170" s="2"/>
      <c r="AF170" s="2"/>
      <c r="AG170" s="2"/>
      <c r="AH170" s="2"/>
      <c r="AI170" s="2"/>
      <c r="AJ170" s="2"/>
      <c r="AK170" s="2"/>
      <c r="AL170" s="2"/>
      <c r="AM170" s="2"/>
      <c r="AN170" s="2"/>
      <c r="AO170" s="2"/>
      <c r="AP170" s="2"/>
      <c r="AQ170" s="2"/>
      <c r="AR170" s="2"/>
      <c r="AS170" s="2"/>
      <c r="AT170" s="2"/>
      <c r="AU170" s="2"/>
      <c r="AV170" s="2"/>
      <c r="AW170" s="2"/>
      <c r="AX170" s="2"/>
      <c r="AY170" s="2"/>
      <c r="AZ170" s="2"/>
      <c r="BA170" s="2"/>
    </row>
    <row r="171" spans="1:53" x14ac:dyDescent="0.25">
      <c r="Z171" s="62" t="s">
        <v>274</v>
      </c>
      <c r="AA171" s="56">
        <v>1000000</v>
      </c>
      <c r="AB171" s="56">
        <v>1848</v>
      </c>
      <c r="AC171" s="56">
        <f t="shared" ref="AC171:AC192" si="6">AA171/AB171</f>
        <v>541.12554112554108</v>
      </c>
    </row>
    <row r="172" spans="1:53" x14ac:dyDescent="0.25">
      <c r="Z172" s="62" t="s">
        <v>274</v>
      </c>
      <c r="AA172" s="56">
        <v>2000000</v>
      </c>
      <c r="AB172" s="56">
        <v>2075</v>
      </c>
      <c r="AC172" s="56">
        <f t="shared" si="6"/>
        <v>963.85542168674704</v>
      </c>
    </row>
    <row r="173" spans="1:53" x14ac:dyDescent="0.25">
      <c r="Z173" s="62" t="s">
        <v>275</v>
      </c>
      <c r="AA173" s="56">
        <v>500000</v>
      </c>
      <c r="AB173" s="56">
        <v>539</v>
      </c>
      <c r="AC173" s="56">
        <f t="shared" si="6"/>
        <v>927.64378478664196</v>
      </c>
    </row>
    <row r="174" spans="1:53" x14ac:dyDescent="0.25">
      <c r="Z174" s="62" t="s">
        <v>276</v>
      </c>
      <c r="AA174" s="56">
        <v>500000</v>
      </c>
      <c r="AB174" s="56">
        <v>595</v>
      </c>
      <c r="AC174" s="56">
        <f t="shared" si="6"/>
        <v>840.33613445378148</v>
      </c>
    </row>
    <row r="175" spans="1:53" x14ac:dyDescent="0.25">
      <c r="Z175" s="62" t="s">
        <v>277</v>
      </c>
      <c r="AA175" s="56">
        <v>600000</v>
      </c>
      <c r="AB175" s="56">
        <v>622</v>
      </c>
      <c r="AC175" s="56">
        <f t="shared" si="6"/>
        <v>964.6302250803858</v>
      </c>
    </row>
    <row r="176" spans="1:53" x14ac:dyDescent="0.25">
      <c r="Z176" s="62" t="s">
        <v>278</v>
      </c>
      <c r="AA176" s="56">
        <v>400000</v>
      </c>
      <c r="AB176" s="56">
        <v>615.24939370253696</v>
      </c>
      <c r="AC176" s="56">
        <f t="shared" si="6"/>
        <v>650.14285929291543</v>
      </c>
    </row>
    <row r="177" spans="1:53" x14ac:dyDescent="0.25">
      <c r="Z177" s="62" t="s">
        <v>279</v>
      </c>
      <c r="AA177" s="56">
        <v>1000000</v>
      </c>
      <c r="AB177" s="56">
        <v>666.81155091455298</v>
      </c>
      <c r="AC177" s="56">
        <f t="shared" si="6"/>
        <v>1499.6740812729902</v>
      </c>
    </row>
    <row r="178" spans="1:53" x14ac:dyDescent="0.25">
      <c r="Z178" s="62" t="s">
        <v>280</v>
      </c>
      <c r="AA178" s="56">
        <v>350000</v>
      </c>
      <c r="AB178" s="56">
        <v>594</v>
      </c>
      <c r="AC178" s="56">
        <f t="shared" si="6"/>
        <v>589.22558922558926</v>
      </c>
    </row>
    <row r="179" spans="1:53" x14ac:dyDescent="0.25">
      <c r="Z179" s="62" t="s">
        <v>281</v>
      </c>
      <c r="AA179" s="56">
        <v>1000000</v>
      </c>
      <c r="AB179" s="56">
        <v>303</v>
      </c>
      <c r="AC179" s="56">
        <f t="shared" si="6"/>
        <v>3300.3300330033003</v>
      </c>
    </row>
    <row r="180" spans="1:53" x14ac:dyDescent="0.25">
      <c r="Z180" s="62" t="s">
        <v>282</v>
      </c>
      <c r="AA180" s="56">
        <v>500000</v>
      </c>
      <c r="AB180" s="56">
        <v>364.34331501655709</v>
      </c>
      <c r="AC180" s="56">
        <f t="shared" si="6"/>
        <v>1372.3320269435387</v>
      </c>
    </row>
    <row r="181" spans="1:53" x14ac:dyDescent="0.25">
      <c r="Z181" s="62" t="s">
        <v>283</v>
      </c>
      <c r="AA181" s="56">
        <v>300000</v>
      </c>
      <c r="AB181" s="85">
        <f>K33</f>
        <v>437.6670518788693</v>
      </c>
      <c r="AC181" s="56">
        <f t="shared" si="6"/>
        <v>685.45255739979564</v>
      </c>
    </row>
    <row r="182" spans="1:53" x14ac:dyDescent="0.25">
      <c r="Z182" s="62" t="s">
        <v>164</v>
      </c>
      <c r="AA182" s="56">
        <v>500000</v>
      </c>
      <c r="AB182" s="56">
        <v>1672</v>
      </c>
      <c r="AC182" s="56">
        <f t="shared" si="6"/>
        <v>299.04306220095691</v>
      </c>
    </row>
    <row r="183" spans="1:53" x14ac:dyDescent="0.25">
      <c r="Z183" s="62" t="s">
        <v>42</v>
      </c>
      <c r="AA183" s="56">
        <v>300000</v>
      </c>
      <c r="AB183" s="56">
        <v>938</v>
      </c>
      <c r="AC183" s="56">
        <f t="shared" si="6"/>
        <v>319.82942430703622</v>
      </c>
    </row>
    <row r="184" spans="1:53" x14ac:dyDescent="0.25">
      <c r="Z184" s="62" t="s">
        <v>60</v>
      </c>
      <c r="AA184" s="56">
        <v>250000</v>
      </c>
      <c r="AB184" s="56">
        <v>1897.0637539010254</v>
      </c>
      <c r="AC184" s="56">
        <f t="shared" si="6"/>
        <v>131.78260323930218</v>
      </c>
    </row>
    <row r="185" spans="1:53" x14ac:dyDescent="0.25">
      <c r="Z185" s="62" t="s">
        <v>284</v>
      </c>
      <c r="AA185" s="56">
        <v>1000000</v>
      </c>
      <c r="AB185" s="56">
        <v>1342.8612924404426</v>
      </c>
      <c r="AC185" s="56">
        <f t="shared" si="6"/>
        <v>744.67854992130628</v>
      </c>
    </row>
    <row r="186" spans="1:53" x14ac:dyDescent="0.25">
      <c r="Z186" s="62" t="s">
        <v>285</v>
      </c>
      <c r="AA186" s="56">
        <v>2000000</v>
      </c>
      <c r="AB186" s="56">
        <v>1346.7659712794889</v>
      </c>
      <c r="AC186" s="56">
        <f t="shared" si="6"/>
        <v>1485.0390065171523</v>
      </c>
    </row>
    <row r="187" spans="1:53" s="3" customFormat="1" x14ac:dyDescent="0.25">
      <c r="A187" s="1"/>
      <c r="B187" s="2"/>
      <c r="C187" s="2"/>
      <c r="D187" s="2"/>
      <c r="E187" s="2"/>
      <c r="F187" s="2"/>
      <c r="G187" s="2"/>
      <c r="H187" s="2"/>
      <c r="I187" s="2"/>
      <c r="K187" s="2"/>
      <c r="L187" s="4"/>
      <c r="M187" s="4"/>
      <c r="N187" s="2"/>
      <c r="O187" s="2"/>
      <c r="P187" s="2"/>
      <c r="Q187" s="2"/>
      <c r="R187" s="2"/>
      <c r="S187" s="2"/>
      <c r="T187" s="2"/>
      <c r="U187" s="2"/>
      <c r="V187" s="2"/>
      <c r="W187" s="2"/>
      <c r="X187" s="2"/>
      <c r="Y187" s="2"/>
      <c r="Z187" s="62" t="s">
        <v>166</v>
      </c>
      <c r="AA187" s="56">
        <v>2000000</v>
      </c>
      <c r="AB187" s="56">
        <v>961.78863918378602</v>
      </c>
      <c r="AC187" s="56">
        <f t="shared" si="6"/>
        <v>2079.4589564889052</v>
      </c>
      <c r="AE187" s="2"/>
      <c r="AF187" s="2"/>
      <c r="AG187" s="2"/>
      <c r="AH187" s="2"/>
      <c r="AI187" s="2"/>
      <c r="AJ187" s="2"/>
      <c r="AK187" s="2"/>
      <c r="AL187" s="2"/>
      <c r="AM187" s="2"/>
      <c r="AN187" s="2"/>
      <c r="AO187" s="2"/>
      <c r="AP187" s="2"/>
      <c r="AQ187" s="2"/>
      <c r="AR187" s="2"/>
      <c r="AS187" s="2"/>
      <c r="AT187" s="2"/>
      <c r="AU187" s="2"/>
      <c r="AV187" s="2"/>
      <c r="AW187" s="2"/>
      <c r="AX187" s="2"/>
      <c r="AY187" s="2"/>
      <c r="AZ187" s="2"/>
      <c r="BA187" s="2"/>
    </row>
    <row r="188" spans="1:53" s="3" customFormat="1" x14ac:dyDescent="0.25">
      <c r="A188" s="1"/>
      <c r="B188" s="2"/>
      <c r="C188" s="2"/>
      <c r="D188" s="2"/>
      <c r="E188" s="2"/>
      <c r="F188" s="2"/>
      <c r="G188" s="2"/>
      <c r="H188" s="2"/>
      <c r="I188" s="2"/>
      <c r="K188" s="2"/>
      <c r="L188" s="4"/>
      <c r="M188" s="4"/>
      <c r="N188" s="2"/>
      <c r="O188" s="2"/>
      <c r="P188" s="2"/>
      <c r="Q188" s="2"/>
      <c r="R188" s="2"/>
      <c r="S188" s="2"/>
      <c r="T188" s="2"/>
      <c r="U188" s="2"/>
      <c r="V188" s="2"/>
      <c r="W188" s="2"/>
      <c r="X188" s="2"/>
      <c r="Y188" s="2"/>
      <c r="Z188" s="62" t="s">
        <v>286</v>
      </c>
      <c r="AA188" s="56">
        <v>1000000</v>
      </c>
      <c r="AB188" s="56">
        <v>961.78863918378602</v>
      </c>
      <c r="AC188" s="56">
        <f t="shared" si="6"/>
        <v>1039.7294782444526</v>
      </c>
      <c r="AE188" s="2"/>
      <c r="AF188" s="2"/>
      <c r="AG188" s="2"/>
      <c r="AH188" s="2"/>
      <c r="AI188" s="2"/>
      <c r="AJ188" s="2"/>
      <c r="AK188" s="2"/>
      <c r="AL188" s="2"/>
      <c r="AM188" s="2"/>
      <c r="AN188" s="2"/>
      <c r="AO188" s="2"/>
      <c r="AP188" s="2"/>
      <c r="AQ188" s="2"/>
      <c r="AR188" s="2"/>
      <c r="AS188" s="2"/>
      <c r="AT188" s="2"/>
      <c r="AU188" s="2"/>
      <c r="AV188" s="2"/>
      <c r="AW188" s="2"/>
      <c r="AX188" s="2"/>
      <c r="AY188" s="2"/>
      <c r="AZ188" s="2"/>
      <c r="BA188" s="2"/>
    </row>
    <row r="189" spans="1:53" s="3" customFormat="1" x14ac:dyDescent="0.25">
      <c r="A189" s="1"/>
      <c r="B189" s="2"/>
      <c r="C189" s="2"/>
      <c r="D189" s="2"/>
      <c r="E189" s="2"/>
      <c r="F189" s="2"/>
      <c r="G189" s="2"/>
      <c r="H189" s="2"/>
      <c r="I189" s="2"/>
      <c r="K189" s="2"/>
      <c r="L189" s="4"/>
      <c r="M189" s="4"/>
      <c r="N189" s="2"/>
      <c r="O189" s="2"/>
      <c r="P189" s="2"/>
      <c r="Q189" s="2"/>
      <c r="R189" s="2"/>
      <c r="S189" s="2"/>
      <c r="T189" s="2"/>
      <c r="U189" s="2"/>
      <c r="V189" s="2"/>
      <c r="W189" s="2"/>
      <c r="X189" s="2"/>
      <c r="Y189" s="2"/>
      <c r="Z189" s="62" t="s">
        <v>131</v>
      </c>
      <c r="AA189" s="56">
        <v>700000</v>
      </c>
      <c r="AB189" s="56">
        <v>251.8129083341228</v>
      </c>
      <c r="AC189" s="56">
        <f t="shared" si="6"/>
        <v>2779.8416079258</v>
      </c>
      <c r="AE189" s="2"/>
      <c r="AF189" s="2"/>
      <c r="AG189" s="2"/>
      <c r="AH189" s="2"/>
      <c r="AI189" s="2"/>
      <c r="AJ189" s="2"/>
      <c r="AK189" s="2"/>
      <c r="AL189" s="2"/>
      <c r="AM189" s="2"/>
      <c r="AN189" s="2"/>
      <c r="AO189" s="2"/>
      <c r="AP189" s="2"/>
      <c r="AQ189" s="2"/>
      <c r="AR189" s="2"/>
      <c r="AS189" s="2"/>
      <c r="AT189" s="2"/>
      <c r="AU189" s="2"/>
      <c r="AV189" s="2"/>
      <c r="AW189" s="2"/>
      <c r="AX189" s="2"/>
      <c r="AY189" s="2"/>
      <c r="AZ189" s="2"/>
      <c r="BA189" s="2"/>
    </row>
    <row r="190" spans="1:53" s="3" customFormat="1" x14ac:dyDescent="0.25">
      <c r="A190" s="1"/>
      <c r="B190" s="2"/>
      <c r="C190" s="2"/>
      <c r="D190" s="2"/>
      <c r="E190" s="2"/>
      <c r="F190" s="2"/>
      <c r="G190" s="2"/>
      <c r="H190" s="2"/>
      <c r="I190" s="2"/>
      <c r="K190" s="2"/>
      <c r="L190" s="4"/>
      <c r="M190" s="4"/>
      <c r="N190" s="2"/>
      <c r="O190" s="2"/>
      <c r="P190" s="2"/>
      <c r="Q190" s="2"/>
      <c r="R190" s="2"/>
      <c r="S190" s="2"/>
      <c r="T190" s="2"/>
      <c r="U190" s="2"/>
      <c r="V190" s="2"/>
      <c r="W190" s="2"/>
      <c r="X190" s="2"/>
      <c r="Y190" s="2"/>
      <c r="Z190" s="62" t="s">
        <v>287</v>
      </c>
      <c r="AA190" s="56">
        <v>2850000</v>
      </c>
      <c r="AB190" s="56">
        <v>1317.7593572284165</v>
      </c>
      <c r="AC190" s="56">
        <f t="shared" si="6"/>
        <v>2162.7621039961923</v>
      </c>
      <c r="AE190" s="2"/>
      <c r="AF190" s="2"/>
      <c r="AG190" s="2"/>
      <c r="AH190" s="2"/>
      <c r="AI190" s="2"/>
      <c r="AJ190" s="2"/>
      <c r="AK190" s="2"/>
      <c r="AL190" s="2"/>
      <c r="AM190" s="2"/>
      <c r="AN190" s="2"/>
      <c r="AO190" s="2"/>
      <c r="AP190" s="2"/>
      <c r="AQ190" s="2"/>
      <c r="AR190" s="2"/>
      <c r="AS190" s="2"/>
      <c r="AT190" s="2"/>
      <c r="AU190" s="2"/>
      <c r="AV190" s="2"/>
      <c r="AW190" s="2"/>
      <c r="AX190" s="2"/>
      <c r="AY190" s="2"/>
      <c r="AZ190" s="2"/>
      <c r="BA190" s="2"/>
    </row>
    <row r="191" spans="1:53" s="3" customFormat="1" x14ac:dyDescent="0.25">
      <c r="A191" s="1"/>
      <c r="B191" s="2"/>
      <c r="C191" s="2"/>
      <c r="D191" s="2"/>
      <c r="E191" s="2"/>
      <c r="F191" s="2"/>
      <c r="G191" s="2"/>
      <c r="H191" s="2"/>
      <c r="I191" s="2"/>
      <c r="K191" s="2"/>
      <c r="L191" s="4"/>
      <c r="M191" s="4"/>
      <c r="N191" s="2"/>
      <c r="O191" s="2"/>
      <c r="P191" s="2"/>
      <c r="Q191" s="2"/>
      <c r="R191" s="2"/>
      <c r="S191" s="2"/>
      <c r="T191" s="2"/>
      <c r="U191" s="2"/>
      <c r="V191" s="2"/>
      <c r="W191" s="2"/>
      <c r="X191" s="2"/>
      <c r="Y191" s="2"/>
      <c r="Z191" s="62" t="s">
        <v>288</v>
      </c>
      <c r="AA191" s="56">
        <v>1000000</v>
      </c>
      <c r="AB191" s="85">
        <f>K19</f>
        <v>1332.9626608333358</v>
      </c>
      <c r="AC191" s="56">
        <f t="shared" si="6"/>
        <v>750.20856126219201</v>
      </c>
      <c r="AE191" s="2"/>
      <c r="AF191" s="2"/>
      <c r="AG191" s="2"/>
      <c r="AH191" s="2"/>
      <c r="AI191" s="2"/>
      <c r="AJ191" s="2"/>
      <c r="AK191" s="2"/>
      <c r="AL191" s="2"/>
      <c r="AM191" s="2"/>
      <c r="AN191" s="2"/>
      <c r="AO191" s="2"/>
      <c r="AP191" s="2"/>
      <c r="AQ191" s="2"/>
      <c r="AR191" s="2"/>
      <c r="AS191" s="2"/>
      <c r="AT191" s="2"/>
      <c r="AU191" s="2"/>
      <c r="AV191" s="2"/>
      <c r="AW191" s="2"/>
      <c r="AX191" s="2"/>
      <c r="AY191" s="2"/>
      <c r="AZ191" s="2"/>
      <c r="BA191" s="2"/>
    </row>
    <row r="192" spans="1:53" s="3" customFormat="1" x14ac:dyDescent="0.25">
      <c r="A192" s="1"/>
      <c r="B192" s="2"/>
      <c r="C192" s="2"/>
      <c r="D192" s="2"/>
      <c r="E192" s="2"/>
      <c r="F192" s="2"/>
      <c r="G192" s="2"/>
      <c r="H192" s="2"/>
      <c r="I192" s="2"/>
      <c r="K192" s="2"/>
      <c r="L192" s="4"/>
      <c r="M192" s="4"/>
      <c r="N192" s="2"/>
      <c r="O192" s="2"/>
      <c r="P192" s="2"/>
      <c r="Q192" s="2"/>
      <c r="R192" s="2"/>
      <c r="S192" s="2"/>
      <c r="T192" s="2"/>
      <c r="U192" s="2"/>
      <c r="V192" s="2"/>
      <c r="W192" s="2"/>
      <c r="X192" s="2"/>
      <c r="Y192" s="2"/>
      <c r="Z192" s="62" t="s">
        <v>289</v>
      </c>
      <c r="AA192" s="56">
        <v>1150000</v>
      </c>
      <c r="AB192" s="85">
        <f>K19</f>
        <v>1332.9626608333358</v>
      </c>
      <c r="AC192" s="56">
        <f t="shared" si="6"/>
        <v>862.73984545152075</v>
      </c>
      <c r="AE192" s="2"/>
      <c r="AF192" s="2"/>
      <c r="AG192" s="2"/>
      <c r="AH192" s="2"/>
      <c r="AI192" s="2"/>
      <c r="AJ192" s="2"/>
      <c r="AK192" s="2"/>
      <c r="AL192" s="2"/>
      <c r="AM192" s="2"/>
      <c r="AN192" s="2"/>
      <c r="AO192" s="2"/>
      <c r="AP192" s="2"/>
      <c r="AQ192" s="2"/>
      <c r="AR192" s="2"/>
      <c r="AS192" s="2"/>
      <c r="AT192" s="2"/>
      <c r="AU192" s="2"/>
      <c r="AV192" s="2"/>
      <c r="AW192" s="2"/>
      <c r="AX192" s="2"/>
      <c r="AY192" s="2"/>
      <c r="AZ192" s="2"/>
      <c r="BA192" s="2"/>
    </row>
    <row r="193" spans="1:53" s="3" customFormat="1" x14ac:dyDescent="0.25">
      <c r="A193" s="1"/>
      <c r="B193" s="2"/>
      <c r="C193" s="2"/>
      <c r="D193" s="2"/>
      <c r="E193" s="2"/>
      <c r="F193" s="2"/>
      <c r="G193" s="2"/>
      <c r="H193" s="2"/>
      <c r="I193" s="2"/>
      <c r="K193" s="2"/>
      <c r="L193" s="4"/>
      <c r="M193" s="4"/>
      <c r="N193" s="2"/>
      <c r="O193" s="2"/>
      <c r="P193" s="2"/>
      <c r="Q193" s="2"/>
      <c r="R193" s="2"/>
      <c r="S193" s="2"/>
      <c r="T193" s="2"/>
      <c r="U193" s="2"/>
      <c r="V193" s="2"/>
      <c r="W193" s="2"/>
      <c r="X193" s="2"/>
      <c r="Y193" s="2"/>
      <c r="Z193" s="62"/>
      <c r="AA193" s="88">
        <f>SUM(AA3:AA192)</f>
        <v>160166427</v>
      </c>
      <c r="AB193" s="88">
        <f>SUM(AB3:AB192)</f>
        <v>247475.42674499622</v>
      </c>
      <c r="AC193" s="88">
        <f>SUM(AC3:AC192)</f>
        <v>173619.04905777599</v>
      </c>
      <c r="AE193" s="2"/>
      <c r="AF193" s="2"/>
      <c r="AG193" s="2"/>
      <c r="AH193" s="2"/>
      <c r="AI193" s="2"/>
      <c r="AJ193" s="2"/>
      <c r="AK193" s="2"/>
      <c r="AL193" s="2"/>
      <c r="AM193" s="2"/>
      <c r="AN193" s="2"/>
      <c r="AO193" s="2"/>
      <c r="AP193" s="2"/>
      <c r="AQ193" s="2"/>
      <c r="AR193" s="2"/>
      <c r="AS193" s="2"/>
      <c r="AT193" s="2"/>
      <c r="AU193" s="2"/>
      <c r="AV193" s="2"/>
      <c r="AW193" s="2"/>
      <c r="AX193" s="2"/>
      <c r="AY193" s="2"/>
      <c r="AZ193" s="2"/>
      <c r="BA193" s="2"/>
    </row>
    <row r="194" spans="1:53" s="3" customFormat="1" x14ac:dyDescent="0.25">
      <c r="A194" s="1"/>
      <c r="B194" s="2"/>
      <c r="C194" s="2"/>
      <c r="D194" s="2"/>
      <c r="E194" s="2"/>
      <c r="F194" s="2"/>
      <c r="G194" s="2"/>
      <c r="H194" s="2"/>
      <c r="I194" s="2"/>
      <c r="K194" s="2"/>
      <c r="L194" s="4"/>
      <c r="M194" s="4"/>
      <c r="N194" s="2"/>
      <c r="O194" s="2"/>
      <c r="P194" s="2"/>
      <c r="Q194" s="2"/>
      <c r="R194" s="2"/>
      <c r="S194" s="2"/>
      <c r="T194" s="2"/>
      <c r="U194" s="2"/>
      <c r="V194" s="2"/>
      <c r="W194" s="2"/>
      <c r="X194" s="2"/>
      <c r="Y194" s="2"/>
      <c r="Z194" s="68"/>
      <c r="AA194" s="56"/>
      <c r="AB194" s="68"/>
      <c r="AC194" s="68"/>
      <c r="AE194" s="2"/>
      <c r="AF194" s="2"/>
      <c r="AG194" s="2"/>
      <c r="AH194" s="2"/>
      <c r="AI194" s="2"/>
      <c r="AJ194" s="2"/>
      <c r="AK194" s="2"/>
      <c r="AL194" s="2"/>
      <c r="AM194" s="2"/>
      <c r="AN194" s="2"/>
      <c r="AO194" s="2"/>
      <c r="AP194" s="2"/>
      <c r="AQ194" s="2"/>
      <c r="AR194" s="2"/>
      <c r="AS194" s="2"/>
      <c r="AT194" s="2"/>
      <c r="AU194" s="2"/>
      <c r="AV194" s="2"/>
      <c r="AW194" s="2"/>
      <c r="AX194" s="2"/>
      <c r="AY194" s="2"/>
      <c r="AZ194" s="2"/>
      <c r="BA194" s="2"/>
    </row>
    <row r="195" spans="1:53" s="3" customFormat="1" x14ac:dyDescent="0.25">
      <c r="A195" s="1"/>
      <c r="B195" s="2"/>
      <c r="C195" s="2"/>
      <c r="D195" s="2"/>
      <c r="E195" s="2"/>
      <c r="F195" s="2"/>
      <c r="G195" s="2"/>
      <c r="H195" s="2"/>
      <c r="I195" s="2"/>
      <c r="K195" s="2"/>
      <c r="L195" s="4"/>
      <c r="M195" s="4"/>
      <c r="N195" s="2"/>
      <c r="O195" s="2"/>
      <c r="P195" s="2"/>
      <c r="Q195" s="2"/>
      <c r="R195" s="2"/>
      <c r="S195" s="2"/>
      <c r="T195" s="2"/>
      <c r="U195" s="2"/>
      <c r="V195" s="2"/>
      <c r="W195" s="2"/>
      <c r="X195" s="2"/>
      <c r="Y195" s="2"/>
      <c r="Z195" s="68"/>
      <c r="AA195" s="56"/>
      <c r="AB195" s="68"/>
      <c r="AC195" s="68"/>
      <c r="AE195" s="2"/>
      <c r="AF195" s="2"/>
      <c r="AG195" s="2"/>
      <c r="AH195" s="2"/>
      <c r="AI195" s="2"/>
      <c r="AJ195" s="2"/>
      <c r="AK195" s="2"/>
      <c r="AL195" s="2"/>
      <c r="AM195" s="2"/>
      <c r="AN195" s="2"/>
      <c r="AO195" s="2"/>
      <c r="AP195" s="2"/>
      <c r="AQ195" s="2"/>
      <c r="AR195" s="2"/>
      <c r="AS195" s="2"/>
      <c r="AT195" s="2"/>
      <c r="AU195" s="2"/>
      <c r="AV195" s="2"/>
      <c r="AW195" s="2"/>
      <c r="AX195" s="2"/>
      <c r="AY195" s="2"/>
      <c r="AZ195" s="2"/>
      <c r="BA195" s="2"/>
    </row>
    <row r="196" spans="1:53" s="3" customFormat="1" x14ac:dyDescent="0.25">
      <c r="A196" s="1"/>
      <c r="B196" s="2"/>
      <c r="C196" s="2"/>
      <c r="D196" s="2"/>
      <c r="E196" s="2"/>
      <c r="F196" s="2"/>
      <c r="G196" s="2"/>
      <c r="H196" s="2"/>
      <c r="I196" s="2"/>
      <c r="K196" s="2"/>
      <c r="L196" s="4"/>
      <c r="M196" s="4"/>
      <c r="N196" s="2"/>
      <c r="O196" s="2"/>
      <c r="P196" s="2"/>
      <c r="Q196" s="2"/>
      <c r="R196" s="2"/>
      <c r="S196" s="2"/>
      <c r="T196" s="2"/>
      <c r="U196" s="2"/>
      <c r="V196" s="2"/>
      <c r="W196" s="2"/>
      <c r="X196" s="2"/>
      <c r="Y196" s="2"/>
      <c r="Z196" s="68"/>
      <c r="AA196" s="68"/>
      <c r="AB196" s="68"/>
      <c r="AC196" s="68"/>
      <c r="AE196" s="2"/>
      <c r="AF196" s="2"/>
      <c r="AG196" s="2"/>
      <c r="AH196" s="2"/>
      <c r="AI196" s="2"/>
      <c r="AJ196" s="2"/>
      <c r="AK196" s="2"/>
      <c r="AL196" s="2"/>
      <c r="AM196" s="2"/>
      <c r="AN196" s="2"/>
      <c r="AO196" s="2"/>
      <c r="AP196" s="2"/>
      <c r="AQ196" s="2"/>
      <c r="AR196" s="2"/>
      <c r="AS196" s="2"/>
      <c r="AT196" s="2"/>
      <c r="AU196" s="2"/>
      <c r="AV196" s="2"/>
      <c r="AW196" s="2"/>
      <c r="AX196" s="2"/>
      <c r="AY196" s="2"/>
      <c r="AZ196" s="2"/>
      <c r="BA196" s="2"/>
    </row>
    <row r="197" spans="1:53" s="3" customFormat="1" x14ac:dyDescent="0.25">
      <c r="A197" s="1"/>
      <c r="B197" s="2"/>
      <c r="C197" s="2"/>
      <c r="D197" s="2"/>
      <c r="E197" s="2"/>
      <c r="F197" s="2"/>
      <c r="G197" s="2"/>
      <c r="H197" s="2"/>
      <c r="I197" s="2"/>
      <c r="K197" s="2"/>
      <c r="L197" s="4"/>
      <c r="M197" s="4"/>
      <c r="N197" s="2"/>
      <c r="O197" s="2"/>
      <c r="P197" s="2"/>
      <c r="Q197" s="2"/>
      <c r="R197" s="2"/>
      <c r="S197" s="2"/>
      <c r="T197" s="2"/>
      <c r="U197" s="2"/>
      <c r="V197" s="2"/>
      <c r="W197" s="2"/>
      <c r="X197" s="2"/>
      <c r="Y197" s="2"/>
      <c r="Z197" s="68"/>
      <c r="AA197" s="68"/>
      <c r="AB197" s="68"/>
      <c r="AC197" s="68"/>
      <c r="AE197" s="2"/>
      <c r="AF197" s="2"/>
      <c r="AG197" s="2"/>
      <c r="AH197" s="2"/>
      <c r="AI197" s="2"/>
      <c r="AJ197" s="2"/>
      <c r="AK197" s="2"/>
      <c r="AL197" s="2"/>
      <c r="AM197" s="2"/>
      <c r="AN197" s="2"/>
      <c r="AO197" s="2"/>
      <c r="AP197" s="2"/>
      <c r="AQ197" s="2"/>
      <c r="AR197" s="2"/>
      <c r="AS197" s="2"/>
      <c r="AT197" s="2"/>
      <c r="AU197" s="2"/>
      <c r="AV197" s="2"/>
      <c r="AW197" s="2"/>
      <c r="AX197" s="2"/>
      <c r="AY197" s="2"/>
      <c r="AZ197" s="2"/>
      <c r="BA197" s="2"/>
    </row>
    <row r="198" spans="1:53" s="3" customFormat="1" x14ac:dyDescent="0.25">
      <c r="A198" s="1"/>
      <c r="B198" s="2"/>
      <c r="C198" s="2"/>
      <c r="D198" s="2"/>
      <c r="E198" s="2"/>
      <c r="F198" s="2"/>
      <c r="G198" s="2"/>
      <c r="H198" s="2"/>
      <c r="I198" s="2"/>
      <c r="K198" s="2"/>
      <c r="L198" s="4"/>
      <c r="M198" s="4"/>
      <c r="N198" s="2"/>
      <c r="O198" s="2"/>
      <c r="P198" s="2"/>
      <c r="Q198" s="2"/>
      <c r="R198" s="2"/>
      <c r="S198" s="2"/>
      <c r="T198" s="2"/>
      <c r="U198" s="2"/>
      <c r="V198" s="2"/>
      <c r="W198" s="2"/>
      <c r="X198" s="2"/>
      <c r="Y198" s="2"/>
      <c r="Z198" s="68"/>
      <c r="AA198" s="68"/>
      <c r="AB198" s="68"/>
      <c r="AC198" s="68"/>
      <c r="AE198" s="2"/>
      <c r="AF198" s="2"/>
      <c r="AG198" s="2"/>
      <c r="AH198" s="2"/>
      <c r="AI198" s="2"/>
      <c r="AJ198" s="2"/>
      <c r="AK198" s="2"/>
      <c r="AL198" s="2"/>
      <c r="AM198" s="2"/>
      <c r="AN198" s="2"/>
      <c r="AO198" s="2"/>
      <c r="AP198" s="2"/>
      <c r="AQ198" s="2"/>
      <c r="AR198" s="2"/>
      <c r="AS198" s="2"/>
      <c r="AT198" s="2"/>
      <c r="AU198" s="2"/>
      <c r="AV198" s="2"/>
      <c r="AW198" s="2"/>
      <c r="AX198" s="2"/>
      <c r="AY198" s="2"/>
      <c r="AZ198" s="2"/>
      <c r="BA198" s="2"/>
    </row>
    <row r="199" spans="1:53" s="3" customFormat="1" x14ac:dyDescent="0.25">
      <c r="A199" s="1"/>
      <c r="B199" s="2"/>
      <c r="C199" s="2"/>
      <c r="D199" s="2"/>
      <c r="E199" s="2"/>
      <c r="F199" s="2"/>
      <c r="G199" s="2"/>
      <c r="H199" s="2"/>
      <c r="I199" s="2"/>
      <c r="K199" s="2"/>
      <c r="L199" s="4"/>
      <c r="M199" s="4"/>
      <c r="N199" s="2"/>
      <c r="O199" s="2"/>
      <c r="P199" s="2"/>
      <c r="Q199" s="2"/>
      <c r="R199" s="2"/>
      <c r="S199" s="2"/>
      <c r="T199" s="2"/>
      <c r="U199" s="2"/>
      <c r="V199" s="2"/>
      <c r="W199" s="2"/>
      <c r="X199" s="2"/>
      <c r="Y199" s="2"/>
      <c r="Z199" s="2"/>
      <c r="AA199" s="2"/>
      <c r="AB199" s="2"/>
      <c r="AC199" s="68"/>
      <c r="AE199" s="2"/>
      <c r="AF199" s="2"/>
      <c r="AG199" s="2"/>
      <c r="AH199" s="2"/>
      <c r="AI199" s="2"/>
      <c r="AJ199" s="2"/>
      <c r="AK199" s="2"/>
      <c r="AL199" s="2"/>
      <c r="AM199" s="2"/>
      <c r="AN199" s="2"/>
      <c r="AO199" s="2"/>
      <c r="AP199" s="2"/>
      <c r="AQ199" s="2"/>
      <c r="AR199" s="2"/>
      <c r="AS199" s="2"/>
      <c r="AT199" s="2"/>
      <c r="AU199" s="2"/>
      <c r="AV199" s="2"/>
      <c r="AW199" s="2"/>
      <c r="AX199" s="2"/>
      <c r="AY199" s="2"/>
      <c r="AZ199" s="2"/>
      <c r="BA199" s="2"/>
    </row>
    <row r="200" spans="1:53" x14ac:dyDescent="0.25">
      <c r="AC200" s="68"/>
    </row>
    <row r="201" spans="1:53" x14ac:dyDescent="0.25">
      <c r="AC201" s="68"/>
    </row>
    <row r="202" spans="1:53" x14ac:dyDescent="0.25">
      <c r="AC202" s="68"/>
    </row>
    <row r="203" spans="1:53" x14ac:dyDescent="0.25">
      <c r="AC203" s="68"/>
    </row>
    <row r="213" spans="26:29" x14ac:dyDescent="0.25">
      <c r="Z213" s="89"/>
      <c r="AA213" s="89"/>
      <c r="AB213" s="3"/>
    </row>
    <row r="214" spans="26:29" x14ac:dyDescent="0.25">
      <c r="Z214" s="78"/>
      <c r="AA214" s="78"/>
      <c r="AB214" s="78"/>
    </row>
    <row r="215" spans="26:29" x14ac:dyDescent="0.25">
      <c r="Z215" s="78"/>
      <c r="AA215" s="78"/>
      <c r="AB215" s="78"/>
      <c r="AC215" s="78"/>
    </row>
    <row r="216" spans="26:29" x14ac:dyDescent="0.25">
      <c r="Z216" s="78"/>
      <c r="AA216" s="78"/>
      <c r="AB216" s="78"/>
      <c r="AC216" s="78"/>
    </row>
    <row r="217" spans="26:29" x14ac:dyDescent="0.25">
      <c r="Z217" s="78"/>
      <c r="AA217" s="78"/>
      <c r="AB217" s="78"/>
      <c r="AC217" s="78"/>
    </row>
    <row r="218" spans="26:29" x14ac:dyDescent="0.25">
      <c r="Z218" s="78"/>
      <c r="AA218" s="78"/>
      <c r="AB218" s="78"/>
      <c r="AC218" s="78"/>
    </row>
    <row r="219" spans="26:29" x14ac:dyDescent="0.25">
      <c r="Z219" s="78"/>
      <c r="AA219" s="78"/>
      <c r="AB219" s="78"/>
      <c r="AC219" s="78"/>
    </row>
    <row r="220" spans="26:29" x14ac:dyDescent="0.25">
      <c r="Z220" s="78"/>
      <c r="AA220" s="78"/>
      <c r="AB220" s="78"/>
      <c r="AC220" s="78"/>
    </row>
    <row r="221" spans="26:29" x14ac:dyDescent="0.25">
      <c r="Z221" s="78"/>
      <c r="AA221" s="78"/>
      <c r="AB221" s="78"/>
      <c r="AC221" s="78"/>
    </row>
    <row r="222" spans="26:29" x14ac:dyDescent="0.25">
      <c r="Z222" s="78"/>
      <c r="AA222" s="78"/>
      <c r="AB222" s="78"/>
      <c r="AC222" s="78"/>
    </row>
    <row r="223" spans="26:29" x14ac:dyDescent="0.25">
      <c r="Z223" s="78"/>
      <c r="AA223" s="78"/>
      <c r="AB223" s="78"/>
      <c r="AC223" s="78"/>
    </row>
    <row r="224" spans="26:29" x14ac:dyDescent="0.25">
      <c r="Z224" s="78"/>
      <c r="AA224" s="78"/>
      <c r="AB224" s="78"/>
      <c r="AC224" s="78"/>
    </row>
    <row r="225" spans="26:29" x14ac:dyDescent="0.25">
      <c r="Z225" s="78"/>
      <c r="AA225" s="78"/>
      <c r="AB225" s="78"/>
      <c r="AC225" s="78"/>
    </row>
    <row r="226" spans="26:29" x14ac:dyDescent="0.25">
      <c r="Z226" s="78"/>
      <c r="AA226" s="78"/>
      <c r="AB226" s="78"/>
      <c r="AC226" s="78"/>
    </row>
    <row r="227" spans="26:29" x14ac:dyDescent="0.25">
      <c r="Z227" s="78"/>
      <c r="AA227" s="78"/>
      <c r="AB227" s="78"/>
      <c r="AC227" s="78"/>
    </row>
    <row r="228" spans="26:29" x14ac:dyDescent="0.25">
      <c r="Z228" s="78"/>
      <c r="AA228" s="78"/>
      <c r="AB228" s="78"/>
      <c r="AC228" s="78"/>
    </row>
    <row r="229" spans="26:29" x14ac:dyDescent="0.25">
      <c r="Z229" s="78"/>
      <c r="AA229" s="78"/>
      <c r="AB229" s="78"/>
      <c r="AC229" s="78"/>
    </row>
    <row r="230" spans="26:29" x14ac:dyDescent="0.25">
      <c r="Z230" s="78"/>
      <c r="AA230" s="78"/>
      <c r="AB230" s="78"/>
      <c r="AC230" s="78"/>
    </row>
    <row r="231" spans="26:29" x14ac:dyDescent="0.25">
      <c r="Z231" s="78"/>
      <c r="AA231" s="78"/>
      <c r="AB231" s="78"/>
      <c r="AC231" s="78"/>
    </row>
    <row r="232" spans="26:29" x14ac:dyDescent="0.25">
      <c r="AC232" s="78"/>
    </row>
  </sheetData>
  <printOptions horizontalCentered="1" verticalCentered="1"/>
  <pageMargins left="0" right="0" top="0" bottom="0" header="0.11811023622047245" footer="0.11811023622047245"/>
  <pageSetup scale="69" orientation="landscape" r:id="rId1"/>
  <rowBreaks count="2" manualBreakCount="2">
    <brk id="76" max="53" man="1"/>
    <brk id="117" max="46" man="1"/>
  </rowBreaks>
  <colBreaks count="1" manualBreakCount="1">
    <brk id="24" max="98"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mar-19</vt:lpstr>
      <vt:lpstr>'mar-19'!Área_de_impresión</vt:lpstr>
      <vt:lpstr>'mar-19'!Print_Area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Locfund 1</dc:creator>
  <cp:lastModifiedBy>Daniel Alborta</cp:lastModifiedBy>
  <dcterms:created xsi:type="dcterms:W3CDTF">2019-04-22T21:48:44Z</dcterms:created>
  <dcterms:modified xsi:type="dcterms:W3CDTF">2019-04-24T20:34:40Z</dcterms:modified>
</cp:coreProperties>
</file>