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GIO ANDRES\Google Drive\ggPlot\DATA\BIM\LocfundII\input\quarterly\"/>
    </mc:Choice>
  </mc:AlternateContent>
  <xr:revisionPtr revIDLastSave="0" documentId="13_ncr:1_{967C9C9F-DC47-4FEE-8B14-A44EA64890AD}" xr6:coauthVersionLast="45" xr6:coauthVersionMax="45" xr10:uidLastSave="{00000000-0000-0000-0000-000000000000}"/>
  <bookViews>
    <workbookView xWindow="2910" yWindow="3140" windowWidth="14400" windowHeight="7430" activeTab="1" xr2:uid="{00000000-000D-0000-FFFF-FFFF00000000}"/>
  </bookViews>
  <sheets>
    <sheet name="Mar-20" sheetId="1" r:id="rId1"/>
    <sheet name="Jun-20"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7" i="2" l="1"/>
  <c r="AC225" i="2"/>
  <c r="AC224" i="2"/>
  <c r="AC223" i="2"/>
  <c r="AC222" i="2"/>
  <c r="AC221" i="2"/>
  <c r="AC220" i="2"/>
  <c r="AC219" i="2"/>
  <c r="AC218" i="2"/>
  <c r="AC217" i="2"/>
  <c r="AC216" i="2"/>
  <c r="AC215" i="2"/>
  <c r="AC214" i="2"/>
  <c r="AC213" i="2"/>
  <c r="AC212" i="2"/>
  <c r="AC211" i="2"/>
  <c r="AC210" i="2"/>
  <c r="AC208" i="2"/>
  <c r="AC207" i="2"/>
  <c r="AC206" i="2"/>
  <c r="AC205" i="2"/>
  <c r="AC204" i="2"/>
  <c r="AC203" i="2"/>
  <c r="AC202" i="2"/>
  <c r="AC201" i="2"/>
  <c r="AC200" i="2"/>
  <c r="AC199" i="2"/>
  <c r="AC198" i="2"/>
  <c r="AC197" i="2"/>
  <c r="AC196" i="2"/>
  <c r="AC195" i="2"/>
  <c r="AC194" i="2"/>
  <c r="AC193" i="2"/>
  <c r="AC192" i="2"/>
  <c r="AC191" i="2"/>
  <c r="AC190" i="2"/>
  <c r="AC189" i="2"/>
  <c r="AC188" i="2"/>
  <c r="AC186" i="2"/>
  <c r="AC185" i="2"/>
  <c r="AC184"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4" i="2"/>
  <c r="AC153" i="2"/>
  <c r="AC152" i="2"/>
  <c r="AC151" i="2"/>
  <c r="AC150" i="2"/>
  <c r="AC149" i="2"/>
  <c r="AC148" i="2"/>
  <c r="AC147" i="2"/>
  <c r="AC146" i="2"/>
  <c r="AC145" i="2"/>
  <c r="AC144" i="2"/>
  <c r="AC143" i="2"/>
  <c r="AC142" i="2"/>
  <c r="AB141" i="2"/>
  <c r="AC141" i="2" s="1"/>
  <c r="AC140" i="2"/>
  <c r="AC139" i="2"/>
  <c r="AC138" i="2"/>
  <c r="AC137" i="2"/>
  <c r="AC136" i="2"/>
  <c r="AC134" i="2"/>
  <c r="AC133" i="2"/>
  <c r="AC132" i="2"/>
  <c r="AC131" i="2"/>
  <c r="AC130" i="2"/>
  <c r="AC129" i="2"/>
  <c r="AC128" i="2"/>
  <c r="AC127" i="2"/>
  <c r="AC126" i="2"/>
  <c r="AC125" i="2"/>
  <c r="AC124" i="2"/>
  <c r="AC123" i="2"/>
  <c r="AC122" i="2"/>
  <c r="AC121" i="2"/>
  <c r="AC120" i="2"/>
  <c r="AC119" i="2"/>
  <c r="AC118" i="2"/>
  <c r="AC117" i="2"/>
  <c r="AC116" i="2"/>
  <c r="AB115" i="2"/>
  <c r="AC115" i="2" s="1"/>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2" i="2"/>
  <c r="AC61" i="2"/>
  <c r="AC60" i="2"/>
  <c r="AC59" i="2"/>
  <c r="AC57" i="2"/>
  <c r="AC56" i="2"/>
  <c r="AC55" i="2"/>
  <c r="AC54" i="2"/>
  <c r="AC53" i="2"/>
  <c r="AC52" i="2"/>
  <c r="AC51" i="2"/>
  <c r="AC50" i="2"/>
  <c r="AC49" i="2"/>
  <c r="AC48" i="2"/>
  <c r="AC47" i="2"/>
  <c r="AC46" i="2"/>
  <c r="AC45" i="2"/>
  <c r="AC44" i="2"/>
  <c r="K44" i="2"/>
  <c r="L44" i="2" s="1"/>
  <c r="F44" i="2"/>
  <c r="AC43" i="2"/>
  <c r="K43" i="2"/>
  <c r="L43" i="2" s="1"/>
  <c r="F43" i="2"/>
  <c r="AC42" i="2"/>
  <c r="G42" i="2"/>
  <c r="L41" i="2"/>
  <c r="K41" i="2"/>
  <c r="F41" i="2"/>
  <c r="AC40" i="2"/>
  <c r="F40" i="2"/>
  <c r="AC39" i="2"/>
  <c r="K39" i="2"/>
  <c r="AB63" i="2" s="1"/>
  <c r="AC63" i="2" s="1"/>
  <c r="F39" i="2"/>
  <c r="AC38" i="2"/>
  <c r="K38" i="2"/>
  <c r="L38" i="2" s="1"/>
  <c r="F38" i="2"/>
  <c r="AC37" i="2"/>
  <c r="K37" i="2"/>
  <c r="L37" i="2" s="1"/>
  <c r="F37" i="2"/>
  <c r="AC36" i="2"/>
  <c r="K36" i="2"/>
  <c r="L36" i="2" s="1"/>
  <c r="F36" i="2"/>
  <c r="AJ35" i="2"/>
  <c r="AI35" i="2"/>
  <c r="AH35" i="2"/>
  <c r="AG35" i="2"/>
  <c r="AC35" i="2"/>
  <c r="K35" i="2"/>
  <c r="L35" i="2" s="1"/>
  <c r="F35" i="2"/>
  <c r="AC34" i="2"/>
  <c r="K34" i="2"/>
  <c r="L34" i="2" s="1"/>
  <c r="F34" i="2"/>
  <c r="AC33" i="2"/>
  <c r="G33" i="2"/>
  <c r="AG32" i="2"/>
  <c r="AC32" i="2"/>
  <c r="L32" i="2"/>
  <c r="K32" i="2"/>
  <c r="F32" i="2"/>
  <c r="AC31" i="2"/>
  <c r="L31" i="2"/>
  <c r="K31" i="2"/>
  <c r="F31" i="2"/>
  <c r="AC30" i="2"/>
  <c r="L30" i="2"/>
  <c r="K30" i="2"/>
  <c r="F30" i="2"/>
  <c r="AB29" i="2"/>
  <c r="F29" i="2"/>
  <c r="AC28" i="2"/>
  <c r="K28" i="2"/>
  <c r="L28" i="2" s="1"/>
  <c r="F28" i="2"/>
  <c r="AC27" i="2"/>
  <c r="K27" i="2"/>
  <c r="L27" i="2" s="1"/>
  <c r="F27" i="2"/>
  <c r="AC26" i="2"/>
  <c r="K26" i="2"/>
  <c r="F26" i="2"/>
  <c r="AC25" i="2"/>
  <c r="K25" i="2"/>
  <c r="L25" i="2" s="1"/>
  <c r="F25" i="2"/>
  <c r="AC24" i="2"/>
  <c r="K24" i="2"/>
  <c r="F24" i="2"/>
  <c r="AC23" i="2"/>
  <c r="K23" i="2"/>
  <c r="L23" i="2" s="1"/>
  <c r="F23" i="2"/>
  <c r="AC22" i="2"/>
  <c r="K22" i="2"/>
  <c r="L22" i="2" s="1"/>
  <c r="F22" i="2"/>
  <c r="AC21" i="2"/>
  <c r="K21" i="2"/>
  <c r="L21" i="2" s="1"/>
  <c r="F21" i="2"/>
  <c r="AC20" i="2"/>
  <c r="K20" i="2"/>
  <c r="F20" i="2"/>
  <c r="AC19" i="2"/>
  <c r="K19" i="2"/>
  <c r="L19" i="2" s="1"/>
  <c r="F19" i="2"/>
  <c r="AC18" i="2"/>
  <c r="K18" i="2"/>
  <c r="L18" i="2" s="1"/>
  <c r="F18" i="2"/>
  <c r="AC17" i="2"/>
  <c r="K17" i="2"/>
  <c r="L17" i="2" s="1"/>
  <c r="F17" i="2"/>
  <c r="AC16" i="2"/>
  <c r="K16" i="2"/>
  <c r="L16" i="2" s="1"/>
  <c r="F16" i="2"/>
  <c r="AC15" i="2"/>
  <c r="K15" i="2"/>
  <c r="L15" i="2" s="1"/>
  <c r="F15" i="2"/>
  <c r="AC14" i="2"/>
  <c r="K14" i="2"/>
  <c r="L14" i="2" s="1"/>
  <c r="F14" i="2"/>
  <c r="AC13" i="2"/>
  <c r="K13" i="2"/>
  <c r="F13" i="2"/>
  <c r="AC12" i="2"/>
  <c r="K12" i="2"/>
  <c r="L12" i="2" s="1"/>
  <c r="F12" i="2"/>
  <c r="AC11" i="2"/>
  <c r="K11" i="2"/>
  <c r="L11" i="2" s="1"/>
  <c r="F11" i="2"/>
  <c r="AC10" i="2"/>
  <c r="K10" i="2"/>
  <c r="L10" i="2" s="1"/>
  <c r="F10" i="2"/>
  <c r="AC9" i="2"/>
  <c r="L9" i="2"/>
  <c r="K9" i="2"/>
  <c r="F9" i="2"/>
  <c r="AC8" i="2"/>
  <c r="K8" i="2"/>
  <c r="L8" i="2" s="1"/>
  <c r="F8" i="2"/>
  <c r="AC7" i="2"/>
  <c r="K7" i="2"/>
  <c r="L7" i="2" s="1"/>
  <c r="F7" i="2"/>
  <c r="AC6" i="2"/>
  <c r="K6" i="2"/>
  <c r="F6" i="2"/>
  <c r="AG5" i="2"/>
  <c r="AC5" i="2"/>
  <c r="M5" i="2"/>
  <c r="AG9" i="2" s="1"/>
  <c r="K5" i="2"/>
  <c r="L5" i="2" s="1"/>
  <c r="F5" i="2"/>
  <c r="AG4" i="2"/>
  <c r="AC4" i="2"/>
  <c r="K4" i="2"/>
  <c r="L4" i="2" s="1"/>
  <c r="F4" i="2"/>
  <c r="AG3" i="2"/>
  <c r="AC3" i="2"/>
  <c r="K3" i="2"/>
  <c r="L3" i="2" s="1"/>
  <c r="F3" i="2"/>
  <c r="AA227" i="1"/>
  <c r="AC225" i="1"/>
  <c r="AC224" i="1"/>
  <c r="AC223" i="1"/>
  <c r="AC222" i="1"/>
  <c r="AC221" i="1"/>
  <c r="AC220" i="1"/>
  <c r="AC219" i="1"/>
  <c r="AC218" i="1"/>
  <c r="AC217" i="1"/>
  <c r="AC216" i="1"/>
  <c r="AC215" i="1"/>
  <c r="AC214" i="1"/>
  <c r="AC213" i="1"/>
  <c r="AC212" i="1"/>
  <c r="AC211" i="1"/>
  <c r="AC210" i="1"/>
  <c r="AC208" i="1"/>
  <c r="AC207" i="1"/>
  <c r="AC206" i="1"/>
  <c r="AC205" i="1"/>
  <c r="AC204" i="1"/>
  <c r="AC203" i="1"/>
  <c r="AC202" i="1"/>
  <c r="AC201" i="1"/>
  <c r="AC200" i="1"/>
  <c r="AC199" i="1"/>
  <c r="AC198" i="1"/>
  <c r="AC197" i="1"/>
  <c r="AC196" i="1"/>
  <c r="AC195" i="1"/>
  <c r="AC194" i="1"/>
  <c r="AC193" i="1"/>
  <c r="AC192" i="1"/>
  <c r="AC191" i="1"/>
  <c r="AC190" i="1"/>
  <c r="AC189" i="1"/>
  <c r="AC188" i="1"/>
  <c r="AC186" i="1"/>
  <c r="AC185" i="1"/>
  <c r="AC184" i="1"/>
  <c r="AC182" i="1"/>
  <c r="AC181" i="1"/>
  <c r="AC180" i="1"/>
  <c r="AC179" i="1"/>
  <c r="AC178" i="1"/>
  <c r="AC177" i="1"/>
  <c r="AC176" i="1"/>
  <c r="AC175" i="1"/>
  <c r="AC174" i="1"/>
  <c r="AC173" i="1"/>
  <c r="AC172" i="1"/>
  <c r="AC171" i="1"/>
  <c r="AC170" i="1"/>
  <c r="AB169" i="1"/>
  <c r="AC169" i="1" s="1"/>
  <c r="AC168" i="1"/>
  <c r="AC167" i="1"/>
  <c r="AC166" i="1"/>
  <c r="AC165" i="1"/>
  <c r="AC164" i="1"/>
  <c r="AC163" i="1"/>
  <c r="AC162" i="1"/>
  <c r="AC161" i="1"/>
  <c r="AC160" i="1"/>
  <c r="AC159" i="1"/>
  <c r="AC158" i="1"/>
  <c r="AC157" i="1"/>
  <c r="AB156" i="1"/>
  <c r="AC156" i="1" s="1"/>
  <c r="AB155" i="1"/>
  <c r="AC155" i="1" s="1"/>
  <c r="AC154" i="1"/>
  <c r="AC153" i="1"/>
  <c r="AC152" i="1"/>
  <c r="AC151" i="1"/>
  <c r="AC150" i="1"/>
  <c r="AC149" i="1"/>
  <c r="AC148" i="1"/>
  <c r="AC147" i="1"/>
  <c r="AC146" i="1"/>
  <c r="AC145" i="1"/>
  <c r="AC144" i="1"/>
  <c r="AC143" i="1"/>
  <c r="AC142" i="1"/>
  <c r="AB141" i="1"/>
  <c r="AC141" i="1" s="1"/>
  <c r="AC140" i="1"/>
  <c r="AC139" i="1"/>
  <c r="AC138" i="1"/>
  <c r="AC137" i="1"/>
  <c r="AC136" i="1"/>
  <c r="AC134" i="1"/>
  <c r="AC133" i="1"/>
  <c r="AC132" i="1"/>
  <c r="AC131" i="1"/>
  <c r="AC130" i="1"/>
  <c r="AC129" i="1"/>
  <c r="AC128" i="1"/>
  <c r="AC127" i="1"/>
  <c r="AC126" i="1"/>
  <c r="AC125" i="1"/>
  <c r="AC124" i="1"/>
  <c r="AC123" i="1"/>
  <c r="AC122" i="1"/>
  <c r="AC121" i="1"/>
  <c r="AC120" i="1"/>
  <c r="AC119" i="1"/>
  <c r="AC118" i="1"/>
  <c r="AC117" i="1"/>
  <c r="AC116" i="1"/>
  <c r="AB115" i="1"/>
  <c r="AC115" i="1" s="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B63" i="1"/>
  <c r="AC63" i="1" s="1"/>
  <c r="AC62" i="1"/>
  <c r="AC61" i="1"/>
  <c r="AC60" i="1"/>
  <c r="AC59" i="1"/>
  <c r="AB58" i="1"/>
  <c r="AC58" i="1" s="1"/>
  <c r="AC57" i="1"/>
  <c r="AC56" i="1"/>
  <c r="AC55" i="1"/>
  <c r="AC54" i="1"/>
  <c r="AC53" i="1"/>
  <c r="AC52" i="1"/>
  <c r="AC51" i="1"/>
  <c r="AC50" i="1"/>
  <c r="AC49" i="1"/>
  <c r="AC48" i="1"/>
  <c r="AC47" i="1"/>
  <c r="K47" i="1"/>
  <c r="L47" i="1" s="1"/>
  <c r="F47" i="1"/>
  <c r="AC46" i="1"/>
  <c r="K46" i="1"/>
  <c r="L46" i="1" s="1"/>
  <c r="F46" i="1"/>
  <c r="AC45" i="1"/>
  <c r="K45" i="1"/>
  <c r="L45" i="1" s="1"/>
  <c r="F45" i="1"/>
  <c r="AC44" i="1"/>
  <c r="K44" i="1"/>
  <c r="L44" i="1" s="1"/>
  <c r="F44" i="1"/>
  <c r="AC43" i="1"/>
  <c r="AC42" i="1"/>
  <c r="K42" i="1"/>
  <c r="L42" i="1" s="1"/>
  <c r="F42" i="1"/>
  <c r="AB41" i="1"/>
  <c r="AC41" i="1" s="1"/>
  <c r="L41" i="1"/>
  <c r="K41" i="1"/>
  <c r="F41" i="1"/>
  <c r="AC40" i="1"/>
  <c r="L40" i="1"/>
  <c r="K40" i="1"/>
  <c r="F40" i="1"/>
  <c r="AC39" i="1"/>
  <c r="L39" i="1"/>
  <c r="K39" i="1"/>
  <c r="F39" i="1"/>
  <c r="AC38" i="1"/>
  <c r="L38" i="1"/>
  <c r="K38" i="1"/>
  <c r="F38" i="1"/>
  <c r="AC37" i="1"/>
  <c r="L37" i="1"/>
  <c r="K37" i="1"/>
  <c r="F37" i="1"/>
  <c r="AC36" i="1"/>
  <c r="L36" i="1"/>
  <c r="K36" i="1"/>
  <c r="F36" i="1"/>
  <c r="AJ35" i="1"/>
  <c r="AI35" i="1"/>
  <c r="AH35" i="1"/>
  <c r="AG35" i="1"/>
  <c r="AC35" i="1"/>
  <c r="L35" i="1"/>
  <c r="K35" i="1"/>
  <c r="F35" i="1"/>
  <c r="AC34" i="1"/>
  <c r="L34" i="1"/>
  <c r="K34" i="1"/>
  <c r="F34" i="1"/>
  <c r="AC33" i="1"/>
  <c r="L33" i="1"/>
  <c r="K33" i="1"/>
  <c r="F33" i="1"/>
  <c r="AG32" i="1"/>
  <c r="AC32" i="1"/>
  <c r="AC31" i="1"/>
  <c r="AC30" i="1"/>
  <c r="L30" i="1"/>
  <c r="K30" i="1"/>
  <c r="F30" i="1"/>
  <c r="AB29" i="1"/>
  <c r="AC29" i="1" s="1"/>
  <c r="L29" i="1"/>
  <c r="K29" i="1"/>
  <c r="F29" i="1"/>
  <c r="AC28" i="1"/>
  <c r="L28" i="1"/>
  <c r="K28" i="1"/>
  <c r="F28" i="1"/>
  <c r="AC27" i="1"/>
  <c r="L27" i="1"/>
  <c r="K27" i="1"/>
  <c r="F27" i="1"/>
  <c r="AC26" i="1"/>
  <c r="L26" i="1"/>
  <c r="K26" i="1"/>
  <c r="AB183" i="1" s="1"/>
  <c r="AC183" i="1" s="1"/>
  <c r="F26" i="1"/>
  <c r="AC25" i="1"/>
  <c r="L25" i="1"/>
  <c r="K25" i="1"/>
  <c r="F25" i="1"/>
  <c r="AC24" i="1"/>
  <c r="L24" i="1"/>
  <c r="K24" i="1"/>
  <c r="F24" i="1"/>
  <c r="AC23" i="1"/>
  <c r="L23" i="1"/>
  <c r="K23" i="1"/>
  <c r="F23" i="1"/>
  <c r="AC22" i="1"/>
  <c r="L22" i="1"/>
  <c r="K22" i="1"/>
  <c r="F22" i="1"/>
  <c r="AC21" i="1"/>
  <c r="L21" i="1"/>
  <c r="K21" i="1"/>
  <c r="F21" i="1"/>
  <c r="AC20" i="1"/>
  <c r="L20" i="1"/>
  <c r="K20" i="1"/>
  <c r="F20" i="1"/>
  <c r="AC19" i="1"/>
  <c r="L19" i="1"/>
  <c r="K19" i="1"/>
  <c r="F19" i="1"/>
  <c r="AC18" i="1"/>
  <c r="L18" i="1"/>
  <c r="K18" i="1"/>
  <c r="F18" i="1"/>
  <c r="AC17" i="1"/>
  <c r="L17" i="1"/>
  <c r="K17" i="1"/>
  <c r="F17" i="1"/>
  <c r="AC16" i="1"/>
  <c r="L16" i="1"/>
  <c r="K16" i="1"/>
  <c r="F16" i="1"/>
  <c r="AC15" i="1"/>
  <c r="L15" i="1"/>
  <c r="K15" i="1"/>
  <c r="F15" i="1"/>
  <c r="AC14" i="1"/>
  <c r="L14" i="1"/>
  <c r="K14" i="1"/>
  <c r="F14" i="1"/>
  <c r="AC13" i="1"/>
  <c r="L13" i="1"/>
  <c r="K13" i="1"/>
  <c r="F13" i="1"/>
  <c r="AC12" i="1"/>
  <c r="L12" i="1"/>
  <c r="K12" i="1"/>
  <c r="F12" i="1"/>
  <c r="AC11" i="1"/>
  <c r="L11" i="1"/>
  <c r="K11" i="1"/>
  <c r="F11" i="1"/>
  <c r="AC10" i="1"/>
  <c r="L10" i="1"/>
  <c r="K10" i="1"/>
  <c r="F10" i="1"/>
  <c r="AG9" i="1"/>
  <c r="AC9" i="1"/>
  <c r="K9" i="1"/>
  <c r="L9" i="1" s="1"/>
  <c r="F9" i="1"/>
  <c r="AC8" i="1"/>
  <c r="K8" i="1"/>
  <c r="F8" i="1"/>
  <c r="AC7" i="1"/>
  <c r="L7" i="1"/>
  <c r="K7" i="1"/>
  <c r="AB226" i="1" s="1"/>
  <c r="AC226" i="1" s="1"/>
  <c r="F7" i="1"/>
  <c r="AG6" i="1"/>
  <c r="AC6" i="1"/>
  <c r="L6" i="1"/>
  <c r="K6" i="1"/>
  <c r="F6" i="1"/>
  <c r="AG5" i="1"/>
  <c r="AC5" i="1"/>
  <c r="K5" i="1"/>
  <c r="L5" i="1" s="1"/>
  <c r="F5" i="1"/>
  <c r="AG4" i="1"/>
  <c r="AC4" i="1"/>
  <c r="K4" i="1"/>
  <c r="L4" i="1" s="1"/>
  <c r="F4" i="1"/>
  <c r="AG3" i="1"/>
  <c r="AC3" i="1"/>
  <c r="K3" i="1"/>
  <c r="L3" i="1" s="1"/>
  <c r="F3" i="1"/>
  <c r="AB41" i="2" l="1"/>
  <c r="AC41" i="2" s="1"/>
  <c r="L13" i="2"/>
  <c r="AC29" i="2"/>
  <c r="AB226" i="2"/>
  <c r="AC226" i="2" s="1"/>
  <c r="L6" i="2"/>
  <c r="AB58" i="2"/>
  <c r="AC58" i="2" s="1"/>
  <c r="L20" i="2"/>
  <c r="AB183" i="2"/>
  <c r="AC183" i="2" s="1"/>
  <c r="L24" i="2"/>
  <c r="F33" i="2"/>
  <c r="AG6" i="2"/>
  <c r="K33" i="2"/>
  <c r="L33" i="2" s="1"/>
  <c r="AB209" i="1"/>
  <c r="AC209" i="1" s="1"/>
  <c r="L8" i="1"/>
  <c r="AG8" i="1" s="1"/>
  <c r="AB187" i="1"/>
  <c r="AC187" i="1" s="1"/>
  <c r="AB155" i="2"/>
  <c r="AC155" i="2" s="1"/>
  <c r="AB156" i="2"/>
  <c r="AC156" i="2" s="1"/>
  <c r="L26" i="2"/>
  <c r="F42" i="2"/>
  <c r="K42" i="2"/>
  <c r="AB135" i="2"/>
  <c r="AC135" i="2" s="1"/>
  <c r="AB209" i="2"/>
  <c r="AC209" i="2" s="1"/>
  <c r="AB135" i="1"/>
  <c r="AC135" i="1" s="1"/>
  <c r="AC227" i="1" s="1"/>
  <c r="AG7" i="1" s="1"/>
  <c r="L39" i="2"/>
  <c r="AG8" i="2" l="1"/>
  <c r="AB227" i="1"/>
  <c r="AB187" i="2"/>
  <c r="AC187" i="2" s="1"/>
  <c r="AC227" i="2" s="1"/>
  <c r="AG7" i="2" s="1"/>
  <c r="L42" i="2"/>
  <c r="AB227" i="2"/>
</calcChain>
</file>

<file path=xl/sharedStrings.xml><?xml version="1.0" encoding="utf-8"?>
<sst xmlns="http://schemas.openxmlformats.org/spreadsheetml/2006/main" count="1433" uniqueCount="380">
  <si>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</si>
  <si>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</si>
  <si>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</si>
  <si>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</si>
  <si>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</si>
  <si>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</si>
  <si>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</si>
  <si>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</si>
  <si>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</si>
  <si>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</si>
  <si>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</si>
  <si>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</si>
  <si>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</si>
  <si>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</si>
  <si>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</si>
  <si>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</si>
  <si>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</si>
  <si>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</si>
  <si>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</si>
  <si>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</si>
  <si>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</si>
  <si>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</si>
  <si>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</si>
  <si>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</si>
  <si>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</si>
  <si>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</si>
  <si>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</si>
  <si>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</si>
  <si>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</si>
  <si>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</si>
  <si>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</si>
  <si>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</si>
  <si>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</si>
  <si>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</si>
  <si>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</si>
  <si>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</si>
  <si>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</si>
  <si>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</si>
  <si>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</si>
  <si>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</si>
  <si>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</si>
  <si>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</si>
  <si>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</si>
  <si>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</si>
  <si>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</si>
  <si>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</si>
  <si>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</si>
  <si>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</si>
  <si>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</si>
  <si>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</si>
  <si>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</si>
  <si>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</si>
  <si>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</si>
  <si>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</si>
  <si>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</si>
  <si>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</si>
  <si>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</si>
  <si>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</si>
  <si>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</si>
  <si>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</si>
  <si>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</si>
  <si>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</si>
  <si>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</si>
  <si>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</si>
  <si>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</si>
  <si>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</si>
  <si>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</si>
  <si>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</si>
  <si>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</si>
  <si>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</si>
  <si>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</si>
  <si>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</si>
  <si>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</si>
  <si>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</si>
  <si>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</si>
  <si>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</si>
  <si>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</si>
  <si>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</si>
  <si>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</si>
  <si>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</si>
  <si>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</si>
  <si>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</si>
  <si>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</si>
  <si>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</si>
  <si>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</si>
  <si>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</si>
  <si>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</si>
  <si>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</si>
  <si>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</si>
  <si>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</si>
  <si>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</si>
  <si>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</si>
  <si>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</si>
  <si>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</si>
  <si>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</si>
  <si>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</si>
  <si>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</si>
  <si>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</si>
  <si>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</si>
  <si>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</si>
  <si>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</si>
  <si>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</si>
  <si>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</si>
  <si>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</si>
  <si>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</si>
  <si>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</si>
  <si>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</si>
  <si>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</si>
  <si>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</si>
  <si>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</si>
  <si>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</si>
  <si>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</si>
  <si>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</si>
  <si>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</si>
  <si>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</si>
  <si>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</si>
  <si>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</si>
  <si>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</si>
  <si>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</si>
  <si>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</si>
  <si>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</si>
  <si>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</si>
  <si>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</si>
  <si>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</si>
  <si>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</si>
  <si>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</si>
  <si>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</si>
  <si>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</si>
  <si>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</si>
  <si>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</si>
  <si>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</si>
  <si>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</si>
  <si>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</si>
  <si>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</si>
  <si>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</si>
  <si>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</si>
  <si>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</si>
  <si>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</si>
  <si>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</si>
  <si>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</si>
  <si>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</si>
  <si>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</si>
  <si>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</si>
  <si>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</si>
  <si>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</si>
  <si>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</si>
  <si>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</si>
  <si>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</si>
  <si>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</si>
  <si>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</si>
  <si>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</si>
  <si>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</si>
  <si>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</si>
  <si>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</si>
  <si>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</si>
  <si>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</si>
  <si>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</si>
  <si>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</si>
  <si>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</si>
  <si>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</si>
  <si>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</si>
  <si>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</si>
  <si>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</si>
  <si>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</si>
  <si>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</si>
  <si>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</si>
  <si>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</si>
  <si>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</si>
  <si>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</si>
  <si>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</si>
  <si>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</si>
  <si>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</si>
  <si>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</si>
  <si>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</si>
  <si>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</si>
  <si>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</si>
  <si>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</si>
  <si>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</si>
  <si>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</si>
  <si>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</si>
  <si>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</si>
  <si>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</si>
  <si>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</si>
  <si>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</si>
  <si>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</si>
  <si>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</si>
  <si>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</si>
  <si>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</si>
  <si>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</si>
  <si>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</si>
  <si>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</si>
  <si>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</si>
  <si>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</si>
  <si>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</si>
  <si>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</si>
  <si>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</si>
  <si>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</si>
  <si>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</si>
  <si>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</si>
  <si>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</si>
  <si>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</si>
  <si>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</si>
  <si>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</si>
  <si>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</si>
  <si>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</si>
  <si>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</si>
  <si>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</si>
  <si>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</si>
  <si>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</si>
  <si>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</si>
  <si>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</si>
  <si>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</si>
  <si>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</si>
  <si>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</si>
  <si>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</si>
  <si>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</si>
  <si>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</si>
  <si>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</si>
  <si>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</si>
  <si>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</si>
  <si>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</si>
  <si>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</si>
  <si>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</si>
  <si>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</si>
  <si>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</si>
  <si>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</si>
  <si>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</si>
  <si>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</si>
  <si>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</si>
  <si>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</si>
  <si>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</si>
  <si>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</si>
  <si>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</si>
  <si>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</si>
  <si>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</si>
  <si>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</si>
  <si>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</si>
  <si>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</si>
  <si>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</si>
  <si>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</si>
  <si>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</si>
  <si>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</si>
  <si>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</si>
  <si>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</si>
  <si>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</si>
  <si>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</si>
  <si>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</si>
  <si>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</si>
  <si>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</si>
  <si>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</si>
  <si>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</si>
  <si>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</si>
  <si>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</si>
  <si>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</si>
  <si>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</si>
  <si>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</si>
  <si>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</si>
  <si>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</si>
  <si>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</si>
  <si>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</si>
  <si>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</si>
  <si>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</si>
  <si>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</si>
  <si>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</si>
  <si>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</si>
  <si>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</si>
  <si>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</si>
  <si>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</si>
  <si>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</si>
  <si>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</si>
  <si>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</si>
  <si>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</si>
  <si>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</si>
  <si>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</si>
  <si>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</si>
  <si>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</si>
  <si>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</si>
  <si>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</si>
  <si>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</si>
  <si>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</si>
  <si>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</si>
  <si>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</si>
  <si>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</si>
  <si>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</si>
  <si>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</si>
  <si>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</si>
  <si>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</si>
  <si>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</si>
  <si>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</si>
  <si>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</si>
  <si>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</si>
  <si>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</si>
  <si>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</si>
  <si>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</si>
  <si>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</si>
  <si>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</si>
  <si>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</si>
  <si>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</si>
  <si>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</si>
  <si>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</si>
  <si>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</si>
  <si>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</si>
  <si>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</si>
  <si>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</si>
  <si>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</si>
  <si>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</si>
  <si>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</si>
  <si>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</si>
  <si>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</si>
  <si>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</si>
  <si>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</si>
  <si>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</si>
  <si>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</si>
  <si>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</si>
  <si>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</si>
  <si>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</si>
  <si>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</si>
  <si>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</si>
  <si>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</si>
  <si>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</si>
  <si>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</si>
  <si>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</si>
  <si>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</si>
  <si>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</si>
  <si>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</si>
  <si>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</si>
  <si>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</si>
  <si>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</si>
  <si>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</si>
  <si>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</si>
  <si>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</si>
  <si>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</si>
  <si>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</si>
  <si>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</si>
  <si>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</si>
  <si>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</si>
  <si>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</si>
  <si>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</si>
  <si>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</si>
  <si>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</si>
  <si>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</si>
  <si>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</si>
  <si>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</si>
  <si>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</si>
  <si>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</si>
  <si>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</si>
  <si>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</si>
  <si>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</si>
  <si>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</si>
  <si>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</si>
  <si>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</si>
  <si>
    <t>Impro</t>
  </si>
  <si>
    <t>Sembrar Sartawi</t>
  </si>
  <si>
    <t>Maskapital</t>
  </si>
  <si>
    <t>Microserfín</t>
  </si>
  <si>
    <t>Procaja</t>
  </si>
  <si>
    <t>AMC HON</t>
  </si>
  <si>
    <t>IDH</t>
  </si>
  <si>
    <t>Prisma HON</t>
  </si>
  <si>
    <t>Adisa  (a)</t>
  </si>
  <si>
    <t xml:space="preserve">Fafidess </t>
  </si>
  <si>
    <t>Pro-Mujer</t>
  </si>
  <si>
    <t>(a) Rural clients as of December-19</t>
  </si>
  <si>
    <t xml:space="preserve">(b) PPI: Progress out of Poverty Index. As reported by the MFI to the PPI (http://www.progressoutofpoverty.org/ppi-users).       </t>
  </si>
  <si>
    <t>PPI Users (b)</t>
  </si>
  <si>
    <t>Average loan size (c)</t>
  </si>
  <si>
    <t>Avg. loan size/GDP per capita (d)</t>
  </si>
  <si>
    <t>LOCFUND II PORTFOLIO (e)</t>
  </si>
  <si>
    <t>GDP USD (f)</t>
  </si>
  <si>
    <t>HDI (g)</t>
  </si>
  <si>
    <t>% NPL (h)</t>
  </si>
  <si>
    <t>Gini Coefficient (i)</t>
  </si>
  <si>
    <t xml:space="preserve">(c) In accordance to the document elaborated by MIF/IDB in Nov 2014 named "Financial Inclusion Latin America and the Caribbean", the microfinance average of loan in the region is USD 1.800.        </t>
  </si>
  <si>
    <t xml:space="preserve">(d)  At Least 50% of Locfund II's clients will have an average loan size to final clients of less than 40% of GDP per capita.      </t>
  </si>
  <si>
    <t xml:space="preserve">(e) Principal + Interest as of December 2018.             </t>
  </si>
  <si>
    <t>(g) HDI (Human Development Index). Source: 2019 Report, data compiled form official web site http://hdr.undp.org/en/data#</t>
  </si>
  <si>
    <t xml:space="preserve">(h) Population below national poverty line (NPL). Source: https://www.cia.gov/library/publications/the-world-factbook/       </t>
  </si>
  <si>
    <t>(f) GDP: Gross domestic product per capita, GDP per capita, PPP (constant 2017 international $), source: https://data.worldbank.org/indicator/NY.GDP.PCAP.PP.KD https://www.imf.org/en/Publications/WEO/weo-database/2020/April/select-country-group</t>
  </si>
  <si>
    <t>(i)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</si>
  <si>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 xml:space="preserve">SPI4: Data as of June 2020. Source: https://cerise-spm.org/wp-content/uploads/2020/07/Spi_organisations_FSP_22072020_for-site.xlsx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</si>
</sst>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 #,##0.00\ _€_-;\-* #,##0.00\ _€_-;_-* &quot;-&quot;??\ _€_-;_-@_-"/>
    <numFmt numFmtId="166" formatCode="0.0%"/>
    <numFmt numFmtId="167" formatCode="#,##0.000"/>
    <numFmt numFmtId="168" formatCode="#,##0.0"/>
    <numFmt numFmtId="169" formatCode="#,##0.00000"/>
    <numFmt numFmtId="170" formatCode="#,##0.0000"/>
    <numFmt numFmtId="171" formatCode="#,##0.000_ ;\-#,##0.000\ "/>
    <numFmt numFmtId="172" formatCode="_-[$€-2]* #,##0.00_-;\-[$€-2]* #,##0.00_-;_-[$€-2]* &quot;-&quot;??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164" fontId="17" fillId="0" borderId="0" applyFont="0" applyFill="0" applyBorder="0" applyAlignment="0" applyProtection="0"/>
    <xf numFmtId="164" fontId="8" fillId="0" borderId="0" applyFont="0" applyFill="0" applyBorder="0" applyAlignment="0" applyProtection="0"/>
    <xf numFmtId="0" fontId="18" fillId="0" borderId="0"/>
    <xf numFmtId="172" fontId="1" fillId="0" borderId="0"/>
    <xf numFmtId="0" fontId="19" fillId="0" borderId="0"/>
    <xf numFmtId="9" fontId="18" fillId="0" borderId="0" applyFont="0" applyFill="0" applyBorder="0" applyAlignment="0" applyProtection="0"/>
  </cellStyleXfs>
  <cellXfs count="104">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5" fontId="9" fillId="0" borderId="0" xfId="2" applyNumberFormat="1" applyFont="1" applyAlignment="1">
      <alignment vertical="center"/>
    </xf>
    <xf numFmtId="166" fontId="4" fillId="2" borderId="1" xfId="4" applyNumberFormat="1" applyFont="1" applyFill="1" applyBorder="1" applyAlignment="1" applyProtection="1">
      <alignment horizontal="center" vertical="center"/>
    </xf>
    <xf numFmtId="166"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7" fontId="4" fillId="2" borderId="1" xfId="3" applyNumberFormat="1" applyFont="1" applyFill="1" applyBorder="1" applyAlignment="1" applyProtection="1">
      <alignment horizontal="center" vertical="center"/>
    </xf>
    <xf numFmtId="168" fontId="4" fillId="2" borderId="1" xfId="3" applyNumberFormat="1" applyFont="1" applyFill="1" applyBorder="1" applyAlignment="1" applyProtection="1">
      <alignment horizontal="center" vertical="center"/>
    </xf>
    <xf numFmtId="168"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7"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6"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8" fontId="10" fillId="0" borderId="1"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70"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1"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1"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6"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xf numFmtId="166" fontId="4" fillId="0" borderId="1" xfId="4" applyNumberFormat="1" applyFont="1" applyFill="1" applyBorder="1" applyAlignment="1" applyProtection="1">
      <alignment horizontal="center" vertical="center"/>
    </xf>
    <xf numFmtId="0" fontId="3" fillId="6" borderId="0" xfId="2" applyFont="1" applyFill="1" applyAlignment="1">
      <alignment vertical="center"/>
    </xf>
    <xf numFmtId="0" fontId="1" fillId="6" borderId="0" xfId="2" applyFont="1" applyFill="1" applyAlignment="1">
      <alignment vertical="center"/>
    </xf>
    <xf numFmtId="0" fontId="15" fillId="6" borderId="0" xfId="6" applyFont="1" applyFill="1" applyBorder="1" applyAlignment="1">
      <alignment horizontal="left" vertical="center"/>
    </xf>
    <xf numFmtId="0" fontId="2" fillId="6" borderId="0" xfId="2" applyFont="1" applyFill="1" applyAlignment="1">
      <alignment horizontal="right" vertical="center"/>
    </xf>
    <xf numFmtId="0" fontId="12" fillId="6" borderId="0" xfId="6" applyFont="1" applyFill="1" applyAlignment="1">
      <alignment horizontal="left" vertical="center"/>
    </xf>
    <xf numFmtId="0" fontId="5" fillId="6" borderId="2" xfId="2" applyFont="1" applyFill="1" applyBorder="1" applyAlignment="1" applyProtection="1">
      <alignment horizontal="center" vertical="center" wrapText="1"/>
    </xf>
    <xf numFmtId="167" fontId="4" fillId="6" borderId="1" xfId="3" applyNumberFormat="1" applyFont="1" applyFill="1" applyBorder="1" applyAlignment="1" applyProtection="1">
      <alignment horizontal="center" vertical="center"/>
    </xf>
    <xf numFmtId="0" fontId="12" fillId="6" borderId="0" xfId="6" applyFont="1" applyFill="1" applyAlignment="1">
      <alignment vertical="center"/>
    </xf>
    <xf numFmtId="168" fontId="4" fillId="6" borderId="1" xfId="3" applyNumberFormat="1" applyFont="1" applyFill="1" applyBorder="1" applyAlignment="1" applyProtection="1">
      <alignment horizontal="center" vertical="center"/>
    </xf>
    <xf numFmtId="168" fontId="10" fillId="6" borderId="1" xfId="3" applyNumberFormat="1" applyFont="1" applyFill="1" applyBorder="1" applyAlignment="1" applyProtection="1">
      <alignment horizontal="center" vertical="center"/>
    </xf>
    <xf numFmtId="0" fontId="4" fillId="6" borderId="1" xfId="2" applyFont="1" applyFill="1" applyBorder="1" applyAlignment="1" applyProtection="1">
      <alignment horizontal="center" vertical="center"/>
    </xf>
    <xf numFmtId="10" fontId="4" fillId="0" borderId="1" xfId="1"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ercent"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66"/>
  <sheetViews>
    <sheetView workbookViewId="0">
      <selection activeCell="D1" sqref="D1"/>
    </sheetView>
  </sheetViews>
  <sheetFormatPr defaultRowHeight="14.5" x14ac:dyDescent="0.35"/>
  <sheetData>
    <row r="1" spans="1:48" x14ac:dyDescent="0.35">
      <c r="D1" s="2"/>
      <c r="Y1" s="5"/>
      <c r="AH1" s="3"/>
    </row>
    <row r="2" spans="1:48" ht="63" x14ac:dyDescent="0.3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ht="21" x14ac:dyDescent="0.35">
      <c r="A3" s="12"/>
      <c r="B3" s="13">
        <v>1</v>
      </c>
      <c r="C3" s="13" t="s">
        <v>27</v>
      </c>
      <c r="D3" s="13" t="s">
        <v>28</v>
      </c>
      <c r="E3" s="14">
        <v>43862</v>
      </c>
      <c r="F3" s="15">
        <f>+G3/1000000</f>
        <v>1.448034</v>
      </c>
      <c r="G3" s="16">
        <v>1448034</v>
      </c>
      <c r="H3" s="5">
        <v>2526</v>
      </c>
      <c r="I3" s="89">
        <v>0.48</v>
      </c>
      <c r="J3" s="89">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x14ac:dyDescent="0.3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x14ac:dyDescent="0.3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ht="21" x14ac:dyDescent="0.3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ht="42" x14ac:dyDescent="0.3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5"/>
      <c r="O7" s="20" t="s">
        <v>30</v>
      </c>
      <c r="P7" s="85" t="s">
        <v>31</v>
      </c>
      <c r="Q7" s="85" t="s">
        <v>31</v>
      </c>
      <c r="R7" s="85"/>
      <c r="S7" s="85"/>
      <c r="T7" s="85"/>
      <c r="U7" s="85"/>
      <c r="V7" s="85" t="s">
        <v>42</v>
      </c>
      <c r="W7" s="86" t="s">
        <v>32</v>
      </c>
      <c r="X7" s="86"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ht="31.5" x14ac:dyDescent="0.3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x14ac:dyDescent="0.3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3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3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x14ac:dyDescent="0.3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x14ac:dyDescent="0.3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x14ac:dyDescent="0.3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x14ac:dyDescent="0.3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x14ac:dyDescent="0.3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x14ac:dyDescent="0.3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ht="31.5" x14ac:dyDescent="0.3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x14ac:dyDescent="0.3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x14ac:dyDescent="0.3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c r="AU20" s="44"/>
      <c r="AV20" s="44"/>
    </row>
    <row r="21" spans="1:48" x14ac:dyDescent="0.35">
      <c r="A21" s="12"/>
      <c r="B21" s="13">
        <v>19</v>
      </c>
      <c r="C21" s="13" t="s">
        <v>125</v>
      </c>
      <c r="D21" s="13" t="s">
        <v>87</v>
      </c>
      <c r="E21" s="14">
        <v>43891</v>
      </c>
      <c r="F21" s="15">
        <f t="shared" si="1"/>
        <v>128.78381099999999</v>
      </c>
      <c r="G21" s="16">
        <v>128783811</v>
      </c>
      <c r="H21" s="5">
        <v>19301</v>
      </c>
      <c r="I21" s="29">
        <v>0.47541578000000001</v>
      </c>
      <c r="J21" s="45">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x14ac:dyDescent="0.3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x14ac:dyDescent="0.3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x14ac:dyDescent="0.3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x14ac:dyDescent="0.3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x14ac:dyDescent="0.3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x14ac:dyDescent="0.3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c r="AU27" s="2"/>
      <c r="AV27" s="2"/>
    </row>
    <row r="28" spans="1:48" x14ac:dyDescent="0.3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50"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x14ac:dyDescent="0.3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8">
        <f>+K13</f>
        <v>2824.8080095045611</v>
      </c>
      <c r="AC29" s="16">
        <f t="shared" ref="AC29" si="6">AA29/AB29</f>
        <v>354.00635959517422</v>
      </c>
      <c r="AD29" s="40"/>
      <c r="AE29" s="39"/>
      <c r="AF29" s="33" t="s">
        <v>105</v>
      </c>
      <c r="AG29" s="31">
        <v>4404289.92</v>
      </c>
      <c r="AH29" s="31">
        <v>26794.356</v>
      </c>
      <c r="AI29" s="42">
        <v>0.78932029989074803</v>
      </c>
      <c r="AJ29" s="38">
        <v>23</v>
      </c>
      <c r="AK29" s="38">
        <v>50.4</v>
      </c>
      <c r="AN29" s="44"/>
      <c r="AV29" s="44"/>
    </row>
    <row r="30" spans="1:48" x14ac:dyDescent="0.3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x14ac:dyDescent="0.3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5"/>
      <c r="O31" s="85" t="s">
        <v>30</v>
      </c>
      <c r="P31" s="85" t="s">
        <v>31</v>
      </c>
      <c r="Q31" s="85" t="s">
        <v>31</v>
      </c>
      <c r="R31" s="85"/>
      <c r="S31" s="85"/>
      <c r="T31" s="85"/>
      <c r="U31" s="85"/>
      <c r="V31" s="85"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x14ac:dyDescent="0.3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5"/>
      <c r="O32" s="85" t="s">
        <v>31</v>
      </c>
      <c r="P32" s="85" t="s">
        <v>31</v>
      </c>
      <c r="Q32" s="85" t="s">
        <v>31</v>
      </c>
      <c r="R32" s="85"/>
      <c r="S32" s="85"/>
      <c r="T32" s="85"/>
      <c r="U32" s="85"/>
      <c r="V32" s="85"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V32" s="2"/>
    </row>
    <row r="33" spans="1:48" x14ac:dyDescent="0.35">
      <c r="A33" s="48"/>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x14ac:dyDescent="0.35">
      <c r="A34" s="49"/>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51"/>
      <c r="AF34" s="51"/>
      <c r="AH34" s="23"/>
      <c r="AI34" s="53"/>
      <c r="AJ34" s="23"/>
      <c r="AK34" s="2"/>
      <c r="AN34" s="2"/>
      <c r="AV34" s="2"/>
    </row>
    <row r="35" spans="1:48" ht="21" x14ac:dyDescent="0.35">
      <c r="A35" s="49"/>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51"/>
      <c r="AF35" s="8" t="s">
        <v>116</v>
      </c>
      <c r="AG35" s="8" t="str">
        <f>+AH18</f>
        <v>GDP USD (k)</v>
      </c>
      <c r="AH35" s="8" t="str">
        <f>+AI18</f>
        <v>HDI (l)</v>
      </c>
      <c r="AI35" s="8" t="str">
        <f>+AJ18</f>
        <v>% NPL (m)</v>
      </c>
      <c r="AJ35" s="8" t="str">
        <f>+AK18</f>
        <v>Gini Coefficient (n)</v>
      </c>
      <c r="AK35" s="2"/>
      <c r="AN35" s="2"/>
      <c r="AV35" s="2"/>
    </row>
    <row r="36" spans="1:48" x14ac:dyDescent="0.3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5"/>
      <c r="O36" s="85" t="s">
        <v>30</v>
      </c>
      <c r="P36" s="85" t="s">
        <v>31</v>
      </c>
      <c r="Q36" s="85" t="s">
        <v>31</v>
      </c>
      <c r="R36" s="85"/>
      <c r="S36" s="85"/>
      <c r="T36" s="85"/>
      <c r="U36" s="85"/>
      <c r="V36" s="85">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3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35">
      <c r="A38" s="49"/>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4">
        <v>938.38807894944409</v>
      </c>
      <c r="AC38" s="16">
        <f t="shared" si="0"/>
        <v>1065.6571864377609</v>
      </c>
      <c r="AD38" s="23"/>
      <c r="AF38" s="13" t="s">
        <v>123</v>
      </c>
      <c r="AG38" s="5">
        <v>16111.564</v>
      </c>
      <c r="AH38" s="36">
        <v>0.75900000000000001</v>
      </c>
      <c r="AI38" s="37">
        <v>4.2</v>
      </c>
      <c r="AJ38" s="37">
        <v>51.3</v>
      </c>
    </row>
    <row r="39" spans="1:48" x14ac:dyDescent="0.3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row>
    <row r="40" spans="1:48" x14ac:dyDescent="0.3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row>
    <row r="41" spans="1:48" x14ac:dyDescent="0.3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8">
        <f>+K15</f>
        <v>1096.6853698976945</v>
      </c>
      <c r="AC41" s="16">
        <f t="shared" ref="AC41" si="9">AA41/AB41</f>
        <v>911.83855228531593</v>
      </c>
      <c r="AD41" s="5"/>
      <c r="AE41" s="6"/>
      <c r="AF41" s="13" t="s">
        <v>133</v>
      </c>
      <c r="AG41" s="5">
        <v>1875.3340000000001</v>
      </c>
      <c r="AH41" s="36">
        <v>0.498</v>
      </c>
      <c r="AI41" s="37">
        <v>58.5</v>
      </c>
      <c r="AJ41" s="37">
        <v>41.1</v>
      </c>
    </row>
    <row r="42" spans="1:48" x14ac:dyDescent="0.35">
      <c r="A42" s="55"/>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row>
    <row r="43" spans="1:48" ht="21" x14ac:dyDescent="0.35">
      <c r="A43" s="55"/>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5"/>
      <c r="O43" s="85" t="s">
        <v>31</v>
      </c>
      <c r="P43" s="85" t="s">
        <v>31</v>
      </c>
      <c r="Q43" s="85" t="s">
        <v>31</v>
      </c>
      <c r="R43" s="85"/>
      <c r="S43" s="85"/>
      <c r="T43" s="85"/>
      <c r="U43" s="85"/>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row>
    <row r="44" spans="1:48" ht="21" x14ac:dyDescent="0.3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row>
    <row r="45" spans="1:48" x14ac:dyDescent="0.3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row>
    <row r="46" spans="1:48" ht="21" x14ac:dyDescent="0.3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ht="21" x14ac:dyDescent="0.3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7"/>
      <c r="O47" s="20" t="s">
        <v>30</v>
      </c>
      <c r="P47" s="20" t="s">
        <v>31</v>
      </c>
      <c r="Q47" s="5" t="s">
        <v>30</v>
      </c>
      <c r="R47" s="87"/>
      <c r="S47" s="87"/>
      <c r="T47" s="87"/>
      <c r="U47" s="87"/>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ht="21" x14ac:dyDescent="0.35">
      <c r="Y48" s="5"/>
      <c r="Z48" s="22" t="s">
        <v>134</v>
      </c>
      <c r="AA48" s="16">
        <v>500000</v>
      </c>
      <c r="AB48" s="16">
        <v>5822.1194297352431</v>
      </c>
      <c r="AC48" s="16">
        <f t="shared" si="0"/>
        <v>85.879378812869376</v>
      </c>
      <c r="AD48" s="5"/>
      <c r="AE48" s="13"/>
      <c r="AJ48" s="37"/>
    </row>
    <row r="49" spans="1:31" ht="21" x14ac:dyDescent="0.35">
      <c r="L49" s="2"/>
      <c r="M49" s="2"/>
      <c r="Y49" s="5"/>
      <c r="Z49" s="41" t="s">
        <v>137</v>
      </c>
      <c r="AA49" s="40">
        <v>2000000</v>
      </c>
      <c r="AB49" s="40">
        <v>6067.786937682311</v>
      </c>
      <c r="AC49" s="40">
        <f t="shared" si="0"/>
        <v>329.60946396775302</v>
      </c>
      <c r="AD49" s="5"/>
      <c r="AE49" s="13"/>
    </row>
    <row r="50" spans="1:31" ht="21" x14ac:dyDescent="0.35">
      <c r="L50" s="2"/>
      <c r="M50" s="2"/>
      <c r="Y50" s="5"/>
      <c r="Z50" s="22" t="s">
        <v>140</v>
      </c>
      <c r="AA50" s="16">
        <v>1000000</v>
      </c>
      <c r="AB50" s="16">
        <v>1680</v>
      </c>
      <c r="AC50" s="16">
        <f t="shared" si="0"/>
        <v>595.23809523809518</v>
      </c>
      <c r="AD50" s="5"/>
      <c r="AE50" s="13"/>
    </row>
    <row r="51" spans="1:31" ht="21" x14ac:dyDescent="0.35">
      <c r="A51" s="58" t="s">
        <v>326</v>
      </c>
      <c r="L51" s="2"/>
      <c r="M51" s="2"/>
      <c r="Y51" s="5"/>
      <c r="Z51" s="22" t="s">
        <v>143</v>
      </c>
      <c r="AA51" s="16">
        <v>500000</v>
      </c>
      <c r="AB51" s="16">
        <v>1760</v>
      </c>
      <c r="AC51" s="16">
        <f t="shared" si="0"/>
        <v>284.09090909090907</v>
      </c>
      <c r="AD51" s="5"/>
      <c r="AE51" s="13"/>
    </row>
    <row r="52" spans="1:31" ht="21" x14ac:dyDescent="0.35">
      <c r="A52" s="58" t="s">
        <v>327</v>
      </c>
      <c r="B52" s="60"/>
      <c r="L52" s="2"/>
      <c r="M52" s="2"/>
      <c r="Y52" s="5"/>
      <c r="Z52" s="22" t="s">
        <v>145</v>
      </c>
      <c r="AA52" s="16">
        <v>1000000</v>
      </c>
      <c r="AB52" s="16">
        <v>1863</v>
      </c>
      <c r="AC52" s="16">
        <f t="shared" si="0"/>
        <v>536.76865271068175</v>
      </c>
      <c r="AD52" s="5"/>
      <c r="AE52" s="13"/>
    </row>
    <row r="53" spans="1:31" ht="21" x14ac:dyDescent="0.35">
      <c r="A53" s="58" t="s">
        <v>328</v>
      </c>
      <c r="L53" s="2"/>
      <c r="M53" s="2"/>
      <c r="Y53" s="5"/>
      <c r="Z53" s="22" t="s">
        <v>148</v>
      </c>
      <c r="AA53" s="16">
        <v>500000</v>
      </c>
      <c r="AB53" s="16">
        <v>1722</v>
      </c>
      <c r="AC53" s="16">
        <f t="shared" si="0"/>
        <v>290.36004645760744</v>
      </c>
      <c r="AD53" s="5"/>
      <c r="AE53" s="13"/>
    </row>
    <row r="54" spans="1:31" ht="21" x14ac:dyDescent="0.35">
      <c r="A54" s="58" t="s">
        <v>329</v>
      </c>
      <c r="L54" s="2"/>
      <c r="M54" s="2"/>
      <c r="Y54" s="5"/>
      <c r="Z54" s="22" t="s">
        <v>150</v>
      </c>
      <c r="AA54" s="16">
        <v>300000</v>
      </c>
      <c r="AB54" s="16">
        <v>1618</v>
      </c>
      <c r="AC54" s="16">
        <f t="shared" si="0"/>
        <v>185.4140914709518</v>
      </c>
      <c r="AD54" s="5"/>
      <c r="AE54" s="13"/>
    </row>
    <row r="55" spans="1:31" ht="21" x14ac:dyDescent="0.35">
      <c r="A55" s="58" t="s">
        <v>330</v>
      </c>
      <c r="L55" s="2"/>
      <c r="M55" s="2"/>
      <c r="Y55" s="5"/>
      <c r="Z55" s="57" t="s">
        <v>152</v>
      </c>
      <c r="AA55" s="16">
        <v>300000</v>
      </c>
      <c r="AB55" s="16">
        <v>1618</v>
      </c>
      <c r="AC55" s="16">
        <f t="shared" si="0"/>
        <v>185.4140914709518</v>
      </c>
      <c r="AD55" s="5"/>
      <c r="AE55" s="13"/>
    </row>
    <row r="56" spans="1:31" ht="21" x14ac:dyDescent="0.35">
      <c r="A56" s="58" t="s">
        <v>331</v>
      </c>
      <c r="L56" s="2"/>
      <c r="M56" s="2"/>
      <c r="Y56" s="5"/>
      <c r="Z56" s="57" t="s">
        <v>154</v>
      </c>
      <c r="AA56" s="16">
        <v>500000</v>
      </c>
      <c r="AB56" s="16">
        <v>1630</v>
      </c>
      <c r="AC56" s="16">
        <f t="shared" ref="AC56" si="12">AA56/AB56</f>
        <v>306.74846625766872</v>
      </c>
      <c r="AD56" s="5"/>
      <c r="AE56" s="13"/>
    </row>
    <row r="57" spans="1:31" ht="21" x14ac:dyDescent="0.35">
      <c r="A57" s="58" t="s">
        <v>332</v>
      </c>
      <c r="L57" s="2"/>
      <c r="M57" s="2"/>
      <c r="Y57" s="5"/>
      <c r="Z57" s="57" t="s">
        <v>288</v>
      </c>
      <c r="AA57" s="16">
        <v>570000</v>
      </c>
      <c r="AB57" s="16">
        <v>2232.0058731251911</v>
      </c>
      <c r="AC57" s="16">
        <f t="shared" si="0"/>
        <v>255.37567210873968</v>
      </c>
      <c r="AD57" s="5"/>
      <c r="AE57" s="13"/>
    </row>
    <row r="58" spans="1:31" ht="21" x14ac:dyDescent="0.35">
      <c r="A58" s="58" t="s">
        <v>334</v>
      </c>
      <c r="L58" s="2"/>
      <c r="M58" s="2"/>
      <c r="Y58" s="5"/>
      <c r="Z58" s="57" t="s">
        <v>313</v>
      </c>
      <c r="AA58" s="54">
        <v>2500000</v>
      </c>
      <c r="AB58" s="78">
        <f>+K22</f>
        <v>2344.0301701177741</v>
      </c>
      <c r="AC58" s="16">
        <f t="shared" si="0"/>
        <v>1066.5391733735191</v>
      </c>
      <c r="AD58" s="5"/>
      <c r="AE58" s="13"/>
    </row>
    <row r="59" spans="1:31" x14ac:dyDescent="0.35">
      <c r="A59" s="58" t="s">
        <v>337</v>
      </c>
      <c r="L59" s="2"/>
      <c r="M59" s="2"/>
      <c r="Y59" s="5"/>
      <c r="Z59" s="57" t="s">
        <v>155</v>
      </c>
      <c r="AA59" s="54">
        <v>400000</v>
      </c>
      <c r="AB59" s="54">
        <v>753</v>
      </c>
      <c r="AC59" s="54">
        <f t="shared" si="0"/>
        <v>531.20849933598936</v>
      </c>
      <c r="AD59" s="5"/>
      <c r="AE59" s="13"/>
    </row>
    <row r="60" spans="1:31" x14ac:dyDescent="0.35">
      <c r="A60" s="58" t="s">
        <v>338</v>
      </c>
      <c r="L60" s="2"/>
      <c r="M60" s="2"/>
      <c r="Y60" s="5"/>
      <c r="Z60" s="57" t="s">
        <v>139</v>
      </c>
      <c r="AA60" s="54">
        <v>300000</v>
      </c>
      <c r="AB60" s="54">
        <v>1114</v>
      </c>
      <c r="AC60" s="54">
        <f t="shared" si="0"/>
        <v>269.29982046678634</v>
      </c>
      <c r="AD60" s="5"/>
      <c r="AE60" s="13"/>
    </row>
    <row r="61" spans="1:31" x14ac:dyDescent="0.35">
      <c r="A61" s="58" t="s">
        <v>340</v>
      </c>
      <c r="L61" s="2"/>
      <c r="M61" s="2"/>
      <c r="Y61" s="5"/>
      <c r="Z61" s="57" t="s">
        <v>156</v>
      </c>
      <c r="AA61" s="54">
        <v>300000</v>
      </c>
      <c r="AB61" s="54">
        <v>1350</v>
      </c>
      <c r="AC61" s="54">
        <f t="shared" si="0"/>
        <v>222.22222222222223</v>
      </c>
      <c r="AD61" s="5"/>
      <c r="AE61" s="13"/>
    </row>
    <row r="62" spans="1:31" x14ac:dyDescent="0.35">
      <c r="A62" s="58" t="s">
        <v>341</v>
      </c>
      <c r="L62" s="2"/>
      <c r="M62" s="2"/>
      <c r="Y62" s="5"/>
      <c r="Z62" s="22" t="s">
        <v>283</v>
      </c>
      <c r="AA62" s="16">
        <v>300000</v>
      </c>
      <c r="AB62" s="16">
        <v>1305.0368221709007</v>
      </c>
      <c r="AC62" s="16">
        <f t="shared" si="0"/>
        <v>229.87857116625756</v>
      </c>
      <c r="AD62" s="5"/>
      <c r="AE62" s="13"/>
    </row>
    <row r="63" spans="1:31" x14ac:dyDescent="0.35">
      <c r="A63" s="59" t="s">
        <v>346</v>
      </c>
      <c r="L63" s="2"/>
      <c r="M63" s="2"/>
      <c r="Y63" s="5"/>
      <c r="Z63" s="22" t="s">
        <v>308</v>
      </c>
      <c r="AA63" s="16">
        <v>300000</v>
      </c>
      <c r="AB63" s="88">
        <f>+K42</f>
        <v>1305.5324498175182</v>
      </c>
      <c r="AC63" s="16">
        <f t="shared" si="0"/>
        <v>229.79130089178</v>
      </c>
      <c r="AD63" s="5"/>
      <c r="AE63" s="13"/>
    </row>
    <row r="64" spans="1:31" x14ac:dyDescent="0.35">
      <c r="A64" s="59" t="s">
        <v>347</v>
      </c>
      <c r="L64" s="2"/>
      <c r="M64" s="2"/>
      <c r="Y64" s="5"/>
      <c r="Z64" s="22" t="s">
        <v>157</v>
      </c>
      <c r="AA64" s="16">
        <v>2000000</v>
      </c>
      <c r="AB64" s="16">
        <v>2912</v>
      </c>
      <c r="AC64" s="16">
        <f t="shared" si="0"/>
        <v>686.8131868131868</v>
      </c>
      <c r="AD64" s="5"/>
      <c r="AE64" s="13"/>
    </row>
    <row r="65" spans="1:31" x14ac:dyDescent="0.35">
      <c r="A65" s="59" t="s">
        <v>167</v>
      </c>
      <c r="D65" s="64"/>
      <c r="E65" s="64"/>
      <c r="F65" s="65"/>
      <c r="H65" s="65"/>
      <c r="L65" s="2"/>
      <c r="M65" s="2"/>
      <c r="Y65" s="5"/>
      <c r="Z65" s="22" t="s">
        <v>158</v>
      </c>
      <c r="AA65" s="16">
        <v>250000</v>
      </c>
      <c r="AB65" s="16">
        <v>285</v>
      </c>
      <c r="AC65" s="16">
        <f t="shared" si="0"/>
        <v>877.19298245614038</v>
      </c>
      <c r="AD65" s="5"/>
      <c r="AE65" s="13"/>
    </row>
    <row r="66" spans="1:31" x14ac:dyDescent="0.35">
      <c r="A66" s="59"/>
      <c r="D66" s="64"/>
      <c r="E66" s="64"/>
      <c r="F66" s="65"/>
      <c r="G66" s="65"/>
      <c r="L66" s="2"/>
      <c r="M66" s="2"/>
      <c r="P66" s="65"/>
      <c r="Y66" s="5"/>
      <c r="Z66" s="22" t="s">
        <v>159</v>
      </c>
      <c r="AA66" s="16">
        <v>250000</v>
      </c>
      <c r="AB66" s="16">
        <v>277</v>
      </c>
      <c r="AC66" s="16">
        <f t="shared" si="0"/>
        <v>902.52707581227435</v>
      </c>
      <c r="AD66" s="23"/>
      <c r="AE66" s="13"/>
    </row>
    <row r="67" spans="1:31" x14ac:dyDescent="0.35">
      <c r="D67" s="64"/>
      <c r="E67" s="64"/>
      <c r="F67" s="6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x14ac:dyDescent="0.3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x14ac:dyDescent="0.35">
      <c r="G69" s="65"/>
      <c r="L69" s="2"/>
      <c r="M69" s="2"/>
      <c r="N69" s="66"/>
      <c r="O69" s="67"/>
      <c r="P69" s="65"/>
      <c r="Q69" s="68"/>
      <c r="R69" s="68"/>
      <c r="S69" s="68"/>
      <c r="T69" s="68"/>
      <c r="U69" s="68"/>
      <c r="V69" s="61"/>
      <c r="W69" s="61"/>
      <c r="X69" s="61"/>
      <c r="Y69" s="5"/>
      <c r="Z69" s="22" t="s">
        <v>162</v>
      </c>
      <c r="AA69" s="16">
        <v>250000</v>
      </c>
      <c r="AB69" s="16">
        <v>378</v>
      </c>
      <c r="AC69" s="16">
        <f t="shared" ref="AC69:AC71" si="13">AA69/AB69</f>
        <v>661.37566137566137</v>
      </c>
      <c r="AD69" s="23"/>
    </row>
    <row r="70" spans="1:31" x14ac:dyDescent="0.35">
      <c r="G70" s="65"/>
      <c r="L70" s="2"/>
      <c r="M70" s="2"/>
      <c r="N70" s="66"/>
      <c r="O70" s="67"/>
      <c r="P70" s="65"/>
      <c r="Q70" s="68"/>
      <c r="R70" s="68"/>
      <c r="S70" s="68"/>
      <c r="T70" s="68"/>
      <c r="U70" s="68"/>
      <c r="V70" s="61"/>
      <c r="W70" s="61"/>
      <c r="X70" s="61"/>
      <c r="Y70" s="5"/>
      <c r="Z70" s="22" t="s">
        <v>163</v>
      </c>
      <c r="AA70" s="16">
        <v>300000</v>
      </c>
      <c r="AB70" s="16">
        <v>379</v>
      </c>
      <c r="AC70" s="16">
        <f t="shared" si="13"/>
        <v>791.55672823218993</v>
      </c>
      <c r="AD70" s="23"/>
    </row>
    <row r="71" spans="1:31" x14ac:dyDescent="0.35">
      <c r="G71" s="65"/>
      <c r="L71" s="2"/>
      <c r="M71" s="2"/>
      <c r="N71" s="66"/>
      <c r="O71" s="67"/>
      <c r="P71" s="65"/>
      <c r="Q71" s="68"/>
      <c r="R71" s="68"/>
      <c r="S71" s="68"/>
      <c r="T71" s="68"/>
      <c r="U71" s="68"/>
      <c r="V71" s="61"/>
      <c r="W71" s="61"/>
      <c r="X71" s="61"/>
      <c r="Y71" s="5"/>
      <c r="Z71" s="22" t="s">
        <v>164</v>
      </c>
      <c r="AA71" s="16">
        <v>300000</v>
      </c>
      <c r="AB71" s="16">
        <v>350.1821608655211</v>
      </c>
      <c r="AC71" s="16">
        <f t="shared" si="13"/>
        <v>856.69698096131083</v>
      </c>
      <c r="AD71" s="23"/>
    </row>
    <row r="72" spans="1:31" x14ac:dyDescent="0.3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x14ac:dyDescent="0.3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x14ac:dyDescent="0.3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x14ac:dyDescent="0.3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x14ac:dyDescent="0.35">
      <c r="G76" s="65"/>
      <c r="L76" s="2"/>
      <c r="M76" s="2"/>
      <c r="N76" s="66"/>
      <c r="O76" s="67"/>
      <c r="P76" s="65"/>
      <c r="Q76" s="68"/>
      <c r="R76" s="68"/>
      <c r="S76" s="68"/>
      <c r="T76" s="68"/>
      <c r="U76" s="68"/>
      <c r="V76" s="61"/>
      <c r="W76" s="61"/>
      <c r="X76" s="61"/>
      <c r="Y76" s="5"/>
      <c r="Z76" s="22" t="s">
        <v>168</v>
      </c>
      <c r="AA76" s="16">
        <v>1750000</v>
      </c>
      <c r="AB76" s="16">
        <v>1049</v>
      </c>
      <c r="AC76" s="16">
        <f t="shared" ref="AC76:AC77" si="14">AA76/AB76</f>
        <v>1668.2554814108676</v>
      </c>
    </row>
    <row r="77" spans="1:31" x14ac:dyDescent="0.35">
      <c r="G77" s="65"/>
      <c r="L77" s="2"/>
      <c r="M77" s="2"/>
      <c r="N77" s="66"/>
      <c r="O77" s="67"/>
      <c r="P77" s="65"/>
      <c r="Q77" s="68"/>
      <c r="R77" s="68"/>
      <c r="S77" s="68"/>
      <c r="T77" s="68"/>
      <c r="U77" s="68"/>
      <c r="V77" s="61"/>
      <c r="W77" s="61"/>
      <c r="X77" s="61"/>
      <c r="Z77" s="22" t="s">
        <v>169</v>
      </c>
      <c r="AA77" s="16">
        <v>600000</v>
      </c>
      <c r="AB77" s="16">
        <v>1137</v>
      </c>
      <c r="AC77" s="16">
        <f t="shared" si="14"/>
        <v>527.70448548812669</v>
      </c>
      <c r="AD77" s="23"/>
    </row>
    <row r="78" spans="1:31" x14ac:dyDescent="0.3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x14ac:dyDescent="0.3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x14ac:dyDescent="0.3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x14ac:dyDescent="0.3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x14ac:dyDescent="0.3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x14ac:dyDescent="0.35">
      <c r="D83" s="64"/>
      <c r="E83" s="64"/>
      <c r="F83" s="65"/>
      <c r="G83" s="65"/>
      <c r="L83" s="2"/>
      <c r="M83" s="2"/>
      <c r="N83" s="66"/>
      <c r="O83" s="67"/>
      <c r="P83" s="65"/>
      <c r="Q83" s="68"/>
      <c r="R83" s="68"/>
      <c r="S83" s="68"/>
      <c r="T83" s="68"/>
      <c r="U83" s="68"/>
      <c r="V83" s="61"/>
      <c r="W83" s="61"/>
      <c r="X83" s="61"/>
      <c r="Z83" s="22" t="s">
        <v>175</v>
      </c>
      <c r="AA83" s="16">
        <v>1500000</v>
      </c>
      <c r="AB83" s="16">
        <v>516</v>
      </c>
      <c r="AC83" s="16">
        <f t="shared" si="0"/>
        <v>2906.9767441860463</v>
      </c>
    </row>
    <row r="84" spans="2:34" x14ac:dyDescent="0.35">
      <c r="D84" s="64"/>
      <c r="E84" s="64"/>
      <c r="F84" s="65"/>
      <c r="G84" s="65"/>
      <c r="L84" s="2"/>
      <c r="M84" s="2"/>
      <c r="N84" s="66"/>
      <c r="O84" s="67"/>
      <c r="P84" s="65"/>
      <c r="Q84" s="68"/>
      <c r="R84" s="68"/>
      <c r="S84" s="68"/>
      <c r="T84" s="68"/>
      <c r="U84" s="68"/>
      <c r="V84" s="61"/>
      <c r="W84" s="61"/>
      <c r="X84" s="61"/>
      <c r="Z84" s="22" t="s">
        <v>176</v>
      </c>
      <c r="AA84" s="16">
        <v>500000</v>
      </c>
      <c r="AB84" s="16">
        <v>1162</v>
      </c>
      <c r="AC84" s="16">
        <f t="shared" si="0"/>
        <v>430.29259896729775</v>
      </c>
    </row>
    <row r="85" spans="2:34" x14ac:dyDescent="0.35">
      <c r="D85" s="64"/>
      <c r="E85" s="64"/>
      <c r="F85" s="65"/>
      <c r="G85" s="65"/>
      <c r="L85" s="2"/>
      <c r="M85" s="2"/>
      <c r="N85" s="66"/>
      <c r="O85" s="67"/>
      <c r="P85" s="65"/>
      <c r="Q85" s="68"/>
      <c r="R85" s="68"/>
      <c r="S85" s="68"/>
      <c r="T85" s="68"/>
      <c r="U85" s="68"/>
      <c r="V85" s="61"/>
      <c r="W85" s="61"/>
      <c r="X85" s="61"/>
      <c r="Z85" s="22" t="s">
        <v>177</v>
      </c>
      <c r="AA85" s="16">
        <v>500000</v>
      </c>
      <c r="AB85" s="16">
        <v>1215</v>
      </c>
      <c r="AC85" s="16">
        <f t="shared" si="0"/>
        <v>411.52263374485597</v>
      </c>
    </row>
    <row r="86" spans="2:34" x14ac:dyDescent="0.35">
      <c r="L86" s="2"/>
      <c r="M86" s="2"/>
      <c r="N86" s="4"/>
      <c r="Z86" s="22" t="s">
        <v>178</v>
      </c>
      <c r="AA86" s="16">
        <v>500000</v>
      </c>
      <c r="AB86" s="16">
        <v>1240</v>
      </c>
      <c r="AC86" s="16">
        <f t="shared" si="0"/>
        <v>403.22580645161293</v>
      </c>
      <c r="AF86" s="61"/>
      <c r="AG86" s="61"/>
      <c r="AH86" s="62"/>
    </row>
    <row r="87" spans="2:34" x14ac:dyDescent="0.35">
      <c r="L87" s="2"/>
      <c r="M87" s="2"/>
      <c r="N87" s="4"/>
      <c r="Z87" s="22" t="s">
        <v>179</v>
      </c>
      <c r="AA87" s="16">
        <v>2000000</v>
      </c>
      <c r="AB87" s="16">
        <v>1692.2394960096206</v>
      </c>
      <c r="AC87" s="16">
        <f t="shared" si="0"/>
        <v>1181.8658084249262</v>
      </c>
      <c r="AF87" s="61"/>
      <c r="AG87" s="61"/>
      <c r="AH87" s="62"/>
    </row>
    <row r="88" spans="2:34" x14ac:dyDescent="0.35">
      <c r="B88" s="69"/>
      <c r="C88" s="72"/>
      <c r="K88" s="4"/>
      <c r="L88" s="2"/>
      <c r="M88" s="2"/>
      <c r="Z88" s="22" t="s">
        <v>180</v>
      </c>
      <c r="AA88" s="16">
        <v>250000</v>
      </c>
      <c r="AB88" s="16">
        <v>1144</v>
      </c>
      <c r="AC88" s="16">
        <f t="shared" si="0"/>
        <v>218.53146853146853</v>
      </c>
      <c r="AF88" s="61"/>
      <c r="AG88" s="61"/>
      <c r="AH88" s="62"/>
    </row>
    <row r="89" spans="2:34" x14ac:dyDescent="0.35">
      <c r="B89" s="69"/>
      <c r="C89" s="72"/>
      <c r="K89" s="4"/>
      <c r="L89" s="2"/>
      <c r="M89" s="2"/>
      <c r="Y89" s="61"/>
      <c r="Z89" s="22" t="s">
        <v>181</v>
      </c>
      <c r="AA89" s="16">
        <v>2000000</v>
      </c>
      <c r="AB89" s="16">
        <v>1144</v>
      </c>
      <c r="AC89" s="16">
        <f t="shared" si="0"/>
        <v>1748.2517482517483</v>
      </c>
      <c r="AD89" s="63"/>
      <c r="AE89" s="61"/>
      <c r="AF89" s="61"/>
      <c r="AG89" s="61"/>
      <c r="AH89" s="62"/>
    </row>
    <row r="90" spans="2:34" x14ac:dyDescent="0.35">
      <c r="B90" s="69"/>
      <c r="C90" s="75"/>
      <c r="K90" s="4"/>
      <c r="L90" s="2"/>
      <c r="M90" s="2"/>
      <c r="Y90" s="61"/>
      <c r="Z90" s="22" t="s">
        <v>182</v>
      </c>
      <c r="AA90" s="16">
        <v>1000000</v>
      </c>
      <c r="AB90" s="16">
        <v>1373</v>
      </c>
      <c r="AC90" s="16">
        <f t="shared" si="0"/>
        <v>728.33211944646757</v>
      </c>
      <c r="AD90" s="63"/>
      <c r="AE90" s="61"/>
      <c r="AF90" s="61"/>
      <c r="AG90" s="61"/>
      <c r="AH90" s="62"/>
    </row>
    <row r="91" spans="2:34" x14ac:dyDescent="0.35">
      <c r="B91" s="69"/>
      <c r="C91" s="75"/>
      <c r="Y91" s="61"/>
      <c r="Z91" s="22" t="s">
        <v>183</v>
      </c>
      <c r="AA91" s="16">
        <v>1000000</v>
      </c>
      <c r="AB91" s="16">
        <v>1590</v>
      </c>
      <c r="AC91" s="16">
        <f t="shared" si="0"/>
        <v>628.93081761006295</v>
      </c>
      <c r="AD91" s="63"/>
      <c r="AE91" s="61"/>
      <c r="AF91" s="61"/>
      <c r="AG91" s="61"/>
      <c r="AH91" s="62"/>
    </row>
    <row r="92" spans="2:34" x14ac:dyDescent="0.35">
      <c r="B92" s="69"/>
      <c r="C92" s="83"/>
      <c r="D92" s="83"/>
      <c r="E92" s="83"/>
      <c r="F92" s="83"/>
      <c r="G92" s="83"/>
      <c r="H92" s="83"/>
      <c r="I92" s="83"/>
      <c r="J92" s="83"/>
      <c r="K92" s="83"/>
      <c r="L92" s="83"/>
      <c r="M92" s="83"/>
      <c r="N92" s="83"/>
      <c r="O92" s="83"/>
      <c r="P92" s="83"/>
      <c r="Q92" s="83"/>
      <c r="R92" s="83"/>
      <c r="S92" s="83"/>
      <c r="T92" s="83"/>
      <c r="U92" s="83"/>
      <c r="V92" s="83"/>
      <c r="W92" s="83"/>
      <c r="X92" s="83"/>
      <c r="Y92" s="61"/>
      <c r="Z92" s="22" t="s">
        <v>124</v>
      </c>
      <c r="AA92" s="16">
        <v>1000000</v>
      </c>
      <c r="AB92" s="16">
        <v>469</v>
      </c>
      <c r="AC92" s="16">
        <f t="shared" si="0"/>
        <v>2132.1961620469083</v>
      </c>
      <c r="AD92" s="63"/>
      <c r="AE92" s="61"/>
      <c r="AF92" s="61"/>
      <c r="AG92" s="61"/>
      <c r="AH92" s="62"/>
    </row>
    <row r="93" spans="2:34" x14ac:dyDescent="0.35">
      <c r="B93" s="69"/>
      <c r="C93" s="72"/>
      <c r="Y93" s="61"/>
      <c r="Z93" s="22" t="s">
        <v>184</v>
      </c>
      <c r="AA93" s="16">
        <v>1000000</v>
      </c>
      <c r="AB93" s="16">
        <v>509</v>
      </c>
      <c r="AC93" s="16">
        <f t="shared" si="0"/>
        <v>1964.6365422396857</v>
      </c>
      <c r="AD93" s="63"/>
      <c r="AE93" s="61"/>
      <c r="AF93" s="61"/>
      <c r="AG93" s="61"/>
      <c r="AH93" s="62"/>
    </row>
    <row r="94" spans="2:34" x14ac:dyDescent="0.35">
      <c r="B94" s="69"/>
      <c r="C94" s="72"/>
      <c r="Y94" s="61"/>
      <c r="Z94" s="22" t="s">
        <v>185</v>
      </c>
      <c r="AA94" s="16">
        <v>550000</v>
      </c>
      <c r="AB94" s="16">
        <v>778</v>
      </c>
      <c r="AC94" s="16">
        <f t="shared" ref="AC94:AC184" si="15">AA94/AB94</f>
        <v>706.94087403598974</v>
      </c>
      <c r="AD94" s="63"/>
      <c r="AE94" s="61"/>
      <c r="AF94" s="61"/>
      <c r="AG94" s="61"/>
      <c r="AH94" s="62"/>
    </row>
    <row r="95" spans="2:34" x14ac:dyDescent="0.35">
      <c r="B95" s="69"/>
      <c r="Y95" s="61"/>
      <c r="Z95" s="22" t="s">
        <v>186</v>
      </c>
      <c r="AA95" s="16">
        <v>550000</v>
      </c>
      <c r="AB95" s="16">
        <v>778</v>
      </c>
      <c r="AC95" s="16">
        <f t="shared" si="15"/>
        <v>706.94087403598974</v>
      </c>
      <c r="AD95" s="63"/>
      <c r="AE95" s="61"/>
      <c r="AF95" s="61"/>
      <c r="AG95" s="61"/>
      <c r="AH95" s="62"/>
    </row>
    <row r="96" spans="2:34" x14ac:dyDescent="0.35">
      <c r="B96" s="69"/>
      <c r="C96" s="84"/>
      <c r="D96" s="84"/>
      <c r="E96" s="84"/>
      <c r="F96" s="84"/>
      <c r="G96" s="84"/>
      <c r="H96" s="84"/>
      <c r="I96" s="84"/>
      <c r="J96" s="84"/>
      <c r="K96" s="84"/>
      <c r="L96" s="84"/>
      <c r="M96" s="84"/>
      <c r="N96" s="84"/>
      <c r="O96" s="84"/>
      <c r="P96" s="84"/>
      <c r="Q96" s="84"/>
      <c r="R96" s="84"/>
      <c r="S96" s="84"/>
      <c r="T96" s="84"/>
      <c r="U96" s="84"/>
      <c r="V96" s="84"/>
      <c r="W96" s="84"/>
      <c r="X96" s="84"/>
      <c r="Y96" s="61"/>
      <c r="Z96" s="22" t="s">
        <v>187</v>
      </c>
      <c r="AA96" s="16">
        <v>750000</v>
      </c>
      <c r="AB96" s="16">
        <v>1006</v>
      </c>
      <c r="AC96" s="16">
        <f t="shared" si="15"/>
        <v>745.52683896620283</v>
      </c>
      <c r="AD96" s="63"/>
      <c r="AE96" s="61"/>
      <c r="AF96" s="61"/>
      <c r="AG96" s="61"/>
      <c r="AH96" s="62"/>
    </row>
    <row r="97" spans="2:34" ht="21" x14ac:dyDescent="0.35">
      <c r="B97" s="69"/>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15"/>
        <v>497.0178926441352</v>
      </c>
      <c r="AD97" s="63"/>
      <c r="AE97" s="61"/>
      <c r="AF97" s="61"/>
      <c r="AG97" s="61"/>
      <c r="AH97" s="62"/>
    </row>
    <row r="98" spans="2:34" ht="21" x14ac:dyDescent="0.35">
      <c r="B98" s="69"/>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15"/>
        <v>2832.8611898016998</v>
      </c>
      <c r="AD98" s="63"/>
      <c r="AE98" s="61"/>
      <c r="AF98" s="61"/>
      <c r="AG98" s="61"/>
      <c r="AH98" s="62"/>
    </row>
    <row r="99" spans="2:34" ht="21" x14ac:dyDescent="0.35">
      <c r="B99" s="83"/>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15"/>
        <v>4249.2917847025492</v>
      </c>
      <c r="AD99" s="63"/>
      <c r="AE99" s="61"/>
      <c r="AF99" s="61"/>
      <c r="AG99" s="61"/>
      <c r="AH99" s="62"/>
    </row>
    <row r="100" spans="2:34" ht="21" x14ac:dyDescent="0.3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15"/>
        <v>6187.1040263994455</v>
      </c>
      <c r="AD100" s="63"/>
      <c r="AE100" s="61"/>
      <c r="AF100" s="61"/>
      <c r="AG100" s="61"/>
      <c r="AH100" s="62"/>
    </row>
    <row r="101" spans="2:34" x14ac:dyDescent="0.3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15"/>
        <v>826.9018743109151</v>
      </c>
      <c r="AD101" s="63"/>
      <c r="AE101" s="61"/>
      <c r="AF101" s="61"/>
      <c r="AG101" s="61"/>
      <c r="AH101" s="62"/>
    </row>
    <row r="102" spans="2:34" x14ac:dyDescent="0.3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ref="AC102" si="16">AA102/AB102</f>
        <v>826.9018743109151</v>
      </c>
      <c r="AD102" s="63"/>
      <c r="AE102" s="61"/>
      <c r="AF102" s="61"/>
      <c r="AG102" s="61"/>
      <c r="AH102" s="62"/>
    </row>
    <row r="103" spans="2:34" ht="409.5" x14ac:dyDescent="0.35">
      <c r="B103" s="84" t="s">
        <v>216</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5"/>
        <v>1543.2098765432099</v>
      </c>
      <c r="AD103" s="63"/>
      <c r="AE103" s="61"/>
      <c r="AF103" s="61"/>
      <c r="AG103" s="61"/>
      <c r="AH103" s="62"/>
    </row>
    <row r="104" spans="2:34" x14ac:dyDescent="0.3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15"/>
        <v>1928.167754856998</v>
      </c>
      <c r="AD104" s="63"/>
      <c r="AE104" s="61"/>
      <c r="AF104" s="61"/>
      <c r="AG104" s="61"/>
      <c r="AH104" s="62"/>
    </row>
    <row r="105" spans="2:34" ht="21" x14ac:dyDescent="0.3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15"/>
        <v>93.984962406015043</v>
      </c>
      <c r="AD105" s="63"/>
      <c r="AE105" s="61"/>
      <c r="AH105" s="62"/>
    </row>
    <row r="106" spans="2:34" ht="21" x14ac:dyDescent="0.3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15"/>
        <v>93.984962406015043</v>
      </c>
      <c r="AD106" s="63"/>
      <c r="AE106" s="61"/>
    </row>
    <row r="107" spans="2:34" ht="21" x14ac:dyDescent="0.3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15"/>
        <v>125.31328320802005</v>
      </c>
      <c r="AD107" s="63"/>
      <c r="AE107" s="61"/>
    </row>
    <row r="108" spans="2:34" x14ac:dyDescent="0.3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15"/>
        <v>392.15686274509807</v>
      </c>
    </row>
    <row r="109" spans="2:34" ht="21" x14ac:dyDescent="0.3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196</v>
      </c>
      <c r="AA109" s="54">
        <v>300000</v>
      </c>
      <c r="AB109" s="16">
        <v>1425</v>
      </c>
      <c r="AC109" s="16">
        <f t="shared" si="15"/>
        <v>210.52631578947367</v>
      </c>
    </row>
    <row r="110" spans="2:34" ht="21" x14ac:dyDescent="0.3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197</v>
      </c>
      <c r="AA110" s="54">
        <v>500000</v>
      </c>
      <c r="AB110" s="16">
        <v>1474</v>
      </c>
      <c r="AC110" s="16">
        <f t="shared" si="15"/>
        <v>339.21302578018998</v>
      </c>
    </row>
    <row r="111" spans="2:34" ht="21" x14ac:dyDescent="0.3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15"/>
        <v>335.12064343163541</v>
      </c>
    </row>
    <row r="112" spans="2:34" ht="21" x14ac:dyDescent="0.3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199</v>
      </c>
      <c r="AA112" s="16">
        <v>358000</v>
      </c>
      <c r="AB112" s="16">
        <v>1492</v>
      </c>
      <c r="AC112" s="16">
        <f t="shared" si="15"/>
        <v>239.94638069705093</v>
      </c>
    </row>
    <row r="113" spans="2:34" ht="21" x14ac:dyDescent="0.3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291</v>
      </c>
      <c r="AA113" s="54">
        <v>250000</v>
      </c>
      <c r="AB113" s="16">
        <v>1504.3693191107548</v>
      </c>
      <c r="AC113" s="16">
        <f t="shared" si="15"/>
        <v>166.18259680261033</v>
      </c>
    </row>
    <row r="114" spans="2:34" ht="21" x14ac:dyDescent="0.3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292</v>
      </c>
      <c r="AA114" s="16">
        <v>500000</v>
      </c>
      <c r="AB114" s="16">
        <v>1504.3693191107548</v>
      </c>
      <c r="AC114" s="16">
        <f t="shared" si="15"/>
        <v>332.36519360522067</v>
      </c>
    </row>
    <row r="115" spans="2:34" ht="21" x14ac:dyDescent="0.35">
      <c r="B115" s="71"/>
      <c r="F115" s="79"/>
      <c r="L115" s="2"/>
      <c r="M115" s="2"/>
      <c r="Z115" s="57" t="s">
        <v>315</v>
      </c>
      <c r="AA115" s="16">
        <v>500000</v>
      </c>
      <c r="AB115" s="88">
        <f>+K24</f>
        <v>1552.3726518159808</v>
      </c>
      <c r="AC115" s="16">
        <f t="shared" ref="AC115" si="17">AA115/AB115</f>
        <v>322.08761176969659</v>
      </c>
    </row>
    <row r="116" spans="2:34" ht="21" x14ac:dyDescent="0.35">
      <c r="B116" s="71"/>
      <c r="F116" s="79"/>
      <c r="L116" s="2"/>
      <c r="M116" s="2"/>
      <c r="Z116" s="57" t="s">
        <v>200</v>
      </c>
      <c r="AA116" s="16">
        <v>1050000</v>
      </c>
      <c r="AB116" s="16">
        <v>700</v>
      </c>
      <c r="AC116" s="16">
        <f t="shared" si="15"/>
        <v>1500</v>
      </c>
      <c r="AF116" s="71"/>
      <c r="AG116" s="71"/>
      <c r="AH116" s="71"/>
    </row>
    <row r="117" spans="2:34" x14ac:dyDescent="0.35">
      <c r="B117" s="71"/>
      <c r="F117" s="79"/>
      <c r="L117" s="2"/>
      <c r="M117" s="2"/>
      <c r="Z117" s="57" t="s">
        <v>201</v>
      </c>
      <c r="AA117" s="16">
        <v>2000000</v>
      </c>
      <c r="AB117" s="16">
        <v>1341</v>
      </c>
      <c r="AC117" s="16">
        <f t="shared" si="15"/>
        <v>1491.4243102162566</v>
      </c>
      <c r="AF117" s="71"/>
      <c r="AG117" s="71"/>
      <c r="AH117" s="71"/>
    </row>
    <row r="118" spans="2:34" x14ac:dyDescent="0.35">
      <c r="B118" s="71"/>
      <c r="F118" s="79"/>
      <c r="L118" s="2"/>
      <c r="M118" s="2"/>
      <c r="Y118" s="73"/>
      <c r="Z118" s="57" t="s">
        <v>202</v>
      </c>
      <c r="AA118" s="16">
        <v>1000000</v>
      </c>
      <c r="AB118" s="16">
        <v>1562.8643093443245</v>
      </c>
      <c r="AC118" s="16">
        <f t="shared" si="15"/>
        <v>639.85081367654652</v>
      </c>
      <c r="AF118" s="71"/>
      <c r="AG118" s="71"/>
      <c r="AH118" s="71"/>
    </row>
    <row r="119" spans="2:34" x14ac:dyDescent="0.35">
      <c r="B119" s="71"/>
      <c r="F119" s="79"/>
      <c r="L119" s="2"/>
      <c r="M119" s="2"/>
      <c r="Y119" s="71"/>
      <c r="Z119" s="57" t="s">
        <v>97</v>
      </c>
      <c r="AA119" s="16">
        <v>1000000</v>
      </c>
      <c r="AB119" s="16">
        <v>1388</v>
      </c>
      <c r="AC119" s="16">
        <f t="shared" si="15"/>
        <v>720.46109510086455</v>
      </c>
      <c r="AD119" s="74"/>
      <c r="AE119" s="71"/>
      <c r="AF119" s="71"/>
      <c r="AG119" s="71"/>
      <c r="AH119" s="71"/>
    </row>
    <row r="120" spans="2:34" x14ac:dyDescent="0.35">
      <c r="B120" s="71"/>
      <c r="Y120" s="71"/>
      <c r="Z120" s="57" t="s">
        <v>203</v>
      </c>
      <c r="AA120" s="16">
        <v>1000000</v>
      </c>
      <c r="AB120" s="16">
        <v>1388</v>
      </c>
      <c r="AC120" s="16">
        <f t="shared" si="15"/>
        <v>720.46109510086455</v>
      </c>
      <c r="AD120" s="74"/>
      <c r="AE120" s="71"/>
      <c r="AF120" s="71"/>
      <c r="AG120" s="71"/>
      <c r="AH120" s="71"/>
    </row>
    <row r="121" spans="2:34" ht="21" x14ac:dyDescent="0.35">
      <c r="B121" s="71"/>
      <c r="Y121" s="71"/>
      <c r="Z121" s="57" t="s">
        <v>204</v>
      </c>
      <c r="AA121" s="16">
        <v>1000000</v>
      </c>
      <c r="AB121" s="16">
        <v>426</v>
      </c>
      <c r="AC121" s="16">
        <f t="shared" si="15"/>
        <v>2347.4178403755868</v>
      </c>
      <c r="AD121" s="74"/>
      <c r="AE121" s="71"/>
      <c r="AF121" s="71"/>
      <c r="AG121" s="71"/>
      <c r="AH121" s="71"/>
    </row>
    <row r="122" spans="2:34" ht="21" x14ac:dyDescent="0.35">
      <c r="Y122" s="71"/>
      <c r="Z122" s="57" t="s">
        <v>205</v>
      </c>
      <c r="AA122" s="16">
        <v>1000000</v>
      </c>
      <c r="AB122" s="16">
        <v>460</v>
      </c>
      <c r="AC122" s="16">
        <f t="shared" si="15"/>
        <v>2173.913043478261</v>
      </c>
      <c r="AD122" s="74"/>
      <c r="AE122" s="71"/>
      <c r="AF122" s="71"/>
      <c r="AG122" s="71"/>
      <c r="AH122" s="71"/>
    </row>
    <row r="123" spans="2:34" ht="21" x14ac:dyDescent="0.35">
      <c r="Y123" s="71"/>
      <c r="Z123" s="57" t="s">
        <v>206</v>
      </c>
      <c r="AA123" s="16">
        <v>750000</v>
      </c>
      <c r="AB123" s="16">
        <v>441</v>
      </c>
      <c r="AC123" s="16">
        <f t="shared" si="15"/>
        <v>1700.6802721088436</v>
      </c>
      <c r="AD123" s="74"/>
      <c r="AE123" s="71"/>
      <c r="AF123" s="71"/>
      <c r="AG123" s="71"/>
      <c r="AH123" s="71"/>
    </row>
    <row r="124" spans="2:34" x14ac:dyDescent="0.35">
      <c r="Y124" s="71"/>
      <c r="Z124" s="57" t="s">
        <v>207</v>
      </c>
      <c r="AA124" s="16">
        <v>400000</v>
      </c>
      <c r="AB124" s="16">
        <v>2049</v>
      </c>
      <c r="AC124" s="16">
        <f t="shared" si="15"/>
        <v>195.21717911176182</v>
      </c>
      <c r="AD124" s="74"/>
      <c r="AE124" s="71"/>
      <c r="AF124" s="71"/>
      <c r="AG124" s="71"/>
      <c r="AH124" s="71"/>
    </row>
    <row r="125" spans="2:34" x14ac:dyDescent="0.35">
      <c r="Y125" s="71"/>
      <c r="Z125" s="57" t="s">
        <v>208</v>
      </c>
      <c r="AA125" s="16">
        <v>250000</v>
      </c>
      <c r="AB125" s="16">
        <v>2040</v>
      </c>
      <c r="AC125" s="16">
        <f t="shared" si="15"/>
        <v>122.54901960784314</v>
      </c>
      <c r="AD125" s="74"/>
      <c r="AE125" s="71"/>
      <c r="AF125" s="71"/>
      <c r="AG125" s="71"/>
      <c r="AH125" s="71"/>
    </row>
    <row r="126" spans="2:34" x14ac:dyDescent="0.35">
      <c r="Y126" s="71"/>
      <c r="Z126" s="57" t="s">
        <v>209</v>
      </c>
      <c r="AA126" s="16">
        <v>250000</v>
      </c>
      <c r="AB126" s="16">
        <v>2098.5919752001664</v>
      </c>
      <c r="AC126" s="16">
        <f t="shared" si="15"/>
        <v>119.12749260186925</v>
      </c>
      <c r="AD126" s="74"/>
      <c r="AE126" s="71"/>
      <c r="AF126" s="71"/>
      <c r="AG126" s="71"/>
      <c r="AH126" s="71"/>
    </row>
    <row r="127" spans="2:34" x14ac:dyDescent="0.35">
      <c r="Y127" s="71"/>
      <c r="Z127" s="57" t="s">
        <v>210</v>
      </c>
      <c r="AA127" s="16">
        <v>500000</v>
      </c>
      <c r="AB127" s="54">
        <v>1706.6397948484159</v>
      </c>
      <c r="AC127" s="16">
        <f t="shared" si="15"/>
        <v>292.97336292595361</v>
      </c>
      <c r="AD127" s="74"/>
      <c r="AE127" s="71"/>
      <c r="AF127" s="71"/>
      <c r="AG127" s="71"/>
      <c r="AH127" s="71"/>
    </row>
    <row r="128" spans="2:34" ht="21" x14ac:dyDescent="0.35">
      <c r="Y128" s="71"/>
      <c r="Z128" s="57" t="s">
        <v>211</v>
      </c>
      <c r="AA128" s="16">
        <v>500000</v>
      </c>
      <c r="AB128" s="54">
        <v>668</v>
      </c>
      <c r="AC128" s="16">
        <f t="shared" si="15"/>
        <v>748.50299401197606</v>
      </c>
      <c r="AD128" s="74"/>
      <c r="AE128" s="71"/>
      <c r="AF128" s="71"/>
      <c r="AG128" s="71"/>
      <c r="AH128" s="71"/>
    </row>
    <row r="129" spans="1:53" ht="21" x14ac:dyDescent="0.35">
      <c r="Y129" s="71"/>
      <c r="Z129" s="57" t="s">
        <v>212</v>
      </c>
      <c r="AA129" s="16">
        <v>250000</v>
      </c>
      <c r="AB129" s="54">
        <v>770</v>
      </c>
      <c r="AC129" s="16">
        <f t="shared" si="15"/>
        <v>324.6753246753247</v>
      </c>
      <c r="AD129" s="74"/>
      <c r="AE129" s="71"/>
      <c r="AF129" s="71"/>
      <c r="AG129" s="71"/>
      <c r="AH129" s="71"/>
    </row>
    <row r="130" spans="1:53" ht="21" x14ac:dyDescent="0.35">
      <c r="Y130" s="71"/>
      <c r="Z130" s="57" t="s">
        <v>293</v>
      </c>
      <c r="AA130" s="16">
        <v>500000</v>
      </c>
      <c r="AB130" s="54">
        <v>522.71476660738324</v>
      </c>
      <c r="AC130" s="54">
        <f t="shared" si="15"/>
        <v>956.54462422247855</v>
      </c>
      <c r="AD130" s="74"/>
      <c r="AE130" s="71"/>
      <c r="AF130" s="71"/>
      <c r="AG130" s="71"/>
      <c r="AH130" s="71"/>
    </row>
    <row r="131" spans="1:53" ht="21" x14ac:dyDescent="0.35">
      <c r="Y131" s="71"/>
      <c r="Z131" s="57" t="s">
        <v>213</v>
      </c>
      <c r="AA131" s="54">
        <v>2000000</v>
      </c>
      <c r="AB131" s="54">
        <v>376</v>
      </c>
      <c r="AC131" s="54">
        <f t="shared" si="15"/>
        <v>5319.1489361702124</v>
      </c>
      <c r="AD131" s="74"/>
      <c r="AE131" s="71"/>
      <c r="AF131" s="71"/>
      <c r="AG131" s="71"/>
      <c r="AH131" s="71"/>
    </row>
    <row r="132" spans="1:53" ht="21" x14ac:dyDescent="0.35">
      <c r="Y132" s="71"/>
      <c r="Z132" s="57" t="s">
        <v>214</v>
      </c>
      <c r="AA132" s="54">
        <v>1000000</v>
      </c>
      <c r="AB132" s="54">
        <v>591</v>
      </c>
      <c r="AC132" s="54">
        <f t="shared" si="15"/>
        <v>1692.0473773265651</v>
      </c>
      <c r="AD132" s="74"/>
      <c r="AE132" s="71"/>
      <c r="AF132" s="71"/>
      <c r="AG132" s="71"/>
      <c r="AH132" s="71"/>
    </row>
    <row r="133" spans="1:53" ht="21" x14ac:dyDescent="0.35">
      <c r="Y133" s="71"/>
      <c r="Z133" s="57" t="s">
        <v>215</v>
      </c>
      <c r="AA133" s="54">
        <v>1000000</v>
      </c>
      <c r="AB133" s="54">
        <v>591</v>
      </c>
      <c r="AC133" s="54">
        <f t="shared" si="15"/>
        <v>1692.0473773265651</v>
      </c>
      <c r="AD133" s="74"/>
      <c r="AE133" s="71"/>
      <c r="AF133" s="71"/>
      <c r="AG133" s="71"/>
      <c r="AH133" s="71"/>
    </row>
    <row r="134" spans="1:53" ht="21" x14ac:dyDescent="0.35">
      <c r="Y134" s="71"/>
      <c r="Z134" s="57" t="s">
        <v>215</v>
      </c>
      <c r="AA134" s="54">
        <v>4000000</v>
      </c>
      <c r="AB134" s="54">
        <v>634.66698679584601</v>
      </c>
      <c r="AC134" s="54">
        <f t="shared" si="15"/>
        <v>6302.517829380472</v>
      </c>
      <c r="AD134" s="74"/>
      <c r="AE134" s="71"/>
    </row>
    <row r="135" spans="1:53" ht="21" x14ac:dyDescent="0.35">
      <c r="Y135" s="71"/>
      <c r="Z135" s="57" t="s">
        <v>314</v>
      </c>
      <c r="AA135" s="54">
        <v>1500000</v>
      </c>
      <c r="AB135" s="78">
        <f>+K5</f>
        <v>882.58051812093925</v>
      </c>
      <c r="AC135" s="54">
        <f t="shared" ref="AC135" si="18">AA135/AB135</f>
        <v>1699.5616481469358</v>
      </c>
      <c r="AD135" s="74"/>
      <c r="AE135" s="71"/>
    </row>
    <row r="136" spans="1:53" ht="21" x14ac:dyDescent="0.35">
      <c r="Y136" s="71"/>
      <c r="Z136" s="57" t="s">
        <v>217</v>
      </c>
      <c r="AA136" s="54">
        <v>300000</v>
      </c>
      <c r="AB136" s="54">
        <v>279</v>
      </c>
      <c r="AC136" s="54">
        <f t="shared" si="15"/>
        <v>1075.2688172043011</v>
      </c>
      <c r="AD136" s="74"/>
      <c r="AE136" s="71"/>
    </row>
    <row r="137" spans="1:53" ht="21" x14ac:dyDescent="0.35">
      <c r="Z137" s="57" t="s">
        <v>218</v>
      </c>
      <c r="AA137" s="54">
        <v>600000</v>
      </c>
      <c r="AB137" s="54">
        <v>389</v>
      </c>
      <c r="AC137" s="54">
        <f t="shared" si="15"/>
        <v>1542.4164524421594</v>
      </c>
    </row>
    <row r="138" spans="1:53" ht="21" x14ac:dyDescent="0.35">
      <c r="Z138" s="57" t="s">
        <v>219</v>
      </c>
      <c r="AA138" s="54">
        <v>2000000</v>
      </c>
      <c r="AB138" s="54">
        <v>493.24137563489393</v>
      </c>
      <c r="AC138" s="54">
        <f t="shared" si="15"/>
        <v>4054.8098736153793</v>
      </c>
    </row>
    <row r="139" spans="1:53" ht="21" x14ac:dyDescent="0.35">
      <c r="Z139" s="57" t="s">
        <v>220</v>
      </c>
      <c r="AA139" s="54">
        <v>500000</v>
      </c>
      <c r="AB139" s="54">
        <v>391.59776260140922</v>
      </c>
      <c r="AC139" s="54">
        <f t="shared" si="15"/>
        <v>1276.8203696529513</v>
      </c>
    </row>
    <row r="140" spans="1:53" ht="21" x14ac:dyDescent="0.3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1" x14ac:dyDescent="0.3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+K40</f>
        <v>347.59599666195322</v>
      </c>
      <c r="AC141" s="54">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ht="21" x14ac:dyDescent="0.3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ht="21" x14ac:dyDescent="0.3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ht="21" x14ac:dyDescent="0.3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ht="21" x14ac:dyDescent="0.35">
      <c r="Z152" s="57" t="s">
        <v>231</v>
      </c>
      <c r="AA152" s="54">
        <v>370000</v>
      </c>
      <c r="AB152" s="78">
        <v>1781.7406125706993</v>
      </c>
      <c r="AC152" s="54">
        <f t="shared" si="15"/>
        <v>207.66210153685793</v>
      </c>
    </row>
    <row r="153" spans="1:53" ht="21" x14ac:dyDescent="0.35">
      <c r="Z153" s="57" t="s">
        <v>232</v>
      </c>
      <c r="AA153" s="54">
        <v>900000</v>
      </c>
      <c r="AB153" s="54">
        <v>1949.1169828684945</v>
      </c>
      <c r="AC153" s="54">
        <f t="shared" si="15"/>
        <v>461.74755435945139</v>
      </c>
    </row>
    <row r="154" spans="1:53" ht="21" x14ac:dyDescent="0.35">
      <c r="Y154" s="80">
        <v>1000000</v>
      </c>
      <c r="Z154" s="57" t="s">
        <v>233</v>
      </c>
      <c r="AA154" s="54">
        <v>600000</v>
      </c>
      <c r="AB154" s="54">
        <v>1949.1169828684945</v>
      </c>
      <c r="AC154" s="54">
        <f t="shared" si="15"/>
        <v>307.8317029063009</v>
      </c>
    </row>
    <row r="155" spans="1:53" ht="21" x14ac:dyDescent="0.3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+K28</f>
        <v>2110.0696221586632</v>
      </c>
      <c r="AC155" s="54">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ht="21" x14ac:dyDescent="0.3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+K28</f>
        <v>2110.0696221586632</v>
      </c>
      <c r="AC156" s="54">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1" x14ac:dyDescent="0.3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1" x14ac:dyDescent="0.3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1" x14ac:dyDescent="0.3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f>+K9</f>
        <v>1613.720321861502</v>
      </c>
      <c r="AC169" s="54">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1" x14ac:dyDescent="0.3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1" x14ac:dyDescent="0.35">
      <c r="Z171" s="57" t="s">
        <v>244</v>
      </c>
      <c r="AA171" s="54">
        <v>1500000</v>
      </c>
      <c r="AB171" s="54">
        <v>1491.3748126903195</v>
      </c>
      <c r="AC171" s="54">
        <f t="shared" si="15"/>
        <v>1005.7833800304844</v>
      </c>
    </row>
    <row r="172" spans="1:53" ht="21" x14ac:dyDescent="0.35">
      <c r="Z172" s="57" t="s">
        <v>296</v>
      </c>
      <c r="AA172" s="54">
        <v>1000000</v>
      </c>
      <c r="AB172" s="54">
        <v>2040.6990072890778</v>
      </c>
      <c r="AC172" s="54">
        <f t="shared" si="15"/>
        <v>490.02816996928334</v>
      </c>
    </row>
    <row r="173" spans="1:53" ht="31.5" x14ac:dyDescent="0.35">
      <c r="Z173" s="57" t="s">
        <v>245</v>
      </c>
      <c r="AA173" s="54">
        <v>2004133</v>
      </c>
      <c r="AB173" s="54">
        <v>972</v>
      </c>
      <c r="AC173" s="54">
        <f t="shared" si="15"/>
        <v>2061.8652263374483</v>
      </c>
    </row>
    <row r="174" spans="1:53" ht="21" x14ac:dyDescent="0.35">
      <c r="Z174" s="57" t="s">
        <v>246</v>
      </c>
      <c r="AA174" s="54">
        <v>500000</v>
      </c>
      <c r="AB174" s="78">
        <v>465</v>
      </c>
      <c r="AC174" s="54">
        <f t="shared" si="15"/>
        <v>1075.2688172043011</v>
      </c>
    </row>
    <row r="175" spans="1:53" ht="21" x14ac:dyDescent="0.35">
      <c r="Z175" s="57" t="s">
        <v>247</v>
      </c>
      <c r="AA175" s="54">
        <v>1000000</v>
      </c>
      <c r="AB175" s="78">
        <v>539.16810773059683</v>
      </c>
      <c r="AC175" s="54">
        <f t="shared" si="15"/>
        <v>1854.7091077198218</v>
      </c>
    </row>
    <row r="176" spans="1:53" ht="21" x14ac:dyDescent="0.35">
      <c r="Z176" s="57" t="s">
        <v>248</v>
      </c>
      <c r="AA176" s="54">
        <v>1000000</v>
      </c>
      <c r="AB176" s="54">
        <v>1672</v>
      </c>
      <c r="AC176" s="54">
        <f t="shared" si="15"/>
        <v>598.08612440191382</v>
      </c>
    </row>
    <row r="177" spans="1:53" ht="21" x14ac:dyDescent="0.35">
      <c r="Z177" s="57" t="s">
        <v>249</v>
      </c>
      <c r="AA177" s="54">
        <v>400000</v>
      </c>
      <c r="AB177" s="54">
        <v>1651.3146534367709</v>
      </c>
      <c r="AC177" s="54">
        <f t="shared" si="15"/>
        <v>242.23124234227967</v>
      </c>
    </row>
    <row r="178" spans="1:53" ht="21" x14ac:dyDescent="0.35">
      <c r="Z178" s="57" t="s">
        <v>250</v>
      </c>
      <c r="AA178" s="54">
        <v>550000</v>
      </c>
      <c r="AB178" s="54">
        <v>1705.2031322063874</v>
      </c>
      <c r="AC178" s="54">
        <f t="shared" si="15"/>
        <v>322.54221776401909</v>
      </c>
    </row>
    <row r="179" spans="1:53" ht="21" x14ac:dyDescent="0.35">
      <c r="Z179" s="57" t="s">
        <v>251</v>
      </c>
      <c r="AA179" s="54">
        <v>550000</v>
      </c>
      <c r="AB179" s="54">
        <v>1705.2031322063874</v>
      </c>
      <c r="AC179" s="54">
        <f t="shared" si="15"/>
        <v>322.54221776401909</v>
      </c>
    </row>
    <row r="180" spans="1:53" x14ac:dyDescent="0.35">
      <c r="Z180" s="57" t="s">
        <v>252</v>
      </c>
      <c r="AA180" s="54">
        <v>1000000</v>
      </c>
      <c r="AB180" s="54">
        <v>2718</v>
      </c>
      <c r="AC180" s="54">
        <f t="shared" si="15"/>
        <v>367.91758646063283</v>
      </c>
    </row>
    <row r="181" spans="1:53" x14ac:dyDescent="0.35">
      <c r="Z181" s="57" t="s">
        <v>253</v>
      </c>
      <c r="AA181" s="54">
        <v>500000</v>
      </c>
      <c r="AB181" s="54">
        <v>2778</v>
      </c>
      <c r="AC181" s="54">
        <f t="shared" si="15"/>
        <v>179.98560115190784</v>
      </c>
    </row>
    <row r="182" spans="1:53" x14ac:dyDescent="0.35">
      <c r="Z182" s="57" t="s">
        <v>254</v>
      </c>
      <c r="AA182" s="54">
        <v>1500000</v>
      </c>
      <c r="AB182" s="54">
        <v>3757.0546722113504</v>
      </c>
      <c r="AC182" s="54">
        <f t="shared" si="15"/>
        <v>399.24891460712246</v>
      </c>
    </row>
    <row r="183" spans="1:53" x14ac:dyDescent="0.35">
      <c r="Z183" s="57" t="s">
        <v>310</v>
      </c>
      <c r="AA183" s="54">
        <v>1500000</v>
      </c>
      <c r="AB183" s="78">
        <f>+K26</f>
        <v>4261.6756369364266</v>
      </c>
      <c r="AC183" s="54">
        <f t="shared" ref="AC183" si="22">AA183/AB183</f>
        <v>351.9742298074799</v>
      </c>
    </row>
    <row r="184" spans="1:53" x14ac:dyDescent="0.35">
      <c r="Z184" s="57" t="s">
        <v>255</v>
      </c>
      <c r="AA184" s="54">
        <v>750000</v>
      </c>
      <c r="AB184" s="54">
        <v>468</v>
      </c>
      <c r="AC184" s="54">
        <f t="shared" si="15"/>
        <v>1602.5641025641025</v>
      </c>
    </row>
    <row r="185" spans="1:53" x14ac:dyDescent="0.35">
      <c r="Z185" s="57" t="s">
        <v>256</v>
      </c>
      <c r="AA185" s="54">
        <v>500000</v>
      </c>
      <c r="AB185" s="54">
        <v>440.14008458443607</v>
      </c>
      <c r="AC185" s="54">
        <f t="shared" ref="AC185:AC226" si="23">AA185/AB185</f>
        <v>1136.0019628116386</v>
      </c>
    </row>
    <row r="186" spans="1:53" x14ac:dyDescent="0.35">
      <c r="Z186" s="57" t="s">
        <v>297</v>
      </c>
      <c r="AA186" s="54">
        <v>600000</v>
      </c>
      <c r="AB186" s="54">
        <v>433.46609128921398</v>
      </c>
      <c r="AC186" s="54">
        <f t="shared" si="23"/>
        <v>1384.1913175157051</v>
      </c>
    </row>
    <row r="187" spans="1:53" x14ac:dyDescent="0.3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+K45</f>
        <v>431.56544623749204</v>
      </c>
      <c r="AC187" s="54">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5">
      <c r="Z200" s="57" t="s">
        <v>266</v>
      </c>
      <c r="AA200" s="54">
        <v>350000</v>
      </c>
      <c r="AB200" s="54">
        <v>594</v>
      </c>
      <c r="AC200" s="54">
        <f t="shared" si="23"/>
        <v>589.22558922558926</v>
      </c>
    </row>
    <row r="201" spans="1:53" x14ac:dyDescent="0.35">
      <c r="Z201" s="57" t="s">
        <v>300</v>
      </c>
      <c r="AA201" s="54">
        <v>350000</v>
      </c>
      <c r="AB201" s="54">
        <v>562.56803416894229</v>
      </c>
      <c r="AC201" s="54">
        <f t="shared" si="23"/>
        <v>622.14697377365212</v>
      </c>
    </row>
    <row r="202" spans="1:53" x14ac:dyDescent="0.35">
      <c r="Z202" s="57" t="s">
        <v>267</v>
      </c>
      <c r="AA202" s="54">
        <v>1000000</v>
      </c>
      <c r="AB202" s="54">
        <v>303</v>
      </c>
      <c r="AC202" s="54">
        <f t="shared" si="23"/>
        <v>3300.3300330033003</v>
      </c>
    </row>
    <row r="203" spans="1:53" x14ac:dyDescent="0.35">
      <c r="Z203" s="57" t="s">
        <v>268</v>
      </c>
      <c r="AA203" s="54">
        <v>500000</v>
      </c>
      <c r="AB203" s="54">
        <v>364.34331501655709</v>
      </c>
      <c r="AC203" s="54">
        <f t="shared" si="23"/>
        <v>1372.3320269435387</v>
      </c>
    </row>
    <row r="204" spans="1:53" x14ac:dyDescent="0.35">
      <c r="Z204" s="57" t="s">
        <v>269</v>
      </c>
      <c r="AA204" s="54">
        <v>300000</v>
      </c>
      <c r="AB204" s="54">
        <v>418.40835577588916</v>
      </c>
      <c r="AC204" s="54">
        <f t="shared" si="23"/>
        <v>717.00288930340605</v>
      </c>
    </row>
    <row r="205" spans="1:53" x14ac:dyDescent="0.35">
      <c r="Z205" s="57" t="s">
        <v>301</v>
      </c>
      <c r="AA205" s="54">
        <v>700000</v>
      </c>
      <c r="AB205" s="54">
        <v>408.27120796660887</v>
      </c>
      <c r="AC205" s="54">
        <f t="shared" si="23"/>
        <v>1714.546571839694</v>
      </c>
    </row>
    <row r="206" spans="1:53" x14ac:dyDescent="0.35">
      <c r="Z206" s="57" t="s">
        <v>151</v>
      </c>
      <c r="AA206" s="54">
        <v>500000</v>
      </c>
      <c r="AB206" s="54">
        <v>1672</v>
      </c>
      <c r="AC206" s="54">
        <f t="shared" si="23"/>
        <v>299.04306220095691</v>
      </c>
    </row>
    <row r="207" spans="1:53" x14ac:dyDescent="0.35">
      <c r="Z207" s="57" t="s">
        <v>41</v>
      </c>
      <c r="AA207" s="54">
        <v>300000</v>
      </c>
      <c r="AB207" s="54">
        <v>938</v>
      </c>
      <c r="AC207" s="54">
        <f t="shared" si="23"/>
        <v>319.82942430703622</v>
      </c>
    </row>
    <row r="208" spans="1:53" x14ac:dyDescent="0.35">
      <c r="Z208" s="57" t="s">
        <v>58</v>
      </c>
      <c r="AA208" s="54">
        <v>250000</v>
      </c>
      <c r="AB208" s="54">
        <v>1897.0637539010254</v>
      </c>
      <c r="AC208" s="54">
        <f t="shared" si="23"/>
        <v>131.78260323930218</v>
      </c>
    </row>
    <row r="209" spans="26:29" x14ac:dyDescent="0.35">
      <c r="Z209" s="57" t="s">
        <v>311</v>
      </c>
      <c r="AA209" s="54">
        <v>200000</v>
      </c>
      <c r="AB209" s="78">
        <f>+K8</f>
        <v>1704.9823029630236</v>
      </c>
      <c r="AC209" s="54">
        <f t="shared" ref="AC209" si="25">AA209/AB209</f>
        <v>117.30327033449417</v>
      </c>
    </row>
    <row r="210" spans="26:29" x14ac:dyDescent="0.35">
      <c r="Z210" s="57" t="s">
        <v>270</v>
      </c>
      <c r="AA210" s="54">
        <v>1000000</v>
      </c>
      <c r="AB210" s="54">
        <v>1342.8612924404426</v>
      </c>
      <c r="AC210" s="54">
        <f t="shared" si="23"/>
        <v>744.67854992130628</v>
      </c>
    </row>
    <row r="211" spans="26:29" ht="21" x14ac:dyDescent="0.35">
      <c r="Z211" s="57" t="s">
        <v>271</v>
      </c>
      <c r="AA211" s="54">
        <v>2000000</v>
      </c>
      <c r="AB211" s="54">
        <v>1346.7659712794889</v>
      </c>
      <c r="AC211" s="54">
        <f t="shared" si="23"/>
        <v>1485.0390065171523</v>
      </c>
    </row>
    <row r="212" spans="26:29" ht="21" x14ac:dyDescent="0.35">
      <c r="Z212" s="57" t="s">
        <v>153</v>
      </c>
      <c r="AA212" s="54">
        <v>2000000</v>
      </c>
      <c r="AB212" s="54">
        <v>961.78863918378602</v>
      </c>
      <c r="AC212" s="54">
        <f t="shared" si="23"/>
        <v>2079.4589564889052</v>
      </c>
    </row>
    <row r="213" spans="26:29" ht="21" x14ac:dyDescent="0.35">
      <c r="Z213" s="57" t="s">
        <v>272</v>
      </c>
      <c r="AA213" s="54">
        <v>1000000</v>
      </c>
      <c r="AB213" s="54">
        <v>961.78863918378602</v>
      </c>
      <c r="AC213" s="54">
        <f t="shared" si="23"/>
        <v>1039.7294782444526</v>
      </c>
    </row>
    <row r="214" spans="26:29" ht="21" x14ac:dyDescent="0.35">
      <c r="Z214" s="57" t="s">
        <v>302</v>
      </c>
      <c r="AA214" s="54">
        <v>1500000</v>
      </c>
      <c r="AB214" s="54">
        <v>967.60812826046197</v>
      </c>
      <c r="AC214" s="54">
        <f t="shared" si="23"/>
        <v>1550.2143442063232</v>
      </c>
    </row>
    <row r="215" spans="26:29" ht="21" x14ac:dyDescent="0.35">
      <c r="Z215" s="57" t="s">
        <v>303</v>
      </c>
      <c r="AA215" s="54">
        <v>500000</v>
      </c>
      <c r="AB215" s="54">
        <v>967.60812826046197</v>
      </c>
      <c r="AC215" s="54">
        <f t="shared" si="23"/>
        <v>516.73811473544106</v>
      </c>
    </row>
    <row r="216" spans="26:29" x14ac:dyDescent="0.35">
      <c r="Z216" s="57" t="s">
        <v>119</v>
      </c>
      <c r="AA216" s="54">
        <v>700000</v>
      </c>
      <c r="AB216" s="54">
        <v>251.8129083341228</v>
      </c>
      <c r="AC216" s="54">
        <f t="shared" si="23"/>
        <v>2779.8416079258</v>
      </c>
    </row>
    <row r="217" spans="26:29" x14ac:dyDescent="0.35">
      <c r="Z217" s="57" t="s">
        <v>304</v>
      </c>
      <c r="AA217" s="54">
        <v>500000</v>
      </c>
      <c r="AB217" s="54">
        <v>444.2146039315499</v>
      </c>
      <c r="AC217" s="54">
        <f t="shared" si="23"/>
        <v>1125.5820848182789</v>
      </c>
    </row>
    <row r="218" spans="26:29" x14ac:dyDescent="0.35">
      <c r="Z218" s="57" t="s">
        <v>273</v>
      </c>
      <c r="AA218" s="54">
        <v>2850000</v>
      </c>
      <c r="AB218" s="54">
        <v>1317.7593572284165</v>
      </c>
      <c r="AC218" s="54">
        <f t="shared" si="23"/>
        <v>2162.7621039961923</v>
      </c>
    </row>
    <row r="219" spans="26:29" x14ac:dyDescent="0.35">
      <c r="Z219" s="57" t="s">
        <v>274</v>
      </c>
      <c r="AA219" s="54">
        <v>1000000</v>
      </c>
      <c r="AB219" s="54">
        <v>1373.2918981154162</v>
      </c>
      <c r="AC219" s="54">
        <f t="shared" si="23"/>
        <v>728.17730984382206</v>
      </c>
    </row>
    <row r="220" spans="26:29" x14ac:dyDescent="0.35">
      <c r="Z220" s="57" t="s">
        <v>275</v>
      </c>
      <c r="AA220" s="54">
        <v>1150000</v>
      </c>
      <c r="AB220" s="54">
        <v>1373.2918981154162</v>
      </c>
      <c r="AC220" s="54">
        <f t="shared" si="23"/>
        <v>837.40390632039544</v>
      </c>
    </row>
    <row r="221" spans="26:29" x14ac:dyDescent="0.35">
      <c r="Z221" s="57" t="s">
        <v>305</v>
      </c>
      <c r="AA221" s="54">
        <v>350000</v>
      </c>
      <c r="AB221" s="54">
        <v>1046.4718282656038</v>
      </c>
      <c r="AC221" s="54">
        <f t="shared" si="23"/>
        <v>334.45716410740005</v>
      </c>
    </row>
    <row r="222" spans="26:29" x14ac:dyDescent="0.35">
      <c r="Z222" s="57" t="s">
        <v>277</v>
      </c>
      <c r="AA222" s="54">
        <v>2000000</v>
      </c>
      <c r="AB222" s="54">
        <v>9542.287084698175</v>
      </c>
      <c r="AC222" s="54">
        <f t="shared" si="23"/>
        <v>209.5933587249917</v>
      </c>
    </row>
    <row r="223" spans="26:29" x14ac:dyDescent="0.35">
      <c r="Z223" s="57" t="s">
        <v>306</v>
      </c>
      <c r="AA223" s="54">
        <v>1000000</v>
      </c>
      <c r="AB223" s="54">
        <v>9542.287084698175</v>
      </c>
      <c r="AC223" s="54">
        <f t="shared" si="23"/>
        <v>104.79667936249585</v>
      </c>
    </row>
    <row r="224" spans="26:29" x14ac:dyDescent="0.35">
      <c r="Z224" s="57" t="s">
        <v>279</v>
      </c>
      <c r="AA224" s="54">
        <v>500000</v>
      </c>
      <c r="AB224" s="54">
        <v>444.2146039315499</v>
      </c>
      <c r="AC224" s="54">
        <f t="shared" si="23"/>
        <v>1125.5820848182789</v>
      </c>
    </row>
    <row r="225" spans="26:29" x14ac:dyDescent="0.35">
      <c r="Z225" s="57" t="s">
        <v>282</v>
      </c>
      <c r="AA225" s="54">
        <v>300000</v>
      </c>
      <c r="AB225" s="54">
        <v>374.87527623590256</v>
      </c>
      <c r="AC225" s="54">
        <f t="shared" si="23"/>
        <v>800.2661658893054</v>
      </c>
    </row>
    <row r="226" spans="26:29" x14ac:dyDescent="0.35">
      <c r="Z226" s="57" t="s">
        <v>281</v>
      </c>
      <c r="AA226" s="54">
        <v>800000</v>
      </c>
      <c r="AB226" s="90">
        <f>+K7</f>
        <v>3930.0317906001765</v>
      </c>
      <c r="AC226" s="54">
        <f t="shared" si="23"/>
        <v>203.56069432146441</v>
      </c>
    </row>
    <row r="227" spans="26:29" x14ac:dyDescent="0.35">
      <c r="Z227" s="57"/>
      <c r="AA227" s="81">
        <f>SUM(AA3:AA226)</f>
        <v>191386427</v>
      </c>
      <c r="AB227" s="81">
        <f>SUM(AB3:AB226)</f>
        <v>323463.73786274472</v>
      </c>
      <c r="AC227" s="81">
        <f>SUM(AC3:AC226)</f>
        <v>204738.67028840547</v>
      </c>
    </row>
    <row r="228" spans="26:29" x14ac:dyDescent="0.35">
      <c r="Z228" s="61"/>
      <c r="AA228" s="54"/>
      <c r="AB228" s="61"/>
      <c r="AC228" s="61"/>
    </row>
    <row r="229" spans="26:29" x14ac:dyDescent="0.35">
      <c r="Z229" s="61"/>
      <c r="AA229" s="54"/>
      <c r="AB229" s="61"/>
      <c r="AC229" s="61"/>
    </row>
    <row r="230" spans="26:29" x14ac:dyDescent="0.35">
      <c r="Z230" s="61"/>
      <c r="AA230" s="61"/>
      <c r="AB230" s="61"/>
      <c r="AC230" s="61"/>
    </row>
    <row r="231" spans="26:29" x14ac:dyDescent="0.35">
      <c r="Z231" s="61"/>
      <c r="AA231" s="61"/>
      <c r="AB231" s="61"/>
      <c r="AC231" s="61"/>
    </row>
    <row r="232" spans="26:29" x14ac:dyDescent="0.35">
      <c r="Z232" s="61"/>
      <c r="AA232" s="61"/>
      <c r="AB232" s="61"/>
      <c r="AC232" s="61"/>
    </row>
    <row r="233" spans="26:29" x14ac:dyDescent="0.35">
      <c r="AC233" s="61"/>
    </row>
    <row r="234" spans="26:29" x14ac:dyDescent="0.35">
      <c r="AC234" s="61"/>
    </row>
    <row r="235" spans="26:29" x14ac:dyDescent="0.35">
      <c r="AC235" s="61"/>
    </row>
    <row r="236" spans="26:29" x14ac:dyDescent="0.35">
      <c r="AC236" s="61"/>
    </row>
    <row r="237" spans="26:29" x14ac:dyDescent="0.35">
      <c r="AC237" s="61"/>
    </row>
    <row r="247" spans="26:29" x14ac:dyDescent="0.35">
      <c r="Z247" s="82"/>
      <c r="AA247" s="82"/>
      <c r="AB247" s="3"/>
    </row>
    <row r="248" spans="26:29" x14ac:dyDescent="0.35">
      <c r="Z248" s="71"/>
      <c r="AA248" s="71"/>
      <c r="AB248" s="71"/>
    </row>
    <row r="249" spans="26:29" x14ac:dyDescent="0.35">
      <c r="Z249" s="71"/>
      <c r="AA249" s="71"/>
      <c r="AB249" s="71"/>
      <c r="AC249" s="71"/>
    </row>
    <row r="250" spans="26:29" x14ac:dyDescent="0.35">
      <c r="Z250" s="71"/>
      <c r="AA250" s="71"/>
      <c r="AB250" s="71"/>
      <c r="AC250" s="71"/>
    </row>
    <row r="251" spans="26:29" x14ac:dyDescent="0.35">
      <c r="Z251" s="71"/>
      <c r="AA251" s="71"/>
      <c r="AB251" s="71"/>
      <c r="AC251" s="71"/>
    </row>
    <row r="252" spans="26:29" x14ac:dyDescent="0.35">
      <c r="Z252" s="71"/>
      <c r="AA252" s="71"/>
      <c r="AB252" s="71"/>
      <c r="AC252" s="71"/>
    </row>
    <row r="253" spans="26:29" x14ac:dyDescent="0.35">
      <c r="Z253" s="71"/>
      <c r="AA253" s="71"/>
      <c r="AB253" s="71"/>
      <c r="AC253" s="71"/>
    </row>
    <row r="254" spans="26:29" x14ac:dyDescent="0.35">
      <c r="Z254" s="71"/>
      <c r="AA254" s="71"/>
      <c r="AB254" s="71"/>
      <c r="AC254" s="71"/>
    </row>
    <row r="255" spans="26:29" x14ac:dyDescent="0.35">
      <c r="Z255" s="71"/>
      <c r="AA255" s="71"/>
      <c r="AB255" s="71"/>
      <c r="AC255" s="71"/>
    </row>
    <row r="256" spans="26:29" x14ac:dyDescent="0.35">
      <c r="Z256" s="71"/>
      <c r="AA256" s="71"/>
      <c r="AB256" s="71"/>
      <c r="AC256" s="71"/>
    </row>
    <row r="257" spans="26:29" x14ac:dyDescent="0.35">
      <c r="Z257" s="71"/>
      <c r="AA257" s="71"/>
      <c r="AB257" s="71"/>
      <c r="AC257" s="71"/>
    </row>
    <row r="258" spans="26:29" x14ac:dyDescent="0.35">
      <c r="Z258" s="71"/>
      <c r="AA258" s="71"/>
      <c r="AB258" s="71"/>
      <c r="AC258" s="71"/>
    </row>
    <row r="259" spans="26:29" x14ac:dyDescent="0.35">
      <c r="Z259" s="71"/>
      <c r="AA259" s="71"/>
      <c r="AB259" s="71"/>
      <c r="AC259" s="71"/>
    </row>
    <row r="260" spans="26:29" x14ac:dyDescent="0.35">
      <c r="Z260" s="71"/>
      <c r="AA260" s="71"/>
      <c r="AB260" s="71"/>
      <c r="AC260" s="71"/>
    </row>
    <row r="261" spans="26:29" x14ac:dyDescent="0.35">
      <c r="Z261" s="71"/>
      <c r="AA261" s="71"/>
      <c r="AB261" s="71"/>
      <c r="AC261" s="71"/>
    </row>
    <row r="262" spans="26:29" x14ac:dyDescent="0.35">
      <c r="Z262" s="71"/>
      <c r="AA262" s="71"/>
      <c r="AB262" s="71"/>
      <c r="AC262" s="71"/>
    </row>
    <row r="263" spans="26:29" x14ac:dyDescent="0.35">
      <c r="Z263" s="71"/>
      <c r="AA263" s="71"/>
      <c r="AB263" s="71"/>
      <c r="AC263" s="71"/>
    </row>
    <row r="264" spans="26:29" x14ac:dyDescent="0.35">
      <c r="Z264" s="71"/>
      <c r="AA264" s="71"/>
      <c r="AB264" s="71"/>
      <c r="AC264" s="71"/>
    </row>
    <row r="265" spans="26:29" x14ac:dyDescent="0.35">
      <c r="Z265" s="71"/>
      <c r="AA265" s="71"/>
      <c r="AB265" s="71"/>
      <c r="AC265" s="71"/>
    </row>
    <row r="266" spans="26:29" x14ac:dyDescent="0.35">
      <c r="AC266"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266"/>
  <sheetViews>
    <sheetView tabSelected="1" workbookViewId="0">
      <selection sqref="A1:G1"/>
    </sheetView>
  </sheetViews>
  <sheetFormatPr defaultRowHeight="14.5" x14ac:dyDescent="0.35"/>
  <sheetData>
    <row r="1" spans="1:49" x14ac:dyDescent="0.35">
      <c r="D1" s="2"/>
      <c r="G1" s="2"/>
      <c r="Y1" s="5"/>
      <c r="AH1" s="3"/>
    </row>
    <row r="2" spans="1:49" ht="63" x14ac:dyDescent="0.35">
      <c r="B2" s="6"/>
      <c r="C2" s="6" t="s">
        <v>0</v>
      </c>
      <c r="D2" s="6" t="s">
        <v>1</v>
      </c>
      <c r="E2" s="7" t="s">
        <v>2</v>
      </c>
      <c r="F2" s="7" t="s">
        <v>3</v>
      </c>
      <c r="G2" s="7"/>
      <c r="H2" s="7" t="s">
        <v>4</v>
      </c>
      <c r="I2" s="7" t="s">
        <v>5</v>
      </c>
      <c r="J2" s="7" t="s">
        <v>6</v>
      </c>
      <c r="K2" s="8" t="s">
        <v>7</v>
      </c>
      <c r="L2" s="8" t="s">
        <v>8</v>
      </c>
      <c r="M2" s="7" t="s">
        <v>9</v>
      </c>
      <c r="N2" s="8" t="s">
        <v>280</v>
      </c>
      <c r="O2" s="8" t="s">
        <v>10</v>
      </c>
      <c r="P2" s="8" t="s">
        <v>364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9" ht="21" x14ac:dyDescent="0.35">
      <c r="A3" s="12"/>
      <c r="B3" s="13">
        <v>1</v>
      </c>
      <c r="C3" s="13" t="s">
        <v>226</v>
      </c>
      <c r="D3" s="13" t="s">
        <v>28</v>
      </c>
      <c r="E3" s="14">
        <v>44044</v>
      </c>
      <c r="F3" s="15">
        <f>+G3/1000000</f>
        <v>0.73551808519816653</v>
      </c>
      <c r="G3" s="16">
        <v>735518.08519816655</v>
      </c>
      <c r="H3" s="5">
        <v>1689</v>
      </c>
      <c r="I3" s="89">
        <v>0.48075784487862638</v>
      </c>
      <c r="J3" s="89">
        <v>0</v>
      </c>
      <c r="K3" s="5">
        <f>G3/H3</f>
        <v>435.47547969103999</v>
      </c>
      <c r="L3" s="17">
        <f>K3/$AH$19</f>
        <v>1.9763844993607848E-2</v>
      </c>
      <c r="M3" s="103">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SUM(H3:H44)</f>
        <v>1309867</v>
      </c>
      <c r="AH3" s="26" t="s">
        <v>35</v>
      </c>
      <c r="AI3" s="26" t="s">
        <v>35</v>
      </c>
      <c r="AJ3" s="27" t="s">
        <v>35</v>
      </c>
      <c r="AL3" s="28"/>
      <c r="AM3" s="28"/>
      <c r="AN3" s="28"/>
      <c r="AO3" s="2"/>
      <c r="AP3" s="2"/>
      <c r="AQ3" s="2"/>
      <c r="AR3" s="2"/>
      <c r="AS3" s="2"/>
      <c r="AT3" s="2" t="s">
        <v>226</v>
      </c>
      <c r="AU3" s="2">
        <v>855.16875454419323</v>
      </c>
      <c r="AV3" s="2">
        <v>1916</v>
      </c>
      <c r="AW3" s="24">
        <v>0</v>
      </c>
    </row>
    <row r="4" spans="1:49" x14ac:dyDescent="0.35">
      <c r="A4" s="12"/>
      <c r="B4" s="13">
        <v>2</v>
      </c>
      <c r="C4" s="13" t="s">
        <v>46</v>
      </c>
      <c r="D4" s="13" t="s">
        <v>47</v>
      </c>
      <c r="E4" s="14">
        <v>44044</v>
      </c>
      <c r="F4" s="15">
        <f t="shared" ref="F4:F44" si="1">+G4/1000000</f>
        <v>124.00856131778426</v>
      </c>
      <c r="G4" s="16">
        <v>124008561.31778425</v>
      </c>
      <c r="H4" s="5">
        <v>118337</v>
      </c>
      <c r="I4" s="29">
        <v>0.77891107599482834</v>
      </c>
      <c r="J4" s="30">
        <v>0.12189999999999999</v>
      </c>
      <c r="K4" s="5">
        <f t="shared" ref="K4:K44" si="2">G4/H4</f>
        <v>1047.9272021243082</v>
      </c>
      <c r="L4" s="17">
        <f>K4/$AH$20</f>
        <v>0.12011348685163442</v>
      </c>
      <c r="M4" s="18">
        <v>1.1758130040319677E-2</v>
      </c>
      <c r="N4" s="85" t="s">
        <v>29</v>
      </c>
      <c r="O4" s="5" t="s">
        <v>31</v>
      </c>
      <c r="P4" s="20" t="s">
        <v>30</v>
      </c>
      <c r="Q4" s="20" t="s">
        <v>30</v>
      </c>
      <c r="R4" s="20"/>
      <c r="S4" s="102">
        <v>2019</v>
      </c>
      <c r="T4" s="20"/>
      <c r="U4" s="20"/>
      <c r="V4" s="102">
        <v>2019</v>
      </c>
      <c r="W4" s="21" t="s">
        <v>32</v>
      </c>
      <c r="X4" s="21" t="s">
        <v>32</v>
      </c>
      <c r="Y4" s="5"/>
      <c r="Z4" s="22" t="s">
        <v>36</v>
      </c>
      <c r="AA4" s="16">
        <v>1000000</v>
      </c>
      <c r="AB4" s="16">
        <v>818</v>
      </c>
      <c r="AC4" s="16">
        <f t="shared" si="0"/>
        <v>1222.4938875305625</v>
      </c>
      <c r="AD4" s="23"/>
      <c r="AF4" s="25" t="s">
        <v>37</v>
      </c>
      <c r="AG4" s="17">
        <f>AVERAGE(I3:I44)</f>
        <v>0.62573547543027519</v>
      </c>
      <c r="AH4" s="20" t="s">
        <v>38</v>
      </c>
      <c r="AI4" s="20" t="s">
        <v>39</v>
      </c>
      <c r="AJ4" s="19" t="s">
        <v>40</v>
      </c>
      <c r="AL4" s="28"/>
      <c r="AM4" s="28"/>
      <c r="AN4" s="28"/>
      <c r="AO4" s="2"/>
      <c r="AP4" s="2"/>
      <c r="AQ4" s="2"/>
      <c r="AR4" s="2"/>
      <c r="AS4" s="2"/>
      <c r="AT4" s="2" t="s">
        <v>41</v>
      </c>
      <c r="AU4" s="2">
        <v>0</v>
      </c>
      <c r="AV4" s="2">
        <v>0</v>
      </c>
      <c r="AW4" s="24">
        <v>0</v>
      </c>
    </row>
    <row r="5" spans="1:49" x14ac:dyDescent="0.35">
      <c r="A5" s="12"/>
      <c r="B5" s="13">
        <v>3</v>
      </c>
      <c r="C5" s="13" t="s">
        <v>52</v>
      </c>
      <c r="D5" s="13" t="s">
        <v>47</v>
      </c>
      <c r="E5" s="14">
        <v>44044</v>
      </c>
      <c r="F5" s="15">
        <f t="shared" si="1"/>
        <v>186.65328984839647</v>
      </c>
      <c r="G5" s="16">
        <v>186653289.84839648</v>
      </c>
      <c r="H5" s="5">
        <v>70651</v>
      </c>
      <c r="I5" s="29">
        <v>0.48179077436978951</v>
      </c>
      <c r="J5" s="30">
        <v>0.23432081640741106</v>
      </c>
      <c r="K5" s="5">
        <f t="shared" si="2"/>
        <v>2641.9058449051886</v>
      </c>
      <c r="L5" s="17">
        <f>K5/$AH$20</f>
        <v>0.30281542679873391</v>
      </c>
      <c r="M5" s="18">
        <f>+(1319205.44)/1280441568</f>
        <v>1.0302738312850525E-3</v>
      </c>
      <c r="N5" s="19" t="s">
        <v>29</v>
      </c>
      <c r="O5" s="20" t="s">
        <v>30</v>
      </c>
      <c r="P5" s="20" t="s">
        <v>30</v>
      </c>
      <c r="Q5" s="20" t="s">
        <v>30</v>
      </c>
      <c r="R5" s="20">
        <v>2016</v>
      </c>
      <c r="S5" s="20"/>
      <c r="T5" s="20"/>
      <c r="U5" s="20"/>
      <c r="V5" s="20">
        <v>2016</v>
      </c>
      <c r="W5" s="21">
        <v>0.47</v>
      </c>
      <c r="X5" s="21" t="s">
        <v>32</v>
      </c>
      <c r="Y5" s="5"/>
      <c r="Z5" s="22" t="s">
        <v>43</v>
      </c>
      <c r="AA5" s="16">
        <v>2000000</v>
      </c>
      <c r="AB5" s="16">
        <v>1272</v>
      </c>
      <c r="AC5" s="16">
        <f t="shared" si="0"/>
        <v>1572.3270440251572</v>
      </c>
      <c r="AD5" s="23"/>
      <c r="AF5" s="25" t="s">
        <v>44</v>
      </c>
      <c r="AG5" s="17">
        <f>AVERAGE(J3:J44)</f>
        <v>0.50322642343496593</v>
      </c>
      <c r="AH5" s="20" t="s">
        <v>45</v>
      </c>
      <c r="AI5" s="20" t="s">
        <v>39</v>
      </c>
      <c r="AJ5" s="19" t="s">
        <v>40</v>
      </c>
      <c r="AL5" s="28"/>
      <c r="AM5" s="28"/>
      <c r="AN5" s="28"/>
      <c r="AO5" s="2"/>
      <c r="AP5" s="2"/>
      <c r="AQ5" s="2"/>
      <c r="AR5" s="2"/>
      <c r="AS5" s="2"/>
      <c r="AT5" s="13" t="s">
        <v>52</v>
      </c>
      <c r="AU5" s="2">
        <v>181154.47489067051</v>
      </c>
      <c r="AV5" s="2">
        <v>69720</v>
      </c>
      <c r="AW5" s="24">
        <v>6.7495992983667992E-4</v>
      </c>
    </row>
    <row r="6" spans="1:49" ht="21" x14ac:dyDescent="0.35">
      <c r="A6" s="12"/>
      <c r="B6" s="13">
        <v>4</v>
      </c>
      <c r="C6" s="13" t="s">
        <v>281</v>
      </c>
      <c r="D6" s="13" t="s">
        <v>47</v>
      </c>
      <c r="E6" s="14">
        <v>44044</v>
      </c>
      <c r="F6" s="15">
        <f t="shared" si="1"/>
        <v>38.165535769679302</v>
      </c>
      <c r="G6" s="16">
        <v>38165535.7696793</v>
      </c>
      <c r="H6" s="5">
        <v>10266</v>
      </c>
      <c r="I6" s="29">
        <v>0.43790387722132473</v>
      </c>
      <c r="J6" s="30">
        <v>0.36343269043444382</v>
      </c>
      <c r="K6" s="5">
        <f t="shared" si="2"/>
        <v>3717.6637219636959</v>
      </c>
      <c r="L6" s="17">
        <f>K6/$AH$20</f>
        <v>0.42611886749544897</v>
      </c>
      <c r="M6" s="18">
        <v>6.4599232362139991E-3</v>
      </c>
      <c r="N6" s="19" t="s">
        <v>29</v>
      </c>
      <c r="O6" s="20" t="s">
        <v>30</v>
      </c>
      <c r="P6" s="85" t="s">
        <v>31</v>
      </c>
      <c r="Q6" s="85" t="s">
        <v>31</v>
      </c>
      <c r="R6" s="85"/>
      <c r="S6" s="85"/>
      <c r="T6" s="85"/>
      <c r="U6" s="85"/>
      <c r="V6" s="85" t="s">
        <v>42</v>
      </c>
      <c r="W6" s="86" t="s">
        <v>32</v>
      </c>
      <c r="X6" s="86" t="s">
        <v>32</v>
      </c>
      <c r="Y6" s="5"/>
      <c r="Z6" s="22" t="s">
        <v>48</v>
      </c>
      <c r="AA6" s="16">
        <v>1500000</v>
      </c>
      <c r="AB6" s="16">
        <v>1746</v>
      </c>
      <c r="AC6" s="16">
        <f t="shared" si="0"/>
        <v>859.10652920962195</v>
      </c>
      <c r="AD6" s="23"/>
      <c r="AF6" s="25" t="s">
        <v>365</v>
      </c>
      <c r="AG6" s="5">
        <f>SUM(G3:G44)/SUM(H3:H44)</f>
        <v>1338.0447227764635</v>
      </c>
      <c r="AH6" s="20" t="s">
        <v>49</v>
      </c>
      <c r="AI6" s="20" t="s">
        <v>50</v>
      </c>
      <c r="AJ6" s="19" t="s">
        <v>51</v>
      </c>
      <c r="AL6" s="28"/>
      <c r="AM6" s="28"/>
      <c r="AN6" s="28"/>
      <c r="AO6" s="2"/>
      <c r="AP6" s="2"/>
      <c r="AQ6" s="2"/>
      <c r="AR6" s="2"/>
      <c r="AS6" s="2"/>
      <c r="AT6" s="2" t="s">
        <v>281</v>
      </c>
      <c r="AU6" s="2">
        <v>37583.02154081632</v>
      </c>
      <c r="AV6" s="2">
        <v>10079</v>
      </c>
      <c r="AW6" s="24">
        <v>6.5600481609322126E-3</v>
      </c>
    </row>
    <row r="7" spans="1:49" ht="42" x14ac:dyDescent="0.35">
      <c r="A7" s="12"/>
      <c r="B7" s="13">
        <v>5</v>
      </c>
      <c r="C7" s="13" t="s">
        <v>58</v>
      </c>
      <c r="D7" s="13" t="s">
        <v>47</v>
      </c>
      <c r="E7" s="14">
        <v>44044</v>
      </c>
      <c r="F7" s="15">
        <f t="shared" si="1"/>
        <v>5.262269953352785</v>
      </c>
      <c r="G7" s="16">
        <v>5262269.9533527847</v>
      </c>
      <c r="H7" s="5">
        <v>3092</v>
      </c>
      <c r="I7" s="29">
        <v>0.49029754204398446</v>
      </c>
      <c r="J7" s="30">
        <v>0.19598965071151359</v>
      </c>
      <c r="K7" s="5">
        <f t="shared" si="2"/>
        <v>1701.8984325203055</v>
      </c>
      <c r="L7" s="17">
        <f>K7/$AH$20</f>
        <v>0.19507171355314806</v>
      </c>
      <c r="M7" s="18">
        <v>0</v>
      </c>
      <c r="N7" s="19" t="s">
        <v>29</v>
      </c>
      <c r="O7" s="20" t="s">
        <v>30</v>
      </c>
      <c r="P7" s="20" t="s">
        <v>30</v>
      </c>
      <c r="Q7" s="20" t="s">
        <v>31</v>
      </c>
      <c r="R7" s="20"/>
      <c r="S7" s="20"/>
      <c r="T7" s="20"/>
      <c r="U7" s="20"/>
      <c r="V7" s="20" t="s">
        <v>42</v>
      </c>
      <c r="W7" s="21" t="s">
        <v>32</v>
      </c>
      <c r="X7" s="21" t="s">
        <v>32</v>
      </c>
      <c r="Y7" s="5"/>
      <c r="Z7" s="22" t="s">
        <v>53</v>
      </c>
      <c r="AA7" s="16">
        <v>2000000</v>
      </c>
      <c r="AB7" s="16">
        <v>2253.4504751569193</v>
      </c>
      <c r="AC7" s="16">
        <f t="shared" si="0"/>
        <v>887.52782546096546</v>
      </c>
      <c r="AD7" s="23"/>
      <c r="AF7" s="25" t="s">
        <v>54</v>
      </c>
      <c r="AG7" s="31">
        <f>+AC227</f>
        <v>204198.85767156823</v>
      </c>
      <c r="AH7" s="20" t="s">
        <v>55</v>
      </c>
      <c r="AI7" s="20" t="s">
        <v>56</v>
      </c>
      <c r="AJ7" s="19" t="s">
        <v>40</v>
      </c>
      <c r="AL7" s="28"/>
      <c r="AM7" s="28"/>
      <c r="AN7" s="28"/>
      <c r="AO7" s="2"/>
      <c r="AP7" s="2"/>
      <c r="AQ7" s="2"/>
      <c r="AR7" s="2"/>
      <c r="AS7" s="2"/>
      <c r="AT7" s="2" t="s">
        <v>351</v>
      </c>
      <c r="AU7" s="2">
        <v>5215.7349387755094</v>
      </c>
      <c r="AV7" s="2">
        <v>3057</v>
      </c>
      <c r="AW7" s="24">
        <v>0</v>
      </c>
    </row>
    <row r="8" spans="1:49" ht="31.5" x14ac:dyDescent="0.35">
      <c r="A8" s="12"/>
      <c r="B8" s="13">
        <v>6</v>
      </c>
      <c r="C8" s="33" t="s">
        <v>62</v>
      </c>
      <c r="D8" s="33" t="s">
        <v>63</v>
      </c>
      <c r="E8" s="14">
        <v>43983</v>
      </c>
      <c r="F8" s="15">
        <f t="shared" si="1"/>
        <v>89.077929814540013</v>
      </c>
      <c r="G8" s="16">
        <v>89077929.814540014</v>
      </c>
      <c r="H8" s="5">
        <v>104053</v>
      </c>
      <c r="I8" s="29">
        <v>0.46853046043843044</v>
      </c>
      <c r="J8" s="30">
        <v>0.83936071040719629</v>
      </c>
      <c r="K8" s="5">
        <f t="shared" si="2"/>
        <v>856.0822832070196</v>
      </c>
      <c r="L8" s="17">
        <f>K8/$AH$21</f>
        <v>5.8114789942727771E-2</v>
      </c>
      <c r="M8" s="18">
        <v>1.4520956264145695E-2</v>
      </c>
      <c r="N8" s="19" t="s">
        <v>29</v>
      </c>
      <c r="O8" s="20" t="s">
        <v>30</v>
      </c>
      <c r="P8" s="20" t="s">
        <v>30</v>
      </c>
      <c r="Q8" s="20" t="s">
        <v>30</v>
      </c>
      <c r="R8" s="20">
        <v>2013</v>
      </c>
      <c r="S8" s="20">
        <v>2016</v>
      </c>
      <c r="T8" s="20"/>
      <c r="U8" s="20"/>
      <c r="V8" s="20">
        <v>2016</v>
      </c>
      <c r="W8" s="21" t="s">
        <v>32</v>
      </c>
      <c r="X8" s="21" t="s">
        <v>32</v>
      </c>
      <c r="Y8" s="5"/>
      <c r="Z8" s="22" t="s">
        <v>57</v>
      </c>
      <c r="AA8" s="16">
        <v>1000000</v>
      </c>
      <c r="AB8" s="16">
        <v>700</v>
      </c>
      <c r="AC8" s="16">
        <f t="shared" si="0"/>
        <v>1428.5714285714287</v>
      </c>
      <c r="AD8" s="23"/>
      <c r="AF8" s="25" t="s">
        <v>366</v>
      </c>
      <c r="AG8" s="30">
        <f>COUNTIF(L3:L44,"&lt;40%")/COUNT(L3:L44)</f>
        <v>0.90476190476190477</v>
      </c>
      <c r="AH8" s="20" t="s">
        <v>38</v>
      </c>
      <c r="AI8" s="20" t="s">
        <v>39</v>
      </c>
      <c r="AJ8" s="19" t="s">
        <v>40</v>
      </c>
      <c r="AL8" s="28"/>
      <c r="AM8" s="28"/>
      <c r="AN8" s="28"/>
      <c r="AO8" s="2"/>
      <c r="AP8" s="2"/>
      <c r="AQ8" s="2"/>
      <c r="AR8" s="2"/>
      <c r="AS8" s="2"/>
      <c r="AT8" s="13" t="s">
        <v>46</v>
      </c>
      <c r="AU8" s="2">
        <v>116277.32461516035</v>
      </c>
      <c r="AV8" s="2">
        <v>119879</v>
      </c>
      <c r="AW8" s="24">
        <v>8.2814104337036662E-3</v>
      </c>
    </row>
    <row r="9" spans="1:49" x14ac:dyDescent="0.35">
      <c r="A9" s="12"/>
      <c r="B9" s="13">
        <v>7</v>
      </c>
      <c r="C9" s="33" t="s">
        <v>221</v>
      </c>
      <c r="D9" s="13" t="s">
        <v>64</v>
      </c>
      <c r="E9" s="14">
        <v>43983</v>
      </c>
      <c r="F9" s="15">
        <f t="shared" si="1"/>
        <v>38.800594281918841</v>
      </c>
      <c r="G9" s="16">
        <v>38800594.281918839</v>
      </c>
      <c r="H9" s="31">
        <v>45420</v>
      </c>
      <c r="I9" s="29">
        <v>0.63014515808311788</v>
      </c>
      <c r="J9" s="30">
        <v>0.59191985909291056</v>
      </c>
      <c r="K9" s="5">
        <f t="shared" si="2"/>
        <v>854.2623135605204</v>
      </c>
      <c r="L9" s="17">
        <f>K9/$AH$22</f>
        <v>4.6379321595370088E-2</v>
      </c>
      <c r="M9" s="18">
        <v>4.151759416478054E-3</v>
      </c>
      <c r="N9" s="19" t="s">
        <v>29</v>
      </c>
      <c r="O9" s="20" t="s">
        <v>30</v>
      </c>
      <c r="P9" s="20" t="s">
        <v>31</v>
      </c>
      <c r="Q9" s="20" t="s">
        <v>30</v>
      </c>
      <c r="R9" s="20">
        <v>2011</v>
      </c>
      <c r="S9" s="20"/>
      <c r="T9" s="20"/>
      <c r="U9" s="20"/>
      <c r="V9" s="20">
        <v>2011</v>
      </c>
      <c r="W9" s="21" t="s">
        <v>32</v>
      </c>
      <c r="X9" s="21" t="s">
        <v>32</v>
      </c>
      <c r="Y9" s="5"/>
      <c r="Z9" s="22" t="s">
        <v>59</v>
      </c>
      <c r="AA9" s="16">
        <v>1000000</v>
      </c>
      <c r="AB9" s="16">
        <v>700</v>
      </c>
      <c r="AC9" s="16">
        <f t="shared" si="0"/>
        <v>1428.5714285714287</v>
      </c>
      <c r="AD9" s="23"/>
      <c r="AF9" s="25" t="s">
        <v>60</v>
      </c>
      <c r="AG9" s="32">
        <f>AVERAGE(M3:M44)</f>
        <v>1.9279382805607075E-2</v>
      </c>
      <c r="AH9" s="20" t="s">
        <v>61</v>
      </c>
      <c r="AI9" s="20" t="s">
        <v>39</v>
      </c>
      <c r="AJ9" s="19" t="s">
        <v>40</v>
      </c>
      <c r="AL9" s="28"/>
      <c r="AM9" s="28"/>
      <c r="AN9" s="28"/>
      <c r="AO9" s="2"/>
      <c r="AP9" s="2"/>
      <c r="AQ9" s="2"/>
      <c r="AR9" s="2"/>
      <c r="AS9" s="2"/>
      <c r="AT9" s="2" t="s">
        <v>352</v>
      </c>
      <c r="AU9" s="2">
        <v>0</v>
      </c>
      <c r="AV9" s="2">
        <v>0</v>
      </c>
      <c r="AW9" s="24">
        <v>0</v>
      </c>
    </row>
    <row r="10" spans="1:49" x14ac:dyDescent="0.35">
      <c r="A10" s="12"/>
      <c r="B10" s="13">
        <v>8</v>
      </c>
      <c r="C10" s="33" t="s">
        <v>66</v>
      </c>
      <c r="D10" s="13" t="s">
        <v>64</v>
      </c>
      <c r="E10" s="14">
        <v>43983</v>
      </c>
      <c r="F10" s="15">
        <f t="shared" si="1"/>
        <v>5.7996119999999998</v>
      </c>
      <c r="G10" s="16">
        <v>5799612</v>
      </c>
      <c r="H10" s="31">
        <v>17810</v>
      </c>
      <c r="I10" s="29">
        <v>0.58230000000000004</v>
      </c>
      <c r="J10" s="30">
        <v>0.47310000000000002</v>
      </c>
      <c r="K10" s="5">
        <f t="shared" si="2"/>
        <v>325.63795620437958</v>
      </c>
      <c r="L10" s="17">
        <f>K10/$AH$22</f>
        <v>1.7679426160699986E-2</v>
      </c>
      <c r="M10" s="18">
        <v>1.3100000000000001E-2</v>
      </c>
      <c r="N10" s="19" t="s">
        <v>31</v>
      </c>
      <c r="O10" s="19" t="s">
        <v>30</v>
      </c>
      <c r="P10" s="20" t="s">
        <v>31</v>
      </c>
      <c r="Q10" s="20" t="s">
        <v>67</v>
      </c>
      <c r="R10" s="20"/>
      <c r="S10" s="20"/>
      <c r="T10" s="20"/>
      <c r="U10" s="20"/>
      <c r="V10" s="20" t="s">
        <v>42</v>
      </c>
      <c r="W10" s="21" t="s">
        <v>32</v>
      </c>
      <c r="X10" s="21" t="s">
        <v>32</v>
      </c>
      <c r="Y10" s="5"/>
      <c r="Z10" s="22" t="s">
        <v>62</v>
      </c>
      <c r="AA10" s="16">
        <v>1000000</v>
      </c>
      <c r="AB10" s="16">
        <v>988</v>
      </c>
      <c r="AC10" s="16">
        <f t="shared" si="0"/>
        <v>1012.1457489878543</v>
      </c>
      <c r="AD10" s="23"/>
      <c r="AT10" s="2" t="s">
        <v>62</v>
      </c>
      <c r="AU10" s="2">
        <v>93001.336879308103</v>
      </c>
      <c r="AV10" s="2">
        <v>108532</v>
      </c>
      <c r="AW10" s="2">
        <v>0</v>
      </c>
    </row>
    <row r="11" spans="1:49" x14ac:dyDescent="0.35">
      <c r="A11" s="12"/>
      <c r="B11" s="13">
        <v>9</v>
      </c>
      <c r="C11" s="33" t="s">
        <v>69</v>
      </c>
      <c r="D11" s="13" t="s">
        <v>70</v>
      </c>
      <c r="E11" s="14">
        <v>44044</v>
      </c>
      <c r="F11" s="15">
        <f t="shared" si="1"/>
        <v>54.703890189999996</v>
      </c>
      <c r="G11" s="16">
        <v>54703890.189999998</v>
      </c>
      <c r="H11" s="5">
        <v>17220</v>
      </c>
      <c r="I11" s="29">
        <v>0.42888491078131313</v>
      </c>
      <c r="J11" s="30">
        <v>0.72189999999999999</v>
      </c>
      <c r="K11" s="5">
        <f t="shared" si="2"/>
        <v>3176.7648193960508</v>
      </c>
      <c r="L11" s="17">
        <f>K11/$AH$23</f>
        <v>0.27926789716438566</v>
      </c>
      <c r="M11" s="18">
        <v>3.3310390242284896E-2</v>
      </c>
      <c r="N11" s="19" t="s">
        <v>29</v>
      </c>
      <c r="O11" s="20" t="s">
        <v>30</v>
      </c>
      <c r="P11" s="20" t="s">
        <v>30</v>
      </c>
      <c r="Q11" s="20" t="s">
        <v>30</v>
      </c>
      <c r="R11" s="20"/>
      <c r="S11" s="20">
        <v>2014</v>
      </c>
      <c r="T11" s="20"/>
      <c r="U11" s="20"/>
      <c r="V11" s="20">
        <v>2014</v>
      </c>
      <c r="W11" s="21">
        <v>0.35</v>
      </c>
      <c r="X11" s="21" t="s">
        <v>32</v>
      </c>
      <c r="Y11" s="5"/>
      <c r="Z11" s="22" t="s">
        <v>65</v>
      </c>
      <c r="AA11" s="16">
        <v>934294</v>
      </c>
      <c r="AB11" s="16">
        <v>988</v>
      </c>
      <c r="AC11" s="16">
        <f t="shared" si="0"/>
        <v>945.64170040485828</v>
      </c>
      <c r="AD11" s="23"/>
      <c r="AF11" s="24"/>
      <c r="AG11" s="24"/>
      <c r="AH11" s="24"/>
      <c r="AI11" s="24"/>
      <c r="AJ11" s="24"/>
      <c r="AT11" s="2" t="s">
        <v>77</v>
      </c>
      <c r="AU11" s="2">
        <v>83687.291519999999</v>
      </c>
      <c r="AV11" s="2">
        <v>24722</v>
      </c>
      <c r="AW11" s="2">
        <v>1.1576217516472925E-2</v>
      </c>
    </row>
    <row r="12" spans="1:49" x14ac:dyDescent="0.35">
      <c r="A12" s="12"/>
      <c r="B12" s="13">
        <v>10</v>
      </c>
      <c r="C12" s="13" t="s">
        <v>72</v>
      </c>
      <c r="D12" s="13" t="s">
        <v>70</v>
      </c>
      <c r="E12" s="14">
        <v>44044</v>
      </c>
      <c r="F12" s="15">
        <f t="shared" si="1"/>
        <v>44.436909030000002</v>
      </c>
      <c r="G12" s="16">
        <v>44436909.030000001</v>
      </c>
      <c r="H12" s="5">
        <v>19641</v>
      </c>
      <c r="I12" s="29">
        <v>0.53897459396161096</v>
      </c>
      <c r="J12" s="29">
        <v>0.58295593202739016</v>
      </c>
      <c r="K12" s="5">
        <f t="shared" si="2"/>
        <v>2262.4565465098517</v>
      </c>
      <c r="L12" s="17">
        <f>K12/$AH$23</f>
        <v>0.19889148806732401</v>
      </c>
      <c r="M12" s="18">
        <v>4.0646650260498553E-3</v>
      </c>
      <c r="N12" s="19" t="s">
        <v>29</v>
      </c>
      <c r="O12" s="20" t="s">
        <v>30</v>
      </c>
      <c r="P12" s="20" t="s">
        <v>30</v>
      </c>
      <c r="Q12" s="20" t="s">
        <v>73</v>
      </c>
      <c r="R12" s="20"/>
      <c r="S12" s="20"/>
      <c r="T12" s="20"/>
      <c r="U12" s="20"/>
      <c r="V12" s="20" t="s">
        <v>42</v>
      </c>
      <c r="W12" s="21">
        <v>0.43</v>
      </c>
      <c r="X12" s="21" t="s">
        <v>32</v>
      </c>
      <c r="Y12" s="5"/>
      <c r="Z12" s="22" t="s">
        <v>68</v>
      </c>
      <c r="AA12" s="16">
        <v>1000000</v>
      </c>
      <c r="AB12" s="16">
        <v>872</v>
      </c>
      <c r="AC12" s="16">
        <f t="shared" si="0"/>
        <v>1146.788990825688</v>
      </c>
      <c r="AD12" s="23"/>
      <c r="AL12" s="28"/>
      <c r="AM12" s="28"/>
      <c r="AN12" s="28"/>
      <c r="AO12" s="2"/>
      <c r="AP12" s="2"/>
      <c r="AQ12" s="2"/>
      <c r="AR12" s="2"/>
      <c r="AS12" s="2"/>
      <c r="AT12" s="2" t="s">
        <v>75</v>
      </c>
      <c r="AU12" s="2">
        <v>54716.174590000002</v>
      </c>
      <c r="AV12" s="2">
        <v>48021</v>
      </c>
      <c r="AW12" s="24">
        <v>2.8971215767151092E-3</v>
      </c>
    </row>
    <row r="13" spans="1:49" x14ac:dyDescent="0.35">
      <c r="A13" s="12"/>
      <c r="B13" s="13">
        <v>11</v>
      </c>
      <c r="C13" s="13" t="s">
        <v>75</v>
      </c>
      <c r="D13" s="13" t="s">
        <v>70</v>
      </c>
      <c r="E13" s="14">
        <v>44044</v>
      </c>
      <c r="F13" s="15">
        <f t="shared" si="1"/>
        <v>57.849953399999997</v>
      </c>
      <c r="G13" s="16">
        <v>57849953.399999999</v>
      </c>
      <c r="H13" s="5">
        <v>46746</v>
      </c>
      <c r="I13" s="29">
        <v>0.751</v>
      </c>
      <c r="J13" s="30">
        <v>0.7567106057766394</v>
      </c>
      <c r="K13" s="5">
        <f t="shared" si="2"/>
        <v>1237.5380438968041</v>
      </c>
      <c r="L13" s="17">
        <f>K13/$AH$23</f>
        <v>0.10879138583689432</v>
      </c>
      <c r="M13" s="18">
        <v>4.026095723700272E-3</v>
      </c>
      <c r="N13" s="20" t="s">
        <v>31</v>
      </c>
      <c r="O13" s="20" t="s">
        <v>30</v>
      </c>
      <c r="P13" s="20" t="s">
        <v>30</v>
      </c>
      <c r="Q13" s="20" t="s">
        <v>30</v>
      </c>
      <c r="R13" s="20">
        <v>2016</v>
      </c>
      <c r="S13" s="20">
        <v>2016</v>
      </c>
      <c r="T13" s="20">
        <v>2014</v>
      </c>
      <c r="U13" s="20"/>
      <c r="V13" s="102">
        <v>2019</v>
      </c>
      <c r="W13" s="21">
        <v>0.59</v>
      </c>
      <c r="X13" s="21" t="s">
        <v>32</v>
      </c>
      <c r="Y13" s="5"/>
      <c r="Z13" s="22" t="s">
        <v>71</v>
      </c>
      <c r="AA13" s="16">
        <v>500000</v>
      </c>
      <c r="AB13" s="16">
        <v>872</v>
      </c>
      <c r="AC13" s="16">
        <f t="shared" si="0"/>
        <v>573.39449541284398</v>
      </c>
      <c r="AD13" s="23"/>
      <c r="AL13" s="28"/>
      <c r="AM13" s="28"/>
      <c r="AN13" s="28"/>
      <c r="AO13" s="2"/>
      <c r="AP13" s="2"/>
      <c r="AQ13" s="2"/>
      <c r="AR13" s="2"/>
      <c r="AS13" s="2"/>
      <c r="AT13" s="2" t="s">
        <v>72</v>
      </c>
      <c r="AU13" s="2">
        <v>45571.90653</v>
      </c>
      <c r="AV13" s="2">
        <v>19768</v>
      </c>
      <c r="AW13" s="24">
        <v>3.9634319420254463E-3</v>
      </c>
    </row>
    <row r="14" spans="1:49" x14ac:dyDescent="0.35">
      <c r="A14" s="12"/>
      <c r="B14" s="13">
        <v>12</v>
      </c>
      <c r="C14" s="13" t="s">
        <v>77</v>
      </c>
      <c r="D14" s="13" t="s">
        <v>70</v>
      </c>
      <c r="E14" s="14">
        <v>44044</v>
      </c>
      <c r="F14" s="15">
        <f t="shared" si="1"/>
        <v>82.589367749999994</v>
      </c>
      <c r="G14" s="16">
        <v>82589367.75</v>
      </c>
      <c r="H14" s="5">
        <v>23987</v>
      </c>
      <c r="I14" s="29">
        <v>0.54662942427148042</v>
      </c>
      <c r="J14" s="30">
        <v>0</v>
      </c>
      <c r="K14" s="5">
        <f t="shared" si="2"/>
        <v>3443.0886626089132</v>
      </c>
      <c r="L14" s="17">
        <f>K14/$AH$23</f>
        <v>0.30268030062739476</v>
      </c>
      <c r="M14" s="18">
        <v>1.1730109049054924E-2</v>
      </c>
      <c r="N14" s="19" t="s">
        <v>29</v>
      </c>
      <c r="O14" s="20" t="s">
        <v>30</v>
      </c>
      <c r="P14" s="20" t="s">
        <v>30</v>
      </c>
      <c r="Q14" s="20" t="s">
        <v>30</v>
      </c>
      <c r="R14" s="20">
        <v>2016</v>
      </c>
      <c r="S14" s="20"/>
      <c r="T14" s="20"/>
      <c r="U14" s="20"/>
      <c r="V14" s="20">
        <v>2016</v>
      </c>
      <c r="W14" s="21">
        <v>0.34</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t="s">
        <v>69</v>
      </c>
      <c r="AU14" s="2">
        <v>53776.488869999601</v>
      </c>
      <c r="AV14" s="2">
        <v>17219</v>
      </c>
      <c r="AW14" s="24">
        <v>2.3403780656682534E-2</v>
      </c>
    </row>
    <row r="15" spans="1:49" x14ac:dyDescent="0.35">
      <c r="A15" s="12"/>
      <c r="B15" s="13">
        <v>13</v>
      </c>
      <c r="C15" s="13" t="s">
        <v>317</v>
      </c>
      <c r="D15" s="13" t="s">
        <v>79</v>
      </c>
      <c r="E15" s="14">
        <v>44044</v>
      </c>
      <c r="F15" s="15">
        <f t="shared" si="1"/>
        <v>5.2758586490657722</v>
      </c>
      <c r="G15" s="16">
        <v>5275858.6490657721</v>
      </c>
      <c r="H15" s="5">
        <v>8673</v>
      </c>
      <c r="I15" s="29">
        <v>0.70240977747031019</v>
      </c>
      <c r="J15" s="30">
        <v>0.58650000000000002</v>
      </c>
      <c r="K15" s="5">
        <f t="shared" si="2"/>
        <v>608.30838799328626</v>
      </c>
      <c r="L15" s="17">
        <f>K15/$AH$25</f>
        <v>7.0425990353356643E-2</v>
      </c>
      <c r="M15" s="18">
        <v>1.2568316888594923E-2</v>
      </c>
      <c r="N15" s="19" t="s">
        <v>29</v>
      </c>
      <c r="O15" s="20" t="s">
        <v>30</v>
      </c>
      <c r="P15" s="20" t="s">
        <v>30</v>
      </c>
      <c r="Q15" s="20" t="s">
        <v>31</v>
      </c>
      <c r="R15" s="20"/>
      <c r="S15" s="20"/>
      <c r="T15" s="20"/>
      <c r="U15" s="20"/>
      <c r="V15" s="20" t="s">
        <v>42</v>
      </c>
      <c r="W15" s="21" t="s">
        <v>32</v>
      </c>
      <c r="X15" s="21" t="s">
        <v>32</v>
      </c>
      <c r="Y15" s="5"/>
      <c r="Z15" s="22" t="s">
        <v>76</v>
      </c>
      <c r="AA15" s="16">
        <v>900000</v>
      </c>
      <c r="AB15" s="16">
        <v>925</v>
      </c>
      <c r="AC15" s="16">
        <f t="shared" si="0"/>
        <v>972.97297297297303</v>
      </c>
      <c r="AD15" s="23"/>
      <c r="AG15" s="34"/>
      <c r="AH15" s="35"/>
      <c r="AI15" s="34"/>
      <c r="AO15" s="2"/>
      <c r="AP15" s="2"/>
      <c r="AQ15" s="2"/>
      <c r="AR15" s="2"/>
      <c r="AS15" s="2"/>
      <c r="AT15" s="2" t="s">
        <v>142</v>
      </c>
      <c r="AU15" s="2">
        <v>20246.913972114533</v>
      </c>
      <c r="AV15" s="2">
        <v>64429</v>
      </c>
      <c r="AW15" s="24">
        <v>0</v>
      </c>
    </row>
    <row r="16" spans="1:49" x14ac:dyDescent="0.35">
      <c r="A16" s="12"/>
      <c r="B16" s="13">
        <v>14</v>
      </c>
      <c r="C16" s="13" t="s">
        <v>359</v>
      </c>
      <c r="D16" s="13" t="s">
        <v>79</v>
      </c>
      <c r="E16" s="14">
        <v>44044</v>
      </c>
      <c r="F16" s="15">
        <f t="shared" si="1"/>
        <v>7.5712234049296825</v>
      </c>
      <c r="G16" s="16">
        <v>7571223.4049296826</v>
      </c>
      <c r="H16" s="31">
        <v>7414</v>
      </c>
      <c r="I16" s="29">
        <v>0.82</v>
      </c>
      <c r="J16" s="30">
        <v>0.84380711373541406</v>
      </c>
      <c r="K16" s="5">
        <f t="shared" si="2"/>
        <v>1021.2062860709041</v>
      </c>
      <c r="L16" s="17">
        <f>K16/$AH$25</f>
        <v>0.11822862461073019</v>
      </c>
      <c r="M16" s="18">
        <v>1.686256436088231E-2</v>
      </c>
      <c r="N16" s="19" t="s">
        <v>29</v>
      </c>
      <c r="O16" s="20" t="s">
        <v>30</v>
      </c>
      <c r="P16" s="20" t="s">
        <v>30</v>
      </c>
      <c r="Q16" s="20" t="s">
        <v>31</v>
      </c>
      <c r="R16" s="20"/>
      <c r="S16" s="20"/>
      <c r="T16" s="20"/>
      <c r="U16" s="20"/>
      <c r="V16" s="20" t="s">
        <v>42</v>
      </c>
      <c r="W16" s="21" t="s">
        <v>32</v>
      </c>
      <c r="X16" s="21" t="s">
        <v>32</v>
      </c>
      <c r="Y16" s="5"/>
      <c r="Z16" s="22" t="s">
        <v>78</v>
      </c>
      <c r="AA16" s="16">
        <v>900000</v>
      </c>
      <c r="AB16" s="16">
        <v>925</v>
      </c>
      <c r="AC16" s="16">
        <f t="shared" si="0"/>
        <v>972.97297297297303</v>
      </c>
      <c r="AD16" s="23"/>
      <c r="AH16" s="35"/>
      <c r="AI16" s="34"/>
      <c r="AO16" s="2"/>
      <c r="AP16" s="2"/>
      <c r="AQ16" s="2"/>
      <c r="AR16" s="2"/>
      <c r="AS16" s="2"/>
      <c r="AT16" s="2" t="s">
        <v>278</v>
      </c>
      <c r="AU16" s="2">
        <v>8175.1815676287497</v>
      </c>
      <c r="AV16" s="2">
        <v>16773</v>
      </c>
      <c r="AW16" s="24">
        <v>0</v>
      </c>
    </row>
    <row r="17" spans="1:49" x14ac:dyDescent="0.35">
      <c r="A17" s="12"/>
      <c r="B17" s="13">
        <v>15</v>
      </c>
      <c r="C17" s="13" t="s">
        <v>360</v>
      </c>
      <c r="D17" s="13" t="s">
        <v>79</v>
      </c>
      <c r="E17" s="14">
        <v>44044</v>
      </c>
      <c r="F17" s="15">
        <f t="shared" si="1"/>
        <v>20.084249600577547</v>
      </c>
      <c r="G17" s="16">
        <v>20084249.600577548</v>
      </c>
      <c r="H17" s="31">
        <v>26957</v>
      </c>
      <c r="I17" s="29">
        <v>0.7860981856220467</v>
      </c>
      <c r="J17" s="30">
        <v>0.90242758720196226</v>
      </c>
      <c r="K17" s="5">
        <f t="shared" si="2"/>
        <v>745.04765369208542</v>
      </c>
      <c r="L17" s="17">
        <f>K17/$AH$25</f>
        <v>8.6256773550012128E-2</v>
      </c>
      <c r="M17" s="18">
        <v>1.4167093253761264E-2</v>
      </c>
      <c r="N17" s="19" t="s">
        <v>29</v>
      </c>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t="s">
        <v>282</v>
      </c>
      <c r="AU17" s="2">
        <v>0</v>
      </c>
      <c r="AV17" s="2">
        <v>0</v>
      </c>
      <c r="AW17" s="24">
        <v>0</v>
      </c>
    </row>
    <row r="18" spans="1:49" ht="31.5" x14ac:dyDescent="0.35">
      <c r="A18" s="12"/>
      <c r="B18" s="13">
        <v>16</v>
      </c>
      <c r="C18" s="13" t="s">
        <v>85</v>
      </c>
      <c r="D18" s="13" t="s">
        <v>79</v>
      </c>
      <c r="E18" s="14">
        <v>44044</v>
      </c>
      <c r="F18" s="15">
        <f t="shared" si="1"/>
        <v>190.80915140797489</v>
      </c>
      <c r="G18" s="16">
        <v>190809151.4079749</v>
      </c>
      <c r="H18" s="5">
        <v>138800</v>
      </c>
      <c r="I18" s="29">
        <v>0.64890000000000003</v>
      </c>
      <c r="J18" s="30">
        <v>0.84899999999999998</v>
      </c>
      <c r="K18" s="5">
        <f>G18/H18</f>
        <v>1374.7057017865627</v>
      </c>
      <c r="L18" s="17">
        <f>K18/$AH$25</f>
        <v>0.15915448874887675</v>
      </c>
      <c r="M18" s="18">
        <v>1.4664127693064747E-2</v>
      </c>
      <c r="N18" s="19" t="s">
        <v>29</v>
      </c>
      <c r="O18" s="19" t="s">
        <v>30</v>
      </c>
      <c r="P18" s="20" t="s">
        <v>30</v>
      </c>
      <c r="Q18" s="20" t="s">
        <v>30</v>
      </c>
      <c r="R18" s="20">
        <v>2019</v>
      </c>
      <c r="S18" s="20"/>
      <c r="T18" s="20"/>
      <c r="U18" s="20"/>
      <c r="V18" s="20">
        <v>2019</v>
      </c>
      <c r="W18" s="21" t="s">
        <v>32</v>
      </c>
      <c r="X18" s="21" t="s">
        <v>32</v>
      </c>
      <c r="Y18" s="5"/>
      <c r="Z18" s="22" t="s">
        <v>81</v>
      </c>
      <c r="AA18" s="16">
        <v>800000</v>
      </c>
      <c r="AB18" s="16">
        <v>955.31951236823681</v>
      </c>
      <c r="AC18" s="16">
        <f t="shared" si="0"/>
        <v>837.41616249080914</v>
      </c>
      <c r="AD18" s="5"/>
      <c r="AF18" s="6" t="s">
        <v>82</v>
      </c>
      <c r="AG18" s="8" t="s">
        <v>367</v>
      </c>
      <c r="AH18" s="8" t="s">
        <v>368</v>
      </c>
      <c r="AI18" s="97" t="s">
        <v>369</v>
      </c>
      <c r="AJ18" s="8" t="s">
        <v>370</v>
      </c>
      <c r="AK18" s="97" t="s">
        <v>371</v>
      </c>
      <c r="AO18" s="2"/>
      <c r="AP18" s="2"/>
      <c r="AQ18" s="2"/>
      <c r="AR18" s="2"/>
      <c r="AS18" s="2"/>
      <c r="AT18" s="2" t="s">
        <v>153</v>
      </c>
      <c r="AU18" s="2">
        <v>42163.588155065088</v>
      </c>
      <c r="AV18" s="2">
        <v>43338</v>
      </c>
      <c r="AW18" s="24">
        <v>1.3339813846548721E-2</v>
      </c>
    </row>
    <row r="19" spans="1:49" x14ac:dyDescent="0.35">
      <c r="A19" s="12"/>
      <c r="B19" s="13">
        <v>17</v>
      </c>
      <c r="C19" s="13" t="s">
        <v>125</v>
      </c>
      <c r="D19" s="13" t="s">
        <v>87</v>
      </c>
      <c r="E19" s="14">
        <v>44044</v>
      </c>
      <c r="F19" s="15">
        <f t="shared" si="1"/>
        <v>132.258036</v>
      </c>
      <c r="G19" s="16">
        <v>132258036</v>
      </c>
      <c r="H19" s="5">
        <v>18179</v>
      </c>
      <c r="I19" s="29">
        <v>0.4698</v>
      </c>
      <c r="J19" s="45">
        <v>0.60940000000000005</v>
      </c>
      <c r="K19" s="5">
        <f t="shared" si="2"/>
        <v>7275.3196545464543</v>
      </c>
      <c r="L19" s="17">
        <f t="shared" ref="L19:L24" si="3">K19/$AH$24</f>
        <v>0.82900305716572742</v>
      </c>
      <c r="M19" s="18">
        <v>8.8999999999999999E-3</v>
      </c>
      <c r="N19" s="19" t="s">
        <v>31</v>
      </c>
      <c r="O19" s="20" t="s">
        <v>30</v>
      </c>
      <c r="P19" s="20" t="s">
        <v>31</v>
      </c>
      <c r="Q19" s="20" t="s">
        <v>30</v>
      </c>
      <c r="R19" s="20">
        <v>2017</v>
      </c>
      <c r="S19" s="20"/>
      <c r="T19" s="20"/>
      <c r="U19" s="20"/>
      <c r="V19" s="20">
        <v>2017</v>
      </c>
      <c r="W19" s="21" t="s">
        <v>32</v>
      </c>
      <c r="X19" s="21" t="s">
        <v>32</v>
      </c>
      <c r="Y19" s="5"/>
      <c r="Z19" s="22" t="s">
        <v>83</v>
      </c>
      <c r="AA19" s="16">
        <v>850000</v>
      </c>
      <c r="AB19" s="16">
        <v>1450</v>
      </c>
      <c r="AC19" s="16">
        <f t="shared" si="0"/>
        <v>586.20689655172418</v>
      </c>
      <c r="AD19" s="5"/>
      <c r="AE19" s="6"/>
      <c r="AF19" s="33" t="s">
        <v>28</v>
      </c>
      <c r="AG19" s="5">
        <v>31456.269999999997</v>
      </c>
      <c r="AH19" s="88">
        <v>22033.945309320345</v>
      </c>
      <c r="AI19" s="98">
        <v>0.83</v>
      </c>
      <c r="AJ19" s="38">
        <v>25.7</v>
      </c>
      <c r="AK19" s="100">
        <v>41.4</v>
      </c>
      <c r="AO19" s="2"/>
      <c r="AP19" s="2"/>
      <c r="AQ19" s="2"/>
      <c r="AR19" s="2"/>
      <c r="AS19" s="2"/>
      <c r="AT19" s="2" t="s">
        <v>279</v>
      </c>
      <c r="AU19" s="2">
        <v>38081.919377499187</v>
      </c>
      <c r="AV19" s="2">
        <v>77268</v>
      </c>
      <c r="AW19" s="24">
        <v>2.3096046223877037E-2</v>
      </c>
    </row>
    <row r="20" spans="1:49" x14ac:dyDescent="0.35">
      <c r="A20" s="12"/>
      <c r="B20" s="13">
        <v>18</v>
      </c>
      <c r="C20" s="13" t="s">
        <v>90</v>
      </c>
      <c r="D20" s="13" t="s">
        <v>87</v>
      </c>
      <c r="E20" s="14">
        <v>44044</v>
      </c>
      <c r="F20" s="15">
        <f t="shared" si="1"/>
        <v>27.72707261</v>
      </c>
      <c r="G20" s="16">
        <v>27727072.609999999</v>
      </c>
      <c r="H20" s="5">
        <v>12035</v>
      </c>
      <c r="I20" s="91">
        <v>0.54889904445367677</v>
      </c>
      <c r="J20" s="30">
        <v>0.72621520565018693</v>
      </c>
      <c r="K20" s="5">
        <f t="shared" si="2"/>
        <v>2303.8697640216037</v>
      </c>
      <c r="L20" s="17">
        <f t="shared" si="3"/>
        <v>0.26251974736148653</v>
      </c>
      <c r="M20" s="18">
        <v>0</v>
      </c>
      <c r="N20" s="19" t="s">
        <v>29</v>
      </c>
      <c r="O20" s="20" t="s">
        <v>30</v>
      </c>
      <c r="P20" s="20" t="s">
        <v>31</v>
      </c>
      <c r="Q20" s="20" t="s">
        <v>31</v>
      </c>
      <c r="R20" s="20"/>
      <c r="S20" s="20"/>
      <c r="T20" s="20"/>
      <c r="U20" s="20"/>
      <c r="V20" s="20" t="s">
        <v>42</v>
      </c>
      <c r="W20" s="21" t="s">
        <v>32</v>
      </c>
      <c r="X20" s="21" t="s">
        <v>32</v>
      </c>
      <c r="Y20" s="40"/>
      <c r="Z20" s="41" t="s">
        <v>84</v>
      </c>
      <c r="AA20" s="40">
        <v>1000000</v>
      </c>
      <c r="AB20" s="40">
        <v>1451</v>
      </c>
      <c r="AC20" s="40">
        <f t="shared" si="0"/>
        <v>689.17987594762235</v>
      </c>
      <c r="AD20" s="40"/>
      <c r="AE20" s="39"/>
      <c r="AF20" s="33" t="s">
        <v>47</v>
      </c>
      <c r="AG20" s="31">
        <v>7590170.6200000001</v>
      </c>
      <c r="AH20" s="88">
        <v>8724.4757403364711</v>
      </c>
      <c r="AI20" s="98">
        <v>0.70299999999999996</v>
      </c>
      <c r="AJ20" s="38">
        <v>38.6</v>
      </c>
      <c r="AK20" s="100">
        <v>42.2</v>
      </c>
      <c r="AO20" s="44"/>
      <c r="AP20" s="44"/>
      <c r="AQ20" s="44"/>
      <c r="AR20" s="44"/>
      <c r="AS20" s="44"/>
      <c r="AT20" s="44" t="s">
        <v>353</v>
      </c>
      <c r="AU20" s="44">
        <v>9103.1732117151205</v>
      </c>
      <c r="AV20" s="44">
        <v>19514</v>
      </c>
      <c r="AW20" s="43">
        <v>2.0508712383929571E-2</v>
      </c>
    </row>
    <row r="21" spans="1:49" x14ac:dyDescent="0.35">
      <c r="A21" s="12"/>
      <c r="B21" s="13">
        <v>19</v>
      </c>
      <c r="C21" s="13" t="s">
        <v>92</v>
      </c>
      <c r="D21" s="13" t="s">
        <v>87</v>
      </c>
      <c r="E21" s="14">
        <v>44044</v>
      </c>
      <c r="F21" s="15">
        <f t="shared" si="1"/>
        <v>10.85956751</v>
      </c>
      <c r="G21" s="16">
        <v>10859567.51</v>
      </c>
      <c r="H21" s="5">
        <v>22783</v>
      </c>
      <c r="I21" s="29">
        <v>0.81683711539305626</v>
      </c>
      <c r="J21" s="30">
        <v>0.1193</v>
      </c>
      <c r="K21" s="5">
        <f t="shared" si="2"/>
        <v>476.65221919852519</v>
      </c>
      <c r="L21" s="17">
        <f t="shared" si="3"/>
        <v>5.4313235113109183E-2</v>
      </c>
      <c r="M21" s="18">
        <v>6.4055479130218137E-3</v>
      </c>
      <c r="N21" s="19" t="s">
        <v>31</v>
      </c>
      <c r="O21" s="20" t="s">
        <v>30</v>
      </c>
      <c r="P21" s="20" t="s">
        <v>31</v>
      </c>
      <c r="Q21" s="20" t="s">
        <v>30</v>
      </c>
      <c r="R21" s="20">
        <v>2011</v>
      </c>
      <c r="S21" s="20"/>
      <c r="T21" s="20"/>
      <c r="U21" s="20"/>
      <c r="V21" s="20">
        <v>2011</v>
      </c>
      <c r="W21" s="21" t="s">
        <v>32</v>
      </c>
      <c r="X21" s="21">
        <v>0.19</v>
      </c>
      <c r="Y21" s="5"/>
      <c r="Z21" s="22" t="s">
        <v>86</v>
      </c>
      <c r="AA21" s="16">
        <v>500000</v>
      </c>
      <c r="AB21" s="16">
        <v>1712</v>
      </c>
      <c r="AC21" s="16">
        <f t="shared" si="0"/>
        <v>292.05607476635515</v>
      </c>
      <c r="AD21" s="5"/>
      <c r="AE21" s="13"/>
      <c r="AF21" s="33" t="s">
        <v>63</v>
      </c>
      <c r="AG21" s="31">
        <v>3167730.9400000004</v>
      </c>
      <c r="AH21" s="88">
        <v>14730.884927067451</v>
      </c>
      <c r="AI21" s="98">
        <v>0.76100000000000001</v>
      </c>
      <c r="AJ21" s="38">
        <v>28</v>
      </c>
      <c r="AK21" s="100">
        <v>50.4</v>
      </c>
      <c r="AO21" s="2"/>
      <c r="AP21" s="2"/>
      <c r="AQ21" s="2"/>
      <c r="AR21" s="2"/>
      <c r="AS21" s="2"/>
      <c r="AT21" s="2" t="s">
        <v>119</v>
      </c>
      <c r="AU21" s="2">
        <v>10158.284847725063</v>
      </c>
      <c r="AV21" s="2">
        <v>35680</v>
      </c>
      <c r="AW21" s="24">
        <v>1.2958196942774608E-2</v>
      </c>
    </row>
    <row r="22" spans="1:49" x14ac:dyDescent="0.35">
      <c r="A22" s="12"/>
      <c r="B22" s="13">
        <v>20</v>
      </c>
      <c r="C22" s="13" t="s">
        <v>95</v>
      </c>
      <c r="D22" s="13" t="s">
        <v>87</v>
      </c>
      <c r="E22" s="14">
        <v>44044</v>
      </c>
      <c r="F22" s="15">
        <f t="shared" si="1"/>
        <v>14.170335570000043</v>
      </c>
      <c r="G22" s="16">
        <v>14170335.570000043</v>
      </c>
      <c r="H22" s="5">
        <v>9166</v>
      </c>
      <c r="I22" s="29">
        <v>0.48937284054025759</v>
      </c>
      <c r="J22" s="30">
        <v>0.7228562454193278</v>
      </c>
      <c r="K22" s="5">
        <f t="shared" si="2"/>
        <v>1545.9672234344364</v>
      </c>
      <c r="L22" s="17">
        <f t="shared" si="3"/>
        <v>0.17615879650102537</v>
      </c>
      <c r="M22" s="18">
        <v>1.0567274095965508E-2</v>
      </c>
      <c r="N22" s="19" t="s">
        <v>29</v>
      </c>
      <c r="O22" s="20" t="s">
        <v>30</v>
      </c>
      <c r="P22" s="20" t="s">
        <v>31</v>
      </c>
      <c r="Q22" s="20" t="s">
        <v>30</v>
      </c>
      <c r="R22" s="20"/>
      <c r="S22" s="20"/>
      <c r="T22" s="20"/>
      <c r="U22" s="20"/>
      <c r="V22" s="20">
        <v>2011</v>
      </c>
      <c r="W22" s="21" t="s">
        <v>32</v>
      </c>
      <c r="X22" s="21" t="s">
        <v>32</v>
      </c>
      <c r="Y22" s="5"/>
      <c r="Z22" s="22" t="s">
        <v>88</v>
      </c>
      <c r="AA22" s="16">
        <v>1000000</v>
      </c>
      <c r="AB22" s="16">
        <v>2081</v>
      </c>
      <c r="AC22" s="16">
        <f t="shared" si="0"/>
        <v>480.53820278712158</v>
      </c>
      <c r="AD22" s="5"/>
      <c r="AE22" s="13"/>
      <c r="AF22" s="33" t="s">
        <v>89</v>
      </c>
      <c r="AG22" s="31">
        <v>1020798.31</v>
      </c>
      <c r="AH22" s="88">
        <v>18419.034263015157</v>
      </c>
      <c r="AI22" s="98">
        <v>0.745</v>
      </c>
      <c r="AJ22" s="38">
        <v>30.5</v>
      </c>
      <c r="AK22" s="100">
        <v>43.7</v>
      </c>
      <c r="AO22" s="2"/>
      <c r="AP22" s="2"/>
      <c r="AQ22" s="2"/>
      <c r="AR22" s="2"/>
      <c r="AS22" s="2"/>
      <c r="AT22" s="33" t="s">
        <v>117</v>
      </c>
      <c r="AU22" s="2">
        <v>16863.183011779995</v>
      </c>
      <c r="AV22" s="2">
        <v>44413</v>
      </c>
      <c r="AW22" s="24">
        <v>0</v>
      </c>
    </row>
    <row r="23" spans="1:49" x14ac:dyDescent="0.35">
      <c r="A23" s="12"/>
      <c r="B23" s="13">
        <v>21</v>
      </c>
      <c r="C23" s="13" t="s">
        <v>97</v>
      </c>
      <c r="D23" s="13" t="s">
        <v>87</v>
      </c>
      <c r="E23" s="14">
        <v>44044</v>
      </c>
      <c r="F23" s="15">
        <f t="shared" si="1"/>
        <v>49.014968899999921</v>
      </c>
      <c r="G23" s="16">
        <v>49014968.899999924</v>
      </c>
      <c r="H23" s="5">
        <v>28369</v>
      </c>
      <c r="I23" s="29">
        <v>0.47399999999999998</v>
      </c>
      <c r="J23" s="29">
        <v>0.80011989984836196</v>
      </c>
      <c r="K23" s="5">
        <f t="shared" si="2"/>
        <v>1727.7651274278235</v>
      </c>
      <c r="L23" s="17">
        <f t="shared" si="3"/>
        <v>0.19687417745375888</v>
      </c>
      <c r="M23" s="18">
        <v>8.1994643477168571E-3</v>
      </c>
      <c r="N23" s="19" t="s">
        <v>29</v>
      </c>
      <c r="O23" s="20" t="s">
        <v>30</v>
      </c>
      <c r="P23" s="20" t="s">
        <v>31</v>
      </c>
      <c r="Q23" s="20" t="s">
        <v>31</v>
      </c>
      <c r="R23" s="20"/>
      <c r="S23" s="20"/>
      <c r="T23" s="20"/>
      <c r="U23" s="20"/>
      <c r="V23" s="20" t="s">
        <v>42</v>
      </c>
      <c r="W23" s="21" t="s">
        <v>32</v>
      </c>
      <c r="X23" s="21" t="s">
        <v>32</v>
      </c>
      <c r="Y23" s="5"/>
      <c r="Z23" s="22" t="s">
        <v>91</v>
      </c>
      <c r="AA23" s="16">
        <v>500000</v>
      </c>
      <c r="AB23" s="16">
        <v>2598</v>
      </c>
      <c r="AC23" s="16">
        <f t="shared" si="0"/>
        <v>192.45573518090839</v>
      </c>
      <c r="AD23" s="5"/>
      <c r="AE23" s="13"/>
      <c r="AF23" s="33" t="s">
        <v>70</v>
      </c>
      <c r="AG23" s="31">
        <v>15812210.789999999</v>
      </c>
      <c r="AH23" s="88">
        <v>11375.331184329109</v>
      </c>
      <c r="AI23" s="98">
        <v>0.75800000000000001</v>
      </c>
      <c r="AJ23" s="38">
        <v>21.5</v>
      </c>
      <c r="AK23" s="100">
        <v>45.4</v>
      </c>
      <c r="AO23" s="2"/>
      <c r="AP23" s="2"/>
      <c r="AQ23" s="2"/>
      <c r="AR23" s="2"/>
      <c r="AS23" s="2"/>
      <c r="AT23" s="2" t="s">
        <v>277</v>
      </c>
      <c r="AU23" s="2">
        <v>43586.024029999993</v>
      </c>
      <c r="AV23" s="2">
        <v>4437</v>
      </c>
      <c r="AW23" s="46">
        <v>1.0190670286747876E-2</v>
      </c>
    </row>
    <row r="24" spans="1:49" x14ac:dyDescent="0.35">
      <c r="A24" s="12"/>
      <c r="B24" s="13">
        <v>22</v>
      </c>
      <c r="C24" s="13" t="s">
        <v>100</v>
      </c>
      <c r="D24" s="13" t="s">
        <v>87</v>
      </c>
      <c r="E24" s="14">
        <v>44044</v>
      </c>
      <c r="F24" s="15">
        <f t="shared" si="1"/>
        <v>45.057172439999995</v>
      </c>
      <c r="G24" s="16">
        <v>45057172.439999998</v>
      </c>
      <c r="H24" s="5">
        <v>10791</v>
      </c>
      <c r="I24" s="29">
        <v>0.5611157446019831</v>
      </c>
      <c r="J24" s="29">
        <v>0.23918079881382634</v>
      </c>
      <c r="K24" s="5">
        <f t="shared" si="2"/>
        <v>4175.4399443981092</v>
      </c>
      <c r="L24" s="17">
        <f t="shared" si="3"/>
        <v>0.47578012283691412</v>
      </c>
      <c r="M24" s="18">
        <v>0</v>
      </c>
      <c r="N24" s="19" t="s">
        <v>31</v>
      </c>
      <c r="O24" s="20" t="s">
        <v>30</v>
      </c>
      <c r="P24" s="20" t="s">
        <v>31</v>
      </c>
      <c r="Q24" s="20" t="s">
        <v>30</v>
      </c>
      <c r="R24" s="20">
        <v>2012</v>
      </c>
      <c r="S24" s="20"/>
      <c r="T24" s="20"/>
      <c r="U24" s="20"/>
      <c r="V24" s="20">
        <v>2012</v>
      </c>
      <c r="W24" s="21" t="s">
        <v>32</v>
      </c>
      <c r="X24" s="21" t="s">
        <v>32</v>
      </c>
      <c r="Y24" s="5"/>
      <c r="Z24" s="22" t="s">
        <v>93</v>
      </c>
      <c r="AA24" s="16">
        <v>1200000</v>
      </c>
      <c r="AB24" s="16">
        <v>2701.8561621864374</v>
      </c>
      <c r="AC24" s="16">
        <f t="shared" si="0"/>
        <v>444.13911324906269</v>
      </c>
      <c r="AD24" s="5"/>
      <c r="AE24" s="13"/>
      <c r="AF24" s="33" t="s">
        <v>94</v>
      </c>
      <c r="AG24" s="31">
        <v>10558419.139999999</v>
      </c>
      <c r="AH24" s="88">
        <v>8775.9865197843683</v>
      </c>
      <c r="AI24" s="98">
        <v>0.66700000000000004</v>
      </c>
      <c r="AJ24" s="38">
        <v>32.700000000000003</v>
      </c>
      <c r="AK24" s="100">
        <v>38.6</v>
      </c>
      <c r="AO24" s="2"/>
      <c r="AP24" s="2"/>
      <c r="AQ24" s="2"/>
      <c r="AR24" s="2"/>
      <c r="AS24" s="2"/>
      <c r="AT24" s="13" t="s">
        <v>325</v>
      </c>
      <c r="AU24" s="2">
        <v>23977</v>
      </c>
      <c r="AV24" s="2">
        <v>15323</v>
      </c>
      <c r="AW24" s="46">
        <v>3.2853818242482381E-2</v>
      </c>
    </row>
    <row r="25" spans="1:49" x14ac:dyDescent="0.35">
      <c r="A25" s="12"/>
      <c r="B25" s="13">
        <v>23</v>
      </c>
      <c r="C25" s="33" t="s">
        <v>106</v>
      </c>
      <c r="D25" s="13" t="s">
        <v>99</v>
      </c>
      <c r="E25" s="14">
        <v>44044</v>
      </c>
      <c r="F25" s="15">
        <f t="shared" si="1"/>
        <v>61.327198000000003</v>
      </c>
      <c r="G25" s="16">
        <v>61327198</v>
      </c>
      <c r="H25" s="5">
        <v>38585</v>
      </c>
      <c r="I25" s="29">
        <v>0.48520000000000002</v>
      </c>
      <c r="J25" s="30">
        <v>0.69450000000000001</v>
      </c>
      <c r="K25" s="5">
        <f t="shared" si="2"/>
        <v>1589.4051574446028</v>
      </c>
      <c r="L25" s="17">
        <f t="shared" ref="L25:L28" si="4">K25/$AH$26</f>
        <v>0.27748123090804094</v>
      </c>
      <c r="M25" s="18">
        <v>0</v>
      </c>
      <c r="N25" s="19" t="s">
        <v>31</v>
      </c>
      <c r="O25" s="20" t="s">
        <v>30</v>
      </c>
      <c r="P25" s="20" t="s">
        <v>30</v>
      </c>
      <c r="Q25" s="5" t="s">
        <v>30</v>
      </c>
      <c r="R25" s="20">
        <v>2010</v>
      </c>
      <c r="S25" s="20"/>
      <c r="T25" s="20"/>
      <c r="U25" s="20"/>
      <c r="V25" s="20">
        <v>2010</v>
      </c>
      <c r="W25" s="21" t="s">
        <v>32</v>
      </c>
      <c r="X25" s="21" t="s">
        <v>32</v>
      </c>
      <c r="Y25" s="5"/>
      <c r="Z25" s="22" t="s">
        <v>96</v>
      </c>
      <c r="AA25" s="16">
        <v>900000</v>
      </c>
      <c r="AB25" s="16">
        <v>2813.8454528662028</v>
      </c>
      <c r="AC25" s="16">
        <f t="shared" si="0"/>
        <v>319.84699055993059</v>
      </c>
      <c r="AD25" s="5"/>
      <c r="AE25" s="13"/>
      <c r="AF25" s="33" t="s">
        <v>79</v>
      </c>
      <c r="AG25" s="31">
        <v>7111433.46</v>
      </c>
      <c r="AH25" s="88">
        <v>8637.5553249751792</v>
      </c>
      <c r="AI25" s="98">
        <v>0.65100000000000002</v>
      </c>
      <c r="AJ25" s="38">
        <v>59.3</v>
      </c>
      <c r="AK25" s="100">
        <v>48.3</v>
      </c>
      <c r="AO25" s="2"/>
      <c r="AP25" s="2"/>
      <c r="AQ25" s="2"/>
      <c r="AR25" s="2"/>
      <c r="AS25" s="2"/>
      <c r="AT25" s="2" t="s">
        <v>355</v>
      </c>
      <c r="AU25" s="2">
        <v>5215.3632300000008</v>
      </c>
      <c r="AV25" s="2">
        <v>3945</v>
      </c>
      <c r="AW25" s="46">
        <v>4.5895461053054969E-3</v>
      </c>
    </row>
    <row r="26" spans="1:49" x14ac:dyDescent="0.35">
      <c r="A26" s="12"/>
      <c r="B26" s="13">
        <v>24</v>
      </c>
      <c r="C26" s="33" t="s">
        <v>357</v>
      </c>
      <c r="D26" s="13" t="s">
        <v>99</v>
      </c>
      <c r="E26" s="14">
        <v>44044</v>
      </c>
      <c r="F26" s="15">
        <f t="shared" si="1"/>
        <v>28.220482641863498</v>
      </c>
      <c r="G26" s="16">
        <v>28220482.641863499</v>
      </c>
      <c r="H26" s="31">
        <v>12871</v>
      </c>
      <c r="I26" s="29">
        <v>0.51049999999999995</v>
      </c>
      <c r="J26" s="30">
        <v>0.54169999999999996</v>
      </c>
      <c r="K26" s="5">
        <f t="shared" si="2"/>
        <v>2192.5633316652552</v>
      </c>
      <c r="L26" s="17">
        <f t="shared" si="4"/>
        <v>0.38278167732415658</v>
      </c>
      <c r="M26" s="18">
        <v>0</v>
      </c>
      <c r="N26" s="19" t="s">
        <v>31</v>
      </c>
      <c r="O26" s="20" t="s">
        <v>30</v>
      </c>
      <c r="P26" s="20" t="s">
        <v>30</v>
      </c>
      <c r="Q26" s="20" t="s">
        <v>110</v>
      </c>
      <c r="R26" s="20"/>
      <c r="S26" s="20"/>
      <c r="T26" s="20"/>
      <c r="U26" s="20"/>
      <c r="V26" s="20">
        <v>2015</v>
      </c>
      <c r="W26" s="21" t="s">
        <v>32</v>
      </c>
      <c r="X26" s="21" t="s">
        <v>32</v>
      </c>
      <c r="Y26" s="5"/>
      <c r="Z26" s="22" t="s">
        <v>98</v>
      </c>
      <c r="AA26" s="16">
        <v>900000</v>
      </c>
      <c r="AB26" s="16">
        <v>2813.8454528662028</v>
      </c>
      <c r="AC26" s="16">
        <f t="shared" si="0"/>
        <v>319.84699055993059</v>
      </c>
      <c r="AD26" s="5"/>
      <c r="AE26" s="13"/>
      <c r="AF26" s="33" t="s">
        <v>99</v>
      </c>
      <c r="AG26" s="31">
        <v>7757270.5500000007</v>
      </c>
      <c r="AH26" s="88">
        <v>5727.9735722786309</v>
      </c>
      <c r="AI26" s="98">
        <v>0.623</v>
      </c>
      <c r="AJ26" s="38">
        <v>29.6</v>
      </c>
      <c r="AK26" s="100">
        <v>52.1</v>
      </c>
      <c r="AO26" s="2"/>
      <c r="AP26" s="2"/>
      <c r="AQ26" s="2"/>
      <c r="AR26" s="2"/>
      <c r="AS26" s="2"/>
      <c r="AT26" s="33" t="s">
        <v>319</v>
      </c>
      <c r="AU26" s="2">
        <v>38800.594281918842</v>
      </c>
      <c r="AV26" s="2">
        <v>45420</v>
      </c>
      <c r="AW26" s="46">
        <v>4.151759416478054E-3</v>
      </c>
    </row>
    <row r="27" spans="1:49" x14ac:dyDescent="0.35">
      <c r="A27" s="12"/>
      <c r="B27" s="13">
        <v>25</v>
      </c>
      <c r="C27" s="33" t="s">
        <v>112</v>
      </c>
      <c r="D27" s="13" t="s">
        <v>99</v>
      </c>
      <c r="E27" s="14">
        <v>44044</v>
      </c>
      <c r="F27" s="15">
        <f t="shared" si="1"/>
        <v>6.3280134304246722</v>
      </c>
      <c r="G27" s="16">
        <v>6328013.4304246726</v>
      </c>
      <c r="H27" s="31">
        <v>9673</v>
      </c>
      <c r="I27" s="29">
        <v>0.68059999999999998</v>
      </c>
      <c r="J27" s="30">
        <v>0.3866</v>
      </c>
      <c r="K27" s="5">
        <f t="shared" si="2"/>
        <v>654.19346949495218</v>
      </c>
      <c r="L27" s="17">
        <f t="shared" si="4"/>
        <v>0.11421028069351044</v>
      </c>
      <c r="M27" s="18">
        <v>0</v>
      </c>
      <c r="N27" s="19" t="s">
        <v>31</v>
      </c>
      <c r="O27" s="20" t="s">
        <v>30</v>
      </c>
      <c r="P27" s="20" t="s">
        <v>31</v>
      </c>
      <c r="Q27" s="20" t="s">
        <v>110</v>
      </c>
      <c r="R27" s="20"/>
      <c r="S27" s="20"/>
      <c r="T27" s="20"/>
      <c r="U27" s="20"/>
      <c r="V27" s="20" t="s">
        <v>42</v>
      </c>
      <c r="W27" s="21" t="s">
        <v>32</v>
      </c>
      <c r="X27" s="21" t="s">
        <v>32</v>
      </c>
      <c r="Y27" s="5"/>
      <c r="Z27" s="22" t="s">
        <v>284</v>
      </c>
      <c r="AA27" s="16">
        <v>500000</v>
      </c>
      <c r="AB27" s="16">
        <v>3078.1433162660346</v>
      </c>
      <c r="AC27" s="16">
        <f t="shared" si="0"/>
        <v>162.43558165658408</v>
      </c>
      <c r="AD27" s="5"/>
      <c r="AE27" s="13"/>
      <c r="AF27" s="33" t="s">
        <v>101</v>
      </c>
      <c r="AG27" s="31">
        <v>2756678.04</v>
      </c>
      <c r="AH27" s="88">
        <v>19746.435607040756</v>
      </c>
      <c r="AI27" s="98">
        <v>0.76700000000000002</v>
      </c>
      <c r="AJ27" s="47">
        <v>46.2</v>
      </c>
      <c r="AK27" s="101">
        <v>45.4</v>
      </c>
      <c r="AO27" s="2"/>
      <c r="AP27" s="2"/>
      <c r="AQ27" s="2"/>
      <c r="AR27" s="2"/>
      <c r="AS27" s="2"/>
      <c r="AT27" s="2" t="s">
        <v>66</v>
      </c>
      <c r="AU27" s="2">
        <v>6104.6749858195308</v>
      </c>
      <c r="AV27" s="2">
        <v>18282</v>
      </c>
      <c r="AW27" s="46">
        <v>1.2494652314725053E-2</v>
      </c>
    </row>
    <row r="28" spans="1:49" x14ac:dyDescent="0.35">
      <c r="A28" s="12"/>
      <c r="B28" s="13">
        <v>26</v>
      </c>
      <c r="C28" s="33" t="s">
        <v>270</v>
      </c>
      <c r="D28" s="13" t="s">
        <v>99</v>
      </c>
      <c r="E28" s="14">
        <v>44044</v>
      </c>
      <c r="F28" s="15">
        <f t="shared" si="1"/>
        <v>106.36414362991047</v>
      </c>
      <c r="G28" s="16">
        <v>106364143.62991047</v>
      </c>
      <c r="H28" s="31">
        <v>59154</v>
      </c>
      <c r="I28" s="29">
        <v>0.54652263583189642</v>
      </c>
      <c r="J28" s="30">
        <v>0.20176390773405697</v>
      </c>
      <c r="K28" s="5">
        <f t="shared" si="2"/>
        <v>1798.0887789483461</v>
      </c>
      <c r="L28" s="17">
        <f t="shared" si="4"/>
        <v>0.31391359549046466</v>
      </c>
      <c r="M28" s="18">
        <v>2.1392343356208449E-2</v>
      </c>
      <c r="N28" s="19" t="s">
        <v>29</v>
      </c>
      <c r="O28" s="20" t="s">
        <v>30</v>
      </c>
      <c r="P28" s="20" t="s">
        <v>31</v>
      </c>
      <c r="Q28" s="20" t="s">
        <v>30</v>
      </c>
      <c r="R28" s="20">
        <v>2015</v>
      </c>
      <c r="S28" s="20">
        <v>2017</v>
      </c>
      <c r="T28" s="20"/>
      <c r="U28" s="20"/>
      <c r="V28" s="20">
        <v>2017</v>
      </c>
      <c r="W28" s="21" t="s">
        <v>32</v>
      </c>
      <c r="X28" s="21" t="s">
        <v>32</v>
      </c>
      <c r="Y28" s="5"/>
      <c r="Z28" s="22" t="s">
        <v>285</v>
      </c>
      <c r="AA28" s="16">
        <v>400000</v>
      </c>
      <c r="AB28" s="16">
        <v>3078.1433162660346</v>
      </c>
      <c r="AC28" s="16">
        <f t="shared" si="0"/>
        <v>129.94846532526728</v>
      </c>
      <c r="AD28" s="5"/>
      <c r="AE28" s="13"/>
      <c r="AF28" s="33" t="s">
        <v>103</v>
      </c>
      <c r="AG28" s="31">
        <v>4182205.32</v>
      </c>
      <c r="AH28" s="88">
        <v>5407.1047020797114</v>
      </c>
      <c r="AI28" s="98">
        <v>0.65100000000000002</v>
      </c>
      <c r="AJ28" s="38">
        <v>29.6</v>
      </c>
      <c r="AK28" s="100">
        <v>46.2</v>
      </c>
      <c r="AO28" s="2"/>
      <c r="AP28" s="2"/>
      <c r="AQ28" s="2"/>
      <c r="AR28" s="2"/>
      <c r="AS28" s="2"/>
      <c r="AT28" s="13" t="s">
        <v>90</v>
      </c>
      <c r="AU28" s="2">
        <v>28774.24194</v>
      </c>
      <c r="AV28" s="2">
        <v>12472</v>
      </c>
      <c r="AW28" s="46">
        <v>0</v>
      </c>
    </row>
    <row r="29" spans="1:49" x14ac:dyDescent="0.35">
      <c r="A29" s="12"/>
      <c r="B29" s="13">
        <v>27</v>
      </c>
      <c r="C29" s="33" t="s">
        <v>276</v>
      </c>
      <c r="D29" s="13" t="s">
        <v>99</v>
      </c>
      <c r="E29" s="14">
        <v>47331</v>
      </c>
      <c r="F29" s="15">
        <f t="shared" si="1"/>
        <v>4.1629319999999996</v>
      </c>
      <c r="G29" s="16">
        <v>4162932</v>
      </c>
      <c r="H29" s="31">
        <v>3893</v>
      </c>
      <c r="I29" s="29">
        <v>0.55700000000000005</v>
      </c>
      <c r="J29" s="30">
        <v>0.76319999999999999</v>
      </c>
      <c r="K29" s="5">
        <v>1046.4718282656038</v>
      </c>
      <c r="L29" s="17">
        <v>3.9055681288462533E-2</v>
      </c>
      <c r="M29" s="18">
        <v>0</v>
      </c>
      <c r="N29" s="19" t="s">
        <v>31</v>
      </c>
      <c r="O29" s="85" t="s">
        <v>31</v>
      </c>
      <c r="P29" s="85" t="s">
        <v>31</v>
      </c>
      <c r="Q29" s="85" t="s">
        <v>31</v>
      </c>
      <c r="R29" s="85"/>
      <c r="S29" s="85"/>
      <c r="T29" s="85"/>
      <c r="U29" s="85"/>
      <c r="V29" s="85" t="s">
        <v>42</v>
      </c>
      <c r="W29" s="21" t="s">
        <v>32</v>
      </c>
      <c r="X29" s="21" t="s">
        <v>32</v>
      </c>
      <c r="Y29" s="40"/>
      <c r="Z29" s="22" t="s">
        <v>284</v>
      </c>
      <c r="AA29" s="16">
        <v>1000000</v>
      </c>
      <c r="AB29" s="88">
        <f>+K11</f>
        <v>3176.7648193960508</v>
      </c>
      <c r="AC29" s="16">
        <f t="shared" si="0"/>
        <v>314.78565674563043</v>
      </c>
      <c r="AD29" s="40"/>
      <c r="AE29" s="39"/>
      <c r="AF29" s="33" t="s">
        <v>105</v>
      </c>
      <c r="AG29" s="31">
        <v>4404289.92</v>
      </c>
      <c r="AH29" s="88">
        <v>31458.692625521315</v>
      </c>
      <c r="AI29" s="98">
        <v>0.79500000000000004</v>
      </c>
      <c r="AJ29" s="38">
        <v>23</v>
      </c>
      <c r="AK29" s="100">
        <v>49.2</v>
      </c>
      <c r="AN29" s="44"/>
      <c r="AT29" s="43" t="s">
        <v>125</v>
      </c>
      <c r="AU29" s="43">
        <v>125378.7592</v>
      </c>
      <c r="AV29" s="44">
        <v>18594</v>
      </c>
      <c r="AW29" s="43">
        <v>6.7794464981433648E-3</v>
      </c>
    </row>
    <row r="30" spans="1:49" x14ac:dyDescent="0.35">
      <c r="A30" s="12"/>
      <c r="B30" s="13">
        <v>28</v>
      </c>
      <c r="C30" s="33" t="s">
        <v>174</v>
      </c>
      <c r="D30" s="13" t="s">
        <v>101</v>
      </c>
      <c r="E30" s="14">
        <v>44044</v>
      </c>
      <c r="F30" s="15">
        <f t="shared" si="1"/>
        <v>9.5788906505887415</v>
      </c>
      <c r="G30" s="16">
        <v>9578890.6505887415</v>
      </c>
      <c r="H30" s="31">
        <v>20083</v>
      </c>
      <c r="I30" s="29">
        <v>0.99641487825524078</v>
      </c>
      <c r="J30" s="30">
        <v>0.40686152467260867</v>
      </c>
      <c r="K30" s="5">
        <f t="shared" si="2"/>
        <v>476.96512725134397</v>
      </c>
      <c r="L30" s="17">
        <f>K30/$AH$27</f>
        <v>2.4154492321706814E-2</v>
      </c>
      <c r="M30" s="18">
        <v>2.7531734162691366E-2</v>
      </c>
      <c r="N30" s="19" t="s">
        <v>31</v>
      </c>
      <c r="O30" s="20" t="s">
        <v>30</v>
      </c>
      <c r="P30" s="20" t="s">
        <v>30</v>
      </c>
      <c r="Q30" s="5" t="s">
        <v>30</v>
      </c>
      <c r="R30" s="20">
        <v>2013</v>
      </c>
      <c r="S30" s="20"/>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88">
        <v>12684.596191076354</v>
      </c>
      <c r="AI30" s="98">
        <v>0.72399999999999998</v>
      </c>
      <c r="AJ30" s="37">
        <v>22.2</v>
      </c>
      <c r="AK30" s="100">
        <v>46.2</v>
      </c>
      <c r="AN30" s="2"/>
      <c r="AT30" s="13" t="s">
        <v>92</v>
      </c>
      <c r="AU30" s="46">
        <v>0</v>
      </c>
      <c r="AV30" s="2">
        <v>0</v>
      </c>
      <c r="AW30" s="46">
        <v>0</v>
      </c>
    </row>
    <row r="31" spans="1:49" x14ac:dyDescent="0.35">
      <c r="A31" s="12"/>
      <c r="B31" s="13">
        <v>29</v>
      </c>
      <c r="C31" s="33" t="s">
        <v>117</v>
      </c>
      <c r="D31" s="13" t="s">
        <v>101</v>
      </c>
      <c r="E31" s="14">
        <v>44044</v>
      </c>
      <c r="F31" s="15">
        <f t="shared" si="1"/>
        <v>17.738837890210426</v>
      </c>
      <c r="G31" s="16">
        <v>17738837.890210427</v>
      </c>
      <c r="H31" s="31">
        <v>43059</v>
      </c>
      <c r="I31" s="29">
        <v>0.87719176014305955</v>
      </c>
      <c r="J31" s="30">
        <v>0.60112868389883645</v>
      </c>
      <c r="K31" s="5">
        <f t="shared" si="2"/>
        <v>411.96585824590511</v>
      </c>
      <c r="L31" s="17">
        <f>K31/$AH$27</f>
        <v>2.0862796022742214E-2</v>
      </c>
      <c r="M31" s="18">
        <v>9.2838299783528123E-3</v>
      </c>
      <c r="N31" s="19" t="s">
        <v>29</v>
      </c>
      <c r="O31" s="20" t="s">
        <v>30</v>
      </c>
      <c r="P31" s="20" t="s">
        <v>30</v>
      </c>
      <c r="Q31" s="5" t="s">
        <v>30</v>
      </c>
      <c r="R31" s="20">
        <v>2014</v>
      </c>
      <c r="S31" s="20">
        <v>2017</v>
      </c>
      <c r="T31" s="20"/>
      <c r="U31" s="20"/>
      <c r="V31" s="20">
        <v>2017</v>
      </c>
      <c r="W31" s="21" t="s">
        <v>32</v>
      </c>
      <c r="X31" s="21" t="s">
        <v>32</v>
      </c>
      <c r="Y31" s="5"/>
      <c r="Z31" s="22" t="s">
        <v>102</v>
      </c>
      <c r="AA31" s="16">
        <v>800000</v>
      </c>
      <c r="AB31" s="16">
        <v>1600</v>
      </c>
      <c r="AC31" s="16">
        <f t="shared" si="0"/>
        <v>500</v>
      </c>
      <c r="AD31" s="5"/>
      <c r="AE31" s="13"/>
      <c r="AF31" s="13" t="s">
        <v>109</v>
      </c>
      <c r="AG31" s="5">
        <v>5153650.0500000007</v>
      </c>
      <c r="AH31" s="88">
        <v>12847.885207895666</v>
      </c>
      <c r="AI31" s="98">
        <v>0.75900000000000001</v>
      </c>
      <c r="AJ31" s="37">
        <v>22.7</v>
      </c>
      <c r="AK31" s="100">
        <v>42.8</v>
      </c>
      <c r="AN31" s="2"/>
      <c r="AT31" s="46" t="s">
        <v>97</v>
      </c>
      <c r="AU31" s="46">
        <v>48710.460049999994</v>
      </c>
      <c r="AV31" s="2">
        <v>28209</v>
      </c>
      <c r="AW31" s="46">
        <v>8.2507225262800615E-3</v>
      </c>
    </row>
    <row r="32" spans="1:49" x14ac:dyDescent="0.35">
      <c r="A32" s="12"/>
      <c r="B32" s="13">
        <v>30</v>
      </c>
      <c r="C32" s="33" t="s">
        <v>119</v>
      </c>
      <c r="D32" s="13" t="s">
        <v>101</v>
      </c>
      <c r="E32" s="14">
        <v>44044</v>
      </c>
      <c r="F32" s="15">
        <f t="shared" si="1"/>
        <v>10.983536022543253</v>
      </c>
      <c r="G32" s="16">
        <v>10983536.022543253</v>
      </c>
      <c r="H32" s="31">
        <v>35318</v>
      </c>
      <c r="I32" s="29">
        <v>0.97066651565773832</v>
      </c>
      <c r="J32" s="30">
        <v>0.80746361628631291</v>
      </c>
      <c r="K32" s="5">
        <f t="shared" si="2"/>
        <v>310.98975090727828</v>
      </c>
      <c r="L32" s="17">
        <f>K32/$AH$27</f>
        <v>1.5749158840413321E-2</v>
      </c>
      <c r="M32" s="18">
        <v>3.3148837447992838E-2</v>
      </c>
      <c r="N32" s="19" t="s">
        <v>31</v>
      </c>
      <c r="O32" s="20" t="s">
        <v>30</v>
      </c>
      <c r="P32" s="20" t="s">
        <v>31</v>
      </c>
      <c r="Q32" s="20" t="s">
        <v>67</v>
      </c>
      <c r="R32" s="20"/>
      <c r="S32" s="20"/>
      <c r="T32" s="20"/>
      <c r="U32" s="20"/>
      <c r="V32" s="20"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T32" s="13" t="s">
        <v>100</v>
      </c>
      <c r="AU32" s="46">
        <v>45092.733720000004</v>
      </c>
      <c r="AV32" s="2">
        <v>10684</v>
      </c>
      <c r="AW32" s="46">
        <v>0</v>
      </c>
    </row>
    <row r="33" spans="1:49" x14ac:dyDescent="0.35">
      <c r="A33" s="48"/>
      <c r="B33" s="13">
        <v>31</v>
      </c>
      <c r="C33" s="33" t="s">
        <v>279</v>
      </c>
      <c r="D33" s="13" t="s">
        <v>101</v>
      </c>
      <c r="E33" s="14">
        <v>44044</v>
      </c>
      <c r="F33" s="15">
        <f t="shared" si="1"/>
        <v>41.119202935014322</v>
      </c>
      <c r="G33" s="16">
        <f>898874000/21.8602</f>
        <v>41119202.935014322</v>
      </c>
      <c r="H33" s="31">
        <v>78058</v>
      </c>
      <c r="I33" s="29">
        <v>0.8</v>
      </c>
      <c r="J33" s="30">
        <v>0.1</v>
      </c>
      <c r="K33" s="5">
        <f t="shared" si="2"/>
        <v>526.77756200535907</v>
      </c>
      <c r="L33" s="17">
        <f>K33/$AH$27</f>
        <v>2.6677096185274682E-2</v>
      </c>
      <c r="M33" s="18">
        <v>3.27E-2</v>
      </c>
      <c r="N33" s="19" t="s">
        <v>31</v>
      </c>
      <c r="O33" s="85" t="s">
        <v>30</v>
      </c>
      <c r="P33" s="85" t="s">
        <v>31</v>
      </c>
      <c r="Q33" s="85" t="s">
        <v>31</v>
      </c>
      <c r="R33" s="85"/>
      <c r="S33" s="85"/>
      <c r="T33" s="85"/>
      <c r="U33" s="85"/>
      <c r="V33" s="85">
        <v>2018</v>
      </c>
      <c r="W33" s="21" t="s">
        <v>32</v>
      </c>
      <c r="X33" s="21" t="s">
        <v>32</v>
      </c>
      <c r="Y33" s="5"/>
      <c r="Z33" s="22" t="s">
        <v>75</v>
      </c>
      <c r="AA33" s="16">
        <v>2000000</v>
      </c>
      <c r="AB33" s="16">
        <v>862</v>
      </c>
      <c r="AC33" s="16">
        <f t="shared" si="0"/>
        <v>2320.1856148491879</v>
      </c>
      <c r="AD33" s="23"/>
      <c r="AE33" s="13"/>
      <c r="AK33" s="2"/>
      <c r="AN33" s="2"/>
      <c r="AT33" s="13" t="s">
        <v>95</v>
      </c>
      <c r="AU33" s="46">
        <v>14766.538699999999</v>
      </c>
      <c r="AV33" s="2">
        <v>9551</v>
      </c>
      <c r="AW33" s="46">
        <v>1.0140617448827062E-2</v>
      </c>
    </row>
    <row r="34" spans="1:49" x14ac:dyDescent="0.35">
      <c r="A34" s="49"/>
      <c r="B34" s="13">
        <v>32</v>
      </c>
      <c r="C34" s="13" t="s">
        <v>124</v>
      </c>
      <c r="D34" s="13" t="s">
        <v>103</v>
      </c>
      <c r="E34" s="14">
        <v>44044</v>
      </c>
      <c r="F34" s="15">
        <f t="shared" si="1"/>
        <v>9.8307417982411707</v>
      </c>
      <c r="G34" s="16">
        <v>9830741.7982411701</v>
      </c>
      <c r="H34" s="31">
        <v>4190</v>
      </c>
      <c r="I34" s="29">
        <v>0.58281622911694508</v>
      </c>
      <c r="J34" s="30">
        <v>0.4</v>
      </c>
      <c r="K34" s="5">
        <f t="shared" si="2"/>
        <v>2346.2390926589906</v>
      </c>
      <c r="L34" s="17">
        <f>K34/$AH$28</f>
        <v>0.43391782144639562</v>
      </c>
      <c r="M34" s="18">
        <v>0.20883740701687162</v>
      </c>
      <c r="N34" s="19" t="s">
        <v>31</v>
      </c>
      <c r="O34" s="20" t="s">
        <v>30</v>
      </c>
      <c r="P34" s="20" t="s">
        <v>31</v>
      </c>
      <c r="Q34" s="5" t="s">
        <v>30</v>
      </c>
      <c r="R34" s="20">
        <v>2008</v>
      </c>
      <c r="S34" s="20"/>
      <c r="T34" s="20"/>
      <c r="U34" s="20"/>
      <c r="V34" s="20">
        <v>2008</v>
      </c>
      <c r="W34" s="21" t="s">
        <v>32</v>
      </c>
      <c r="X34" s="21" t="s">
        <v>32</v>
      </c>
      <c r="Y34" s="5"/>
      <c r="Z34" s="22" t="s">
        <v>108</v>
      </c>
      <c r="AA34" s="16">
        <v>500000</v>
      </c>
      <c r="AB34" s="16">
        <v>1044</v>
      </c>
      <c r="AC34" s="16">
        <f t="shared" si="0"/>
        <v>478.92720306513411</v>
      </c>
      <c r="AD34" s="23"/>
      <c r="AE34" s="51"/>
      <c r="AF34" s="51"/>
      <c r="AH34" s="23"/>
      <c r="AI34" s="53"/>
      <c r="AJ34" s="23"/>
      <c r="AK34" s="2"/>
      <c r="AN34" s="2"/>
      <c r="AT34" s="13" t="s">
        <v>317</v>
      </c>
      <c r="AU34" s="46">
        <v>0</v>
      </c>
      <c r="AV34" s="2">
        <v>0</v>
      </c>
      <c r="AW34" s="46">
        <v>0</v>
      </c>
    </row>
    <row r="35" spans="1:49" ht="21" x14ac:dyDescent="0.35">
      <c r="A35" s="49"/>
      <c r="B35" s="13">
        <v>33</v>
      </c>
      <c r="C35" s="13" t="s">
        <v>127</v>
      </c>
      <c r="D35" s="13" t="s">
        <v>103</v>
      </c>
      <c r="E35" s="14">
        <v>43983</v>
      </c>
      <c r="F35" s="15">
        <f t="shared" si="1"/>
        <v>12.795255049999994</v>
      </c>
      <c r="G35" s="16">
        <v>12795255.049999995</v>
      </c>
      <c r="H35" s="31">
        <v>8204</v>
      </c>
      <c r="I35" s="29">
        <v>0.58105802047781574</v>
      </c>
      <c r="J35" s="30">
        <v>0.21757679180887371</v>
      </c>
      <c r="K35" s="5">
        <f t="shared" si="2"/>
        <v>1559.6361591906382</v>
      </c>
      <c r="L35" s="17">
        <f>K35/$AH$28</f>
        <v>0.28844201196820951</v>
      </c>
      <c r="M35" s="18">
        <v>4.7426855316963785E-2</v>
      </c>
      <c r="N35" s="19" t="s">
        <v>31</v>
      </c>
      <c r="O35" s="20" t="s">
        <v>30</v>
      </c>
      <c r="P35" s="20" t="s">
        <v>31</v>
      </c>
      <c r="Q35" s="20" t="s">
        <v>73</v>
      </c>
      <c r="R35" s="20"/>
      <c r="S35" s="20"/>
      <c r="T35" s="20"/>
      <c r="U35" s="20"/>
      <c r="V35" s="20" t="s">
        <v>42</v>
      </c>
      <c r="W35" s="21" t="s">
        <v>32</v>
      </c>
      <c r="X35" s="21">
        <v>0.53</v>
      </c>
      <c r="Y35" s="5"/>
      <c r="Z35" s="22" t="s">
        <v>111</v>
      </c>
      <c r="AA35" s="16">
        <v>700000</v>
      </c>
      <c r="AB35" s="16">
        <v>1024</v>
      </c>
      <c r="AC35" s="16">
        <f t="shared" si="0"/>
        <v>683.59375</v>
      </c>
      <c r="AD35" s="23"/>
      <c r="AE35" s="51"/>
      <c r="AF35" s="8" t="s">
        <v>116</v>
      </c>
      <c r="AG35" s="8" t="str">
        <f>+AH18</f>
        <v>GDP USD (f)</v>
      </c>
      <c r="AH35" s="97" t="str">
        <f>+AI18</f>
        <v>HDI (g)</v>
      </c>
      <c r="AI35" s="8" t="str">
        <f>+AJ18</f>
        <v>% NPL (h)</v>
      </c>
      <c r="AJ35" s="97" t="str">
        <f>+AK18</f>
        <v>Gini Coefficient (i)</v>
      </c>
      <c r="AK35" s="2"/>
      <c r="AN35" s="2"/>
      <c r="AT35" s="13" t="s">
        <v>320</v>
      </c>
      <c r="AU35" s="46">
        <v>7623.9531976842336</v>
      </c>
      <c r="AV35" s="2">
        <v>7418</v>
      </c>
      <c r="AW35" s="46">
        <v>1.6810417819732953E-2</v>
      </c>
    </row>
    <row r="36" spans="1:49" x14ac:dyDescent="0.35">
      <c r="A36" s="12"/>
      <c r="B36" s="13">
        <v>34</v>
      </c>
      <c r="C36" s="13" t="s">
        <v>130</v>
      </c>
      <c r="D36" s="13" t="s">
        <v>103</v>
      </c>
      <c r="E36" s="14">
        <v>44044</v>
      </c>
      <c r="F36" s="15">
        <f t="shared" si="1"/>
        <v>58.028537683091145</v>
      </c>
      <c r="G36" s="16">
        <v>58028537.683091141</v>
      </c>
      <c r="H36" s="31">
        <v>45545</v>
      </c>
      <c r="I36" s="29">
        <v>0.49456581403008015</v>
      </c>
      <c r="J36" s="30">
        <v>0.78445493467998684</v>
      </c>
      <c r="K36" s="5">
        <f t="shared" si="2"/>
        <v>1274.0923851814939</v>
      </c>
      <c r="L36" s="17">
        <f>K36/$AH$28</f>
        <v>0.2356330153347031</v>
      </c>
      <c r="M36" s="18">
        <v>6.8549310072782754E-2</v>
      </c>
      <c r="N36" s="19" t="s">
        <v>29</v>
      </c>
      <c r="O36" s="20" t="s">
        <v>30</v>
      </c>
      <c r="P36" s="20" t="s">
        <v>30</v>
      </c>
      <c r="Q36" s="5" t="s">
        <v>30</v>
      </c>
      <c r="R36" s="20"/>
      <c r="S36" s="20"/>
      <c r="T36" s="20" t="s">
        <v>131</v>
      </c>
      <c r="U36" s="20"/>
      <c r="V36" s="20">
        <v>2017</v>
      </c>
      <c r="W36" s="21" t="s">
        <v>32</v>
      </c>
      <c r="X36" s="21" t="s">
        <v>32</v>
      </c>
      <c r="Y36" s="5"/>
      <c r="Z36" s="22" t="s">
        <v>113</v>
      </c>
      <c r="AA36" s="16">
        <v>850000</v>
      </c>
      <c r="AB36" s="16">
        <v>1024</v>
      </c>
      <c r="AC36" s="16">
        <f t="shared" si="0"/>
        <v>830.078125</v>
      </c>
      <c r="AD36" s="23"/>
      <c r="AF36" s="13" t="s">
        <v>118</v>
      </c>
      <c r="AG36" s="88">
        <v>15638.829897398775</v>
      </c>
      <c r="AH36" s="98">
        <v>0.81299999999999994</v>
      </c>
      <c r="AI36" s="5">
        <v>31.5</v>
      </c>
      <c r="AJ36" s="100" t="s">
        <v>73</v>
      </c>
      <c r="AT36" s="13" t="s">
        <v>321</v>
      </c>
      <c r="AU36" s="2">
        <v>20940.422800009346</v>
      </c>
      <c r="AV36" s="2">
        <v>27723</v>
      </c>
      <c r="AW36" s="2">
        <v>1.3640175699999989E-2</v>
      </c>
    </row>
    <row r="37" spans="1:49" x14ac:dyDescent="0.35">
      <c r="A37" s="12"/>
      <c r="B37" s="13">
        <v>35</v>
      </c>
      <c r="C37" s="13" t="s">
        <v>361</v>
      </c>
      <c r="D37" s="13" t="s">
        <v>103</v>
      </c>
      <c r="E37" s="14">
        <v>44044</v>
      </c>
      <c r="F37" s="15">
        <f t="shared" si="1"/>
        <v>13.153356426988104</v>
      </c>
      <c r="G37" s="16">
        <v>13153356.426988104</v>
      </c>
      <c r="H37" s="31">
        <v>37467</v>
      </c>
      <c r="I37" s="29">
        <v>0.89369311660928286</v>
      </c>
      <c r="J37" s="30">
        <v>5.0577841834147381E-2</v>
      </c>
      <c r="K37" s="5">
        <f t="shared" si="2"/>
        <v>351.06510868198961</v>
      </c>
      <c r="L37" s="17">
        <f>K37/$AH$28</f>
        <v>6.4926634127680377E-2</v>
      </c>
      <c r="M37" s="18">
        <v>2.1984695101275813E-2</v>
      </c>
      <c r="N37" s="19" t="s">
        <v>29</v>
      </c>
      <c r="O37" s="20" t="s">
        <v>30</v>
      </c>
      <c r="P37" s="20" t="s">
        <v>30</v>
      </c>
      <c r="Q37" s="5" t="s">
        <v>30</v>
      </c>
      <c r="R37" s="20">
        <v>2013</v>
      </c>
      <c r="S37" s="20" t="s">
        <v>31</v>
      </c>
      <c r="T37" s="20"/>
      <c r="U37" s="20"/>
      <c r="V37" s="20">
        <v>2017</v>
      </c>
      <c r="W37" s="21" t="s">
        <v>32</v>
      </c>
      <c r="X37" s="21" t="s">
        <v>32</v>
      </c>
      <c r="Y37" s="5"/>
      <c r="Z37" s="22" t="s">
        <v>114</v>
      </c>
      <c r="AA37" s="16">
        <v>800000</v>
      </c>
      <c r="AB37" s="16">
        <v>1092.1566774379178</v>
      </c>
      <c r="AC37" s="16">
        <f t="shared" si="0"/>
        <v>732.49563595281404</v>
      </c>
      <c r="AD37" s="23"/>
      <c r="AF37" s="13" t="s">
        <v>121</v>
      </c>
      <c r="AG37" s="88">
        <v>7004.9123012291548</v>
      </c>
      <c r="AH37" s="98">
        <v>0.72</v>
      </c>
      <c r="AI37" s="5">
        <v>41</v>
      </c>
      <c r="AJ37" s="100" t="s">
        <v>73</v>
      </c>
      <c r="AT37" s="13" t="s">
        <v>85</v>
      </c>
      <c r="AU37" s="2">
        <v>193820.25741858318</v>
      </c>
      <c r="AV37" s="2">
        <v>142091</v>
      </c>
      <c r="AW37" s="2">
        <v>7.7499197507717131E-3</v>
      </c>
    </row>
    <row r="38" spans="1:49" x14ac:dyDescent="0.35">
      <c r="A38" s="49"/>
      <c r="B38" s="13">
        <v>36</v>
      </c>
      <c r="C38" s="13" t="s">
        <v>354</v>
      </c>
      <c r="D38" s="13" t="s">
        <v>136</v>
      </c>
      <c r="E38" s="14">
        <v>44044</v>
      </c>
      <c r="F38" s="15">
        <f t="shared" si="1"/>
        <v>23.106999999999999</v>
      </c>
      <c r="G38" s="16">
        <v>23107000</v>
      </c>
      <c r="H38" s="31">
        <v>14586</v>
      </c>
      <c r="I38" s="29">
        <v>0.56999999999999995</v>
      </c>
      <c r="J38" s="30">
        <v>0.57999999999999996</v>
      </c>
      <c r="K38" s="5">
        <f t="shared" si="2"/>
        <v>1584.1903194844372</v>
      </c>
      <c r="L38" s="17">
        <f>K38/$AH$29</f>
        <v>5.0357792624835279E-2</v>
      </c>
      <c r="M38" s="18">
        <v>4.3926083005149955E-2</v>
      </c>
      <c r="N38" s="19" t="s">
        <v>29</v>
      </c>
      <c r="O38" s="20" t="s">
        <v>30</v>
      </c>
      <c r="P38" s="20" t="s">
        <v>31</v>
      </c>
      <c r="Q38" s="20" t="s">
        <v>31</v>
      </c>
      <c r="R38" s="20"/>
      <c r="S38" s="20"/>
      <c r="T38" s="20"/>
      <c r="U38" s="20"/>
      <c r="V38" s="20" t="s">
        <v>42</v>
      </c>
      <c r="W38" s="21" t="s">
        <v>32</v>
      </c>
      <c r="X38" s="21">
        <v>0.3</v>
      </c>
      <c r="Y38" s="5"/>
      <c r="Z38" s="22" t="s">
        <v>115</v>
      </c>
      <c r="AA38" s="16">
        <v>1000000</v>
      </c>
      <c r="AB38" s="54">
        <v>938.38807894944409</v>
      </c>
      <c r="AC38" s="16">
        <f t="shared" si="0"/>
        <v>1065.6571864377609</v>
      </c>
      <c r="AD38" s="23"/>
      <c r="AF38" s="13" t="s">
        <v>123</v>
      </c>
      <c r="AG38" s="88">
        <v>14651.61618093461</v>
      </c>
      <c r="AH38" s="98">
        <v>0.76100000000000001</v>
      </c>
      <c r="AI38" s="37">
        <v>4.2</v>
      </c>
      <c r="AJ38" s="100">
        <v>53.9</v>
      </c>
      <c r="AT38" s="2" t="s">
        <v>112</v>
      </c>
      <c r="AU38" s="2">
        <v>6207.0770187215003</v>
      </c>
      <c r="AV38" s="2">
        <v>9634</v>
      </c>
      <c r="AW38" s="2">
        <v>0</v>
      </c>
    </row>
    <row r="39" spans="1:49" x14ac:dyDescent="0.35">
      <c r="A39" s="12"/>
      <c r="B39" s="13">
        <v>37</v>
      </c>
      <c r="C39" s="13" t="s">
        <v>139</v>
      </c>
      <c r="D39" s="13" t="s">
        <v>136</v>
      </c>
      <c r="E39" s="14">
        <v>44044</v>
      </c>
      <c r="F39" s="15">
        <f t="shared" si="1"/>
        <v>4.95936764</v>
      </c>
      <c r="G39" s="16">
        <v>4959367.6399999997</v>
      </c>
      <c r="H39" s="31">
        <v>3677</v>
      </c>
      <c r="I39" s="29">
        <v>0.40735107731305448</v>
      </c>
      <c r="J39" s="30">
        <v>1</v>
      </c>
      <c r="K39" s="5">
        <f t="shared" si="2"/>
        <v>1348.7537775360347</v>
      </c>
      <c r="L39" s="17">
        <f>K39/$AH$29</f>
        <v>4.2873802595402168E-2</v>
      </c>
      <c r="M39" s="18">
        <v>4.8264520272588629E-3</v>
      </c>
      <c r="N39" s="19" t="s">
        <v>29</v>
      </c>
      <c r="O39" s="20" t="s">
        <v>30</v>
      </c>
      <c r="P39" s="20" t="s">
        <v>31</v>
      </c>
      <c r="Q39" s="20" t="s">
        <v>31</v>
      </c>
      <c r="R39" s="20"/>
      <c r="S39" s="20"/>
      <c r="T39" s="20"/>
      <c r="U39" s="20"/>
      <c r="V39" s="20" t="s">
        <v>42</v>
      </c>
      <c r="W39" s="21" t="s">
        <v>32</v>
      </c>
      <c r="X39" s="21" t="s">
        <v>32</v>
      </c>
      <c r="Y39" s="5"/>
      <c r="Z39" s="22" t="s">
        <v>286</v>
      </c>
      <c r="AA39" s="16">
        <v>700000</v>
      </c>
      <c r="AB39" s="54">
        <v>1164.2860170900622</v>
      </c>
      <c r="AC39" s="16">
        <f t="shared" si="0"/>
        <v>601.22683749954558</v>
      </c>
      <c r="AD39" s="23"/>
      <c r="AF39" s="13" t="s">
        <v>126</v>
      </c>
      <c r="AG39" s="88">
        <v>19642.417853166826</v>
      </c>
      <c r="AH39" s="98">
        <v>0.79400000000000004</v>
      </c>
      <c r="AI39" s="37">
        <v>21.7</v>
      </c>
      <c r="AJ39" s="100">
        <v>48</v>
      </c>
      <c r="AT39" s="2" t="s">
        <v>356</v>
      </c>
      <c r="AU39" s="2">
        <v>4153.2705129294472</v>
      </c>
      <c r="AV39" s="2">
        <v>3994</v>
      </c>
      <c r="AW39" s="2">
        <v>0</v>
      </c>
    </row>
    <row r="40" spans="1:49" x14ac:dyDescent="0.35">
      <c r="A40" s="12"/>
      <c r="B40" s="13">
        <v>38</v>
      </c>
      <c r="C40" s="13" t="s">
        <v>277</v>
      </c>
      <c r="D40" s="13" t="s">
        <v>136</v>
      </c>
      <c r="E40" s="14">
        <v>44044</v>
      </c>
      <c r="F40" s="15">
        <f t="shared" si="1"/>
        <v>43.052786769999997</v>
      </c>
      <c r="G40" s="16">
        <v>43052786.769999996</v>
      </c>
      <c r="H40" s="31">
        <v>4299</v>
      </c>
      <c r="I40" s="29">
        <v>0.32769889565021409</v>
      </c>
      <c r="J40" s="30">
        <v>0.58395312147847644</v>
      </c>
      <c r="K40" s="5">
        <v>9542.287084698175</v>
      </c>
      <c r="L40" s="17">
        <v>0.35613048825275651</v>
      </c>
      <c r="M40" s="18">
        <v>2.0339838967409072E-2</v>
      </c>
      <c r="N40" s="19" t="s">
        <v>31</v>
      </c>
      <c r="O40" s="85" t="s">
        <v>31</v>
      </c>
      <c r="P40" s="85" t="s">
        <v>31</v>
      </c>
      <c r="Q40" s="85" t="s">
        <v>31</v>
      </c>
      <c r="R40" s="85"/>
      <c r="S40" s="85"/>
      <c r="T40" s="85"/>
      <c r="U40" s="85"/>
      <c r="V40" s="20" t="s">
        <v>42</v>
      </c>
      <c r="W40" s="21" t="s">
        <v>32</v>
      </c>
      <c r="X40" s="21" t="s">
        <v>32</v>
      </c>
      <c r="Y40" s="5"/>
      <c r="Z40" s="22" t="s">
        <v>287</v>
      </c>
      <c r="AA40" s="16">
        <v>300000</v>
      </c>
      <c r="AB40" s="54">
        <v>1164.2860170900622</v>
      </c>
      <c r="AC40" s="16">
        <f t="shared" si="0"/>
        <v>257.6686446426624</v>
      </c>
      <c r="AD40" s="5"/>
      <c r="AF40" s="13" t="s">
        <v>129</v>
      </c>
      <c r="AG40" s="88">
        <v>24226.150887899796</v>
      </c>
      <c r="AH40" s="98">
        <v>0.84699999999999998</v>
      </c>
      <c r="AI40" s="37">
        <v>14.4</v>
      </c>
      <c r="AJ40" s="100">
        <v>44.4</v>
      </c>
      <c r="AT40" s="2" t="s">
        <v>270</v>
      </c>
      <c r="AU40" s="2">
        <v>102509.58827428009</v>
      </c>
      <c r="AV40" s="2">
        <v>61753</v>
      </c>
      <c r="AW40" s="2">
        <v>1.6886581735975965E-2</v>
      </c>
    </row>
    <row r="41" spans="1:49" x14ac:dyDescent="0.35">
      <c r="A41" s="12"/>
      <c r="B41" s="13">
        <v>39</v>
      </c>
      <c r="C41" s="13" t="s">
        <v>142</v>
      </c>
      <c r="D41" s="13" t="s">
        <v>107</v>
      </c>
      <c r="E41" s="14">
        <v>44044</v>
      </c>
      <c r="F41" s="15">
        <f t="shared" si="1"/>
        <v>18.600466948584451</v>
      </c>
      <c r="G41" s="16">
        <v>18600466.948584452</v>
      </c>
      <c r="H41" s="31">
        <v>66377</v>
      </c>
      <c r="I41" s="29">
        <v>0.91755265486038895</v>
      </c>
      <c r="J41" s="30">
        <v>0.28563224634869389</v>
      </c>
      <c r="K41" s="5">
        <f t="shared" si="2"/>
        <v>280.22458002899276</v>
      </c>
      <c r="L41" s="17">
        <f>K41/$AH$30</f>
        <v>2.2091722574986775E-2</v>
      </c>
      <c r="M41" s="18">
        <v>0</v>
      </c>
      <c r="N41" s="19" t="s">
        <v>31</v>
      </c>
      <c r="O41" s="20" t="s">
        <v>30</v>
      </c>
      <c r="P41" s="20" t="s">
        <v>31</v>
      </c>
      <c r="Q41" s="5" t="s">
        <v>30</v>
      </c>
      <c r="R41" s="20"/>
      <c r="S41" s="20"/>
      <c r="T41" s="20"/>
      <c r="U41" s="20">
        <v>2014</v>
      </c>
      <c r="V41" s="20">
        <v>2014</v>
      </c>
      <c r="W41" s="21" t="s">
        <v>32</v>
      </c>
      <c r="X41" s="21" t="s">
        <v>32</v>
      </c>
      <c r="Y41" s="5"/>
      <c r="Z41" s="22" t="s">
        <v>312</v>
      </c>
      <c r="AA41" s="16">
        <v>1000000</v>
      </c>
      <c r="AB41" s="78">
        <f>+K13</f>
        <v>1237.5380438968041</v>
      </c>
      <c r="AC41" s="16">
        <f t="shared" si="0"/>
        <v>808.05596638561849</v>
      </c>
      <c r="AD41" s="5"/>
      <c r="AE41" s="6"/>
      <c r="AF41" s="13" t="s">
        <v>133</v>
      </c>
      <c r="AG41" s="88">
        <v>1728.9100699872324</v>
      </c>
      <c r="AH41" s="98">
        <v>0.503</v>
      </c>
      <c r="AI41" s="37">
        <v>58.5</v>
      </c>
      <c r="AJ41" s="100">
        <v>41.1</v>
      </c>
      <c r="AT41" s="33" t="s">
        <v>322</v>
      </c>
      <c r="AU41" s="2">
        <v>27540.467603348592</v>
      </c>
      <c r="AV41" s="2">
        <v>12887</v>
      </c>
      <c r="AW41" s="2">
        <v>0</v>
      </c>
    </row>
    <row r="42" spans="1:49" x14ac:dyDescent="0.35">
      <c r="A42" s="55"/>
      <c r="B42" s="13">
        <v>40</v>
      </c>
      <c r="C42" s="13" t="s">
        <v>278</v>
      </c>
      <c r="D42" s="13" t="s">
        <v>109</v>
      </c>
      <c r="E42" s="14">
        <v>44013</v>
      </c>
      <c r="F42" s="15">
        <f t="shared" si="1"/>
        <v>8.3226848381601375</v>
      </c>
      <c r="G42" s="16">
        <f>29312496/3.522</f>
        <v>8322684.8381601367</v>
      </c>
      <c r="H42" s="31">
        <v>16624</v>
      </c>
      <c r="I42" s="29">
        <v>0.73</v>
      </c>
      <c r="J42" s="30">
        <v>0.57999999999999996</v>
      </c>
      <c r="K42" s="5">
        <f t="shared" si="2"/>
        <v>500.64273569298223</v>
      </c>
      <c r="L42" s="17">
        <f>K42/$AH$31</f>
        <v>3.8966937172299168E-2</v>
      </c>
      <c r="M42" s="18">
        <v>0</v>
      </c>
      <c r="N42" s="19" t="s">
        <v>29</v>
      </c>
      <c r="O42" s="20" t="s">
        <v>30</v>
      </c>
      <c r="P42" s="20" t="s">
        <v>30</v>
      </c>
      <c r="Q42" s="20" t="s">
        <v>73</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88">
        <v>9761.4985221052757</v>
      </c>
      <c r="AH42" s="98">
        <v>0.72599999999999998</v>
      </c>
      <c r="AI42" s="37">
        <v>17.100000000000001</v>
      </c>
      <c r="AJ42" s="100" t="s">
        <v>73</v>
      </c>
      <c r="AT42" s="33" t="s">
        <v>106</v>
      </c>
      <c r="AU42" s="2">
        <v>58247.286409817461</v>
      </c>
      <c r="AV42" s="2">
        <v>38851</v>
      </c>
      <c r="AW42" s="2">
        <v>0</v>
      </c>
    </row>
    <row r="43" spans="1:49" ht="21" x14ac:dyDescent="0.35">
      <c r="A43" s="55"/>
      <c r="B43" s="13">
        <v>41</v>
      </c>
      <c r="C43" s="13" t="s">
        <v>153</v>
      </c>
      <c r="D43" s="13" t="s">
        <v>109</v>
      </c>
      <c r="E43" s="14">
        <v>43983</v>
      </c>
      <c r="F43" s="15">
        <f t="shared" si="1"/>
        <v>42.525095999999998</v>
      </c>
      <c r="G43" s="16">
        <v>42525096</v>
      </c>
      <c r="H43" s="31">
        <v>42122</v>
      </c>
      <c r="I43" s="29">
        <v>0.55910000000000004</v>
      </c>
      <c r="J43" s="30">
        <v>0.84</v>
      </c>
      <c r="K43" s="5">
        <f t="shared" si="2"/>
        <v>1009.5697260339015</v>
      </c>
      <c r="L43" s="17">
        <f>K43/$AH$31</f>
        <v>7.857866953959633E-2</v>
      </c>
      <c r="M43" s="18">
        <v>1.32E-2</v>
      </c>
      <c r="N43" s="19" t="s">
        <v>29</v>
      </c>
      <c r="O43" s="20" t="s">
        <v>30</v>
      </c>
      <c r="P43" s="20" t="s">
        <v>31</v>
      </c>
      <c r="Q43" s="20" t="s">
        <v>67</v>
      </c>
      <c r="R43" s="19"/>
      <c r="S43" s="19"/>
      <c r="T43" s="19"/>
      <c r="U43" s="19"/>
      <c r="V43" s="20" t="s">
        <v>42</v>
      </c>
      <c r="W43" s="21" t="s">
        <v>32</v>
      </c>
      <c r="X43" s="21" t="s">
        <v>32</v>
      </c>
      <c r="Y43" s="5"/>
      <c r="Z43" s="22" t="s">
        <v>120</v>
      </c>
      <c r="AA43" s="16">
        <v>2000000</v>
      </c>
      <c r="AB43" s="54">
        <v>1507</v>
      </c>
      <c r="AC43" s="16">
        <f t="shared" si="0"/>
        <v>1327.1400132714002</v>
      </c>
      <c r="AD43" s="5"/>
      <c r="AE43" s="13"/>
      <c r="AF43" s="13" t="s">
        <v>138</v>
      </c>
      <c r="AG43" s="88">
        <v>16328.686115677745</v>
      </c>
      <c r="AH43" s="98">
        <v>0.72399999999999998</v>
      </c>
      <c r="AI43" s="37">
        <v>70</v>
      </c>
      <c r="AJ43" s="100" t="s">
        <v>73</v>
      </c>
      <c r="AT43" s="2" t="s">
        <v>358</v>
      </c>
      <c r="AU43" s="2">
        <v>0</v>
      </c>
      <c r="AV43" s="2">
        <v>0</v>
      </c>
      <c r="AW43" s="2">
        <v>0</v>
      </c>
    </row>
    <row r="44" spans="1:49" ht="21" x14ac:dyDescent="0.35">
      <c r="A44" s="12"/>
      <c r="B44" s="13">
        <v>42</v>
      </c>
      <c r="C44" s="13" t="s">
        <v>282</v>
      </c>
      <c r="D44" s="13" t="s">
        <v>109</v>
      </c>
      <c r="E44" s="14">
        <v>44044</v>
      </c>
      <c r="F44" s="15">
        <f t="shared" si="1"/>
        <v>1.551029</v>
      </c>
      <c r="G44" s="16">
        <v>1551029</v>
      </c>
      <c r="H44" s="31">
        <v>4003</v>
      </c>
      <c r="I44" s="29">
        <v>0.85940000000000005</v>
      </c>
      <c r="J44" s="30">
        <v>2.9700000000000001E-2</v>
      </c>
      <c r="K44" s="5">
        <f t="shared" si="2"/>
        <v>387.46665001249062</v>
      </c>
      <c r="L44" s="17">
        <f>K44/$AH$31</f>
        <v>3.015800995593991E-2</v>
      </c>
      <c r="M44" s="18">
        <v>6.0100000000000001E-2</v>
      </c>
      <c r="N44" s="19" t="s">
        <v>29</v>
      </c>
      <c r="O44" s="20" t="s">
        <v>30</v>
      </c>
      <c r="P44" s="20" t="s">
        <v>31</v>
      </c>
      <c r="Q44" s="5" t="s">
        <v>30</v>
      </c>
      <c r="R44" s="87"/>
      <c r="S44" s="87"/>
      <c r="T44" s="87"/>
      <c r="U44" s="87"/>
      <c r="V44" s="20">
        <v>2010</v>
      </c>
      <c r="W44" s="21" t="s">
        <v>32</v>
      </c>
      <c r="X44" s="21" t="s">
        <v>32</v>
      </c>
      <c r="Y44" s="5"/>
      <c r="Z44" s="22" t="s">
        <v>122</v>
      </c>
      <c r="AA44" s="16">
        <v>1500000</v>
      </c>
      <c r="AB44" s="54">
        <v>3478.0006935041174</v>
      </c>
      <c r="AC44" s="16">
        <f t="shared" si="0"/>
        <v>431.28226017940676</v>
      </c>
      <c r="AD44" s="5"/>
      <c r="AE44" s="13"/>
      <c r="AF44" s="13" t="s">
        <v>141</v>
      </c>
      <c r="AG44" s="88">
        <v>26175.951728287968</v>
      </c>
      <c r="AH44" s="98">
        <v>0.79900000000000004</v>
      </c>
      <c r="AI44" s="37">
        <v>20</v>
      </c>
      <c r="AJ44" s="100" t="s">
        <v>73</v>
      </c>
      <c r="AT44" s="13" t="s">
        <v>130</v>
      </c>
      <c r="AU44" s="2">
        <v>58488.396236424596</v>
      </c>
      <c r="AV44" s="2">
        <v>45998</v>
      </c>
      <c r="AW44" s="2">
        <v>5.8560092420052078E-2</v>
      </c>
    </row>
    <row r="45" spans="1:49" x14ac:dyDescent="0.35">
      <c r="A45" s="12"/>
      <c r="Y45" s="5"/>
      <c r="Z45" s="22" t="s">
        <v>125</v>
      </c>
      <c r="AA45" s="16">
        <v>1000000</v>
      </c>
      <c r="AB45" s="54">
        <v>2268</v>
      </c>
      <c r="AC45" s="16">
        <f t="shared" si="0"/>
        <v>440.91710758377423</v>
      </c>
      <c r="AD45" s="5"/>
      <c r="AE45" s="13"/>
      <c r="AF45" s="13" t="s">
        <v>144</v>
      </c>
      <c r="AG45" s="88">
        <v>21561.062052917718</v>
      </c>
      <c r="AH45" s="98">
        <v>0.80800000000000005</v>
      </c>
      <c r="AI45" s="37">
        <v>9.6999999999999993</v>
      </c>
      <c r="AJ45" s="100">
        <v>39.700000000000003</v>
      </c>
      <c r="AT45" s="2" t="s">
        <v>124</v>
      </c>
      <c r="AU45" s="2">
        <v>11273.318985937309</v>
      </c>
      <c r="AV45" s="2">
        <v>4771</v>
      </c>
      <c r="AW45" s="2">
        <v>0.15151401614691498</v>
      </c>
    </row>
    <row r="46" spans="1:49" ht="21" x14ac:dyDescent="0.35">
      <c r="A46" s="12"/>
      <c r="L46" s="2"/>
      <c r="M46" s="2"/>
      <c r="Y46" s="5"/>
      <c r="Z46" s="22" t="s">
        <v>128</v>
      </c>
      <c r="AA46" s="16">
        <v>1000000</v>
      </c>
      <c r="AB46" s="16">
        <v>4344</v>
      </c>
      <c r="AC46" s="16">
        <f t="shared" si="0"/>
        <v>230.20257826887661</v>
      </c>
      <c r="AD46" s="5"/>
      <c r="AE46" s="13"/>
      <c r="AF46" s="13" t="s">
        <v>146</v>
      </c>
      <c r="AG46" s="88" t="s">
        <v>73</v>
      </c>
      <c r="AH46" s="98">
        <v>0.77800000000000002</v>
      </c>
      <c r="AI46" s="37" t="s">
        <v>73</v>
      </c>
      <c r="AJ46" s="100" t="s">
        <v>73</v>
      </c>
      <c r="AT46" s="13" t="s">
        <v>127</v>
      </c>
      <c r="AU46" s="2">
        <v>12795.255049999994</v>
      </c>
      <c r="AV46" s="2">
        <v>8204</v>
      </c>
      <c r="AW46" s="2">
        <v>4.7426855316963785E-2</v>
      </c>
    </row>
    <row r="47" spans="1:49" ht="21" x14ac:dyDescent="0.35">
      <c r="A47" s="12"/>
      <c r="B47" s="2"/>
      <c r="C47" s="2"/>
      <c r="D47" s="2"/>
      <c r="E47" s="2"/>
      <c r="F47" s="2"/>
      <c r="G47" s="2"/>
      <c r="H47" s="2"/>
      <c r="I47" s="2"/>
      <c r="J47" s="3"/>
      <c r="K47" s="2"/>
      <c r="L47" s="2"/>
      <c r="M47" s="2"/>
      <c r="N47" s="2"/>
      <c r="O47" s="2"/>
      <c r="P47" s="2"/>
      <c r="Q47" s="2"/>
      <c r="R47" s="2"/>
      <c r="S47" s="2"/>
      <c r="T47" s="2"/>
      <c r="U47" s="2"/>
      <c r="V47" s="2"/>
      <c r="W47" s="2"/>
      <c r="X47" s="2"/>
      <c r="Y47" s="40"/>
      <c r="Z47" s="22" t="s">
        <v>132</v>
      </c>
      <c r="AA47" s="16">
        <v>1000000</v>
      </c>
      <c r="AB47" s="16">
        <v>5428.9224180530391</v>
      </c>
      <c r="AC47" s="16">
        <f t="shared" si="0"/>
        <v>184.19861677791806</v>
      </c>
      <c r="AD47" s="40"/>
      <c r="AE47" s="39"/>
      <c r="AF47" s="33" t="s">
        <v>149</v>
      </c>
      <c r="AG47" s="88" t="s">
        <v>73</v>
      </c>
      <c r="AH47" s="98">
        <v>0.72599999999999998</v>
      </c>
      <c r="AI47" s="38">
        <v>19.7</v>
      </c>
      <c r="AJ47" s="100" t="s">
        <v>73</v>
      </c>
      <c r="AT47" s="13" t="s">
        <v>324</v>
      </c>
      <c r="AU47" s="44">
        <v>12830.202188758589</v>
      </c>
      <c r="AV47" s="44">
        <v>37870</v>
      </c>
      <c r="AW47" s="44">
        <v>1.6186779865955177E-2</v>
      </c>
    </row>
    <row r="48" spans="1:49" ht="21" x14ac:dyDescent="0.35">
      <c r="L48" s="2"/>
      <c r="M48" s="2"/>
      <c r="Y48" s="5"/>
      <c r="Z48" s="22" t="s">
        <v>134</v>
      </c>
      <c r="AA48" s="16">
        <v>500000</v>
      </c>
      <c r="AB48" s="16">
        <v>5822.1194297352431</v>
      </c>
      <c r="AC48" s="16">
        <f t="shared" si="0"/>
        <v>85.879378812869376</v>
      </c>
      <c r="AD48" s="5"/>
      <c r="AE48" s="13"/>
      <c r="AJ48" s="37"/>
    </row>
    <row r="49" spans="1:31" ht="21" x14ac:dyDescent="0.35">
      <c r="B49" s="60"/>
      <c r="L49" s="2"/>
      <c r="M49" s="2"/>
      <c r="Y49" s="5"/>
      <c r="Z49" s="41" t="s">
        <v>137</v>
      </c>
      <c r="AA49" s="40">
        <v>2000000</v>
      </c>
      <c r="AB49" s="40">
        <v>6067.786937682311</v>
      </c>
      <c r="AC49" s="40">
        <f t="shared" si="0"/>
        <v>329.60946396775302</v>
      </c>
      <c r="AD49" s="5"/>
      <c r="AE49" s="13"/>
    </row>
    <row r="50" spans="1:31" ht="21" x14ac:dyDescent="0.35">
      <c r="L50" s="2"/>
      <c r="M50" s="2"/>
      <c r="Y50" s="5"/>
      <c r="Z50" s="22" t="s">
        <v>140</v>
      </c>
      <c r="AA50" s="16">
        <v>1000000</v>
      </c>
      <c r="AB50" s="16">
        <v>1680</v>
      </c>
      <c r="AC50" s="16">
        <f t="shared" si="0"/>
        <v>595.23809523809518</v>
      </c>
      <c r="AD50" s="5"/>
      <c r="AE50" s="13"/>
    </row>
    <row r="51" spans="1:31" ht="21" x14ac:dyDescent="0.35">
      <c r="A51" s="58"/>
      <c r="L51" s="2"/>
      <c r="M51" s="2"/>
      <c r="Y51" s="5"/>
      <c r="Z51" s="22" t="s">
        <v>143</v>
      </c>
      <c r="AA51" s="16">
        <v>500000</v>
      </c>
      <c r="AB51" s="16">
        <v>1760</v>
      </c>
      <c r="AC51" s="16">
        <f t="shared" si="0"/>
        <v>284.09090909090907</v>
      </c>
      <c r="AD51" s="5"/>
      <c r="AE51" s="13"/>
    </row>
    <row r="52" spans="1:31" ht="21" x14ac:dyDescent="0.35">
      <c r="A52" s="58" t="s">
        <v>362</v>
      </c>
      <c r="L52" s="2"/>
      <c r="M52" s="2"/>
      <c r="Y52" s="5"/>
      <c r="Z52" s="22" t="s">
        <v>145</v>
      </c>
      <c r="AA52" s="16">
        <v>1000000</v>
      </c>
      <c r="AB52" s="16">
        <v>1863</v>
      </c>
      <c r="AC52" s="16">
        <f t="shared" si="0"/>
        <v>536.76865271068175</v>
      </c>
      <c r="AD52" s="5"/>
      <c r="AE52" s="13"/>
    </row>
    <row r="53" spans="1:31" ht="21" x14ac:dyDescent="0.35">
      <c r="A53" s="58" t="s">
        <v>363</v>
      </c>
      <c r="L53" s="2"/>
      <c r="M53" s="2"/>
      <c r="Y53" s="5"/>
      <c r="Z53" s="22" t="s">
        <v>148</v>
      </c>
      <c r="AA53" s="16">
        <v>500000</v>
      </c>
      <c r="AB53" s="16">
        <v>1722</v>
      </c>
      <c r="AC53" s="16">
        <f t="shared" si="0"/>
        <v>290.36004645760744</v>
      </c>
      <c r="AD53" s="5"/>
      <c r="AE53" s="13"/>
    </row>
    <row r="54" spans="1:31" ht="21" x14ac:dyDescent="0.35">
      <c r="A54" s="58" t="s">
        <v>372</v>
      </c>
      <c r="L54" s="2"/>
      <c r="M54" s="2"/>
      <c r="Y54" s="5"/>
      <c r="Z54" s="22" t="s">
        <v>150</v>
      </c>
      <c r="AA54" s="16">
        <v>300000</v>
      </c>
      <c r="AB54" s="16">
        <v>1618</v>
      </c>
      <c r="AC54" s="16">
        <f t="shared" si="0"/>
        <v>185.4140914709518</v>
      </c>
      <c r="AD54" s="5"/>
      <c r="AE54" s="13"/>
    </row>
    <row r="55" spans="1:31" ht="21" x14ac:dyDescent="0.35">
      <c r="A55" s="58" t="s">
        <v>373</v>
      </c>
      <c r="L55" s="2"/>
      <c r="M55" s="2"/>
      <c r="Y55" s="5"/>
      <c r="Z55" s="57" t="s">
        <v>152</v>
      </c>
      <c r="AA55" s="16">
        <v>300000</v>
      </c>
      <c r="AB55" s="16">
        <v>1618</v>
      </c>
      <c r="AC55" s="16">
        <f t="shared" si="0"/>
        <v>185.4140914709518</v>
      </c>
      <c r="AD55" s="5"/>
      <c r="AE55" s="13"/>
    </row>
    <row r="56" spans="1:31" ht="21" x14ac:dyDescent="0.35">
      <c r="A56" s="58" t="s">
        <v>374</v>
      </c>
      <c r="L56" s="2"/>
      <c r="M56" s="2"/>
      <c r="Y56" s="5"/>
      <c r="Z56" s="57" t="s">
        <v>154</v>
      </c>
      <c r="AA56" s="16">
        <v>500000</v>
      </c>
      <c r="AB56" s="16">
        <v>1630</v>
      </c>
      <c r="AC56" s="16">
        <f t="shared" si="0"/>
        <v>306.74846625766872</v>
      </c>
      <c r="AD56" s="5"/>
      <c r="AE56" s="13"/>
    </row>
    <row r="57" spans="1:31" ht="21" x14ac:dyDescent="0.35">
      <c r="A57" s="96" t="s">
        <v>377</v>
      </c>
      <c r="B57" s="93"/>
      <c r="C57" s="93"/>
      <c r="D57" s="93"/>
      <c r="E57" s="93"/>
      <c r="F57" s="93"/>
      <c r="G57" s="93"/>
      <c r="H57" s="93"/>
      <c r="I57" s="93"/>
      <c r="J57" s="93"/>
      <c r="K57" s="93"/>
      <c r="L57" s="93"/>
      <c r="M57" s="93"/>
      <c r="N57" s="93"/>
      <c r="Y57" s="5"/>
      <c r="Z57" s="57" t="s">
        <v>288</v>
      </c>
      <c r="AA57" s="16">
        <v>570000</v>
      </c>
      <c r="AB57" s="16">
        <v>2232.0058731251911</v>
      </c>
      <c r="AC57" s="16">
        <f t="shared" si="0"/>
        <v>255.37567210873968</v>
      </c>
      <c r="AD57" s="5"/>
      <c r="AE57" s="13"/>
    </row>
    <row r="58" spans="1:31" ht="21" x14ac:dyDescent="0.35">
      <c r="A58" s="96" t="s">
        <v>375</v>
      </c>
      <c r="B58" s="93"/>
      <c r="C58" s="93"/>
      <c r="D58" s="93"/>
      <c r="E58" s="93"/>
      <c r="F58" s="93"/>
      <c r="G58" s="93"/>
      <c r="H58" s="93"/>
      <c r="I58" s="93"/>
      <c r="L58" s="2"/>
      <c r="M58" s="2"/>
      <c r="Y58" s="5"/>
      <c r="Z58" s="57" t="s">
        <v>313</v>
      </c>
      <c r="AA58" s="54">
        <v>2500000</v>
      </c>
      <c r="AB58" s="78">
        <f>+K20</f>
        <v>2303.8697640216037</v>
      </c>
      <c r="AC58" s="16">
        <f t="shared" si="0"/>
        <v>1085.1307825820995</v>
      </c>
      <c r="AD58" s="5"/>
      <c r="AE58" s="13"/>
    </row>
    <row r="59" spans="1:31" x14ac:dyDescent="0.35">
      <c r="A59" s="99" t="s">
        <v>376</v>
      </c>
      <c r="B59" s="93"/>
      <c r="C59" s="93"/>
      <c r="D59" s="93"/>
      <c r="E59" s="93"/>
      <c r="F59" s="93"/>
      <c r="G59" s="93"/>
      <c r="H59" s="93"/>
      <c r="I59" s="93"/>
      <c r="L59" s="2"/>
      <c r="M59" s="2"/>
      <c r="Y59" s="5"/>
      <c r="Z59" s="57" t="s">
        <v>155</v>
      </c>
      <c r="AA59" s="54">
        <v>400000</v>
      </c>
      <c r="AB59" s="54">
        <v>753</v>
      </c>
      <c r="AC59" s="54">
        <f t="shared" si="0"/>
        <v>531.20849933598936</v>
      </c>
      <c r="AD59" s="5"/>
      <c r="AE59" s="13"/>
    </row>
    <row r="60" spans="1:31" x14ac:dyDescent="0.35">
      <c r="A60" s="59" t="s">
        <v>378</v>
      </c>
      <c r="L60" s="2"/>
      <c r="M60" s="2"/>
      <c r="Y60" s="5"/>
      <c r="Z60" s="57" t="s">
        <v>139</v>
      </c>
      <c r="AA60" s="54">
        <v>300000</v>
      </c>
      <c r="AB60" s="54">
        <v>1114</v>
      </c>
      <c r="AC60" s="54">
        <f t="shared" si="0"/>
        <v>269.29982046678634</v>
      </c>
      <c r="AD60" s="5"/>
      <c r="AE60" s="13"/>
    </row>
    <row r="61" spans="1:31" x14ac:dyDescent="0.35">
      <c r="A61" s="59" t="s">
        <v>167</v>
      </c>
      <c r="L61" s="2"/>
      <c r="M61" s="2"/>
      <c r="Y61" s="5"/>
      <c r="Z61" s="57" t="s">
        <v>156</v>
      </c>
      <c r="AA61" s="54">
        <v>300000</v>
      </c>
      <c r="AB61" s="54">
        <v>1350</v>
      </c>
      <c r="AC61" s="54">
        <f t="shared" si="0"/>
        <v>222.22222222222223</v>
      </c>
      <c r="AD61" s="5"/>
      <c r="AE61" s="13"/>
    </row>
    <row r="62" spans="1:31" x14ac:dyDescent="0.35">
      <c r="D62" s="64"/>
      <c r="E62" s="64"/>
      <c r="F62" s="65"/>
      <c r="H62" s="65"/>
      <c r="L62" s="2"/>
      <c r="M62" s="2"/>
      <c r="Y62" s="5"/>
      <c r="Z62" s="22" t="s">
        <v>283</v>
      </c>
      <c r="AA62" s="16">
        <v>300000</v>
      </c>
      <c r="AB62" s="16">
        <v>1305.0368221709007</v>
      </c>
      <c r="AC62" s="16">
        <f t="shared" si="0"/>
        <v>229.87857116625756</v>
      </c>
      <c r="AD62" s="5"/>
      <c r="AE62" s="13"/>
    </row>
    <row r="63" spans="1:31" x14ac:dyDescent="0.35">
      <c r="A63" s="92" t="s">
        <v>379</v>
      </c>
      <c r="B63" s="93"/>
      <c r="C63" s="93"/>
      <c r="D63" s="94"/>
      <c r="E63" s="94"/>
      <c r="F63" s="95"/>
      <c r="G63" s="95"/>
      <c r="H63" s="93"/>
      <c r="I63" s="93"/>
      <c r="J63" s="93"/>
      <c r="L63" s="2"/>
      <c r="M63" s="2"/>
      <c r="P63" s="65"/>
      <c r="Y63" s="5"/>
      <c r="Z63" s="22" t="s">
        <v>308</v>
      </c>
      <c r="AA63" s="16">
        <v>300000</v>
      </c>
      <c r="AB63" s="88">
        <f>+K39</f>
        <v>1348.7537775360347</v>
      </c>
      <c r="AC63" s="16">
        <f t="shared" si="0"/>
        <v>222.42755126740315</v>
      </c>
      <c r="AD63" s="5"/>
      <c r="AE63" s="13"/>
    </row>
    <row r="64" spans="1:31" x14ac:dyDescent="0.35">
      <c r="D64" s="64"/>
      <c r="E64" s="64"/>
      <c r="F64" s="65"/>
      <c r="G64" s="65"/>
      <c r="L64" s="2"/>
      <c r="M64" s="2"/>
      <c r="N64" s="66"/>
      <c r="O64" s="67"/>
      <c r="P64" s="65"/>
      <c r="Q64" s="68"/>
      <c r="R64" s="68"/>
      <c r="S64" s="68"/>
      <c r="T64" s="68"/>
      <c r="U64" s="68"/>
      <c r="V64" s="61"/>
      <c r="W64" s="61"/>
      <c r="X64" s="61"/>
      <c r="Y64" s="5"/>
      <c r="Z64" s="22" t="s">
        <v>157</v>
      </c>
      <c r="AA64" s="16">
        <v>2000000</v>
      </c>
      <c r="AB64" s="16">
        <v>2912</v>
      </c>
      <c r="AC64" s="16">
        <f t="shared" si="0"/>
        <v>686.8131868131868</v>
      </c>
      <c r="AD64" s="5"/>
      <c r="AE64" s="13"/>
    </row>
    <row r="65" spans="1:31" x14ac:dyDescent="0.35">
      <c r="G65" s="65"/>
      <c r="L65" s="2"/>
      <c r="M65" s="2"/>
      <c r="N65" s="66"/>
      <c r="O65" s="67"/>
      <c r="P65" s="65"/>
      <c r="Q65" s="68"/>
      <c r="R65" s="68"/>
      <c r="S65" s="68"/>
      <c r="T65" s="68"/>
      <c r="U65" s="68"/>
      <c r="V65" s="61"/>
      <c r="W65" s="61"/>
      <c r="X65" s="61"/>
      <c r="Y65" s="5"/>
      <c r="Z65" s="22" t="s">
        <v>158</v>
      </c>
      <c r="AA65" s="16">
        <v>250000</v>
      </c>
      <c r="AB65" s="16">
        <v>285</v>
      </c>
      <c r="AC65" s="16">
        <f t="shared" si="0"/>
        <v>877.19298245614038</v>
      </c>
      <c r="AD65" s="5"/>
      <c r="AE65" s="13"/>
    </row>
    <row r="66" spans="1:31" x14ac:dyDescent="0.35">
      <c r="A66" s="59"/>
      <c r="G66" s="65"/>
      <c r="L66" s="2"/>
      <c r="M66" s="2"/>
      <c r="N66" s="66"/>
      <c r="O66" s="67"/>
      <c r="P66" s="65"/>
      <c r="Q66" s="68"/>
      <c r="R66" s="68"/>
      <c r="S66" s="68"/>
      <c r="T66" s="68"/>
      <c r="U66" s="68"/>
      <c r="V66" s="61"/>
      <c r="W66" s="61"/>
      <c r="X66" s="61"/>
      <c r="Y66" s="5"/>
      <c r="Z66" s="22" t="s">
        <v>159</v>
      </c>
      <c r="AA66" s="16">
        <v>250000</v>
      </c>
      <c r="AB66" s="16">
        <v>277</v>
      </c>
      <c r="AC66" s="16">
        <f t="shared" si="0"/>
        <v>902.52707581227435</v>
      </c>
      <c r="AD66" s="23"/>
      <c r="AE66" s="13"/>
    </row>
    <row r="67" spans="1:31" x14ac:dyDescent="0.3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x14ac:dyDescent="0.3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x14ac:dyDescent="0.35">
      <c r="G69" s="65"/>
      <c r="L69" s="2"/>
      <c r="M69" s="2"/>
      <c r="N69" s="66"/>
      <c r="O69" s="67"/>
      <c r="P69" s="65"/>
      <c r="Q69" s="68"/>
      <c r="R69" s="68"/>
      <c r="S69" s="68"/>
      <c r="T69" s="68"/>
      <c r="U69" s="68"/>
      <c r="V69" s="61"/>
      <c r="W69" s="61"/>
      <c r="X69" s="61"/>
      <c r="Y69" s="5"/>
      <c r="Z69" s="22" t="s">
        <v>162</v>
      </c>
      <c r="AA69" s="16">
        <v>250000</v>
      </c>
      <c r="AB69" s="16">
        <v>378</v>
      </c>
      <c r="AC69" s="16">
        <f t="shared" ref="AC69:AC71" si="5">AA69/AB69</f>
        <v>661.37566137566137</v>
      </c>
      <c r="AD69" s="23"/>
    </row>
    <row r="70" spans="1:31" x14ac:dyDescent="0.35">
      <c r="G70" s="65"/>
      <c r="L70" s="2"/>
      <c r="M70" s="2"/>
      <c r="N70" s="66"/>
      <c r="O70" s="67"/>
      <c r="P70" s="65"/>
      <c r="Q70" s="68"/>
      <c r="R70" s="68"/>
      <c r="S70" s="68"/>
      <c r="T70" s="68"/>
      <c r="U70" s="68"/>
      <c r="V70" s="61"/>
      <c r="W70" s="61"/>
      <c r="X70" s="61"/>
      <c r="Y70" s="5"/>
      <c r="Z70" s="22" t="s">
        <v>163</v>
      </c>
      <c r="AA70" s="16">
        <v>300000</v>
      </c>
      <c r="AB70" s="16">
        <v>379</v>
      </c>
      <c r="AC70" s="16">
        <f t="shared" si="5"/>
        <v>791.55672823218993</v>
      </c>
      <c r="AD70" s="23"/>
    </row>
    <row r="71" spans="1:31" x14ac:dyDescent="0.35">
      <c r="G71" s="65"/>
      <c r="L71" s="2"/>
      <c r="M71" s="2"/>
      <c r="N71" s="66"/>
      <c r="O71" s="67"/>
      <c r="P71" s="65"/>
      <c r="Q71" s="68"/>
      <c r="R71" s="68"/>
      <c r="S71" s="68"/>
      <c r="T71" s="68"/>
      <c r="U71" s="68"/>
      <c r="V71" s="61"/>
      <c r="W71" s="61"/>
      <c r="X71" s="61"/>
      <c r="Y71" s="5"/>
      <c r="Z71" s="22" t="s">
        <v>164</v>
      </c>
      <c r="AA71" s="16">
        <v>300000</v>
      </c>
      <c r="AB71" s="16">
        <v>350.1821608655211</v>
      </c>
      <c r="AC71" s="16">
        <f t="shared" si="5"/>
        <v>856.69698096131083</v>
      </c>
      <c r="AD71" s="23"/>
    </row>
    <row r="72" spans="1:31" x14ac:dyDescent="0.3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x14ac:dyDescent="0.3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x14ac:dyDescent="0.3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x14ac:dyDescent="0.3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x14ac:dyDescent="0.35">
      <c r="G76" s="65"/>
      <c r="L76" s="2"/>
      <c r="M76" s="2"/>
      <c r="N76" s="66"/>
      <c r="O76" s="67"/>
      <c r="P76" s="65"/>
      <c r="Q76" s="68"/>
      <c r="R76" s="68"/>
      <c r="S76" s="68"/>
      <c r="T76" s="68"/>
      <c r="U76" s="68"/>
      <c r="V76" s="61"/>
      <c r="W76" s="61"/>
      <c r="X76" s="61"/>
      <c r="Y76" s="5"/>
      <c r="Z76" s="22" t="s">
        <v>168</v>
      </c>
      <c r="AA76" s="16">
        <v>1750000</v>
      </c>
      <c r="AB76" s="16">
        <v>1049</v>
      </c>
      <c r="AC76" s="16">
        <f t="shared" ref="AC76:AC77" si="6">AA76/AB76</f>
        <v>1668.2554814108676</v>
      </c>
    </row>
    <row r="77" spans="1:31" x14ac:dyDescent="0.35">
      <c r="D77" s="64"/>
      <c r="E77" s="64"/>
      <c r="F77" s="65"/>
      <c r="G77" s="65"/>
      <c r="L77" s="2"/>
      <c r="M77" s="2"/>
      <c r="N77" s="66"/>
      <c r="O77" s="67"/>
      <c r="P77" s="65"/>
      <c r="Q77" s="68"/>
      <c r="R77" s="68"/>
      <c r="S77" s="68"/>
      <c r="T77" s="68"/>
      <c r="U77" s="68"/>
      <c r="V77" s="61"/>
      <c r="W77" s="61"/>
      <c r="X77" s="61"/>
      <c r="Z77" s="22" t="s">
        <v>169</v>
      </c>
      <c r="AA77" s="16">
        <v>600000</v>
      </c>
      <c r="AB77" s="16">
        <v>1137</v>
      </c>
      <c r="AC77" s="16">
        <f t="shared" si="6"/>
        <v>527.70448548812669</v>
      </c>
      <c r="AD77" s="23"/>
    </row>
    <row r="78" spans="1:31" x14ac:dyDescent="0.35">
      <c r="D78" s="64"/>
      <c r="E78" s="64"/>
      <c r="F78" s="6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x14ac:dyDescent="0.35">
      <c r="D79" s="64"/>
      <c r="E79" s="64"/>
      <c r="F79" s="6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x14ac:dyDescent="0.3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x14ac:dyDescent="0.3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x14ac:dyDescent="0.3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x14ac:dyDescent="0.35">
      <c r="L83" s="2"/>
      <c r="M83" s="2"/>
      <c r="N83" s="4"/>
      <c r="Z83" s="22" t="s">
        <v>175</v>
      </c>
      <c r="AA83" s="16">
        <v>1500000</v>
      </c>
      <c r="AB83" s="16">
        <v>516</v>
      </c>
      <c r="AC83" s="16">
        <f t="shared" si="0"/>
        <v>2906.9767441860463</v>
      </c>
    </row>
    <row r="84" spans="2:34" x14ac:dyDescent="0.35">
      <c r="L84" s="2"/>
      <c r="M84" s="2"/>
      <c r="N84" s="4"/>
      <c r="Z84" s="22" t="s">
        <v>176</v>
      </c>
      <c r="AA84" s="16">
        <v>500000</v>
      </c>
      <c r="AB84" s="16">
        <v>1162</v>
      </c>
      <c r="AC84" s="16">
        <f t="shared" si="0"/>
        <v>430.29259896729775</v>
      </c>
    </row>
    <row r="85" spans="2:34" x14ac:dyDescent="0.35">
      <c r="B85" s="69"/>
      <c r="C85" s="72"/>
      <c r="K85" s="4"/>
      <c r="L85" s="2"/>
      <c r="M85" s="2"/>
      <c r="Z85" s="22" t="s">
        <v>177</v>
      </c>
      <c r="AA85" s="16">
        <v>500000</v>
      </c>
      <c r="AB85" s="16">
        <v>1215</v>
      </c>
      <c r="AC85" s="16">
        <f t="shared" si="0"/>
        <v>411.52263374485597</v>
      </c>
    </row>
    <row r="86" spans="2:34" x14ac:dyDescent="0.35">
      <c r="B86" s="69"/>
      <c r="C86" s="72"/>
      <c r="K86" s="4"/>
      <c r="L86" s="2"/>
      <c r="M86" s="2"/>
      <c r="Z86" s="22" t="s">
        <v>178</v>
      </c>
      <c r="AA86" s="16">
        <v>500000</v>
      </c>
      <c r="AB86" s="16">
        <v>1240</v>
      </c>
      <c r="AC86" s="16">
        <f t="shared" si="0"/>
        <v>403.22580645161293</v>
      </c>
      <c r="AF86" s="61"/>
      <c r="AG86" s="61"/>
      <c r="AH86" s="62"/>
    </row>
    <row r="87" spans="2:34" x14ac:dyDescent="0.35">
      <c r="B87" s="69"/>
      <c r="C87" s="75"/>
      <c r="K87" s="4"/>
      <c r="L87" s="2"/>
      <c r="M87" s="2"/>
      <c r="Z87" s="22" t="s">
        <v>179</v>
      </c>
      <c r="AA87" s="16">
        <v>2000000</v>
      </c>
      <c r="AB87" s="16">
        <v>1692.2394960096206</v>
      </c>
      <c r="AC87" s="16">
        <f t="shared" si="0"/>
        <v>1181.8658084249262</v>
      </c>
      <c r="AF87" s="61"/>
      <c r="AG87" s="61"/>
      <c r="AH87" s="62"/>
    </row>
    <row r="88" spans="2:34" x14ac:dyDescent="0.35">
      <c r="B88" s="69"/>
      <c r="C88" s="75"/>
      <c r="Z88" s="22" t="s">
        <v>180</v>
      </c>
      <c r="AA88" s="16">
        <v>250000</v>
      </c>
      <c r="AB88" s="16">
        <v>1144</v>
      </c>
      <c r="AC88" s="16">
        <f t="shared" si="0"/>
        <v>218.53146853146853</v>
      </c>
      <c r="AF88" s="61"/>
      <c r="AG88" s="61"/>
      <c r="AH88" s="62"/>
    </row>
    <row r="89" spans="2:34" x14ac:dyDescent="0.35">
      <c r="B89" s="69"/>
      <c r="C89" s="83"/>
      <c r="D89" s="83"/>
      <c r="E89" s="83"/>
      <c r="F89" s="83"/>
      <c r="G89" s="83"/>
      <c r="H89" s="83"/>
      <c r="I89" s="83"/>
      <c r="J89" s="83"/>
      <c r="K89" s="83"/>
      <c r="L89" s="83"/>
      <c r="M89" s="83"/>
      <c r="N89" s="83"/>
      <c r="O89" s="83"/>
      <c r="P89" s="83"/>
      <c r="Q89" s="83"/>
      <c r="R89" s="83"/>
      <c r="S89" s="83"/>
      <c r="T89" s="83"/>
      <c r="U89" s="83"/>
      <c r="V89" s="83"/>
      <c r="W89" s="83"/>
      <c r="X89" s="83"/>
      <c r="Y89" s="61"/>
      <c r="Z89" s="22" t="s">
        <v>181</v>
      </c>
      <c r="AA89" s="16">
        <v>2000000</v>
      </c>
      <c r="AB89" s="16">
        <v>1144</v>
      </c>
      <c r="AC89" s="16">
        <f t="shared" si="0"/>
        <v>1748.2517482517483</v>
      </c>
      <c r="AD89" s="63"/>
      <c r="AE89" s="61"/>
      <c r="AF89" s="61"/>
      <c r="AG89" s="61"/>
      <c r="AH89" s="62"/>
    </row>
    <row r="90" spans="2:34" x14ac:dyDescent="0.35">
      <c r="B90" s="69"/>
      <c r="C90" s="72"/>
      <c r="Y90" s="61"/>
      <c r="Z90" s="22" t="s">
        <v>182</v>
      </c>
      <c r="AA90" s="16">
        <v>1000000</v>
      </c>
      <c r="AB90" s="16">
        <v>1373</v>
      </c>
      <c r="AC90" s="16">
        <f t="shared" si="0"/>
        <v>728.33211944646757</v>
      </c>
      <c r="AD90" s="63"/>
      <c r="AE90" s="61"/>
      <c r="AF90" s="61"/>
      <c r="AG90" s="61"/>
      <c r="AH90" s="62"/>
    </row>
    <row r="91" spans="2:34" x14ac:dyDescent="0.35">
      <c r="B91" s="69"/>
      <c r="C91" s="72"/>
      <c r="Y91" s="61"/>
      <c r="Z91" s="22" t="s">
        <v>183</v>
      </c>
      <c r="AA91" s="16">
        <v>1000000</v>
      </c>
      <c r="AB91" s="16">
        <v>1590</v>
      </c>
      <c r="AC91" s="16">
        <f t="shared" si="0"/>
        <v>628.93081761006295</v>
      </c>
      <c r="AD91" s="63"/>
      <c r="AE91" s="61"/>
      <c r="AF91" s="61"/>
      <c r="AG91" s="61"/>
      <c r="AH91" s="62"/>
    </row>
    <row r="92" spans="2:34" x14ac:dyDescent="0.35">
      <c r="B92" s="69"/>
      <c r="Y92" s="61"/>
      <c r="Z92" s="22" t="s">
        <v>124</v>
      </c>
      <c r="AA92" s="16">
        <v>1000000</v>
      </c>
      <c r="AB92" s="16">
        <v>469</v>
      </c>
      <c r="AC92" s="16">
        <f t="shared" si="0"/>
        <v>2132.1961620469083</v>
      </c>
      <c r="AD92" s="63"/>
      <c r="AE92" s="61"/>
      <c r="AF92" s="61"/>
      <c r="AG92" s="61"/>
      <c r="AH92" s="62"/>
    </row>
    <row r="93" spans="2:34" x14ac:dyDescent="0.35">
      <c r="B93" s="69"/>
      <c r="C93" s="84"/>
      <c r="D93" s="84"/>
      <c r="E93" s="84"/>
      <c r="F93" s="84"/>
      <c r="G93" s="84"/>
      <c r="H93" s="84"/>
      <c r="I93" s="84"/>
      <c r="J93" s="84"/>
      <c r="K93" s="84"/>
      <c r="L93" s="84"/>
      <c r="M93" s="84"/>
      <c r="N93" s="84"/>
      <c r="O93" s="84"/>
      <c r="P93" s="84"/>
      <c r="Q93" s="84"/>
      <c r="R93" s="84"/>
      <c r="S93" s="84"/>
      <c r="T93" s="84"/>
      <c r="U93" s="84"/>
      <c r="V93" s="84"/>
      <c r="W93" s="84"/>
      <c r="X93" s="84"/>
      <c r="Y93" s="61"/>
      <c r="Z93" s="22" t="s">
        <v>184</v>
      </c>
      <c r="AA93" s="16">
        <v>1000000</v>
      </c>
      <c r="AB93" s="16">
        <v>509</v>
      </c>
      <c r="AC93" s="16">
        <f t="shared" si="0"/>
        <v>1964.6365422396857</v>
      </c>
      <c r="AD93" s="63"/>
      <c r="AE93" s="61"/>
      <c r="AF93" s="61"/>
      <c r="AG93" s="61"/>
      <c r="AH93" s="62"/>
    </row>
    <row r="94" spans="2:34" x14ac:dyDescent="0.35">
      <c r="B94" s="69"/>
      <c r="C94" s="71"/>
      <c r="D94" s="71"/>
      <c r="E94" s="71"/>
      <c r="F94" s="71"/>
      <c r="G94" s="71"/>
      <c r="H94" s="71"/>
      <c r="I94" s="71"/>
      <c r="J94" s="74"/>
      <c r="K94" s="71"/>
      <c r="L94" s="71"/>
      <c r="M94" s="71"/>
      <c r="N94" s="71"/>
      <c r="O94" s="71"/>
      <c r="P94" s="71"/>
      <c r="Q94" s="71"/>
      <c r="R94" s="71"/>
      <c r="S94" s="71"/>
      <c r="T94" s="71"/>
      <c r="U94" s="71"/>
      <c r="V94" s="71"/>
      <c r="W94" s="71"/>
      <c r="X94" s="71"/>
      <c r="Y94" s="61"/>
      <c r="Z94" s="22" t="s">
        <v>185</v>
      </c>
      <c r="AA94" s="16">
        <v>550000</v>
      </c>
      <c r="AB94" s="16">
        <v>778</v>
      </c>
      <c r="AC94" s="16">
        <f t="shared" ref="AC94:AC184" si="7">AA94/AB94</f>
        <v>706.94087403598974</v>
      </c>
      <c r="AD94" s="63"/>
      <c r="AE94" s="61"/>
      <c r="AF94" s="61"/>
      <c r="AG94" s="61"/>
      <c r="AH94" s="62"/>
    </row>
    <row r="95" spans="2:34" x14ac:dyDescent="0.35">
      <c r="B95" s="69"/>
      <c r="C95" s="71"/>
      <c r="D95" s="71"/>
      <c r="E95" s="71"/>
      <c r="F95" s="71"/>
      <c r="G95" s="71"/>
      <c r="H95" s="71"/>
      <c r="I95" s="71"/>
      <c r="J95" s="74"/>
      <c r="K95" s="71"/>
      <c r="L95" s="71"/>
      <c r="M95" s="71"/>
      <c r="N95" s="71"/>
      <c r="O95" s="71"/>
      <c r="P95" s="71"/>
      <c r="Q95" s="71"/>
      <c r="R95" s="71"/>
      <c r="S95" s="71"/>
      <c r="T95" s="71"/>
      <c r="U95" s="71"/>
      <c r="V95" s="71"/>
      <c r="W95" s="71"/>
      <c r="X95" s="71"/>
      <c r="Y95" s="61"/>
      <c r="Z95" s="22" t="s">
        <v>186</v>
      </c>
      <c r="AA95" s="16">
        <v>550000</v>
      </c>
      <c r="AB95" s="16">
        <v>778</v>
      </c>
      <c r="AC95" s="16">
        <f t="shared" si="7"/>
        <v>706.94087403598974</v>
      </c>
      <c r="AD95" s="63"/>
      <c r="AE95" s="61"/>
      <c r="AF95" s="61"/>
      <c r="AG95" s="61"/>
      <c r="AH95" s="62"/>
    </row>
    <row r="96" spans="2:34" x14ac:dyDescent="0.35">
      <c r="B96" s="83"/>
      <c r="C96" s="71"/>
      <c r="D96" s="71"/>
      <c r="E96" s="71"/>
      <c r="F96" s="71"/>
      <c r="G96" s="71"/>
      <c r="H96" s="71"/>
      <c r="I96" s="71"/>
      <c r="J96" s="74"/>
      <c r="K96" s="71"/>
      <c r="L96" s="71"/>
      <c r="M96" s="71"/>
      <c r="N96" s="71"/>
      <c r="O96" s="71"/>
      <c r="P96" s="71"/>
      <c r="Q96" s="71"/>
      <c r="R96" s="71"/>
      <c r="S96" s="71"/>
      <c r="T96" s="71"/>
      <c r="U96" s="71"/>
      <c r="V96" s="71"/>
      <c r="W96" s="71"/>
      <c r="X96" s="71"/>
      <c r="Y96" s="61"/>
      <c r="Z96" s="22" t="s">
        <v>187</v>
      </c>
      <c r="AA96" s="16">
        <v>750000</v>
      </c>
      <c r="AB96" s="16">
        <v>1006</v>
      </c>
      <c r="AC96" s="16">
        <f t="shared" si="7"/>
        <v>745.52683896620283</v>
      </c>
      <c r="AD96" s="63"/>
      <c r="AE96" s="61"/>
      <c r="AF96" s="61"/>
      <c r="AG96" s="61"/>
      <c r="AH96" s="62"/>
    </row>
    <row r="97" spans="2:34" ht="21" x14ac:dyDescent="0.35">
      <c r="B97" s="75"/>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7"/>
        <v>497.0178926441352</v>
      </c>
      <c r="AD97" s="63"/>
      <c r="AE97" s="61"/>
      <c r="AF97" s="61"/>
      <c r="AG97" s="61"/>
      <c r="AH97" s="62"/>
    </row>
    <row r="98" spans="2:34" ht="21" x14ac:dyDescent="0.35">
      <c r="B98" s="75"/>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7"/>
        <v>2832.8611898016998</v>
      </c>
      <c r="AD98" s="63"/>
      <c r="AE98" s="61"/>
      <c r="AF98" s="61"/>
      <c r="AG98" s="61"/>
      <c r="AH98" s="62"/>
    </row>
    <row r="99" spans="2:34" ht="21" x14ac:dyDescent="0.35">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7"/>
        <v>4249.2917847025492</v>
      </c>
      <c r="AD99" s="63"/>
      <c r="AE99" s="61"/>
      <c r="AF99" s="61"/>
      <c r="AG99" s="61"/>
      <c r="AH99" s="62"/>
    </row>
    <row r="100" spans="2:34" ht="409.5" x14ac:dyDescent="0.35">
      <c r="B100" s="84" t="s">
        <v>216</v>
      </c>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7"/>
        <v>6187.1040263994455</v>
      </c>
      <c r="AD100" s="63"/>
      <c r="AE100" s="61"/>
      <c r="AF100" s="61"/>
      <c r="AG100" s="61"/>
      <c r="AH100" s="62"/>
    </row>
    <row r="101" spans="2:34" x14ac:dyDescent="0.35">
      <c r="B101" s="76"/>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7"/>
        <v>826.9018743109151</v>
      </c>
      <c r="AD101" s="63"/>
      <c r="AE101" s="61"/>
      <c r="AF101" s="61"/>
      <c r="AG101" s="61"/>
      <c r="AH101" s="62"/>
    </row>
    <row r="102" spans="2:34" x14ac:dyDescent="0.35">
      <c r="B102" s="71"/>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si="7"/>
        <v>826.9018743109151</v>
      </c>
      <c r="AD102" s="63"/>
      <c r="AE102" s="61"/>
      <c r="AF102" s="61"/>
      <c r="AG102" s="61"/>
      <c r="AH102" s="62"/>
    </row>
    <row r="103" spans="2:34" x14ac:dyDescent="0.35">
      <c r="B103" s="71"/>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7"/>
        <v>1543.2098765432099</v>
      </c>
      <c r="AD103" s="63"/>
      <c r="AE103" s="61"/>
      <c r="AF103" s="61"/>
      <c r="AG103" s="61"/>
      <c r="AH103" s="62"/>
    </row>
    <row r="104" spans="2:34" x14ac:dyDescent="0.35">
      <c r="B104" s="71"/>
      <c r="C104" s="71"/>
      <c r="D104" s="71"/>
      <c r="E104" s="71"/>
      <c r="F104" s="71"/>
      <c r="G104" s="71"/>
      <c r="H104" s="71"/>
      <c r="I104" s="71"/>
      <c r="J104" s="74"/>
      <c r="K104" s="77"/>
      <c r="L104" s="71"/>
      <c r="M104" s="71"/>
      <c r="N104" s="71"/>
      <c r="O104" s="71"/>
      <c r="P104" s="71"/>
      <c r="Q104" s="71"/>
      <c r="R104" s="71"/>
      <c r="S104" s="71"/>
      <c r="T104" s="71"/>
      <c r="U104" s="71"/>
      <c r="V104" s="71"/>
      <c r="W104" s="71"/>
      <c r="X104" s="71"/>
      <c r="Y104" s="61"/>
      <c r="Z104" s="57" t="s">
        <v>192</v>
      </c>
      <c r="AA104" s="54">
        <v>700000</v>
      </c>
      <c r="AB104" s="16">
        <v>363.03895147956939</v>
      </c>
      <c r="AC104" s="16">
        <f t="shared" si="7"/>
        <v>1928.167754856998</v>
      </c>
      <c r="AD104" s="63"/>
      <c r="AE104" s="61"/>
      <c r="AF104" s="61"/>
      <c r="AG104" s="61"/>
      <c r="AH104" s="62"/>
    </row>
    <row r="105" spans="2:34" ht="21" x14ac:dyDescent="0.3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7"/>
        <v>93.984962406015043</v>
      </c>
      <c r="AD105" s="63"/>
      <c r="AE105" s="61"/>
      <c r="AH105" s="62"/>
    </row>
    <row r="106" spans="2:34" ht="21" x14ac:dyDescent="0.35">
      <c r="B106" s="71"/>
      <c r="C106" s="71"/>
      <c r="D106" s="71"/>
      <c r="E106" s="71"/>
      <c r="F106" s="71"/>
      <c r="G106" s="71"/>
      <c r="H106" s="71"/>
      <c r="I106" s="71"/>
      <c r="J106" s="74"/>
      <c r="K106" s="71"/>
      <c r="L106" s="71"/>
      <c r="M106" s="71"/>
      <c r="N106" s="71"/>
      <c r="O106" s="77"/>
      <c r="P106" s="71"/>
      <c r="Q106" s="71"/>
      <c r="R106" s="71"/>
      <c r="S106" s="71"/>
      <c r="T106" s="71"/>
      <c r="U106" s="71"/>
      <c r="V106" s="71"/>
      <c r="W106" s="71"/>
      <c r="X106" s="71"/>
      <c r="Y106" s="61"/>
      <c r="Z106" s="57" t="s">
        <v>193</v>
      </c>
      <c r="AA106" s="54">
        <v>600000</v>
      </c>
      <c r="AB106" s="54">
        <v>6384</v>
      </c>
      <c r="AC106" s="16">
        <f t="shared" si="7"/>
        <v>93.984962406015043</v>
      </c>
      <c r="AD106" s="63"/>
      <c r="AE106" s="61"/>
    </row>
    <row r="107" spans="2:34" ht="21" x14ac:dyDescent="0.3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7"/>
        <v>125.31328320802005</v>
      </c>
      <c r="AD107" s="63"/>
      <c r="AE107" s="61"/>
    </row>
    <row r="108" spans="2:34" x14ac:dyDescent="0.3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7"/>
        <v>392.15686274509807</v>
      </c>
    </row>
    <row r="109" spans="2:34" ht="21" x14ac:dyDescent="0.35">
      <c r="B109" s="71"/>
      <c r="C109" s="71"/>
      <c r="D109" s="71"/>
      <c r="E109" s="71"/>
      <c r="F109" s="71"/>
      <c r="G109" s="71"/>
      <c r="H109" s="71"/>
      <c r="I109" s="71"/>
      <c r="J109" s="74"/>
      <c r="K109" s="71"/>
      <c r="L109" s="71"/>
      <c r="M109" s="71"/>
      <c r="N109" s="71"/>
      <c r="O109" s="71"/>
      <c r="P109" s="71"/>
      <c r="Q109" s="71"/>
      <c r="R109" s="71"/>
      <c r="S109" s="71"/>
      <c r="T109" s="71"/>
      <c r="U109" s="71"/>
      <c r="V109" s="71"/>
      <c r="W109" s="71"/>
      <c r="X109" s="71"/>
      <c r="Z109" s="57" t="s">
        <v>196</v>
      </c>
      <c r="AA109" s="54">
        <v>300000</v>
      </c>
      <c r="AB109" s="16">
        <v>1425</v>
      </c>
      <c r="AC109" s="16">
        <f t="shared" si="7"/>
        <v>210.52631578947367</v>
      </c>
    </row>
    <row r="110" spans="2:34" ht="21" x14ac:dyDescent="0.35">
      <c r="B110" s="71"/>
      <c r="C110" s="71"/>
      <c r="D110" s="71"/>
      <c r="E110" s="71"/>
      <c r="F110" s="71"/>
      <c r="G110" s="71"/>
      <c r="H110" s="71"/>
      <c r="I110" s="71"/>
      <c r="J110" s="74"/>
      <c r="K110" s="71"/>
      <c r="L110" s="71"/>
      <c r="M110" s="71"/>
      <c r="N110" s="71"/>
      <c r="O110" s="71"/>
      <c r="P110" s="71"/>
      <c r="Q110" s="71"/>
      <c r="R110" s="71"/>
      <c r="S110" s="71"/>
      <c r="T110" s="71"/>
      <c r="U110" s="71"/>
      <c r="V110" s="71"/>
      <c r="W110" s="71"/>
      <c r="X110" s="71"/>
      <c r="Z110" s="57" t="s">
        <v>197</v>
      </c>
      <c r="AA110" s="54">
        <v>500000</v>
      </c>
      <c r="AB110" s="16">
        <v>1474</v>
      </c>
      <c r="AC110" s="16">
        <f t="shared" si="7"/>
        <v>339.21302578018998</v>
      </c>
    </row>
    <row r="111" spans="2:34" ht="21" x14ac:dyDescent="0.3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7"/>
        <v>335.12064343163541</v>
      </c>
    </row>
    <row r="112" spans="2:34" ht="21" x14ac:dyDescent="0.35">
      <c r="B112" s="71"/>
      <c r="F112" s="79"/>
      <c r="L112" s="2"/>
      <c r="M112" s="2"/>
      <c r="Z112" s="57" t="s">
        <v>199</v>
      </c>
      <c r="AA112" s="16">
        <v>358000</v>
      </c>
      <c r="AB112" s="16">
        <v>1492</v>
      </c>
      <c r="AC112" s="16">
        <f t="shared" si="7"/>
        <v>239.94638069705093</v>
      </c>
    </row>
    <row r="113" spans="2:34" ht="21" x14ac:dyDescent="0.35">
      <c r="B113" s="71"/>
      <c r="F113" s="79"/>
      <c r="L113" s="2"/>
      <c r="M113" s="2"/>
      <c r="Z113" s="57" t="s">
        <v>291</v>
      </c>
      <c r="AA113" s="54">
        <v>250000</v>
      </c>
      <c r="AB113" s="16">
        <v>1504.3693191107548</v>
      </c>
      <c r="AC113" s="16">
        <f t="shared" si="7"/>
        <v>166.18259680261033</v>
      </c>
    </row>
    <row r="114" spans="2:34" ht="21" x14ac:dyDescent="0.35">
      <c r="B114" s="71"/>
      <c r="F114" s="79"/>
      <c r="L114" s="2"/>
      <c r="M114" s="2"/>
      <c r="Y114" s="83"/>
      <c r="Z114" s="57" t="s">
        <v>292</v>
      </c>
      <c r="AA114" s="16">
        <v>500000</v>
      </c>
      <c r="AB114" s="16">
        <v>1504.3693191107548</v>
      </c>
      <c r="AC114" s="16">
        <f t="shared" si="7"/>
        <v>332.36519360522067</v>
      </c>
    </row>
    <row r="115" spans="2:34" ht="21" x14ac:dyDescent="0.35">
      <c r="B115" s="71"/>
      <c r="F115" s="79"/>
      <c r="L115" s="2"/>
      <c r="M115" s="2"/>
      <c r="Z115" s="57" t="s">
        <v>315</v>
      </c>
      <c r="AA115" s="16">
        <v>500000</v>
      </c>
      <c r="AB115" s="88">
        <f>+K22</f>
        <v>1545.9672234344364</v>
      </c>
      <c r="AC115" s="16">
        <f t="shared" si="7"/>
        <v>323.42212203517954</v>
      </c>
    </row>
    <row r="116" spans="2:34" ht="21" x14ac:dyDescent="0.35">
      <c r="B116" s="71"/>
      <c r="F116" s="79"/>
      <c r="L116" s="2"/>
      <c r="M116" s="2"/>
      <c r="Z116" s="57" t="s">
        <v>200</v>
      </c>
      <c r="AA116" s="16">
        <v>1050000</v>
      </c>
      <c r="AB116" s="16">
        <v>700</v>
      </c>
      <c r="AC116" s="16">
        <f t="shared" si="7"/>
        <v>1500</v>
      </c>
      <c r="AF116" s="71"/>
      <c r="AG116" s="71"/>
      <c r="AH116" s="71"/>
    </row>
    <row r="117" spans="2:34" x14ac:dyDescent="0.35">
      <c r="B117" s="71"/>
      <c r="Z117" s="57" t="s">
        <v>201</v>
      </c>
      <c r="AA117" s="16">
        <v>2000000</v>
      </c>
      <c r="AB117" s="16">
        <v>1341</v>
      </c>
      <c r="AC117" s="16">
        <f t="shared" si="7"/>
        <v>1491.4243102162566</v>
      </c>
      <c r="AF117" s="71"/>
      <c r="AG117" s="71"/>
      <c r="AH117" s="71"/>
    </row>
    <row r="118" spans="2:34" x14ac:dyDescent="0.35">
      <c r="B118" s="71"/>
      <c r="Y118" s="73"/>
      <c r="Z118" s="57" t="s">
        <v>202</v>
      </c>
      <c r="AA118" s="16">
        <v>1000000</v>
      </c>
      <c r="AB118" s="16">
        <v>1562.8643093443245</v>
      </c>
      <c r="AC118" s="16">
        <f t="shared" si="7"/>
        <v>639.85081367654652</v>
      </c>
      <c r="AF118" s="71"/>
      <c r="AG118" s="71"/>
      <c r="AH118" s="71"/>
    </row>
    <row r="119" spans="2:34" x14ac:dyDescent="0.35">
      <c r="Y119" s="71"/>
      <c r="Z119" s="57" t="s">
        <v>97</v>
      </c>
      <c r="AA119" s="16">
        <v>1000000</v>
      </c>
      <c r="AB119" s="16">
        <v>1388</v>
      </c>
      <c r="AC119" s="16">
        <f t="shared" si="7"/>
        <v>720.46109510086455</v>
      </c>
      <c r="AD119" s="74"/>
      <c r="AE119" s="71"/>
      <c r="AF119" s="71"/>
      <c r="AG119" s="71"/>
      <c r="AH119" s="71"/>
    </row>
    <row r="120" spans="2:34" x14ac:dyDescent="0.35">
      <c r="Y120" s="71"/>
      <c r="Z120" s="57" t="s">
        <v>203</v>
      </c>
      <c r="AA120" s="16">
        <v>1000000</v>
      </c>
      <c r="AB120" s="16">
        <v>1388</v>
      </c>
      <c r="AC120" s="16">
        <f t="shared" si="7"/>
        <v>720.46109510086455</v>
      </c>
      <c r="AD120" s="74"/>
      <c r="AE120" s="71"/>
      <c r="AF120" s="71"/>
      <c r="AG120" s="71"/>
      <c r="AH120" s="71"/>
    </row>
    <row r="121" spans="2:34" ht="21" x14ac:dyDescent="0.35">
      <c r="Y121" s="71"/>
      <c r="Z121" s="57" t="s">
        <v>204</v>
      </c>
      <c r="AA121" s="16">
        <v>1000000</v>
      </c>
      <c r="AB121" s="16">
        <v>426</v>
      </c>
      <c r="AC121" s="16">
        <f t="shared" si="7"/>
        <v>2347.4178403755868</v>
      </c>
      <c r="AD121" s="74"/>
      <c r="AE121" s="71"/>
      <c r="AF121" s="71"/>
      <c r="AG121" s="71"/>
      <c r="AH121" s="71"/>
    </row>
    <row r="122" spans="2:34" ht="21" x14ac:dyDescent="0.35">
      <c r="Y122" s="71"/>
      <c r="Z122" s="57" t="s">
        <v>205</v>
      </c>
      <c r="AA122" s="16">
        <v>1000000</v>
      </c>
      <c r="AB122" s="16">
        <v>460</v>
      </c>
      <c r="AC122" s="16">
        <f t="shared" si="7"/>
        <v>2173.913043478261</v>
      </c>
      <c r="AD122" s="74"/>
      <c r="AE122" s="71"/>
      <c r="AF122" s="71"/>
      <c r="AG122" s="71"/>
      <c r="AH122" s="71"/>
    </row>
    <row r="123" spans="2:34" ht="21" x14ac:dyDescent="0.35">
      <c r="Y123" s="71"/>
      <c r="Z123" s="57" t="s">
        <v>206</v>
      </c>
      <c r="AA123" s="16">
        <v>750000</v>
      </c>
      <c r="AB123" s="16">
        <v>441</v>
      </c>
      <c r="AC123" s="16">
        <f t="shared" si="7"/>
        <v>1700.6802721088436</v>
      </c>
      <c r="AD123" s="74"/>
      <c r="AE123" s="71"/>
      <c r="AF123" s="71"/>
      <c r="AG123" s="71"/>
      <c r="AH123" s="71"/>
    </row>
    <row r="124" spans="2:34" x14ac:dyDescent="0.35">
      <c r="Y124" s="71"/>
      <c r="Z124" s="57" t="s">
        <v>207</v>
      </c>
      <c r="AA124" s="16">
        <v>400000</v>
      </c>
      <c r="AB124" s="16">
        <v>2049</v>
      </c>
      <c r="AC124" s="16">
        <f t="shared" si="7"/>
        <v>195.21717911176182</v>
      </c>
      <c r="AD124" s="74"/>
      <c r="AE124" s="71"/>
      <c r="AF124" s="71"/>
      <c r="AG124" s="71"/>
      <c r="AH124" s="71"/>
    </row>
    <row r="125" spans="2:34" x14ac:dyDescent="0.35">
      <c r="Y125" s="71"/>
      <c r="Z125" s="57" t="s">
        <v>208</v>
      </c>
      <c r="AA125" s="16">
        <v>250000</v>
      </c>
      <c r="AB125" s="16">
        <v>2040</v>
      </c>
      <c r="AC125" s="16">
        <f t="shared" si="7"/>
        <v>122.54901960784314</v>
      </c>
      <c r="AD125" s="74"/>
      <c r="AE125" s="71"/>
      <c r="AF125" s="71"/>
      <c r="AG125" s="71"/>
      <c r="AH125" s="71"/>
    </row>
    <row r="126" spans="2:34" x14ac:dyDescent="0.35">
      <c r="Y126" s="71"/>
      <c r="Z126" s="57" t="s">
        <v>209</v>
      </c>
      <c r="AA126" s="16">
        <v>250000</v>
      </c>
      <c r="AB126" s="16">
        <v>2098.5919752001664</v>
      </c>
      <c r="AC126" s="16">
        <f t="shared" si="7"/>
        <v>119.12749260186925</v>
      </c>
      <c r="AD126" s="74"/>
      <c r="AE126" s="71"/>
      <c r="AF126" s="71"/>
      <c r="AG126" s="71"/>
      <c r="AH126" s="71"/>
    </row>
    <row r="127" spans="2:34" x14ac:dyDescent="0.35">
      <c r="Y127" s="71"/>
      <c r="Z127" s="57" t="s">
        <v>210</v>
      </c>
      <c r="AA127" s="16">
        <v>500000</v>
      </c>
      <c r="AB127" s="54">
        <v>1706.6397948484159</v>
      </c>
      <c r="AC127" s="16">
        <f t="shared" si="7"/>
        <v>292.97336292595361</v>
      </c>
      <c r="AD127" s="74"/>
      <c r="AE127" s="71"/>
      <c r="AF127" s="71"/>
      <c r="AG127" s="71"/>
      <c r="AH127" s="71"/>
    </row>
    <row r="128" spans="2:34" ht="21" x14ac:dyDescent="0.35">
      <c r="Y128" s="71"/>
      <c r="Z128" s="57" t="s">
        <v>211</v>
      </c>
      <c r="AA128" s="16">
        <v>500000</v>
      </c>
      <c r="AB128" s="54">
        <v>668</v>
      </c>
      <c r="AC128" s="16">
        <f t="shared" si="7"/>
        <v>748.50299401197606</v>
      </c>
      <c r="AD128" s="74"/>
      <c r="AE128" s="71"/>
      <c r="AF128" s="71"/>
      <c r="AG128" s="71"/>
      <c r="AH128" s="71"/>
    </row>
    <row r="129" spans="1:53" ht="21" x14ac:dyDescent="0.35">
      <c r="Y129" s="71"/>
      <c r="Z129" s="57" t="s">
        <v>212</v>
      </c>
      <c r="AA129" s="16">
        <v>250000</v>
      </c>
      <c r="AB129" s="54">
        <v>770</v>
      </c>
      <c r="AC129" s="16">
        <f t="shared" si="7"/>
        <v>324.6753246753247</v>
      </c>
      <c r="AD129" s="74"/>
      <c r="AE129" s="71"/>
      <c r="AF129" s="71"/>
      <c r="AG129" s="71"/>
      <c r="AH129" s="71"/>
    </row>
    <row r="130" spans="1:53" ht="21" x14ac:dyDescent="0.35">
      <c r="Y130" s="71"/>
      <c r="Z130" s="57" t="s">
        <v>293</v>
      </c>
      <c r="AA130" s="16">
        <v>500000</v>
      </c>
      <c r="AB130" s="54">
        <v>522.71476660738324</v>
      </c>
      <c r="AC130" s="54">
        <f t="shared" si="7"/>
        <v>956.54462422247855</v>
      </c>
      <c r="AD130" s="74"/>
      <c r="AE130" s="71"/>
      <c r="AF130" s="71"/>
      <c r="AG130" s="71"/>
      <c r="AH130" s="71"/>
    </row>
    <row r="131" spans="1:53" ht="21" x14ac:dyDescent="0.35">
      <c r="Y131" s="71"/>
      <c r="Z131" s="57" t="s">
        <v>213</v>
      </c>
      <c r="AA131" s="54">
        <v>2000000</v>
      </c>
      <c r="AB131" s="54">
        <v>376</v>
      </c>
      <c r="AC131" s="54">
        <f t="shared" si="7"/>
        <v>5319.1489361702124</v>
      </c>
      <c r="AD131" s="74"/>
      <c r="AE131" s="71"/>
      <c r="AF131" s="71"/>
      <c r="AG131" s="71"/>
      <c r="AH131" s="71"/>
    </row>
    <row r="132" spans="1:53" ht="21" x14ac:dyDescent="0.35">
      <c r="Y132" s="71"/>
      <c r="Z132" s="57" t="s">
        <v>214</v>
      </c>
      <c r="AA132" s="54">
        <v>1000000</v>
      </c>
      <c r="AB132" s="54">
        <v>591</v>
      </c>
      <c r="AC132" s="54">
        <f t="shared" si="7"/>
        <v>1692.0473773265651</v>
      </c>
      <c r="AD132" s="74"/>
      <c r="AE132" s="71"/>
      <c r="AF132" s="71"/>
      <c r="AG132" s="71"/>
      <c r="AH132" s="71"/>
    </row>
    <row r="133" spans="1:53" ht="21" x14ac:dyDescent="0.35">
      <c r="Y133" s="71"/>
      <c r="Z133" s="57" t="s">
        <v>215</v>
      </c>
      <c r="AA133" s="54">
        <v>1000000</v>
      </c>
      <c r="AB133" s="54">
        <v>591</v>
      </c>
      <c r="AC133" s="54">
        <f t="shared" si="7"/>
        <v>1692.0473773265651</v>
      </c>
      <c r="AD133" s="74"/>
      <c r="AE133" s="71"/>
      <c r="AF133" s="71"/>
      <c r="AG133" s="71"/>
      <c r="AH133" s="71"/>
    </row>
    <row r="134" spans="1:53" ht="21" x14ac:dyDescent="0.35">
      <c r="Y134" s="71"/>
      <c r="Z134" s="57" t="s">
        <v>215</v>
      </c>
      <c r="AA134" s="54">
        <v>4000000</v>
      </c>
      <c r="AB134" s="54">
        <v>634.66698679584601</v>
      </c>
      <c r="AC134" s="54">
        <f t="shared" si="7"/>
        <v>6302.517829380472</v>
      </c>
      <c r="AD134" s="74"/>
      <c r="AE134" s="71"/>
    </row>
    <row r="135" spans="1:53" ht="21" x14ac:dyDescent="0.35">
      <c r="Y135" s="71"/>
      <c r="Z135" s="57" t="s">
        <v>314</v>
      </c>
      <c r="AA135" s="54">
        <v>1500000</v>
      </c>
      <c r="AB135" s="78">
        <f>+K4</f>
        <v>1047.9272021243082</v>
      </c>
      <c r="AC135" s="54">
        <f t="shared" si="7"/>
        <v>1431.3971399533013</v>
      </c>
      <c r="AD135" s="74"/>
      <c r="AE135" s="71"/>
    </row>
    <row r="136" spans="1:53" ht="21" x14ac:dyDescent="0.35">
      <c r="Y136" s="71"/>
      <c r="Z136" s="57" t="s">
        <v>217</v>
      </c>
      <c r="AA136" s="54">
        <v>300000</v>
      </c>
      <c r="AB136" s="54">
        <v>279</v>
      </c>
      <c r="AC136" s="54">
        <f t="shared" si="7"/>
        <v>1075.2688172043011</v>
      </c>
      <c r="AD136" s="74"/>
      <c r="AE136" s="71"/>
    </row>
    <row r="137" spans="1:53" ht="21" x14ac:dyDescent="0.35">
      <c r="Z137" s="57" t="s">
        <v>218</v>
      </c>
      <c r="AA137" s="54">
        <v>600000</v>
      </c>
      <c r="AB137" s="54">
        <v>389</v>
      </c>
      <c r="AC137" s="54">
        <f t="shared" si="7"/>
        <v>1542.4164524421594</v>
      </c>
    </row>
    <row r="138" spans="1:53" ht="21" x14ac:dyDescent="0.35">
      <c r="Z138" s="57" t="s">
        <v>219</v>
      </c>
      <c r="AA138" s="54">
        <v>2000000</v>
      </c>
      <c r="AB138" s="54">
        <v>493.24137563489393</v>
      </c>
      <c r="AC138" s="54">
        <f t="shared" si="7"/>
        <v>4054.8098736153793</v>
      </c>
    </row>
    <row r="139" spans="1:53" ht="21" x14ac:dyDescent="0.35">
      <c r="Z139" s="57" t="s">
        <v>220</v>
      </c>
      <c r="AA139" s="54">
        <v>500000</v>
      </c>
      <c r="AB139" s="54">
        <v>391.59776260140922</v>
      </c>
      <c r="AC139" s="54">
        <f t="shared" si="7"/>
        <v>1276.8203696529513</v>
      </c>
    </row>
    <row r="140" spans="1:53" ht="21" x14ac:dyDescent="0.3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7"/>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1" x14ac:dyDescent="0.3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+K37</f>
        <v>351.06510868198961</v>
      </c>
      <c r="AC141" s="54">
        <f t="shared" si="7"/>
        <v>569.69489434841239</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7"/>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7"/>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7"/>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ht="21" x14ac:dyDescent="0.3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7"/>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7"/>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7"/>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7"/>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7"/>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ht="21" x14ac:dyDescent="0.3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7"/>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ht="21" x14ac:dyDescent="0.3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7"/>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ht="21" x14ac:dyDescent="0.35">
      <c r="Z152" s="57" t="s">
        <v>231</v>
      </c>
      <c r="AA152" s="54">
        <v>370000</v>
      </c>
      <c r="AB152" s="78">
        <v>1781.7406125706993</v>
      </c>
      <c r="AC152" s="54">
        <f t="shared" si="7"/>
        <v>207.66210153685793</v>
      </c>
    </row>
    <row r="153" spans="1:53" ht="21" x14ac:dyDescent="0.35">
      <c r="Z153" s="57" t="s">
        <v>232</v>
      </c>
      <c r="AA153" s="54">
        <v>900000</v>
      </c>
      <c r="AB153" s="54">
        <v>1949.1169828684945</v>
      </c>
      <c r="AC153" s="54">
        <f t="shared" si="7"/>
        <v>461.74755435945139</v>
      </c>
    </row>
    <row r="154" spans="1:53" ht="21" x14ac:dyDescent="0.35">
      <c r="Y154" s="80">
        <v>1000000</v>
      </c>
      <c r="Z154" s="57" t="s">
        <v>233</v>
      </c>
      <c r="AA154" s="54">
        <v>600000</v>
      </c>
      <c r="AB154" s="54">
        <v>1949.1169828684945</v>
      </c>
      <c r="AC154" s="54">
        <f t="shared" si="7"/>
        <v>307.8317029063009</v>
      </c>
    </row>
    <row r="155" spans="1:53" ht="21" x14ac:dyDescent="0.3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+K26</f>
        <v>2192.5633316652552</v>
      </c>
      <c r="AC155" s="54">
        <f t="shared" si="7"/>
        <v>456.08716772641566</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ht="21" x14ac:dyDescent="0.3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+K26</f>
        <v>2192.5633316652552</v>
      </c>
      <c r="AC156" s="54">
        <f t="shared" si="7"/>
        <v>228.04358386320783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1" x14ac:dyDescent="0.3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7"/>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1" x14ac:dyDescent="0.3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7"/>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7"/>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7"/>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7"/>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1" x14ac:dyDescent="0.3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7"/>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7"/>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7"/>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7"/>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7"/>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7"/>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7"/>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v>1613.720321861502</v>
      </c>
      <c r="AC169" s="54">
        <f t="shared" si="7"/>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1" x14ac:dyDescent="0.3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7"/>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1" x14ac:dyDescent="0.35">
      <c r="Z171" s="57" t="s">
        <v>244</v>
      </c>
      <c r="AA171" s="54">
        <v>1500000</v>
      </c>
      <c r="AB171" s="54">
        <v>1491.3748126903195</v>
      </c>
      <c r="AC171" s="54">
        <f t="shared" si="7"/>
        <v>1005.7833800304844</v>
      </c>
    </row>
    <row r="172" spans="1:53" ht="21" x14ac:dyDescent="0.35">
      <c r="Z172" s="57" t="s">
        <v>296</v>
      </c>
      <c r="AA172" s="54">
        <v>1000000</v>
      </c>
      <c r="AB172" s="54">
        <v>2040.6990072890778</v>
      </c>
      <c r="AC172" s="54">
        <f t="shared" si="7"/>
        <v>490.02816996928334</v>
      </c>
    </row>
    <row r="173" spans="1:53" ht="31.5" x14ac:dyDescent="0.35">
      <c r="Z173" s="57" t="s">
        <v>245</v>
      </c>
      <c r="AA173" s="54">
        <v>2004133</v>
      </c>
      <c r="AB173" s="54">
        <v>972</v>
      </c>
      <c r="AC173" s="54">
        <f t="shared" si="7"/>
        <v>2061.8652263374483</v>
      </c>
    </row>
    <row r="174" spans="1:53" ht="21" x14ac:dyDescent="0.35">
      <c r="Z174" s="57" t="s">
        <v>246</v>
      </c>
      <c r="AA174" s="54">
        <v>500000</v>
      </c>
      <c r="AB174" s="78">
        <v>465</v>
      </c>
      <c r="AC174" s="54">
        <f t="shared" si="7"/>
        <v>1075.2688172043011</v>
      </c>
    </row>
    <row r="175" spans="1:53" ht="21" x14ac:dyDescent="0.35">
      <c r="Z175" s="57" t="s">
        <v>247</v>
      </c>
      <c r="AA175" s="54">
        <v>1000000</v>
      </c>
      <c r="AB175" s="78">
        <v>539.16810773059683</v>
      </c>
      <c r="AC175" s="54">
        <f t="shared" si="7"/>
        <v>1854.7091077198218</v>
      </c>
    </row>
    <row r="176" spans="1:53" ht="21" x14ac:dyDescent="0.35">
      <c r="Z176" s="57" t="s">
        <v>248</v>
      </c>
      <c r="AA176" s="54">
        <v>1000000</v>
      </c>
      <c r="AB176" s="54">
        <v>1672</v>
      </c>
      <c r="AC176" s="54">
        <f t="shared" si="7"/>
        <v>598.08612440191382</v>
      </c>
    </row>
    <row r="177" spans="1:53" ht="21" x14ac:dyDescent="0.35">
      <c r="Z177" s="57" t="s">
        <v>249</v>
      </c>
      <c r="AA177" s="54">
        <v>400000</v>
      </c>
      <c r="AB177" s="54">
        <v>1651.3146534367709</v>
      </c>
      <c r="AC177" s="54">
        <f t="shared" si="7"/>
        <v>242.23124234227967</v>
      </c>
    </row>
    <row r="178" spans="1:53" ht="21" x14ac:dyDescent="0.35">
      <c r="Z178" s="57" t="s">
        <v>250</v>
      </c>
      <c r="AA178" s="54">
        <v>550000</v>
      </c>
      <c r="AB178" s="54">
        <v>1705.2031322063874</v>
      </c>
      <c r="AC178" s="54">
        <f t="shared" si="7"/>
        <v>322.54221776401909</v>
      </c>
    </row>
    <row r="179" spans="1:53" ht="21" x14ac:dyDescent="0.35">
      <c r="Z179" s="57" t="s">
        <v>251</v>
      </c>
      <c r="AA179" s="54">
        <v>550000</v>
      </c>
      <c r="AB179" s="54">
        <v>1705.2031322063874</v>
      </c>
      <c r="AC179" s="54">
        <f t="shared" si="7"/>
        <v>322.54221776401909</v>
      </c>
    </row>
    <row r="180" spans="1:53" x14ac:dyDescent="0.35">
      <c r="Z180" s="57" t="s">
        <v>252</v>
      </c>
      <c r="AA180" s="54">
        <v>1000000</v>
      </c>
      <c r="AB180" s="54">
        <v>2718</v>
      </c>
      <c r="AC180" s="54">
        <f t="shared" si="7"/>
        <v>367.91758646063283</v>
      </c>
    </row>
    <row r="181" spans="1:53" x14ac:dyDescent="0.35">
      <c r="Z181" s="57" t="s">
        <v>253</v>
      </c>
      <c r="AA181" s="54">
        <v>500000</v>
      </c>
      <c r="AB181" s="54">
        <v>2778</v>
      </c>
      <c r="AC181" s="54">
        <f t="shared" si="7"/>
        <v>179.98560115190784</v>
      </c>
    </row>
    <row r="182" spans="1:53" x14ac:dyDescent="0.35">
      <c r="Z182" s="57" t="s">
        <v>254</v>
      </c>
      <c r="AA182" s="54">
        <v>1500000</v>
      </c>
      <c r="AB182" s="54">
        <v>3757.0546722113504</v>
      </c>
      <c r="AC182" s="54">
        <f t="shared" si="7"/>
        <v>399.24891460712246</v>
      </c>
    </row>
    <row r="183" spans="1:53" x14ac:dyDescent="0.35">
      <c r="Z183" s="57" t="s">
        <v>310</v>
      </c>
      <c r="AA183" s="54">
        <v>1500000</v>
      </c>
      <c r="AB183" s="78">
        <f>+K24</f>
        <v>4175.4399443981092</v>
      </c>
      <c r="AC183" s="54">
        <f t="shared" si="7"/>
        <v>359.24358150868471</v>
      </c>
    </row>
    <row r="184" spans="1:53" x14ac:dyDescent="0.35">
      <c r="Z184" s="57" t="s">
        <v>255</v>
      </c>
      <c r="AA184" s="54">
        <v>750000</v>
      </c>
      <c r="AB184" s="54">
        <v>468</v>
      </c>
      <c r="AC184" s="54">
        <f t="shared" si="7"/>
        <v>1602.5641025641025</v>
      </c>
    </row>
    <row r="185" spans="1:53" x14ac:dyDescent="0.35">
      <c r="Z185" s="57" t="s">
        <v>256</v>
      </c>
      <c r="AA185" s="54">
        <v>500000</v>
      </c>
      <c r="AB185" s="54">
        <v>440.14008458443607</v>
      </c>
      <c r="AC185" s="54">
        <f t="shared" ref="AC185:AC226" si="8">AA185/AB185</f>
        <v>1136.0019628116386</v>
      </c>
    </row>
    <row r="186" spans="1:53" x14ac:dyDescent="0.35">
      <c r="Z186" s="57" t="s">
        <v>297</v>
      </c>
      <c r="AA186" s="54">
        <v>600000</v>
      </c>
      <c r="AB186" s="54">
        <v>433.46609128921398</v>
      </c>
      <c r="AC186" s="54">
        <f t="shared" si="8"/>
        <v>1384.1913175157051</v>
      </c>
    </row>
    <row r="187" spans="1:53" x14ac:dyDescent="0.3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+K42</f>
        <v>500.64273569298223</v>
      </c>
      <c r="AC187" s="54">
        <f t="shared" si="8"/>
        <v>798.97294314342935</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8"/>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8"/>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8"/>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8"/>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8"/>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8"/>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8"/>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8"/>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8"/>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8"/>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8"/>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8"/>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5">
      <c r="Z200" s="57" t="s">
        <v>266</v>
      </c>
      <c r="AA200" s="54">
        <v>350000</v>
      </c>
      <c r="AB200" s="54">
        <v>594</v>
      </c>
      <c r="AC200" s="54">
        <f t="shared" si="8"/>
        <v>589.22558922558926</v>
      </c>
    </row>
    <row r="201" spans="1:53" x14ac:dyDescent="0.35">
      <c r="Z201" s="57" t="s">
        <v>300</v>
      </c>
      <c r="AA201" s="54">
        <v>350000</v>
      </c>
      <c r="AB201" s="54">
        <v>562.56803416894229</v>
      </c>
      <c r="AC201" s="54">
        <f t="shared" si="8"/>
        <v>622.14697377365212</v>
      </c>
    </row>
    <row r="202" spans="1:53" x14ac:dyDescent="0.35">
      <c r="Z202" s="57" t="s">
        <v>267</v>
      </c>
      <c r="AA202" s="54">
        <v>1000000</v>
      </c>
      <c r="AB202" s="54">
        <v>303</v>
      </c>
      <c r="AC202" s="54">
        <f t="shared" si="8"/>
        <v>3300.3300330033003</v>
      </c>
    </row>
    <row r="203" spans="1:53" x14ac:dyDescent="0.35">
      <c r="Z203" s="57" t="s">
        <v>268</v>
      </c>
      <c r="AA203" s="54">
        <v>500000</v>
      </c>
      <c r="AB203" s="54">
        <v>364.34331501655709</v>
      </c>
      <c r="AC203" s="54">
        <f t="shared" si="8"/>
        <v>1372.3320269435387</v>
      </c>
    </row>
    <row r="204" spans="1:53" x14ac:dyDescent="0.35">
      <c r="Z204" s="57" t="s">
        <v>269</v>
      </c>
      <c r="AA204" s="54">
        <v>300000</v>
      </c>
      <c r="AB204" s="54">
        <v>418.40835577588916</v>
      </c>
      <c r="AC204" s="54">
        <f t="shared" si="8"/>
        <v>717.00288930340605</v>
      </c>
    </row>
    <row r="205" spans="1:53" x14ac:dyDescent="0.35">
      <c r="Z205" s="57" t="s">
        <v>301</v>
      </c>
      <c r="AA205" s="54">
        <v>700000</v>
      </c>
      <c r="AB205" s="54">
        <v>408.27120796660887</v>
      </c>
      <c r="AC205" s="54">
        <f t="shared" si="8"/>
        <v>1714.546571839694</v>
      </c>
    </row>
    <row r="206" spans="1:53" x14ac:dyDescent="0.35">
      <c r="Z206" s="57" t="s">
        <v>151</v>
      </c>
      <c r="AA206" s="54">
        <v>500000</v>
      </c>
      <c r="AB206" s="54">
        <v>1672</v>
      </c>
      <c r="AC206" s="54">
        <f t="shared" si="8"/>
        <v>299.04306220095691</v>
      </c>
    </row>
    <row r="207" spans="1:53" x14ac:dyDescent="0.35">
      <c r="Z207" s="57" t="s">
        <v>41</v>
      </c>
      <c r="AA207" s="54">
        <v>300000</v>
      </c>
      <c r="AB207" s="54">
        <v>938</v>
      </c>
      <c r="AC207" s="54">
        <f t="shared" si="8"/>
        <v>319.82942430703622</v>
      </c>
    </row>
    <row r="208" spans="1:53" x14ac:dyDescent="0.35">
      <c r="Z208" s="57" t="s">
        <v>58</v>
      </c>
      <c r="AA208" s="54">
        <v>250000</v>
      </c>
      <c r="AB208" s="54">
        <v>1897.0637539010254</v>
      </c>
      <c r="AC208" s="54">
        <f t="shared" si="8"/>
        <v>131.78260323930218</v>
      </c>
    </row>
    <row r="209" spans="26:29" x14ac:dyDescent="0.35">
      <c r="Z209" s="57" t="s">
        <v>311</v>
      </c>
      <c r="AA209" s="54">
        <v>200000</v>
      </c>
      <c r="AB209" s="78">
        <f>+K7</f>
        <v>1701.8984325203055</v>
      </c>
      <c r="AC209" s="54">
        <f t="shared" si="8"/>
        <v>117.51582596137904</v>
      </c>
    </row>
    <row r="210" spans="26:29" x14ac:dyDescent="0.35">
      <c r="Z210" s="57" t="s">
        <v>270</v>
      </c>
      <c r="AA210" s="54">
        <v>1000000</v>
      </c>
      <c r="AB210" s="54">
        <v>1342.8612924404426</v>
      </c>
      <c r="AC210" s="54">
        <f t="shared" si="8"/>
        <v>744.67854992130628</v>
      </c>
    </row>
    <row r="211" spans="26:29" ht="21" x14ac:dyDescent="0.35">
      <c r="Z211" s="57" t="s">
        <v>271</v>
      </c>
      <c r="AA211" s="54">
        <v>2000000</v>
      </c>
      <c r="AB211" s="54">
        <v>1346.7659712794889</v>
      </c>
      <c r="AC211" s="54">
        <f t="shared" si="8"/>
        <v>1485.0390065171523</v>
      </c>
    </row>
    <row r="212" spans="26:29" ht="21" x14ac:dyDescent="0.35">
      <c r="Z212" s="57" t="s">
        <v>153</v>
      </c>
      <c r="AA212" s="54">
        <v>2000000</v>
      </c>
      <c r="AB212" s="54">
        <v>961.78863918378602</v>
      </c>
      <c r="AC212" s="54">
        <f t="shared" si="8"/>
        <v>2079.4589564889052</v>
      </c>
    </row>
    <row r="213" spans="26:29" ht="21" x14ac:dyDescent="0.35">
      <c r="Z213" s="57" t="s">
        <v>272</v>
      </c>
      <c r="AA213" s="54">
        <v>1000000</v>
      </c>
      <c r="AB213" s="54">
        <v>961.78863918378602</v>
      </c>
      <c r="AC213" s="54">
        <f t="shared" si="8"/>
        <v>1039.7294782444526</v>
      </c>
    </row>
    <row r="214" spans="26:29" ht="21" x14ac:dyDescent="0.35">
      <c r="Z214" s="57" t="s">
        <v>302</v>
      </c>
      <c r="AA214" s="54">
        <v>1500000</v>
      </c>
      <c r="AB214" s="54">
        <v>967.60812826046197</v>
      </c>
      <c r="AC214" s="54">
        <f t="shared" si="8"/>
        <v>1550.2143442063232</v>
      </c>
    </row>
    <row r="215" spans="26:29" ht="21" x14ac:dyDescent="0.35">
      <c r="Z215" s="57" t="s">
        <v>303</v>
      </c>
      <c r="AA215" s="54">
        <v>500000</v>
      </c>
      <c r="AB215" s="54">
        <v>967.60812826046197</v>
      </c>
      <c r="AC215" s="54">
        <f t="shared" si="8"/>
        <v>516.73811473544106</v>
      </c>
    </row>
    <row r="216" spans="26:29" x14ac:dyDescent="0.35">
      <c r="Z216" s="57" t="s">
        <v>119</v>
      </c>
      <c r="AA216" s="54">
        <v>700000</v>
      </c>
      <c r="AB216" s="54">
        <v>251.8129083341228</v>
      </c>
      <c r="AC216" s="54">
        <f t="shared" si="8"/>
        <v>2779.8416079258</v>
      </c>
    </row>
    <row r="217" spans="26:29" x14ac:dyDescent="0.35">
      <c r="Z217" s="57" t="s">
        <v>304</v>
      </c>
      <c r="AA217" s="54">
        <v>500000</v>
      </c>
      <c r="AB217" s="54">
        <v>444.2146039315499</v>
      </c>
      <c r="AC217" s="54">
        <f t="shared" si="8"/>
        <v>1125.5820848182789</v>
      </c>
    </row>
    <row r="218" spans="26:29" x14ac:dyDescent="0.35">
      <c r="Z218" s="57" t="s">
        <v>273</v>
      </c>
      <c r="AA218" s="54">
        <v>2850000</v>
      </c>
      <c r="AB218" s="54">
        <v>1317.7593572284165</v>
      </c>
      <c r="AC218" s="54">
        <f t="shared" si="8"/>
        <v>2162.7621039961923</v>
      </c>
    </row>
    <row r="219" spans="26:29" x14ac:dyDescent="0.35">
      <c r="Z219" s="57" t="s">
        <v>274</v>
      </c>
      <c r="AA219" s="54">
        <v>1000000</v>
      </c>
      <c r="AB219" s="54">
        <v>1373.2918981154162</v>
      </c>
      <c r="AC219" s="54">
        <f t="shared" si="8"/>
        <v>728.17730984382206</v>
      </c>
    </row>
    <row r="220" spans="26:29" x14ac:dyDescent="0.35">
      <c r="Z220" s="57" t="s">
        <v>275</v>
      </c>
      <c r="AA220" s="54">
        <v>1150000</v>
      </c>
      <c r="AB220" s="54">
        <v>1373.2918981154162</v>
      </c>
      <c r="AC220" s="54">
        <f t="shared" si="8"/>
        <v>837.40390632039544</v>
      </c>
    </row>
    <row r="221" spans="26:29" x14ac:dyDescent="0.35">
      <c r="Z221" s="57" t="s">
        <v>305</v>
      </c>
      <c r="AA221" s="54">
        <v>350000</v>
      </c>
      <c r="AB221" s="54">
        <v>1046.4718282656038</v>
      </c>
      <c r="AC221" s="54">
        <f t="shared" si="8"/>
        <v>334.45716410740005</v>
      </c>
    </row>
    <row r="222" spans="26:29" x14ac:dyDescent="0.35">
      <c r="Z222" s="57" t="s">
        <v>277</v>
      </c>
      <c r="AA222" s="54">
        <v>2000000</v>
      </c>
      <c r="AB222" s="54">
        <v>9542.287084698175</v>
      </c>
      <c r="AC222" s="54">
        <f t="shared" si="8"/>
        <v>209.5933587249917</v>
      </c>
    </row>
    <row r="223" spans="26:29" x14ac:dyDescent="0.35">
      <c r="Z223" s="57" t="s">
        <v>306</v>
      </c>
      <c r="AA223" s="54">
        <v>1000000</v>
      </c>
      <c r="AB223" s="54">
        <v>9542.287084698175</v>
      </c>
      <c r="AC223" s="54">
        <f t="shared" si="8"/>
        <v>104.79667936249585</v>
      </c>
    </row>
    <row r="224" spans="26:29" x14ac:dyDescent="0.35">
      <c r="Z224" s="57" t="s">
        <v>279</v>
      </c>
      <c r="AA224" s="54">
        <v>500000</v>
      </c>
      <c r="AB224" s="54">
        <v>444.2146039315499</v>
      </c>
      <c r="AC224" s="54">
        <f t="shared" si="8"/>
        <v>1125.5820848182789</v>
      </c>
    </row>
    <row r="225" spans="26:29" x14ac:dyDescent="0.35">
      <c r="Z225" s="57" t="s">
        <v>282</v>
      </c>
      <c r="AA225" s="54">
        <v>300000</v>
      </c>
      <c r="AB225" s="54">
        <v>374.87527623590256</v>
      </c>
      <c r="AC225" s="54">
        <f t="shared" si="8"/>
        <v>800.2661658893054</v>
      </c>
    </row>
    <row r="226" spans="26:29" x14ac:dyDescent="0.35">
      <c r="Z226" s="57" t="s">
        <v>281</v>
      </c>
      <c r="AA226" s="54">
        <v>800000</v>
      </c>
      <c r="AB226" s="90">
        <f>+K6</f>
        <v>3717.6637219636959</v>
      </c>
      <c r="AC226" s="54">
        <f t="shared" si="8"/>
        <v>215.1889089036365</v>
      </c>
    </row>
    <row r="227" spans="26:29" x14ac:dyDescent="0.35">
      <c r="Z227" s="57"/>
      <c r="AA227" s="81">
        <f>SUM(AA3:AA226)</f>
        <v>191386427</v>
      </c>
      <c r="AB227" s="81">
        <f>SUM(AB3:AB226)</f>
        <v>324054.39571275079</v>
      </c>
      <c r="AC227" s="81">
        <f>SUM(AC3:AC226)</f>
        <v>204198.85767156823</v>
      </c>
    </row>
    <row r="228" spans="26:29" x14ac:dyDescent="0.35">
      <c r="Z228" s="61"/>
      <c r="AA228" s="54"/>
      <c r="AB228" s="61"/>
      <c r="AC228" s="61"/>
    </row>
    <row r="229" spans="26:29" x14ac:dyDescent="0.35">
      <c r="Z229" s="61"/>
      <c r="AA229" s="54"/>
      <c r="AB229" s="61"/>
      <c r="AC229" s="61"/>
    </row>
    <row r="230" spans="26:29" x14ac:dyDescent="0.35">
      <c r="Z230" s="61"/>
      <c r="AA230" s="61"/>
      <c r="AB230" s="61"/>
      <c r="AC230" s="61"/>
    </row>
    <row r="231" spans="26:29" x14ac:dyDescent="0.35">
      <c r="Z231" s="61"/>
      <c r="AA231" s="61"/>
      <c r="AB231" s="61"/>
      <c r="AC231" s="61"/>
    </row>
    <row r="232" spans="26:29" x14ac:dyDescent="0.35">
      <c r="Z232" s="61"/>
      <c r="AA232" s="61"/>
      <c r="AB232" s="61"/>
      <c r="AC232" s="61"/>
    </row>
    <row r="233" spans="26:29" x14ac:dyDescent="0.35">
      <c r="AC233" s="61"/>
    </row>
    <row r="234" spans="26:29" x14ac:dyDescent="0.35">
      <c r="AC234" s="61"/>
    </row>
    <row r="235" spans="26:29" x14ac:dyDescent="0.35">
      <c r="AC235" s="61"/>
    </row>
    <row r="236" spans="26:29" x14ac:dyDescent="0.35">
      <c r="AC236" s="61"/>
    </row>
    <row r="237" spans="26:29" x14ac:dyDescent="0.35">
      <c r="AC237" s="61"/>
    </row>
    <row r="247" spans="26:29" x14ac:dyDescent="0.35">
      <c r="Z247" s="82"/>
      <c r="AA247" s="82"/>
      <c r="AB247" s="3"/>
    </row>
    <row r="248" spans="26:29" x14ac:dyDescent="0.35">
      <c r="Z248" s="71"/>
      <c r="AA248" s="71"/>
      <c r="AB248" s="71"/>
    </row>
    <row r="249" spans="26:29" x14ac:dyDescent="0.35">
      <c r="Z249" s="71"/>
      <c r="AA249" s="71"/>
      <c r="AB249" s="71"/>
      <c r="AC249" s="71"/>
    </row>
    <row r="250" spans="26:29" x14ac:dyDescent="0.35">
      <c r="Z250" s="71"/>
      <c r="AA250" s="71"/>
      <c r="AB250" s="71"/>
      <c r="AC250" s="71"/>
    </row>
    <row r="251" spans="26:29" x14ac:dyDescent="0.35">
      <c r="Z251" s="71"/>
      <c r="AA251" s="71"/>
      <c r="AB251" s="71"/>
      <c r="AC251" s="71"/>
    </row>
    <row r="252" spans="26:29" x14ac:dyDescent="0.35">
      <c r="Z252" s="71"/>
      <c r="AA252" s="71"/>
      <c r="AB252" s="71"/>
      <c r="AC252" s="71"/>
    </row>
    <row r="253" spans="26:29" x14ac:dyDescent="0.35">
      <c r="Z253" s="71"/>
      <c r="AA253" s="71"/>
      <c r="AB253" s="71"/>
      <c r="AC253" s="71"/>
    </row>
    <row r="254" spans="26:29" x14ac:dyDescent="0.35">
      <c r="Z254" s="71"/>
      <c r="AA254" s="71"/>
      <c r="AB254" s="71"/>
      <c r="AC254" s="71"/>
    </row>
    <row r="255" spans="26:29" x14ac:dyDescent="0.35">
      <c r="Z255" s="71"/>
      <c r="AA255" s="71"/>
      <c r="AB255" s="71"/>
      <c r="AC255" s="71"/>
    </row>
    <row r="256" spans="26:29" x14ac:dyDescent="0.35">
      <c r="Z256" s="71"/>
      <c r="AA256" s="71"/>
      <c r="AB256" s="71"/>
      <c r="AC256" s="71"/>
    </row>
    <row r="257" spans="26:29" x14ac:dyDescent="0.35">
      <c r="Z257" s="71"/>
      <c r="AA257" s="71"/>
      <c r="AB257" s="71"/>
      <c r="AC257" s="71"/>
    </row>
    <row r="258" spans="26:29" x14ac:dyDescent="0.35">
      <c r="Z258" s="71"/>
      <c r="AA258" s="71"/>
      <c r="AB258" s="71"/>
      <c r="AC258" s="71"/>
    </row>
    <row r="259" spans="26:29" x14ac:dyDescent="0.35">
      <c r="Z259" s="71"/>
      <c r="AA259" s="71"/>
      <c r="AB259" s="71"/>
      <c r="AC259" s="71"/>
    </row>
    <row r="260" spans="26:29" x14ac:dyDescent="0.35">
      <c r="Z260" s="71"/>
      <c r="AA260" s="71"/>
      <c r="AB260" s="71"/>
      <c r="AC260" s="71"/>
    </row>
    <row r="261" spans="26:29" x14ac:dyDescent="0.35">
      <c r="Z261" s="71"/>
      <c r="AA261" s="71"/>
      <c r="AB261" s="71"/>
      <c r="AC261" s="71"/>
    </row>
    <row r="262" spans="26:29" x14ac:dyDescent="0.35">
      <c r="Z262" s="71"/>
      <c r="AA262" s="71"/>
      <c r="AB262" s="71"/>
      <c r="AC262" s="71"/>
    </row>
    <row r="263" spans="26:29" x14ac:dyDescent="0.35">
      <c r="Z263" s="71"/>
      <c r="AA263" s="71"/>
      <c r="AB263" s="71"/>
      <c r="AC263" s="71"/>
    </row>
    <row r="264" spans="26:29" x14ac:dyDescent="0.35">
      <c r="Z264" s="71"/>
      <c r="AA264" s="71"/>
      <c r="AB264" s="71"/>
      <c r="AC264" s="71"/>
    </row>
    <row r="265" spans="26:29" x14ac:dyDescent="0.35">
      <c r="Z265" s="71"/>
      <c r="AA265" s="71"/>
      <c r="AB265" s="71"/>
      <c r="AC265" s="71"/>
    </row>
    <row r="266" spans="26:29" x14ac:dyDescent="0.35">
      <c r="AC266"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Mar-20</vt:lpstr>
      <vt:lpstr>Jun-20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SERGIO ANDRES</cp:lastModifiedBy>
  <cp:lastPrinted>2020-01-27T20:54:29Z</cp:lastPrinted>
  <dcterms:created xsi:type="dcterms:W3CDTF">2019-04-22T21:48:44Z</dcterms:created>
  <dcterms:modified xsi:type="dcterms:W3CDTF">2020-10-28T19:58:53Z</dcterms:modified>
</cp:coreProperties>
</file>