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\\192.168.1.20\Storage\Stacy's Stuff\School\OSU Class Files\Spring 2021\MSIS 3233-26794 Prescriptive Analytics\Assignments\CP3\"/>
    </mc:Choice>
  </mc:AlternateContent>
  <xr:revisionPtr revIDLastSave="0" documentId="13_ncr:1_{9E06B06B-04C6-457E-A80F-4CD72C620230}" xr6:coauthVersionLast="46" xr6:coauthVersionMax="46" xr10:uidLastSave="{00000000-0000-0000-0000-000000000000}"/>
  <bookViews>
    <workbookView xWindow="-120" yWindow="-120" windowWidth="29040" windowHeight="16440" xr2:uid="{00000000-000D-0000-FFFF-FFFF00000000}"/>
  </bookViews>
  <sheets>
    <sheet name="Solved" sheetId="5" r:id="rId1"/>
    <sheet name="CP3-2" sheetId="4" r:id="rId2"/>
  </sheets>
  <definedNames>
    <definedName name="solver_adj" localSheetId="0" hidden="1">Solved!$D$5:$G$14</definedName>
    <definedName name="solver_cvg" localSheetId="1" hidden="1">0.0001</definedName>
    <definedName name="solver_cvg" localSheetId="0" hidden="1">0.0001</definedName>
    <definedName name="solver_drv" localSheetId="1" hidden="1">1</definedName>
    <definedName name="solver_drv" localSheetId="0" hidden="1">1</definedName>
    <definedName name="solver_eng" localSheetId="1" hidden="1">2</definedName>
    <definedName name="solver_eng" localSheetId="0" hidden="1">2</definedName>
    <definedName name="solver_est" localSheetId="1" hidden="1">1</definedName>
    <definedName name="solver_est" localSheetId="0" hidden="1">1</definedName>
    <definedName name="solver_itr" localSheetId="1" hidden="1">2147483647</definedName>
    <definedName name="solver_itr" localSheetId="0" hidden="1">2147483647</definedName>
    <definedName name="solver_lhs1" localSheetId="1" hidden="1">'CP3-2'!$C$14:$F$14</definedName>
    <definedName name="solver_lhs1" localSheetId="0" hidden="1">Solved!$D$15:$G$15</definedName>
    <definedName name="solver_lhs2" localSheetId="1" hidden="1">'CP3-2'!$C$4:$F$13</definedName>
    <definedName name="solver_lhs2" localSheetId="0" hidden="1">Solved!$D$15:$G$15</definedName>
    <definedName name="solver_lhs3" localSheetId="1" hidden="1">'CP3-2'!$C$33</definedName>
    <definedName name="solver_lhs3" localSheetId="0" hidden="1">Solved!$D$5:$G$14</definedName>
    <definedName name="solver_lhs4" localSheetId="1" hidden="1">'CP3-2'!$C$4:$F$13</definedName>
    <definedName name="solver_lhs4" localSheetId="0" hidden="1">Solved!$D$5:$G$14</definedName>
    <definedName name="solver_lhs5" localSheetId="1" hidden="1">'CP3-2'!$G$30</definedName>
    <definedName name="solver_lhs5" localSheetId="0" hidden="1">Solved!$H$29</definedName>
    <definedName name="solver_lhs6" localSheetId="1" hidden="1">'CP3-2'!$C$14:$F$14</definedName>
    <definedName name="solver_lhs6" localSheetId="0" hidden="1">Solved!$I$5:$I$14</definedName>
    <definedName name="solver_lhs7" localSheetId="1" hidden="1">'CP3-2'!$G$4:$G$13</definedName>
    <definedName name="solver_lhs7" localSheetId="0" hidden="1">Solved!$I$5:$I$14</definedName>
    <definedName name="solver_lhs8" localSheetId="1" hidden="1">'CP3-2'!$G$4:$G$13</definedName>
    <definedName name="solver_lhs8" localSheetId="0" hidden="1">Solved!$M$5:$M$14</definedName>
    <definedName name="solver_mip" localSheetId="1" hidden="1">2147483647</definedName>
    <definedName name="solver_mip" localSheetId="0" hidden="1">2147483647</definedName>
    <definedName name="solver_mni" localSheetId="1" hidden="1">30</definedName>
    <definedName name="solver_mni" localSheetId="0" hidden="1">30</definedName>
    <definedName name="solver_mrt" localSheetId="1" hidden="1">0.075</definedName>
    <definedName name="solver_mrt" localSheetId="0" hidden="1">0.075</definedName>
    <definedName name="solver_msl" localSheetId="1" hidden="1">2</definedName>
    <definedName name="solver_msl" localSheetId="0" hidden="1">2</definedName>
    <definedName name="solver_neg" localSheetId="1" hidden="1">1</definedName>
    <definedName name="solver_neg" localSheetId="0" hidden="1">1</definedName>
    <definedName name="solver_nod" localSheetId="1" hidden="1">2147483647</definedName>
    <definedName name="solver_nod" localSheetId="0" hidden="1">2147483647</definedName>
    <definedName name="solver_num" localSheetId="1" hidden="1">7</definedName>
    <definedName name="solver_num" localSheetId="0" hidden="1">8</definedName>
    <definedName name="solver_nwt" localSheetId="1" hidden="1">1</definedName>
    <definedName name="solver_nwt" localSheetId="0" hidden="1">1</definedName>
    <definedName name="solver_opt" localSheetId="1" hidden="1">'CP3-2'!$G$31</definedName>
    <definedName name="solver_opt" localSheetId="0" hidden="1">Solved!$O$24</definedName>
    <definedName name="solver_pre" localSheetId="1" hidden="1">0.000001</definedName>
    <definedName name="solver_pre" localSheetId="0" hidden="1">0.000001</definedName>
    <definedName name="solver_rbv" localSheetId="1" hidden="1">1</definedName>
    <definedName name="solver_rbv" localSheetId="0" hidden="1">1</definedName>
    <definedName name="solver_rel1" localSheetId="1" hidden="1">1</definedName>
    <definedName name="solver_rel1" localSheetId="0" hidden="1">1</definedName>
    <definedName name="solver_rel2" localSheetId="1" hidden="1">1</definedName>
    <definedName name="solver_rel2" localSheetId="0" hidden="1">3</definedName>
    <definedName name="solver_rel3" localSheetId="1" hidden="1">3</definedName>
    <definedName name="solver_rel3" localSheetId="0" hidden="1">1</definedName>
    <definedName name="solver_rel4" localSheetId="1" hidden="1">4</definedName>
    <definedName name="solver_rel4" localSheetId="0" hidden="1">4</definedName>
    <definedName name="solver_rel5" localSheetId="1" hidden="1">1</definedName>
    <definedName name="solver_rel5" localSheetId="0" hidden="1">1</definedName>
    <definedName name="solver_rel6" localSheetId="1" hidden="1">3</definedName>
    <definedName name="solver_rel6" localSheetId="0" hidden="1">1</definedName>
    <definedName name="solver_rel7" localSheetId="1" hidden="1">1</definedName>
    <definedName name="solver_rel7" localSheetId="0" hidden="1">3</definedName>
    <definedName name="solver_rel8" localSheetId="1" hidden="1">1</definedName>
    <definedName name="solver_rel8" localSheetId="0" hidden="1">3</definedName>
    <definedName name="solver_rhs1" localSheetId="1" hidden="1">'CP3-2'!$C$15:$F$15</definedName>
    <definedName name="solver_rhs1" localSheetId="0" hidden="1">Solved!$D$16:$G$16</definedName>
    <definedName name="solver_rhs2" localSheetId="1" hidden="1">275</definedName>
    <definedName name="solver_rhs2" localSheetId="0" hidden="1">Solved!$D$17:$G$17</definedName>
    <definedName name="solver_rhs3" localSheetId="1" hidden="1">'CP3-2'!$D$33</definedName>
    <definedName name="solver_rhs3" localSheetId="0" hidden="1">275</definedName>
    <definedName name="solver_rhs4" localSheetId="1" hidden="1">integer</definedName>
    <definedName name="solver_rhs4" localSheetId="0" hidden="1">integer</definedName>
    <definedName name="solver_rhs5" localSheetId="1" hidden="1">1780000</definedName>
    <definedName name="solver_rhs5" localSheetId="0" hidden="1">1780000</definedName>
    <definedName name="solver_rhs6" localSheetId="1" hidden="1">'CP3-2'!$C$18:$F$18</definedName>
    <definedName name="solver_rhs6" localSheetId="0" hidden="1">Solved!$J$5:$J$14</definedName>
    <definedName name="solver_rhs7" localSheetId="1" hidden="1">'CP3-2'!$H$4:$H$13</definedName>
    <definedName name="solver_rhs7" localSheetId="0" hidden="1">Solved!$K$5:$K$14</definedName>
    <definedName name="solver_rhs8" localSheetId="1" hidden="1">'CP3-2'!$H$4:$H$13</definedName>
    <definedName name="solver_rhs8" localSheetId="0" hidden="1">Solved!$N$5:$N$14</definedName>
    <definedName name="solver_rlx" localSheetId="1" hidden="1">2</definedName>
    <definedName name="solver_rlx" localSheetId="0" hidden="1">2</definedName>
    <definedName name="solver_rsd" localSheetId="1" hidden="1">0</definedName>
    <definedName name="solver_rsd" localSheetId="0" hidden="1">0</definedName>
    <definedName name="solver_scl" localSheetId="1" hidden="1">1</definedName>
    <definedName name="solver_scl" localSheetId="0" hidden="1">2</definedName>
    <definedName name="solver_sho" localSheetId="1" hidden="1">2</definedName>
    <definedName name="solver_sho" localSheetId="0" hidden="1">2</definedName>
    <definedName name="solver_ssz" localSheetId="1" hidden="1">100</definedName>
    <definedName name="solver_ssz" localSheetId="0" hidden="1">100</definedName>
    <definedName name="solver_tim" localSheetId="1" hidden="1">2147483647</definedName>
    <definedName name="solver_tim" localSheetId="0" hidden="1">2147483647</definedName>
    <definedName name="solver_tol" localSheetId="1" hidden="1">0.01</definedName>
    <definedName name="solver_tol" localSheetId="0" hidden="1">0.01</definedName>
    <definedName name="solver_typ" localSheetId="1" hidden="1">1</definedName>
    <definedName name="solver_typ" localSheetId="0" hidden="1">1</definedName>
    <definedName name="solver_val" localSheetId="1" hidden="1">0</definedName>
    <definedName name="solver_val" localSheetId="0" hidden="1">0</definedName>
    <definedName name="solver_ver" localSheetId="1" hidden="1">3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6" i="5" l="1"/>
  <c r="K7" i="5"/>
  <c r="K8" i="5"/>
  <c r="K9" i="5"/>
  <c r="K10" i="5"/>
  <c r="K11" i="5"/>
  <c r="K12" i="5"/>
  <c r="K13" i="5"/>
  <c r="K14" i="5"/>
  <c r="K5" i="5"/>
  <c r="M6" i="5"/>
  <c r="M7" i="5"/>
  <c r="M8" i="5"/>
  <c r="M9" i="5"/>
  <c r="M10" i="5"/>
  <c r="M11" i="5"/>
  <c r="M12" i="5"/>
  <c r="M13" i="5"/>
  <c r="M14" i="5"/>
  <c r="M5" i="5"/>
  <c r="H29" i="5"/>
  <c r="I5" i="5"/>
  <c r="N5" i="5" s="1"/>
  <c r="G15" i="5"/>
  <c r="F15" i="5"/>
  <c r="E15" i="5"/>
  <c r="D15" i="5"/>
  <c r="I14" i="5"/>
  <c r="N14" i="5" s="1"/>
  <c r="I13" i="5"/>
  <c r="N13" i="5" s="1"/>
  <c r="I12" i="5"/>
  <c r="N12" i="5" s="1"/>
  <c r="I11" i="5"/>
  <c r="N11" i="5" s="1"/>
  <c r="I10" i="5"/>
  <c r="N10" i="5" s="1"/>
  <c r="I9" i="5"/>
  <c r="N9" i="5" s="1"/>
  <c r="I8" i="5"/>
  <c r="N8" i="5" s="1"/>
  <c r="I7" i="5"/>
  <c r="N7" i="5" s="1"/>
  <c r="I6" i="5"/>
  <c r="N6" i="5" s="1"/>
  <c r="D33" i="4"/>
  <c r="D18" i="4"/>
  <c r="E18" i="4"/>
  <c r="F18" i="4"/>
  <c r="C18" i="4"/>
  <c r="G30" i="4"/>
  <c r="D14" i="4"/>
  <c r="E14" i="4"/>
  <c r="F14" i="4"/>
  <c r="C14" i="4"/>
  <c r="G5" i="4"/>
  <c r="J5" i="4" s="1"/>
  <c r="G6" i="4"/>
  <c r="J6" i="4" s="1"/>
  <c r="G7" i="4"/>
  <c r="J7" i="4" s="1"/>
  <c r="G8" i="4"/>
  <c r="J8" i="4" s="1"/>
  <c r="G9" i="4"/>
  <c r="J9" i="4" s="1"/>
  <c r="G10" i="4"/>
  <c r="J10" i="4" s="1"/>
  <c r="G11" i="4"/>
  <c r="J11" i="4" s="1"/>
  <c r="G12" i="4"/>
  <c r="J12" i="4" s="1"/>
  <c r="G13" i="4"/>
  <c r="J13" i="4" s="1"/>
  <c r="G4" i="4"/>
  <c r="J4" i="4" s="1"/>
  <c r="H30" i="5" l="1"/>
  <c r="C33" i="4"/>
  <c r="G31" i="4"/>
</calcChain>
</file>

<file path=xl/sharedStrings.xml><?xml version="1.0" encoding="utf-8"?>
<sst xmlns="http://schemas.openxmlformats.org/spreadsheetml/2006/main" count="90" uniqueCount="37">
  <si>
    <t>MAX</t>
  </si>
  <si>
    <t>CP3-2: Valiant Vaccines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</si>
  <si>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</si>
  <si>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</si>
  <si>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</si>
  <si>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</si>
  <si>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</si>
  <si>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</si>
  <si>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</si>
  <si>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</si>
  <si>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</si>
  <si>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</si>
  <si>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DENVER</t>
  </si>
  <si>
    <t>OMAHA</t>
  </si>
  <si>
    <t>KC</t>
  </si>
  <si>
    <t>OKC</t>
  </si>
  <si>
    <t>SUPPLY</t>
  </si>
  <si>
    <t>DEMAND</t>
  </si>
  <si>
    <t>MILEAGE</t>
  </si>
  <si>
    <t>REVENUE</t>
  </si>
  <si>
    <t>QUALITY</t>
  </si>
  <si>
    <t>SUPPLY MIN</t>
  </si>
  <si>
    <t>DEMAND MIN</t>
  </si>
  <si>
    <t>MAX REVENUE</t>
  </si>
  <si>
    <t>VACCINES</t>
  </si>
  <si>
    <t>TOTAL MILEAGE</t>
  </si>
  <si>
    <t>VACC TOTAL</t>
  </si>
  <si>
    <t xml:space="preserve">Works Without Quality Constraint </t>
  </si>
  <si>
    <t>Can't get constraint to work:</t>
  </si>
  <si>
    <t>demand min</t>
  </si>
  <si>
    <t>supply min</t>
  </si>
  <si>
    <t>Q</t>
  </si>
  <si>
    <t>1)</t>
  </si>
  <si>
    <t>2)</t>
  </si>
  <si>
    <t>3)</t>
  </si>
  <si>
    <t>6)</t>
  </si>
  <si>
    <t>Quality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</si>
</sst>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2" xfId="0" applyFont="1" applyFill="1" applyBorder="1" applyAlignment="1">
      <alignment horizontal="center"/>
    </xf>
    <xf numFmtId="0" fontId="0" fillId="0" borderId="3" xfId="0" applyFont="1" applyFill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0" fontId="0" fillId="0" borderId="5" xfId="0" applyFont="1" applyFill="1" applyBorder="1" applyAlignment="1">
      <alignment horizontal="center"/>
    </xf>
    <xf numFmtId="0" fontId="0" fillId="0" borderId="6" xfId="0" applyFont="1" applyFill="1" applyBorder="1" applyAlignment="1">
      <alignment horizontal="center"/>
    </xf>
    <xf numFmtId="0" fontId="0" fillId="0" borderId="7" xfId="0" applyFont="1" applyFill="1" applyBorder="1" applyAlignment="1">
      <alignment horizontal="center"/>
    </xf>
    <xf numFmtId="0" fontId="0" fillId="0" borderId="8" xfId="0" applyFont="1" applyFill="1" applyBorder="1" applyAlignment="1">
      <alignment horizontal="center"/>
    </xf>
    <xf numFmtId="0" fontId="0" fillId="0" borderId="0" xfId="0" applyFont="1" applyFill="1" applyBorder="1" applyAlignment="1">
      <alignment wrapText="1"/>
    </xf>
    <xf numFmtId="0" fontId="1" fillId="0" borderId="0" xfId="0" applyFont="1" applyFill="1" applyBorder="1" applyAlignment="1">
      <alignment horizontal="right"/>
    </xf>
    <xf numFmtId="0" fontId="1" fillId="0" borderId="0" xfId="0" applyFont="1"/>
    <xf numFmtId="0" fontId="0" fillId="0" borderId="0" xfId="0" applyFont="1" applyFill="1" applyBorder="1" applyAlignment="1">
      <alignment horizontal="center" wrapText="1"/>
    </xf>
    <xf numFmtId="0" fontId="0" fillId="2" borderId="0" xfId="0" applyFill="1"/>
    <xf numFmtId="0" fontId="0" fillId="0" borderId="0" xfId="0" applyFill="1"/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2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2" fontId="0" fillId="0" borderId="0" xfId="0" applyNumberFormat="1" applyAlignment="1">
      <alignment wrapText="1"/>
    </xf>
    <xf numFmtId="2" fontId="0" fillId="2" borderId="0" xfId="0" applyNumberFormat="1" applyFont="1" applyFill="1" applyBorder="1" applyAlignment="1">
      <alignment horizontal="center"/>
    </xf>
    <xf numFmtId="0" fontId="0" fillId="0" borderId="9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11" xfId="0" applyFont="1" applyFill="1" applyBorder="1" applyAlignment="1">
      <alignment horizontal="center"/>
    </xf>
    <xf numFmtId="0" fontId="0" fillId="0" borderId="12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center"/>
    </xf>
    <xf numFmtId="0" fontId="0" fillId="0" borderId="12" xfId="0" applyFont="1" applyFill="1" applyBorder="1" applyAlignment="1">
      <alignment horizontal="center" wrapText="1"/>
    </xf>
    <xf numFmtId="0" fontId="0" fillId="0" borderId="13" xfId="0" applyFont="1" applyFill="1" applyBorder="1" applyAlignment="1">
      <alignment horizontal="center" wrapText="1"/>
    </xf>
    <xf numFmtId="0" fontId="0" fillId="0" borderId="14" xfId="0" applyFont="1" applyFill="1" applyBorder="1" applyAlignment="1">
      <alignment horizontal="center"/>
    </xf>
    <xf numFmtId="0" fontId="0" fillId="0" borderId="15" xfId="0" applyFont="1" applyFill="1" applyBorder="1" applyAlignment="1">
      <alignment horizontal="center"/>
    </xf>
    <xf numFmtId="0" fontId="0" fillId="0" borderId="16" xfId="0" applyFont="1" applyFill="1" applyBorder="1" applyAlignment="1">
      <alignment horizontal="center"/>
    </xf>
    <xf numFmtId="2" fontId="0" fillId="0" borderId="0" xfId="0" applyNumberFormat="1" applyAlignment="1">
      <alignment horizontal="center"/>
    </xf>
    <xf numFmtId="2" fontId="0" fillId="2" borderId="0" xfId="0" applyNumberFormat="1" applyFill="1" applyAlignment="1">
      <alignment horizontal="center"/>
    </xf>
    <xf numFmtId="9" fontId="0" fillId="0" borderId="0" xfId="0" applyNumberFormat="1" applyAlignment="1">
      <alignment horizontal="right"/>
    </xf>
    <xf numFmtId="0" fontId="0" fillId="0" borderId="0" xfId="0" applyBorder="1" applyAlignment="1">
      <alignment horizontal="center"/>
    </xf>
    <xf numFmtId="0" fontId="0" fillId="0" borderId="0" xfId="0" applyFont="1" applyFill="1" applyBorder="1" applyAlignment="1">
      <alignment horizontal="left"/>
    </xf>
    <xf numFmtId="0" fontId="0" fillId="0" borderId="0" xfId="0" applyAlignment="1">
      <alignment horizontal="center"/>
    </xf>
    <xf numFmtId="0" fontId="0" fillId="0" borderId="0" xfId="0" applyFont="1" applyFill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</xdr:row>
      <xdr:rowOff>0</xdr:rowOff>
    </xdr:from>
    <xdr:to>
      <xdr:col>23</xdr:col>
      <xdr:colOff>561295</xdr:colOff>
      <xdr:row>30</xdr:row>
      <xdr:rowOff>151688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ABDEF53-398A-4BCF-BDB3-7577048656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963150" y="190500"/>
          <a:ext cx="5438095" cy="569523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19049</xdr:colOff>
      <xdr:row>25</xdr:row>
      <xdr:rowOff>62544</xdr:rowOff>
    </xdr:from>
    <xdr:to>
      <xdr:col>17</xdr:col>
      <xdr:colOff>352424</xdr:colOff>
      <xdr:row>37</xdr:row>
      <xdr:rowOff>136029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9226AEF-9881-495F-B628-311C3E0032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91349" y="5034594"/>
          <a:ext cx="3990975" cy="2549985"/>
        </a:xfrm>
        <a:prstGeom prst="rect">
          <a:avLst/>
        </a:prstGeom>
      </xdr:spPr>
    </xdr:pic>
    <xdr:clientData/>
  </xdr:twoCellAnchor>
  <xdr:twoCellAnchor editAs="oneCell">
    <xdr:from>
      <xdr:col>11</xdr:col>
      <xdr:colOff>19051</xdr:colOff>
      <xdr:row>1</xdr:row>
      <xdr:rowOff>9526</xdr:rowOff>
    </xdr:from>
    <xdr:to>
      <xdr:col>17</xdr:col>
      <xdr:colOff>372773</xdr:colOff>
      <xdr:row>23</xdr:row>
      <xdr:rowOff>28576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66B7000-E184-4DEB-973C-DEA63A81CD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991351" y="200026"/>
          <a:ext cx="4011322" cy="42291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2CC2C-7DD1-44AB-9FAB-7EEC21518493}">
  <dimension ref="A1:N42"/>
  <sheetViews>
    <sheetView tabSelected="1" workbookViewId="0">
      <selection activeCell="H3" sqref="H3"/>
    </sheetView>
  </sheetViews>
  <sheetFormatPr defaultRowHeight="15" x14ac:dyDescent="0.25"/>
  <cols>
    <col min="1" max="1" width="13.140625" customWidth="1"/>
    <col min="10" max="10" width="12.7109375" customWidth="1"/>
    <col min="12" max="12" width="13.85546875" style="19" customWidth="1"/>
  </cols>
  <sheetData>
    <row r="1" spans="1:14" x14ac:dyDescent="0.25">
      <c r="A1" s="2" t="s">
        <v>1</v>
      </c>
      <c r="B1" s="1"/>
      <c r="C1" s="1"/>
      <c r="D1" s="18"/>
      <c r="E1" s="18"/>
      <c r="F1" s="18"/>
      <c r="I1" s="21"/>
    </row>
    <row r="2" spans="1:14" x14ac:dyDescent="0.25">
      <c r="A2" t="s">
        <v>0</v>
      </c>
      <c r="B2" s="12"/>
      <c r="C2" s="42" t="s">
        <v>31</v>
      </c>
      <c r="D2" s="15">
        <v>3</v>
      </c>
      <c r="E2" s="15">
        <v>2.5</v>
      </c>
      <c r="F2" s="15">
        <v>3.45</v>
      </c>
      <c r="G2" s="15">
        <v>2.7</v>
      </c>
      <c r="H2" s="19"/>
      <c r="I2" s="19"/>
      <c r="J2" s="36"/>
      <c r="K2" s="19"/>
      <c r="L2"/>
    </row>
    <row r="3" spans="1:14" x14ac:dyDescent="0.25">
      <c r="B3" s="12"/>
      <c r="C3" s="12"/>
      <c r="D3" s="15"/>
      <c r="E3" s="15"/>
      <c r="F3" s="15"/>
      <c r="G3" s="15"/>
      <c r="H3" s="19"/>
      <c r="I3" s="19"/>
      <c r="J3" s="36" t="s">
        <v>34</v>
      </c>
      <c r="K3" s="19" t="s">
        <v>33</v>
      </c>
      <c r="L3"/>
      <c r="M3" t="s">
        <v>35</v>
      </c>
    </row>
    <row r="4" spans="1:14" ht="15.75" thickBot="1" x14ac:dyDescent="0.3">
      <c r="B4" s="3" t="s">
        <v>19</v>
      </c>
      <c r="C4" s="13" t="s">
        <v>24</v>
      </c>
      <c r="D4" s="3" t="s">
        <v>12</v>
      </c>
      <c r="E4" s="3" t="s">
        <v>13</v>
      </c>
      <c r="F4" s="3" t="s">
        <v>14</v>
      </c>
      <c r="G4" s="3" t="s">
        <v>15</v>
      </c>
      <c r="H4" s="3"/>
      <c r="I4" s="19"/>
      <c r="J4" s="3" t="s">
        <v>17</v>
      </c>
      <c r="K4" s="40" t="s">
        <v>29</v>
      </c>
      <c r="L4"/>
      <c r="M4" s="41" t="s">
        <v>36</v>
      </c>
      <c r="N4" s="41"/>
    </row>
    <row r="5" spans="1:14" x14ac:dyDescent="0.25">
      <c r="B5" s="19">
        <v>10</v>
      </c>
      <c r="C5" s="2" t="s">
        <v>2</v>
      </c>
      <c r="D5" s="4">
        <v>145</v>
      </c>
      <c r="E5" s="5">
        <v>0</v>
      </c>
      <c r="F5" s="5">
        <v>100</v>
      </c>
      <c r="G5" s="6">
        <v>229</v>
      </c>
      <c r="H5" s="3"/>
      <c r="I5" s="19">
        <f>SUM(D5:G5)</f>
        <v>474</v>
      </c>
      <c r="J5" s="19">
        <v>475</v>
      </c>
      <c r="K5">
        <f>0.88*J5</f>
        <v>418</v>
      </c>
      <c r="L5"/>
      <c r="M5">
        <f>SUMPRODUCT($D$2:$G$2,D5:G5)</f>
        <v>1398.3000000000002</v>
      </c>
      <c r="N5">
        <f>I5*2.95</f>
        <v>1398.3000000000002</v>
      </c>
    </row>
    <row r="6" spans="1:14" x14ac:dyDescent="0.25">
      <c r="B6" s="19">
        <v>15</v>
      </c>
      <c r="C6" s="2" t="s">
        <v>3</v>
      </c>
      <c r="D6" s="7">
        <v>275</v>
      </c>
      <c r="E6" s="3">
        <v>0</v>
      </c>
      <c r="F6" s="3">
        <v>5</v>
      </c>
      <c r="G6" s="8">
        <v>64</v>
      </c>
      <c r="H6" s="3"/>
      <c r="I6" s="19">
        <f t="shared" ref="I6:I14" si="0">SUM(D6:G6)</f>
        <v>344</v>
      </c>
      <c r="J6" s="19">
        <v>350</v>
      </c>
      <c r="K6">
        <f t="shared" ref="K6:K14" si="1">0.88*J6</f>
        <v>308</v>
      </c>
      <c r="L6"/>
      <c r="M6">
        <f t="shared" ref="M6:M14" si="2">SUMPRODUCT($D$2:$G$2,D6:G6)</f>
        <v>1015.05</v>
      </c>
      <c r="N6">
        <f t="shared" ref="N6:N14" si="3">I6*2.95</f>
        <v>1014.8000000000001</v>
      </c>
    </row>
    <row r="7" spans="1:14" x14ac:dyDescent="0.25">
      <c r="B7" s="19">
        <v>10</v>
      </c>
      <c r="C7" s="2" t="s">
        <v>4</v>
      </c>
      <c r="D7" s="7">
        <v>275</v>
      </c>
      <c r="E7" s="3">
        <v>0</v>
      </c>
      <c r="F7" s="3">
        <v>22</v>
      </c>
      <c r="G7" s="8">
        <v>99</v>
      </c>
      <c r="H7" s="3"/>
      <c r="I7" s="19">
        <f t="shared" si="0"/>
        <v>396</v>
      </c>
      <c r="J7" s="19">
        <v>450</v>
      </c>
      <c r="K7">
        <f t="shared" si="1"/>
        <v>396</v>
      </c>
      <c r="L7"/>
      <c r="M7">
        <f t="shared" si="2"/>
        <v>1168.2</v>
      </c>
      <c r="N7">
        <f t="shared" si="3"/>
        <v>1168.2</v>
      </c>
    </row>
    <row r="8" spans="1:14" x14ac:dyDescent="0.25">
      <c r="B8" s="19">
        <v>9</v>
      </c>
      <c r="C8" s="2" t="s">
        <v>5</v>
      </c>
      <c r="D8" s="7">
        <v>1</v>
      </c>
      <c r="E8" s="3">
        <v>173</v>
      </c>
      <c r="F8" s="3">
        <v>156</v>
      </c>
      <c r="G8" s="8">
        <v>0</v>
      </c>
      <c r="H8" s="3"/>
      <c r="I8" s="19">
        <f t="shared" si="0"/>
        <v>330</v>
      </c>
      <c r="J8" s="19">
        <v>375</v>
      </c>
      <c r="K8">
        <f t="shared" si="1"/>
        <v>330</v>
      </c>
      <c r="L8"/>
      <c r="M8">
        <f t="shared" si="2"/>
        <v>973.7</v>
      </c>
      <c r="N8">
        <f t="shared" si="3"/>
        <v>973.50000000000011</v>
      </c>
    </row>
    <row r="9" spans="1:14" x14ac:dyDescent="0.25">
      <c r="B9" s="19">
        <v>12</v>
      </c>
      <c r="C9" s="2" t="s">
        <v>6</v>
      </c>
      <c r="D9" s="7">
        <v>0</v>
      </c>
      <c r="E9" s="3">
        <v>141</v>
      </c>
      <c r="F9" s="3">
        <v>127</v>
      </c>
      <c r="G9" s="8">
        <v>0</v>
      </c>
      <c r="H9" s="3"/>
      <c r="I9" s="19">
        <f t="shared" si="0"/>
        <v>268</v>
      </c>
      <c r="J9" s="19">
        <v>300</v>
      </c>
      <c r="K9">
        <f t="shared" si="1"/>
        <v>264</v>
      </c>
      <c r="L9"/>
      <c r="M9">
        <f t="shared" si="2"/>
        <v>790.65000000000009</v>
      </c>
      <c r="N9">
        <f t="shared" si="3"/>
        <v>790.6</v>
      </c>
    </row>
    <row r="10" spans="1:14" x14ac:dyDescent="0.25">
      <c r="B10" s="19">
        <v>14</v>
      </c>
      <c r="C10" s="2" t="s">
        <v>7</v>
      </c>
      <c r="D10" s="7">
        <v>202</v>
      </c>
      <c r="E10" s="3">
        <v>0</v>
      </c>
      <c r="F10" s="3">
        <v>0</v>
      </c>
      <c r="G10" s="8">
        <v>40</v>
      </c>
      <c r="H10" s="3"/>
      <c r="I10" s="19">
        <f t="shared" si="0"/>
        <v>242</v>
      </c>
      <c r="J10" s="19">
        <v>275</v>
      </c>
      <c r="K10">
        <f t="shared" si="1"/>
        <v>242</v>
      </c>
      <c r="L10"/>
      <c r="M10">
        <f t="shared" si="2"/>
        <v>714</v>
      </c>
      <c r="N10">
        <f t="shared" si="3"/>
        <v>713.90000000000009</v>
      </c>
    </row>
    <row r="11" spans="1:14" x14ac:dyDescent="0.25">
      <c r="B11" s="19">
        <v>20</v>
      </c>
      <c r="C11" s="2" t="s">
        <v>8</v>
      </c>
      <c r="D11" s="7">
        <v>265</v>
      </c>
      <c r="E11" s="3">
        <v>0</v>
      </c>
      <c r="F11" s="3">
        <v>7</v>
      </c>
      <c r="G11" s="8">
        <v>67</v>
      </c>
      <c r="H11" s="3"/>
      <c r="I11" s="19">
        <f t="shared" si="0"/>
        <v>339</v>
      </c>
      <c r="J11" s="19">
        <v>350</v>
      </c>
      <c r="K11">
        <f t="shared" si="1"/>
        <v>308</v>
      </c>
      <c r="L11"/>
      <c r="M11">
        <f t="shared" si="2"/>
        <v>1000.05</v>
      </c>
      <c r="N11">
        <f t="shared" si="3"/>
        <v>1000.0500000000001</v>
      </c>
    </row>
    <row r="12" spans="1:14" x14ac:dyDescent="0.25">
      <c r="B12" s="19">
        <v>10</v>
      </c>
      <c r="C12" s="2" t="s">
        <v>9</v>
      </c>
      <c r="D12" s="7">
        <v>0</v>
      </c>
      <c r="E12" s="3">
        <v>0</v>
      </c>
      <c r="F12" s="3">
        <v>125</v>
      </c>
      <c r="G12" s="8">
        <v>249</v>
      </c>
      <c r="H12" s="3"/>
      <c r="I12" s="19">
        <f t="shared" si="0"/>
        <v>374</v>
      </c>
      <c r="J12" s="19">
        <v>425</v>
      </c>
      <c r="K12">
        <f t="shared" si="1"/>
        <v>374</v>
      </c>
      <c r="L12"/>
      <c r="M12">
        <f t="shared" si="2"/>
        <v>1103.5500000000002</v>
      </c>
      <c r="N12">
        <f t="shared" si="3"/>
        <v>1103.3</v>
      </c>
    </row>
    <row r="13" spans="1:14" x14ac:dyDescent="0.25">
      <c r="B13" s="19">
        <v>15</v>
      </c>
      <c r="C13" s="2" t="s">
        <v>10</v>
      </c>
      <c r="D13" s="7">
        <v>1</v>
      </c>
      <c r="E13" s="3">
        <v>150</v>
      </c>
      <c r="F13" s="3">
        <v>135</v>
      </c>
      <c r="G13" s="8">
        <v>0</v>
      </c>
      <c r="H13" s="3"/>
      <c r="I13" s="19">
        <f t="shared" si="0"/>
        <v>286</v>
      </c>
      <c r="J13" s="19">
        <v>325</v>
      </c>
      <c r="K13">
        <f t="shared" si="1"/>
        <v>286</v>
      </c>
      <c r="L13"/>
      <c r="M13">
        <f t="shared" si="2"/>
        <v>843.75</v>
      </c>
      <c r="N13">
        <f t="shared" si="3"/>
        <v>843.7</v>
      </c>
    </row>
    <row r="14" spans="1:14" ht="15.75" thickBot="1" x14ac:dyDescent="0.3">
      <c r="B14" s="19">
        <v>8</v>
      </c>
      <c r="C14" s="2" t="s">
        <v>11</v>
      </c>
      <c r="D14" s="9">
        <v>0</v>
      </c>
      <c r="E14" s="10">
        <v>190</v>
      </c>
      <c r="F14" s="10">
        <v>248</v>
      </c>
      <c r="G14" s="11">
        <v>2</v>
      </c>
      <c r="H14" s="3"/>
      <c r="I14" s="39">
        <f t="shared" si="0"/>
        <v>440</v>
      </c>
      <c r="J14" s="39">
        <v>500</v>
      </c>
      <c r="K14">
        <f t="shared" si="1"/>
        <v>440</v>
      </c>
      <c r="L14"/>
      <c r="M14">
        <f t="shared" si="2"/>
        <v>1336</v>
      </c>
      <c r="N14">
        <f t="shared" si="3"/>
        <v>1298</v>
      </c>
    </row>
    <row r="15" spans="1:14" x14ac:dyDescent="0.25">
      <c r="D15" s="19">
        <f>SUM(D5:D14)</f>
        <v>1164</v>
      </c>
      <c r="E15" s="19">
        <f t="shared" ref="E15:G15" si="4">SUM(E5:E14)</f>
        <v>654</v>
      </c>
      <c r="F15" s="19">
        <f t="shared" si="4"/>
        <v>925</v>
      </c>
      <c r="G15" s="19">
        <f t="shared" si="4"/>
        <v>750</v>
      </c>
      <c r="H15" s="19"/>
      <c r="I15" s="39"/>
      <c r="J15" s="39"/>
      <c r="K15" s="19"/>
      <c r="L15" s="36"/>
    </row>
    <row r="16" spans="1:14" x14ac:dyDescent="0.25">
      <c r="B16" t="s">
        <v>34</v>
      </c>
      <c r="C16" t="s">
        <v>16</v>
      </c>
      <c r="D16" s="19">
        <v>1252</v>
      </c>
      <c r="E16" s="19">
        <v>872</v>
      </c>
      <c r="F16" s="19">
        <v>928</v>
      </c>
      <c r="G16" s="19">
        <v>1000</v>
      </c>
      <c r="H16" s="19"/>
      <c r="I16" s="19"/>
      <c r="J16" s="19"/>
      <c r="K16" s="36"/>
      <c r="L16"/>
    </row>
    <row r="17" spans="2:13" x14ac:dyDescent="0.25">
      <c r="B17" t="s">
        <v>32</v>
      </c>
      <c r="C17" s="38" t="s">
        <v>30</v>
      </c>
      <c r="D17" s="19">
        <v>939</v>
      </c>
      <c r="E17" s="19">
        <v>654</v>
      </c>
      <c r="F17" s="19">
        <v>696</v>
      </c>
      <c r="G17" s="19">
        <v>750</v>
      </c>
      <c r="J17" s="21"/>
      <c r="L17"/>
    </row>
    <row r="18" spans="2:13" x14ac:dyDescent="0.25">
      <c r="C18" s="20"/>
      <c r="D18" s="19"/>
      <c r="E18" s="19"/>
      <c r="F18" s="19"/>
      <c r="G18" s="19"/>
      <c r="J18" s="21"/>
      <c r="L18"/>
    </row>
    <row r="19" spans="2:13" x14ac:dyDescent="0.25">
      <c r="C19" s="13" t="s">
        <v>18</v>
      </c>
      <c r="D19" s="3" t="s">
        <v>12</v>
      </c>
      <c r="E19" s="3" t="s">
        <v>13</v>
      </c>
      <c r="F19" s="3" t="s">
        <v>14</v>
      </c>
      <c r="G19" s="3" t="s">
        <v>15</v>
      </c>
      <c r="J19" s="21"/>
      <c r="L19"/>
    </row>
    <row r="20" spans="2:13" x14ac:dyDescent="0.25">
      <c r="C20" s="2" t="s">
        <v>2</v>
      </c>
      <c r="D20" s="26">
        <v>333</v>
      </c>
      <c r="E20" s="27">
        <v>725</v>
      </c>
      <c r="F20" s="27">
        <v>675</v>
      </c>
      <c r="G20" s="28">
        <v>425</v>
      </c>
      <c r="J20" s="21"/>
      <c r="L20"/>
      <c r="M20" s="19"/>
    </row>
    <row r="21" spans="2:13" x14ac:dyDescent="0.25">
      <c r="C21" s="2" t="s">
        <v>3</v>
      </c>
      <c r="D21" s="29">
        <v>421</v>
      </c>
      <c r="E21" s="3">
        <v>800</v>
      </c>
      <c r="F21" s="3">
        <v>775</v>
      </c>
      <c r="G21" s="30">
        <v>657</v>
      </c>
      <c r="J21" s="21"/>
      <c r="L21"/>
      <c r="M21" s="19"/>
    </row>
    <row r="22" spans="2:13" x14ac:dyDescent="0.25">
      <c r="C22" s="2" t="s">
        <v>4</v>
      </c>
      <c r="D22" s="29">
        <v>175</v>
      </c>
      <c r="E22" s="3">
        <v>435</v>
      </c>
      <c r="F22" s="3">
        <v>1100</v>
      </c>
      <c r="G22" s="30">
        <v>725</v>
      </c>
      <c r="J22" s="21"/>
      <c r="L22"/>
      <c r="M22" s="19"/>
    </row>
    <row r="23" spans="2:13" x14ac:dyDescent="0.25">
      <c r="C23" s="12" t="s">
        <v>5</v>
      </c>
      <c r="D23" s="31">
        <v>851</v>
      </c>
      <c r="E23" s="15">
        <v>337</v>
      </c>
      <c r="F23" s="15">
        <v>1235</v>
      </c>
      <c r="G23" s="32">
        <v>865</v>
      </c>
      <c r="J23" s="21"/>
      <c r="L23"/>
      <c r="M23" s="19"/>
    </row>
    <row r="24" spans="2:13" x14ac:dyDescent="0.25">
      <c r="C24" s="2" t="s">
        <v>6</v>
      </c>
      <c r="D24" s="29">
        <v>790</v>
      </c>
      <c r="E24" s="3">
        <v>600</v>
      </c>
      <c r="F24" s="3">
        <v>455</v>
      </c>
      <c r="G24" s="30">
        <v>922</v>
      </c>
      <c r="J24" s="21"/>
      <c r="L24"/>
      <c r="M24" s="19"/>
    </row>
    <row r="25" spans="2:13" x14ac:dyDescent="0.25">
      <c r="C25" s="2" t="s">
        <v>7</v>
      </c>
      <c r="D25" s="29">
        <v>525</v>
      </c>
      <c r="E25" s="3">
        <v>1275</v>
      </c>
      <c r="F25" s="3">
        <v>700</v>
      </c>
      <c r="G25" s="30">
        <v>864</v>
      </c>
      <c r="J25" s="21"/>
      <c r="L25"/>
      <c r="M25" s="19"/>
    </row>
    <row r="26" spans="2:13" x14ac:dyDescent="0.25">
      <c r="C26" s="2" t="s">
        <v>8</v>
      </c>
      <c r="D26" s="29">
        <v>99</v>
      </c>
      <c r="E26" s="3">
        <v>531</v>
      </c>
      <c r="F26" s="3">
        <v>675</v>
      </c>
      <c r="G26" s="30">
        <v>455</v>
      </c>
      <c r="J26" s="21"/>
      <c r="L26"/>
      <c r="M26" s="19"/>
    </row>
    <row r="27" spans="2:13" x14ac:dyDescent="0.25">
      <c r="C27" s="2" t="s">
        <v>9</v>
      </c>
      <c r="D27" s="29">
        <v>1222</v>
      </c>
      <c r="E27" s="3">
        <v>1045</v>
      </c>
      <c r="F27" s="3">
        <v>825</v>
      </c>
      <c r="G27" s="30">
        <v>725</v>
      </c>
      <c r="J27" s="21"/>
      <c r="L27"/>
      <c r="M27" s="19"/>
    </row>
    <row r="28" spans="2:13" x14ac:dyDescent="0.25">
      <c r="C28" s="2" t="s">
        <v>10</v>
      </c>
      <c r="D28" s="29">
        <v>645</v>
      </c>
      <c r="E28" s="3">
        <v>800</v>
      </c>
      <c r="F28" s="3">
        <v>600</v>
      </c>
      <c r="G28" s="30">
        <v>925</v>
      </c>
      <c r="J28" s="21"/>
      <c r="L28"/>
      <c r="M28" s="19"/>
    </row>
    <row r="29" spans="2:13" x14ac:dyDescent="0.25">
      <c r="C29" s="2" t="s">
        <v>11</v>
      </c>
      <c r="D29" s="33">
        <v>588</v>
      </c>
      <c r="E29" s="34">
        <v>689</v>
      </c>
      <c r="F29" s="34">
        <v>189</v>
      </c>
      <c r="G29" s="35">
        <v>867</v>
      </c>
      <c r="H29">
        <f>SUMPRODUCT(D5:G14,D20:G29)</f>
        <v>1779971</v>
      </c>
      <c r="I29" t="s">
        <v>25</v>
      </c>
      <c r="J29" s="21"/>
      <c r="L29"/>
      <c r="M29" s="19"/>
    </row>
    <row r="30" spans="2:13" x14ac:dyDescent="0.25">
      <c r="D30" s="19"/>
      <c r="E30" s="19"/>
      <c r="F30" s="19"/>
      <c r="G30" s="19"/>
      <c r="H30" s="14">
        <f>SUMPRODUCT(I5:I14,B5:B14)</f>
        <v>41764</v>
      </c>
      <c r="I30" s="14" t="s">
        <v>23</v>
      </c>
      <c r="J30" s="21"/>
      <c r="L30"/>
      <c r="M30" s="19"/>
    </row>
    <row r="31" spans="2:13" x14ac:dyDescent="0.25">
      <c r="B31" s="22"/>
      <c r="C31" s="22"/>
      <c r="D31" s="23"/>
      <c r="E31" s="23"/>
      <c r="F31" s="23"/>
      <c r="G31" s="23"/>
      <c r="H31" s="22"/>
      <c r="I31" s="22"/>
      <c r="J31" s="24"/>
      <c r="K31" s="22"/>
      <c r="L31"/>
      <c r="M31" s="19"/>
    </row>
    <row r="32" spans="2:13" x14ac:dyDescent="0.25">
      <c r="B32" s="22"/>
      <c r="C32" s="22"/>
      <c r="D32" s="23"/>
      <c r="E32" s="23"/>
      <c r="F32" s="23"/>
      <c r="G32" s="23"/>
      <c r="H32" s="22"/>
      <c r="I32" s="22"/>
      <c r="J32" s="24"/>
      <c r="K32" s="22"/>
      <c r="L32"/>
      <c r="M32" s="19"/>
    </row>
    <row r="33" spans="3:13" x14ac:dyDescent="0.25">
      <c r="D33" s="19"/>
      <c r="E33" s="19"/>
      <c r="F33" s="19"/>
      <c r="G33" s="19"/>
      <c r="I33" s="19"/>
      <c r="J33" s="21"/>
      <c r="L33"/>
      <c r="M33" s="19"/>
    </row>
    <row r="34" spans="3:13" x14ac:dyDescent="0.25">
      <c r="D34" s="19"/>
      <c r="E34" s="19"/>
      <c r="F34" s="19"/>
      <c r="G34" s="19"/>
      <c r="I34" s="19"/>
      <c r="J34" s="21"/>
      <c r="L34"/>
      <c r="M34" s="19"/>
    </row>
    <row r="35" spans="3:13" x14ac:dyDescent="0.25">
      <c r="C35" s="19"/>
      <c r="D35" s="19"/>
      <c r="E35" s="19"/>
      <c r="F35" s="19"/>
      <c r="H35" s="19"/>
      <c r="I35" s="21"/>
    </row>
    <row r="36" spans="3:13" x14ac:dyDescent="0.25">
      <c r="C36" s="19"/>
      <c r="D36" s="19"/>
      <c r="E36" s="19"/>
      <c r="F36" s="19"/>
      <c r="H36" s="19"/>
      <c r="I36" s="21"/>
    </row>
    <row r="37" spans="3:13" x14ac:dyDescent="0.25">
      <c r="C37" s="19"/>
      <c r="D37" s="19"/>
      <c r="E37" s="19"/>
      <c r="F37" s="19"/>
      <c r="H37" s="19"/>
      <c r="I37" s="21"/>
    </row>
    <row r="38" spans="3:13" x14ac:dyDescent="0.25">
      <c r="C38" s="19"/>
      <c r="D38" s="19"/>
      <c r="E38" s="19"/>
      <c r="F38" s="19"/>
      <c r="H38" s="19"/>
      <c r="I38" s="21"/>
    </row>
    <row r="39" spans="3:13" x14ac:dyDescent="0.25">
      <c r="C39" s="19"/>
      <c r="D39" s="19"/>
      <c r="E39" s="19"/>
      <c r="F39" s="19"/>
      <c r="H39" s="19"/>
      <c r="I39" s="21"/>
    </row>
    <row r="40" spans="3:13" x14ac:dyDescent="0.25">
      <c r="C40" s="19"/>
      <c r="D40" s="19"/>
      <c r="E40" s="19"/>
      <c r="F40" s="19"/>
      <c r="H40" s="19"/>
      <c r="I40" s="21"/>
    </row>
    <row r="41" spans="3:13" x14ac:dyDescent="0.25">
      <c r="C41" s="19"/>
      <c r="D41" s="19"/>
      <c r="E41" s="19"/>
      <c r="F41" s="19"/>
      <c r="H41" s="19"/>
      <c r="I41" s="21"/>
    </row>
    <row r="42" spans="3:13" x14ac:dyDescent="0.25">
      <c r="C42" s="19"/>
      <c r="D42" s="19"/>
      <c r="E42" s="19"/>
      <c r="F42" s="19"/>
      <c r="H42" s="19"/>
      <c r="I42" s="21"/>
    </row>
  </sheetData>
  <mergeCells count="1">
    <mergeCell ref="M4:N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A17F9-CDEA-4FD7-86D6-606EFB9DEB58}">
  <dimension ref="A1:U37"/>
  <sheetViews>
    <sheetView workbookViewId="0">
      <selection activeCell="G35" sqref="G35"/>
    </sheetView>
  </sheetViews>
  <sheetFormatPr defaultRowHeight="15" x14ac:dyDescent="0.25"/>
  <cols>
    <col min="1" max="1" width="13.140625" customWidth="1"/>
    <col min="4" max="6" width="9.140625" style="19"/>
    <col min="9" max="9" width="9.140625" style="21"/>
  </cols>
  <sheetData>
    <row r="1" spans="1:15" x14ac:dyDescent="0.25">
      <c r="A1" s="2" t="s">
        <v>1</v>
      </c>
      <c r="B1" s="1"/>
      <c r="C1" s="1"/>
      <c r="D1" s="18"/>
      <c r="E1" s="18"/>
      <c r="F1" s="18"/>
      <c r="L1" s="17" t="s">
        <v>27</v>
      </c>
      <c r="M1" s="17"/>
      <c r="N1" s="17"/>
      <c r="O1" s="17"/>
    </row>
    <row r="2" spans="1:15" x14ac:dyDescent="0.25">
      <c r="A2" s="12" t="s">
        <v>0</v>
      </c>
      <c r="B2" s="12"/>
      <c r="C2" s="15"/>
      <c r="D2" s="15"/>
      <c r="E2" s="15"/>
      <c r="F2" s="15"/>
      <c r="G2" s="19"/>
      <c r="H2" s="19"/>
      <c r="I2" s="36"/>
      <c r="J2" s="19"/>
    </row>
    <row r="3" spans="1:15" ht="15.75" thickBot="1" x14ac:dyDescent="0.3">
      <c r="A3" s="2"/>
      <c r="B3" s="13" t="s">
        <v>24</v>
      </c>
      <c r="C3" s="3" t="s">
        <v>12</v>
      </c>
      <c r="D3" s="3" t="s">
        <v>13</v>
      </c>
      <c r="E3" s="3" t="s">
        <v>14</v>
      </c>
      <c r="F3" s="3" t="s">
        <v>15</v>
      </c>
      <c r="G3" s="19"/>
      <c r="H3" s="3" t="s">
        <v>17</v>
      </c>
      <c r="I3" s="3" t="s">
        <v>19</v>
      </c>
      <c r="J3" s="25" t="s">
        <v>20</v>
      </c>
      <c r="L3" s="3"/>
      <c r="M3" s="3"/>
      <c r="N3" s="3"/>
      <c r="O3" s="3"/>
    </row>
    <row r="4" spans="1:15" x14ac:dyDescent="0.25">
      <c r="A4" s="2"/>
      <c r="B4" s="2" t="s">
        <v>2</v>
      </c>
      <c r="C4" s="4">
        <v>247</v>
      </c>
      <c r="D4" s="5">
        <v>0</v>
      </c>
      <c r="E4" s="5">
        <v>0</v>
      </c>
      <c r="F4" s="6">
        <v>228</v>
      </c>
      <c r="G4" s="19">
        <f>SUM(C4:F4)</f>
        <v>475</v>
      </c>
      <c r="H4" s="19">
        <v>475</v>
      </c>
      <c r="I4" s="19">
        <v>10</v>
      </c>
      <c r="J4" s="37">
        <f t="shared" ref="J4:J13" si="0">(SUMPRODUCT(C4:F4,$C$16:$F$16))/G4</f>
        <v>2.8559999999999999</v>
      </c>
      <c r="L4" s="3"/>
      <c r="M4" s="3"/>
      <c r="N4" s="3"/>
      <c r="O4" s="3"/>
    </row>
    <row r="5" spans="1:15" x14ac:dyDescent="0.25">
      <c r="A5" s="2"/>
      <c r="B5" s="2" t="s">
        <v>3</v>
      </c>
      <c r="C5" s="7">
        <v>275</v>
      </c>
      <c r="D5" s="3">
        <v>0</v>
      </c>
      <c r="E5" s="3">
        <v>0</v>
      </c>
      <c r="F5" s="8">
        <v>75</v>
      </c>
      <c r="G5" s="19">
        <f t="shared" ref="G5:G13" si="1">SUM(C5:F5)</f>
        <v>350</v>
      </c>
      <c r="H5" s="19">
        <v>350</v>
      </c>
      <c r="I5" s="19">
        <v>15</v>
      </c>
      <c r="J5" s="37">
        <f t="shared" si="0"/>
        <v>2.9357142857142855</v>
      </c>
      <c r="L5" s="3"/>
      <c r="M5" s="3"/>
      <c r="N5" s="3"/>
      <c r="O5" s="3"/>
    </row>
    <row r="6" spans="1:15" x14ac:dyDescent="0.25">
      <c r="A6" s="2"/>
      <c r="B6" s="2" t="s">
        <v>4</v>
      </c>
      <c r="C6" s="7">
        <v>274</v>
      </c>
      <c r="D6" s="3">
        <v>176</v>
      </c>
      <c r="E6" s="3">
        <v>0</v>
      </c>
      <c r="F6" s="8">
        <v>0</v>
      </c>
      <c r="G6" s="19">
        <f t="shared" si="1"/>
        <v>450</v>
      </c>
      <c r="H6" s="19">
        <v>450</v>
      </c>
      <c r="I6" s="19">
        <v>10</v>
      </c>
      <c r="J6" s="37">
        <f t="shared" si="0"/>
        <v>2.8044444444444445</v>
      </c>
      <c r="L6" s="3"/>
      <c r="M6" s="3"/>
      <c r="N6" s="3"/>
      <c r="O6" s="3"/>
    </row>
    <row r="7" spans="1:15" x14ac:dyDescent="0.25">
      <c r="A7" s="2"/>
      <c r="B7" s="2" t="s">
        <v>5</v>
      </c>
      <c r="C7" s="7">
        <v>0</v>
      </c>
      <c r="D7" s="3">
        <v>253</v>
      </c>
      <c r="E7" s="3">
        <v>0</v>
      </c>
      <c r="F7" s="8">
        <v>122</v>
      </c>
      <c r="G7" s="19">
        <f t="shared" si="1"/>
        <v>375</v>
      </c>
      <c r="H7" s="19">
        <v>375</v>
      </c>
      <c r="I7" s="19">
        <v>9</v>
      </c>
      <c r="J7" s="37">
        <f t="shared" si="0"/>
        <v>2.5650666666666671</v>
      </c>
      <c r="L7" s="3"/>
      <c r="M7" s="3"/>
      <c r="N7" s="3"/>
      <c r="O7" s="3"/>
    </row>
    <row r="8" spans="1:15" x14ac:dyDescent="0.25">
      <c r="A8" s="2"/>
      <c r="B8" s="2" t="s">
        <v>6</v>
      </c>
      <c r="C8" s="7">
        <v>0</v>
      </c>
      <c r="D8" s="3">
        <v>178</v>
      </c>
      <c r="E8" s="3">
        <v>122</v>
      </c>
      <c r="F8" s="8">
        <v>0</v>
      </c>
      <c r="G8" s="19">
        <f t="shared" si="1"/>
        <v>300</v>
      </c>
      <c r="H8" s="19">
        <v>300</v>
      </c>
      <c r="I8" s="19">
        <v>12</v>
      </c>
      <c r="J8" s="37">
        <f t="shared" si="0"/>
        <v>2.8863333333333334</v>
      </c>
      <c r="L8" s="3"/>
      <c r="M8" s="3"/>
      <c r="N8" s="3"/>
      <c r="O8" s="3"/>
    </row>
    <row r="9" spans="1:15" x14ac:dyDescent="0.25">
      <c r="A9" s="2"/>
      <c r="B9" s="2" t="s">
        <v>7</v>
      </c>
      <c r="C9" s="7">
        <v>169</v>
      </c>
      <c r="D9" s="3">
        <v>0</v>
      </c>
      <c r="E9" s="3">
        <v>106</v>
      </c>
      <c r="F9" s="8">
        <v>0</v>
      </c>
      <c r="G9" s="19">
        <f t="shared" si="1"/>
        <v>275</v>
      </c>
      <c r="H9" s="19">
        <v>275</v>
      </c>
      <c r="I9" s="19">
        <v>14</v>
      </c>
      <c r="J9" s="37">
        <f t="shared" si="0"/>
        <v>3.1734545454545455</v>
      </c>
      <c r="L9" s="3"/>
      <c r="M9" s="3"/>
      <c r="N9" s="3"/>
      <c r="O9" s="3"/>
    </row>
    <row r="10" spans="1:15" x14ac:dyDescent="0.25">
      <c r="A10" s="2"/>
      <c r="B10" s="2" t="s">
        <v>8</v>
      </c>
      <c r="C10" s="7">
        <v>275</v>
      </c>
      <c r="D10" s="3">
        <v>0</v>
      </c>
      <c r="E10" s="3">
        <v>0</v>
      </c>
      <c r="F10" s="8">
        <v>75</v>
      </c>
      <c r="G10" s="19">
        <f t="shared" si="1"/>
        <v>350</v>
      </c>
      <c r="H10" s="19">
        <v>350</v>
      </c>
      <c r="I10" s="19">
        <v>20</v>
      </c>
      <c r="J10" s="37">
        <f t="shared" si="0"/>
        <v>2.9357142857142855</v>
      </c>
      <c r="L10" s="3"/>
      <c r="M10" s="3"/>
      <c r="N10" s="3"/>
      <c r="O10" s="3"/>
    </row>
    <row r="11" spans="1:15" x14ac:dyDescent="0.25">
      <c r="A11" s="2"/>
      <c r="B11" s="2" t="s">
        <v>9</v>
      </c>
      <c r="C11" s="7">
        <v>0</v>
      </c>
      <c r="D11" s="3">
        <v>0</v>
      </c>
      <c r="E11" s="3">
        <v>150</v>
      </c>
      <c r="F11" s="8">
        <v>275</v>
      </c>
      <c r="G11" s="19">
        <f t="shared" si="1"/>
        <v>425</v>
      </c>
      <c r="H11" s="19">
        <v>425</v>
      </c>
      <c r="I11" s="19">
        <v>10</v>
      </c>
      <c r="J11" s="37">
        <f t="shared" si="0"/>
        <v>2.9647058823529413</v>
      </c>
      <c r="L11" s="3"/>
      <c r="M11" s="3"/>
      <c r="N11" s="3"/>
      <c r="O11" s="3"/>
    </row>
    <row r="12" spans="1:15" x14ac:dyDescent="0.25">
      <c r="A12" s="2"/>
      <c r="B12" s="2" t="s">
        <v>10</v>
      </c>
      <c r="C12" s="7">
        <v>0</v>
      </c>
      <c r="D12" s="3">
        <v>50</v>
      </c>
      <c r="E12" s="3">
        <v>275</v>
      </c>
      <c r="F12" s="8">
        <v>0</v>
      </c>
      <c r="G12" s="19">
        <f t="shared" si="1"/>
        <v>325</v>
      </c>
      <c r="H12" s="19">
        <v>325</v>
      </c>
      <c r="I12" s="19">
        <v>15</v>
      </c>
      <c r="J12" s="37">
        <f t="shared" si="0"/>
        <v>3.3038461538461537</v>
      </c>
      <c r="L12" s="3"/>
      <c r="M12" s="3"/>
      <c r="N12" s="3"/>
      <c r="O12" s="3"/>
    </row>
    <row r="13" spans="1:15" ht="15.75" thickBot="1" x14ac:dyDescent="0.3">
      <c r="A13" s="2"/>
      <c r="B13" s="2" t="s">
        <v>11</v>
      </c>
      <c r="C13" s="9">
        <v>12</v>
      </c>
      <c r="D13" s="10">
        <v>213</v>
      </c>
      <c r="E13" s="10">
        <v>275</v>
      </c>
      <c r="F13" s="11">
        <v>0</v>
      </c>
      <c r="G13" s="19">
        <f t="shared" si="1"/>
        <v>500</v>
      </c>
      <c r="H13" s="19">
        <v>500</v>
      </c>
      <c r="I13" s="19">
        <v>8</v>
      </c>
      <c r="J13" s="37">
        <f t="shared" si="0"/>
        <v>3.0345</v>
      </c>
      <c r="L13" s="3"/>
      <c r="M13" s="3"/>
      <c r="N13" s="3"/>
      <c r="O13" s="3"/>
    </row>
    <row r="14" spans="1:15" x14ac:dyDescent="0.25">
      <c r="C14" s="19">
        <f>SUM(C4:C13)</f>
        <v>1252</v>
      </c>
      <c r="D14" s="19">
        <f t="shared" ref="D14:F14" si="2">SUM(D4:D13)</f>
        <v>870</v>
      </c>
      <c r="E14" s="19">
        <f t="shared" si="2"/>
        <v>928</v>
      </c>
      <c r="F14" s="19">
        <f t="shared" si="2"/>
        <v>775</v>
      </c>
      <c r="G14" s="19"/>
      <c r="H14" s="19"/>
      <c r="I14" s="19"/>
      <c r="J14" s="36"/>
    </row>
    <row r="15" spans="1:15" x14ac:dyDescent="0.25">
      <c r="B15" t="s">
        <v>16</v>
      </c>
      <c r="C15" s="19">
        <v>1252</v>
      </c>
      <c r="D15" s="19">
        <v>872</v>
      </c>
      <c r="E15" s="19">
        <v>928</v>
      </c>
      <c r="F15" s="19">
        <v>1000</v>
      </c>
      <c r="G15" s="19"/>
      <c r="H15" s="19"/>
      <c r="I15" s="19"/>
      <c r="J15" s="36"/>
    </row>
    <row r="16" spans="1:15" x14ac:dyDescent="0.25">
      <c r="B16" t="s">
        <v>20</v>
      </c>
      <c r="C16" s="19">
        <v>3</v>
      </c>
      <c r="D16" s="19">
        <v>2.5</v>
      </c>
      <c r="E16" s="19">
        <v>3.45</v>
      </c>
      <c r="F16" s="19">
        <v>2.7</v>
      </c>
    </row>
    <row r="17" spans="1:21" x14ac:dyDescent="0.25">
      <c r="C17" s="19"/>
    </row>
    <row r="18" spans="1:21" x14ac:dyDescent="0.25">
      <c r="A18" t="s">
        <v>21</v>
      </c>
      <c r="B18" s="20">
        <v>0.75</v>
      </c>
      <c r="C18" s="19">
        <f>$B$18*C15</f>
        <v>939</v>
      </c>
      <c r="D18" s="19">
        <f>$B$18*D15</f>
        <v>654</v>
      </c>
      <c r="E18" s="19">
        <f>$B$18*E15</f>
        <v>696</v>
      </c>
      <c r="F18" s="19">
        <f>$B$18*F15</f>
        <v>750</v>
      </c>
    </row>
    <row r="19" spans="1:21" x14ac:dyDescent="0.25">
      <c r="B19" s="20"/>
      <c r="C19" s="19"/>
    </row>
    <row r="20" spans="1:21" x14ac:dyDescent="0.25">
      <c r="B20" s="13" t="s">
        <v>18</v>
      </c>
      <c r="C20" s="3" t="s">
        <v>12</v>
      </c>
      <c r="D20" s="3" t="s">
        <v>13</v>
      </c>
      <c r="E20" s="3" t="s">
        <v>14</v>
      </c>
      <c r="F20" s="3" t="s">
        <v>15</v>
      </c>
    </row>
    <row r="21" spans="1:21" x14ac:dyDescent="0.25">
      <c r="B21" s="2" t="s">
        <v>2</v>
      </c>
      <c r="C21" s="26">
        <v>333</v>
      </c>
      <c r="D21" s="27">
        <v>725</v>
      </c>
      <c r="E21" s="27">
        <v>675</v>
      </c>
      <c r="F21" s="28">
        <v>425</v>
      </c>
    </row>
    <row r="22" spans="1:21" x14ac:dyDescent="0.25">
      <c r="B22" s="2" t="s">
        <v>3</v>
      </c>
      <c r="C22" s="29">
        <v>421</v>
      </c>
      <c r="D22" s="3">
        <v>800</v>
      </c>
      <c r="E22" s="3">
        <v>775</v>
      </c>
      <c r="F22" s="30">
        <v>657</v>
      </c>
    </row>
    <row r="23" spans="1:21" x14ac:dyDescent="0.25">
      <c r="B23" s="2" t="s">
        <v>4</v>
      </c>
      <c r="C23" s="29">
        <v>175</v>
      </c>
      <c r="D23" s="3">
        <v>435</v>
      </c>
      <c r="E23" s="3">
        <v>1100</v>
      </c>
      <c r="F23" s="30">
        <v>725</v>
      </c>
    </row>
    <row r="24" spans="1:21" x14ac:dyDescent="0.25">
      <c r="B24" s="12" t="s">
        <v>5</v>
      </c>
      <c r="C24" s="31">
        <v>851</v>
      </c>
      <c r="D24" s="15">
        <v>337</v>
      </c>
      <c r="E24" s="15">
        <v>1235</v>
      </c>
      <c r="F24" s="32">
        <v>865</v>
      </c>
    </row>
    <row r="25" spans="1:21" x14ac:dyDescent="0.25">
      <c r="B25" s="2" t="s">
        <v>6</v>
      </c>
      <c r="C25" s="29">
        <v>790</v>
      </c>
      <c r="D25" s="3">
        <v>600</v>
      </c>
      <c r="E25" s="3">
        <v>455</v>
      </c>
      <c r="F25" s="30">
        <v>922</v>
      </c>
      <c r="L25" s="16" t="s">
        <v>28</v>
      </c>
      <c r="M25" s="16"/>
      <c r="N25" s="16"/>
    </row>
    <row r="26" spans="1:21" x14ac:dyDescent="0.25">
      <c r="B26" s="2" t="s">
        <v>7</v>
      </c>
      <c r="C26" s="29">
        <v>525</v>
      </c>
      <c r="D26" s="3">
        <v>1275</v>
      </c>
      <c r="E26" s="3">
        <v>700</v>
      </c>
      <c r="F26" s="30">
        <v>864</v>
      </c>
    </row>
    <row r="27" spans="1:21" x14ac:dyDescent="0.25">
      <c r="B27" s="2" t="s">
        <v>8</v>
      </c>
      <c r="C27" s="29">
        <v>99</v>
      </c>
      <c r="D27" s="3">
        <v>531</v>
      </c>
      <c r="E27" s="3">
        <v>675</v>
      </c>
      <c r="F27" s="30">
        <v>455</v>
      </c>
    </row>
    <row r="28" spans="1:21" x14ac:dyDescent="0.25">
      <c r="B28" s="2" t="s">
        <v>9</v>
      </c>
      <c r="C28" s="29">
        <v>1222</v>
      </c>
      <c r="D28" s="3">
        <v>1045</v>
      </c>
      <c r="E28" s="3">
        <v>825</v>
      </c>
      <c r="F28" s="30">
        <v>725</v>
      </c>
    </row>
    <row r="29" spans="1:21" x14ac:dyDescent="0.25">
      <c r="B29" s="2" t="s">
        <v>10</v>
      </c>
      <c r="C29" s="29">
        <v>645</v>
      </c>
      <c r="D29" s="3">
        <v>800</v>
      </c>
      <c r="E29" s="3">
        <v>600</v>
      </c>
      <c r="F29" s="30">
        <v>925</v>
      </c>
    </row>
    <row r="30" spans="1:21" x14ac:dyDescent="0.25">
      <c r="B30" s="2" t="s">
        <v>11</v>
      </c>
      <c r="C30" s="33">
        <v>588</v>
      </c>
      <c r="D30" s="34">
        <v>689</v>
      </c>
      <c r="E30" s="34">
        <v>189</v>
      </c>
      <c r="F30" s="35">
        <v>867</v>
      </c>
      <c r="G30">
        <f>SUMPRODUCT(C4:F13,C21:F30)</f>
        <v>1780000</v>
      </c>
      <c r="H30" t="s">
        <v>25</v>
      </c>
    </row>
    <row r="31" spans="1:21" x14ac:dyDescent="0.25">
      <c r="C31" s="19"/>
      <c r="G31" s="14">
        <f>SUMPRODUCT(G4:G13,I4:I13)</f>
        <v>45450</v>
      </c>
      <c r="H31" s="14" t="s">
        <v>23</v>
      </c>
      <c r="L31" s="22"/>
      <c r="M31" s="22"/>
      <c r="N31" s="22"/>
      <c r="O31" s="22"/>
      <c r="P31" s="22"/>
      <c r="Q31" s="22"/>
      <c r="R31" s="22"/>
      <c r="S31" s="22"/>
      <c r="T31" s="22"/>
      <c r="U31" s="22"/>
    </row>
    <row r="32" spans="1:21" s="22" customFormat="1" ht="30" x14ac:dyDescent="0.25">
      <c r="C32" s="23" t="s">
        <v>26</v>
      </c>
      <c r="D32" s="23"/>
      <c r="E32" s="23"/>
      <c r="F32" s="23"/>
      <c r="I32" s="24"/>
      <c r="L32"/>
      <c r="M32"/>
      <c r="N32"/>
      <c r="O32"/>
      <c r="P32"/>
      <c r="Q32"/>
      <c r="R32"/>
      <c r="S32"/>
      <c r="T32"/>
      <c r="U32"/>
    </row>
    <row r="33" spans="1:4" x14ac:dyDescent="0.25">
      <c r="A33" t="s">
        <v>22</v>
      </c>
      <c r="B33" s="20">
        <v>0.88</v>
      </c>
      <c r="C33" s="19">
        <f>SUM(G4:G13)</f>
        <v>3825</v>
      </c>
      <c r="D33" s="19">
        <f>$B$33*SUM(H4:H13)</f>
        <v>3366</v>
      </c>
    </row>
    <row r="34" spans="1:4" x14ac:dyDescent="0.25">
      <c r="C34" s="19"/>
    </row>
    <row r="35" spans="1:4" x14ac:dyDescent="0.25">
      <c r="C35" s="19"/>
    </row>
    <row r="36" spans="1:4" x14ac:dyDescent="0.25">
      <c r="C36" s="19"/>
    </row>
    <row r="37" spans="1:4" x14ac:dyDescent="0.25">
      <c r="C37" s="19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Solved</vt:lpstr>
      <vt:lpstr>CP3-2</vt:lpstr>
    </vt:vector>
  </TitlesOfParts>
  <Company>BOKF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Stacy Davis</dc:creator>
  <cp:lastModifiedBy>Jason davis</cp:lastModifiedBy>
  <dcterms:created xsi:type="dcterms:W3CDTF">2021-03-29T16:15:40Z</dcterms:created>
  <dcterms:modified xsi:type="dcterms:W3CDTF">2021-04-07T03:36:06Z</dcterms:modified>
</cp:coreProperties>
</file>