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Ashok Leyland Ltd\Product Costing - Parthiban C\Database\CSC Templates &amp; supporting material\1.Templates\"/>
    </mc:Choice>
  </mc:AlternateContent>
  <bookViews>
    <workbookView xWindow="9960" yWindow="1875" windowWidth="4440" windowHeight="3750" tabRatio="749" firstSheet="1" activeTab="3"/>
  </bookViews>
  <sheets>
    <sheet name="Summary" sheetId="35" r:id="rId1"/>
    <sheet name="INPUT - OUTPUT" sheetId="18" r:id="rId2"/>
    <sheet name="Material" sheetId="28" r:id="rId3"/>
    <sheet name="PROCESS" sheetId="37" r:id="rId4"/>
    <sheet name="Back up RM" sheetId="33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2" hidden="1">Material!$A$12:$AD$35</definedName>
    <definedName name="aaaa">'[1]Machine rates'!$B$10:$B$239</definedName>
    <definedName name="cellAssumptionLifetime">#REF!</definedName>
    <definedName name="cellAssumptionMatOvhPurchParts">#REF!</definedName>
    <definedName name="cellAssumptionMatOvhRawMaterial">#REF!</definedName>
    <definedName name="cellAssumptionPartName">#REF!</definedName>
    <definedName name="cellAssumptionProductName">#REF!</definedName>
    <definedName name="cellAssumptionSupplier">#REF!</definedName>
    <definedName name="cellAssumptionVolumePerYear">#REF!</definedName>
    <definedName name="colEmb_Item">#REF!</definedName>
    <definedName name="colEmb_Mat_PurchItems">#REF!</definedName>
    <definedName name="colEmb_Mat_RawMat">#REF!</definedName>
    <definedName name="colEmb_Total">#REF!</definedName>
    <definedName name="colEmb_VA_Labor">#REF!</definedName>
    <definedName name="colEmb_VA_Machinery">#REF!</definedName>
    <definedName name="colEmb_VA_ToolRepl">#REF!</definedName>
    <definedName name="colMatVA_Code">#REF!</definedName>
    <definedName name="colMatVA_Description">#REF!</definedName>
    <definedName name="colMatVA_Mat_Descr">#REF!</definedName>
    <definedName name="colMatVA_Mat_GroupIdent">#REF!</definedName>
    <definedName name="colMatVA_Mat_Purch_CostPerItem">#REF!</definedName>
    <definedName name="colMatVA_Mat_Purch_Remark">#REF!</definedName>
    <definedName name="colMatVA_Mat_PurchTotal">#REF!</definedName>
    <definedName name="colMatVA_Mat_RawMat_CostsPerUnit">#REF!</definedName>
    <definedName name="colMatVA_Mat_RawMat_Density">#REF!</definedName>
    <definedName name="colMatVA_Mat_RawMat_Diameter">#REF!</definedName>
    <definedName name="colMatVA_Mat_RawMat_FinalPart">#REF!</definedName>
    <definedName name="colMatVA_Mat_RawMat_InitUsage">#REF!</definedName>
    <definedName name="colMatVA_Mat_RawMat_Length">#REF!</definedName>
    <definedName name="colMatVA_Mat_RawMat_Surchage">#REF!</definedName>
    <definedName name="colMatVA_Mat_RawMat_Thickness">#REF!</definedName>
    <definedName name="colMatVA_Mat_RawMat_Total">#REF!</definedName>
    <definedName name="colMatVA_Mat_RawMat_unit">#REF!</definedName>
    <definedName name="colMatVA_Mat_RawMat_Width">#REF!</definedName>
    <definedName name="colMatVA_Mat_Total">#REF!</definedName>
    <definedName name="colMatVA_Module">#REF!</definedName>
    <definedName name="colMatVA_PreRef">#REF!</definedName>
    <definedName name="colMatVA_Quantity">#REF!</definedName>
    <definedName name="colMatVA_Ref">#REF!</definedName>
    <definedName name="colMatVA_Total">#REF!</definedName>
    <definedName name="colMatVA_VA_Descr">#REF!</definedName>
    <definedName name="colMatVA_VA_Labor_FTE">#REF!</definedName>
    <definedName name="colMatVA_VA_Labor_OLE">#REF!</definedName>
    <definedName name="colMatVA_VA_Labor_Rate">#REF!</definedName>
    <definedName name="colMatVA_VA_Labor_Skill">#REF!</definedName>
    <definedName name="colMatVA_VA_LaborTotal">#REF!</definedName>
    <definedName name="colMatVA_VA_Machinery_Descr" localSheetId="2">#REF!</definedName>
    <definedName name="colMatVA_VA_Machinery_Descr" localSheetId="3">#REF!</definedName>
    <definedName name="colMatVA_VA_Machinery_Descr">#REF!</definedName>
    <definedName name="colMatVA_VA_Machinery_MMR">#REF!</definedName>
    <definedName name="colMatVA_VA_Machinery_OutputPerYear">#REF!</definedName>
    <definedName name="colMatVA_VA_MachineryTotal">#REF!</definedName>
    <definedName name="colMatVA_VA_Perf_Cycletime">#REF!</definedName>
    <definedName name="colMatVA_VA_Perf_PartsPerCycle">#REF!</definedName>
    <definedName name="colMatVA_VA_Tool_CostPerTool">#REF!</definedName>
    <definedName name="colMatVA_VA_Tool_Lifetime">#REF!</definedName>
    <definedName name="colMatVA_VA_Tool_Remark">#REF!</definedName>
    <definedName name="colMatVA_VA_Tool_UpfrontPaid">#REF!</definedName>
    <definedName name="colMatVA_VA_ToolReplTotal">#REF!</definedName>
    <definedName name="colMatVA_VA_Total">#REF!</definedName>
    <definedName name="colMatVA_Yield">#REF!</definedName>
    <definedName name="colRunCosts_Mat_PurchItems">#REF!</definedName>
    <definedName name="colRunCosts_Mat_RawMat">#REF!</definedName>
    <definedName name="colRunCosts_Total">#REF!</definedName>
    <definedName name="colRunCosts_VA_Labor">#REF!</definedName>
    <definedName name="colRunCosts_VA_Machinery">#REF!</definedName>
    <definedName name="colRunCosts_VA_ToolRepl">#REF!</definedName>
    <definedName name="colScrap_Mat_PurchItems">#REF!</definedName>
    <definedName name="colScrap_Mat_RawMat">#REF!</definedName>
    <definedName name="colScrap_VA_Labor">#REF!</definedName>
    <definedName name="colScrap_VA_Machinery">#REF!</definedName>
    <definedName name="colScrap_VA_ToolRepl">#REF!</definedName>
    <definedName name="colScrapRunning_Mat_PurchItems">#REF!</definedName>
    <definedName name="colScrapRunning_Mat_RawMat">#REF!</definedName>
    <definedName name="colScrapRunning_Total">#REF!</definedName>
    <definedName name="colScrapRunning_VA_Labor">#REF!</definedName>
    <definedName name="colScrapRunning_VA_Machinery">#REF!</definedName>
    <definedName name="colScrapRunning_VA_ToolRepl">#REF!</definedName>
    <definedName name="Component_Category">OFFSET(INDIRECT("'Discount Scheme'!O"&amp;MATCH(#REF!,#REF!,0)),0,0,COUNTIF(#REF!,#REF!),1)</definedName>
    <definedName name="libLaborCosts">#REF!</definedName>
    <definedName name="libLaborRole">#REF!</definedName>
    <definedName name="libMachineDescription" localSheetId="3">'[2]Machine rates'!$B$10:$B$239</definedName>
    <definedName name="libMachineDescription">'[3]Machine rates'!$B$10:$B$239</definedName>
    <definedName name="libMachineMR">#REF!</definedName>
    <definedName name="libMachineNettimePerYear">#REF!</definedName>
    <definedName name="libMetalName">'[4]Material data'!$E$6:$E$52</definedName>
    <definedName name="libPolymerName">'[4]Material data'!$D$54:$D$226</definedName>
    <definedName name="ManufacturingLocation">#REF!</definedName>
    <definedName name="Materialpluslabour">#REF!</definedName>
    <definedName name="ValueStreamAll">#REF!</definedName>
  </definedNames>
  <calcPr calcId="162913"/>
</workbook>
</file>

<file path=xl/calcChain.xml><?xml version="1.0" encoding="utf-8"?>
<calcChain xmlns="http://schemas.openxmlformats.org/spreadsheetml/2006/main">
  <c r="H17" i="18" l="1"/>
  <c r="C20" i="18"/>
  <c r="C19" i="18"/>
  <c r="M25" i="37" l="1"/>
  <c r="O25" i="37" s="1"/>
  <c r="M26" i="37"/>
  <c r="O26" i="37" s="1"/>
  <c r="M23" i="37"/>
  <c r="O23" i="37" s="1"/>
  <c r="M27" i="37"/>
  <c r="O27" i="37" s="1"/>
  <c r="M24" i="37"/>
  <c r="O24" i="37" s="1"/>
  <c r="M22" i="37"/>
  <c r="O22" i="37" s="1"/>
  <c r="M20" i="37"/>
  <c r="O20" i="37" s="1"/>
  <c r="M15" i="37"/>
  <c r="O15" i="37" s="1"/>
  <c r="M14" i="37"/>
  <c r="O14" i="37" s="1"/>
  <c r="D31" i="28"/>
  <c r="D33" i="28"/>
  <c r="D34" i="28"/>
  <c r="D30" i="28"/>
  <c r="G13" i="28"/>
  <c r="M19" i="37" l="1"/>
  <c r="O19" i="37" s="1"/>
  <c r="M12" i="37"/>
  <c r="O12" i="37" s="1"/>
  <c r="G30" i="28"/>
  <c r="G31" i="28"/>
  <c r="G33" i="28"/>
  <c r="G34" i="28"/>
  <c r="M30" i="37" l="1"/>
  <c r="O30" i="37" s="1"/>
  <c r="M29" i="37"/>
  <c r="O29" i="37" s="1"/>
  <c r="M28" i="37"/>
  <c r="O28" i="37" s="1"/>
  <c r="M17" i="37"/>
  <c r="O17" i="37" s="1"/>
  <c r="M10" i="37"/>
  <c r="O10" i="37"/>
  <c r="M21" i="37"/>
  <c r="O21" i="37" s="1"/>
  <c r="M18" i="37"/>
  <c r="O18" i="37" s="1"/>
  <c r="M16" i="37"/>
  <c r="O16" i="37" s="1"/>
  <c r="M13" i="37"/>
  <c r="O13" i="37" s="1"/>
  <c r="J53" i="37" l="1"/>
  <c r="I53" i="37"/>
  <c r="G53" i="37"/>
  <c r="I49" i="37"/>
  <c r="M40" i="37"/>
  <c r="N40" i="37" s="1"/>
  <c r="L40" i="37"/>
  <c r="I36" i="37"/>
  <c r="K36" i="37" s="1"/>
  <c r="O31" i="37"/>
  <c r="M11" i="37"/>
  <c r="O11" i="37" s="1"/>
  <c r="M9" i="37"/>
  <c r="O9" i="37" s="1"/>
  <c r="M8" i="37"/>
  <c r="O8" i="37" s="1"/>
  <c r="C4" i="35" l="1"/>
  <c r="C3" i="35"/>
  <c r="L35" i="35"/>
  <c r="K35" i="35"/>
  <c r="J35" i="35"/>
  <c r="T13" i="28" l="1"/>
  <c r="T11" i="28" s="1"/>
  <c r="C8" i="35" s="1"/>
  <c r="C35" i="35" s="1"/>
  <c r="D34" i="35" s="1"/>
  <c r="R11" i="28" l="1"/>
  <c r="H6" i="18" s="1"/>
  <c r="D32" i="28"/>
  <c r="G32" i="28"/>
  <c r="G40" i="28" s="1"/>
  <c r="J13" i="28" s="1"/>
  <c r="K13" i="28" s="1"/>
  <c r="J6" i="37" l="1"/>
  <c r="L13" i="28"/>
  <c r="M13" i="28" l="1"/>
  <c r="J5" i="37"/>
  <c r="M5" i="37" s="1"/>
  <c r="M6" i="37"/>
  <c r="O6" i="37" s="1"/>
  <c r="J7" i="37"/>
  <c r="M7" i="37" s="1"/>
  <c r="O7" i="37" s="1"/>
  <c r="O13" i="28" l="1"/>
  <c r="Q13" i="28" s="1"/>
  <c r="R13" i="28" s="1"/>
  <c r="R10" i="28" s="1"/>
  <c r="M2" i="37"/>
  <c r="O5" i="37"/>
  <c r="O2" i="37" s="1"/>
  <c r="H8" i="18" s="1"/>
  <c r="H12" i="18" l="1"/>
  <c r="H11" i="18"/>
  <c r="H13" i="18"/>
  <c r="H5" i="18"/>
  <c r="H7" i="18" s="1"/>
  <c r="U13" i="28"/>
  <c r="U11" i="28" s="1"/>
  <c r="D8" i="35" s="1"/>
  <c r="E8" i="35"/>
  <c r="H10" i="18" l="1"/>
  <c r="H14" i="18"/>
  <c r="H9" i="18"/>
  <c r="D35" i="35"/>
  <c r="E34" i="35" s="1"/>
  <c r="E35" i="35"/>
  <c r="F8" i="35"/>
  <c r="H15" i="18" l="1"/>
  <c r="F35" i="35"/>
  <c r="G34" i="35" s="1"/>
  <c r="H8" i="35"/>
  <c r="H16" i="18" l="1"/>
  <c r="H21" i="18" s="1"/>
  <c r="H35" i="35"/>
  <c r="G8" i="35"/>
  <c r="I8" i="35" s="1"/>
  <c r="H20" i="18" l="1"/>
  <c r="I16" i="18"/>
  <c r="H22" i="18"/>
  <c r="J9" i="35"/>
  <c r="C9" i="35"/>
  <c r="L9" i="35"/>
  <c r="K9" i="35"/>
  <c r="M8" i="35"/>
  <c r="M9" i="35" s="1"/>
  <c r="I9" i="35"/>
  <c r="D9" i="35"/>
  <c r="E9" i="35"/>
  <c r="G35" i="35"/>
  <c r="H34" i="35" s="1"/>
  <c r="I35" i="35" s="1"/>
  <c r="J34" i="35" s="1"/>
  <c r="K34" i="35" s="1"/>
  <c r="L34" i="35" s="1"/>
  <c r="M35" i="35" s="1"/>
  <c r="G9" i="35"/>
  <c r="H9" i="35"/>
  <c r="F9" i="35" l="1"/>
</calcChain>
</file>

<file path=xl/comments1.xml><?xml version="1.0" encoding="utf-8"?>
<comments xmlns="http://schemas.openxmlformats.org/spreadsheetml/2006/main">
  <authors>
    <author>Parthiban C (Product Costing)</author>
  </authors>
  <commentList>
    <comment ref="F32" authorId="0" shapeId="0">
      <text>
        <r>
          <rPr>
            <b/>
            <sz val="9"/>
            <color indexed="81"/>
            <rFont val="Tahoma"/>
            <family val="2"/>
          </rPr>
          <t>Parthiban C (Product Costing):</t>
        </r>
        <r>
          <rPr>
            <sz val="9"/>
            <color indexed="81"/>
            <rFont val="Tahoma"/>
            <family val="2"/>
          </rPr>
          <t xml:space="preserve">
Based on physical measurement</t>
        </r>
      </text>
    </comment>
    <comment ref="F33" authorId="0" shapeId="0">
      <text>
        <r>
          <rPr>
            <b/>
            <sz val="9"/>
            <color indexed="81"/>
            <rFont val="Tahoma"/>
            <family val="2"/>
          </rPr>
          <t>Parthiban C (Product Costing):</t>
        </r>
        <r>
          <rPr>
            <sz val="9"/>
            <color indexed="81"/>
            <rFont val="Tahoma"/>
            <family val="2"/>
          </rPr>
          <t xml:space="preserve">
Based on physical measurement</t>
        </r>
      </text>
    </comment>
    <comment ref="F34" authorId="0" shapeId="0">
      <text>
        <r>
          <rPr>
            <b/>
            <sz val="9"/>
            <color indexed="81"/>
            <rFont val="Tahoma"/>
            <family val="2"/>
          </rPr>
          <t>Parthiban C (Product Costing):</t>
        </r>
        <r>
          <rPr>
            <sz val="9"/>
            <color indexed="81"/>
            <rFont val="Tahoma"/>
            <family val="2"/>
          </rPr>
          <t xml:space="preserve">
Based on physical measurement</t>
        </r>
      </text>
    </comment>
    <comment ref="F37" authorId="0" shapeId="0">
      <text>
        <r>
          <rPr>
            <b/>
            <sz val="9"/>
            <color indexed="81"/>
            <rFont val="Tahoma"/>
            <family val="2"/>
          </rPr>
          <t>Parthiban C (Product Costing):</t>
        </r>
        <r>
          <rPr>
            <sz val="9"/>
            <color indexed="81"/>
            <rFont val="Tahoma"/>
            <family val="2"/>
          </rPr>
          <t xml:space="preserve">
Based on physical measurement</t>
        </r>
      </text>
    </comment>
    <comment ref="F38" authorId="0" shapeId="0">
      <text>
        <r>
          <rPr>
            <b/>
            <sz val="9"/>
            <color indexed="81"/>
            <rFont val="Tahoma"/>
            <family val="2"/>
          </rPr>
          <t>Parthiban C (Product Costing):</t>
        </r>
        <r>
          <rPr>
            <sz val="9"/>
            <color indexed="81"/>
            <rFont val="Tahoma"/>
            <family val="2"/>
          </rPr>
          <t xml:space="preserve">
Based on physical measurement</t>
        </r>
      </text>
    </comment>
    <comment ref="G39" authorId="0" shapeId="0">
      <text>
        <r>
          <rPr>
            <b/>
            <sz val="9"/>
            <color indexed="81"/>
            <rFont val="Tahoma"/>
            <family val="2"/>
          </rPr>
          <t>Parthiban C (Product Costing):</t>
        </r>
        <r>
          <rPr>
            <sz val="9"/>
            <color indexed="81"/>
            <rFont val="Tahoma"/>
            <family val="2"/>
          </rPr>
          <t xml:space="preserve">
5% wt loss for spline</t>
        </r>
      </text>
    </comment>
  </commentList>
</comments>
</file>

<file path=xl/sharedStrings.xml><?xml version="1.0" encoding="utf-8"?>
<sst xmlns="http://schemas.openxmlformats.org/spreadsheetml/2006/main" count="370" uniqueCount="253">
  <si>
    <t>Component Details</t>
  </si>
  <si>
    <t>Buyer Details</t>
  </si>
  <si>
    <t>Vendor Details</t>
  </si>
  <si>
    <t>Part No</t>
  </si>
  <si>
    <t>Cost estimator</t>
  </si>
  <si>
    <t>Vendor Code</t>
  </si>
  <si>
    <t>Descrtiption</t>
  </si>
  <si>
    <t>Project</t>
  </si>
  <si>
    <t>Name</t>
  </si>
  <si>
    <t>Part Family</t>
  </si>
  <si>
    <t>Location</t>
  </si>
  <si>
    <t>Clean Sheet Costing - Breakup details</t>
  </si>
  <si>
    <t>Cost Head</t>
  </si>
  <si>
    <t>Raw Material Cost</t>
  </si>
  <si>
    <t>Allowance</t>
  </si>
  <si>
    <t>Process Cost</t>
  </si>
  <si>
    <t>Manufacturing Cost</t>
  </si>
  <si>
    <t>Overhead</t>
  </si>
  <si>
    <t>Profit</t>
  </si>
  <si>
    <t>Total Basic Cost</t>
  </si>
  <si>
    <t>Packing</t>
  </si>
  <si>
    <t>Transport Cost</t>
  </si>
  <si>
    <t>Tool Cost Amortization</t>
  </si>
  <si>
    <t>Total Cost</t>
  </si>
  <si>
    <t>Amount</t>
  </si>
  <si>
    <t>Ratio</t>
  </si>
  <si>
    <t>Clean Sheet Costing - Chart</t>
  </si>
  <si>
    <t>Basic Cost</t>
  </si>
  <si>
    <t>Revision</t>
  </si>
  <si>
    <t>Manufacturing Cost added</t>
  </si>
  <si>
    <t xml:space="preserve"> </t>
  </si>
  <si>
    <t>INTRODUCTION</t>
  </si>
  <si>
    <t>COST HEAD</t>
  </si>
  <si>
    <t>CS  Cost</t>
  </si>
  <si>
    <t>Client  Cost</t>
  </si>
  <si>
    <t>Part Name</t>
  </si>
  <si>
    <t>Fixed finger</t>
  </si>
  <si>
    <t>RM Cost</t>
  </si>
  <si>
    <t>FXB01800_Assy01_Item24</t>
  </si>
  <si>
    <t>BOP Cost</t>
  </si>
  <si>
    <t>#3</t>
  </si>
  <si>
    <t>Total RM cost</t>
  </si>
  <si>
    <t>Supplier Category</t>
  </si>
  <si>
    <t>A</t>
  </si>
  <si>
    <t>Total Conversion  cost</t>
  </si>
  <si>
    <t>Date of estimation</t>
  </si>
  <si>
    <t>ICC</t>
  </si>
  <si>
    <t>RM data base</t>
  </si>
  <si>
    <t>Rej on RM</t>
  </si>
  <si>
    <t>Conversion data base</t>
  </si>
  <si>
    <t>Rej on Conv</t>
  </si>
  <si>
    <t>Tool maintenance cost</t>
  </si>
  <si>
    <t>OH</t>
  </si>
  <si>
    <t>COST HEADS</t>
  </si>
  <si>
    <t>RM</t>
  </si>
  <si>
    <t>OTHER COST</t>
  </si>
  <si>
    <t>Rejection</t>
  </si>
  <si>
    <t>TOTAL COST</t>
  </si>
  <si>
    <t>Conv</t>
  </si>
  <si>
    <t>Total Finish weight(kg)</t>
  </si>
  <si>
    <t>Tool maintenance</t>
  </si>
  <si>
    <t>KEY RATIOS</t>
  </si>
  <si>
    <t>%</t>
  </si>
  <si>
    <t>RM+Conv</t>
  </si>
  <si>
    <t>RM Cost / Total Cost</t>
  </si>
  <si>
    <t>VA / Total Cost</t>
  </si>
  <si>
    <t>Other Cost / Total Cost</t>
  </si>
  <si>
    <t>USD</t>
  </si>
  <si>
    <t>POUNDS</t>
  </si>
  <si>
    <t>EURO</t>
  </si>
  <si>
    <t>YEN</t>
  </si>
  <si>
    <t>INR</t>
  </si>
  <si>
    <t>Material</t>
  </si>
  <si>
    <t>If known or calculated, otherwise</t>
  </si>
  <si>
    <t>BOP</t>
  </si>
  <si>
    <t>S.No</t>
  </si>
  <si>
    <t>Part no</t>
  </si>
  <si>
    <t>Item Description</t>
  </si>
  <si>
    <t>RM/
BOP</t>
  </si>
  <si>
    <t>Material Grade</t>
  </si>
  <si>
    <t>Quantity</t>
  </si>
  <si>
    <t>RM price
/kg</t>
  </si>
  <si>
    <t>Scrap Price/kg</t>
  </si>
  <si>
    <t>Weight (kg)</t>
  </si>
  <si>
    <t>Machining Allowance</t>
  </si>
  <si>
    <t>Forged Weight (kg)</t>
  </si>
  <si>
    <t>Billet Weight (kg)</t>
  </si>
  <si>
    <t>Input weight (kg)</t>
  </si>
  <si>
    <t>Burning Loss</t>
  </si>
  <si>
    <t>Scrap 
wt(kg)</t>
  </si>
  <si>
    <t>Scrap Reutilization</t>
  </si>
  <si>
    <t>Price per unit (INR)</t>
  </si>
  <si>
    <t>Total Price per Line item (INR)</t>
  </si>
  <si>
    <t>Remarks</t>
  </si>
  <si>
    <t>Direct RM Cost</t>
  </si>
  <si>
    <t>Allowance cost</t>
  </si>
  <si>
    <t>FXB01800_Assy02_Item08</t>
  </si>
  <si>
    <t>Piston rod</t>
  </si>
  <si>
    <t>EN353</t>
  </si>
  <si>
    <t>Chemical Composition of EN353</t>
  </si>
  <si>
    <t>Finished wt</t>
  </si>
  <si>
    <t>C</t>
  </si>
  <si>
    <t>Mn</t>
  </si>
  <si>
    <t>Si</t>
  </si>
  <si>
    <t>S</t>
  </si>
  <si>
    <t>P</t>
  </si>
  <si>
    <t>Cr</t>
  </si>
  <si>
    <t>Ni</t>
  </si>
  <si>
    <t>Mo</t>
  </si>
  <si>
    <t>EN - 353</t>
  </si>
  <si>
    <t>.20 MAX</t>
  </si>
  <si>
    <t>.50 - 1.00</t>
  </si>
  <si>
    <t>.35 MAX</t>
  </si>
  <si>
    <t>.75 - 1.25</t>
  </si>
  <si>
    <t>1.00 - 1.50</t>
  </si>
  <si>
    <t>.08 - .15</t>
  </si>
  <si>
    <t>Chemical composition %   of grade   17NiCrMo6-4 (1.6566):   EN 10084-2008</t>
  </si>
  <si>
    <t xml:space="preserve">C </t>
  </si>
  <si>
    <t xml:space="preserve">Si </t>
  </si>
  <si>
    <t xml:space="preserve">Mn </t>
  </si>
  <si>
    <t>0.14 - 0.2</t>
  </si>
  <si>
    <t>max   0.4</t>
  </si>
  <si>
    <t>0.6 - 0.9</t>
  </si>
  <si>
    <t>1.2 - 1.5</t>
  </si>
  <si>
    <t>max   0.025</t>
  </si>
  <si>
    <t>0.02 - 0.04</t>
  </si>
  <si>
    <t>0.8 - 1.1</t>
  </si>
  <si>
    <t>0.15 - 0.25</t>
  </si>
  <si>
    <t>Machining allowance</t>
  </si>
  <si>
    <t>Side</t>
  </si>
  <si>
    <t>Dia-before machinig</t>
  </si>
  <si>
    <t>Dia-after machining</t>
  </si>
  <si>
    <t>Length</t>
  </si>
  <si>
    <t>Step turning 1</t>
  </si>
  <si>
    <t>Step turning 2</t>
  </si>
  <si>
    <t>Step turning 3</t>
  </si>
  <si>
    <t>Step turning 4</t>
  </si>
  <si>
    <t>Step turning 5</t>
  </si>
  <si>
    <t>PROCESS</t>
  </si>
  <si>
    <t>S NO</t>
  </si>
  <si>
    <t>ITEM DESCRIPTION</t>
  </si>
  <si>
    <t>PROCESS DESCRIPTION</t>
  </si>
  <si>
    <t>QTY</t>
  </si>
  <si>
    <t>MACHINERY COST</t>
  </si>
  <si>
    <t>TOTAL VALUE ADD</t>
  </si>
  <si>
    <t>REMARKS</t>
  </si>
  <si>
    <t>Operation</t>
  </si>
  <si>
    <t>SC1</t>
  </si>
  <si>
    <t>Norms 
Rs/Unit</t>
  </si>
  <si>
    <t>UOM</t>
  </si>
  <si>
    <t>Units</t>
  </si>
  <si>
    <t>Time in Sec</t>
  </si>
  <si>
    <t>Parts Per unit</t>
  </si>
  <si>
    <t>Cost/part</t>
  </si>
  <si>
    <t>Forging Process</t>
  </si>
  <si>
    <t>Forging</t>
  </si>
  <si>
    <t>per kg</t>
  </si>
  <si>
    <t>Heat treatment-Hardening &amp; Tempering</t>
  </si>
  <si>
    <t>Hardening &amp; Tempering</t>
  </si>
  <si>
    <t>D</t>
  </si>
  <si>
    <t>Shot blasting</t>
  </si>
  <si>
    <t>F</t>
  </si>
  <si>
    <t>Visual inspection</t>
  </si>
  <si>
    <t>Inspection</t>
  </si>
  <si>
    <t>Approx</t>
  </si>
  <si>
    <t>per part</t>
  </si>
  <si>
    <t>Soft Machining</t>
  </si>
  <si>
    <t>Loading to the machine</t>
  </si>
  <si>
    <t>CNC</t>
  </si>
  <si>
    <t>Size 3</t>
  </si>
  <si>
    <t>per hr</t>
  </si>
  <si>
    <t>Facing operation</t>
  </si>
  <si>
    <t>Centre hole drilling operation-side1</t>
  </si>
  <si>
    <t>Chamfering operation</t>
  </si>
  <si>
    <t>Step turning operation</t>
  </si>
  <si>
    <t>Grooving operation</t>
  </si>
  <si>
    <t>Unloading from the machine</t>
  </si>
  <si>
    <t>Centre hole drilling operation-side2</t>
  </si>
  <si>
    <t>Drilling machine</t>
  </si>
  <si>
    <t>Drilling operation</t>
  </si>
  <si>
    <t>Countersunkoperation</t>
  </si>
  <si>
    <t>Indexing operation</t>
  </si>
  <si>
    <t>Hard machining</t>
  </si>
  <si>
    <t>Loading to the Cylindrcal grinding</t>
  </si>
  <si>
    <t>CNC-Cylindrical grinder</t>
  </si>
  <si>
    <t>Finish Grinding operation</t>
  </si>
  <si>
    <t>Unloading from the Cylindrcal grinding</t>
  </si>
  <si>
    <t>Dressing &amp; inspection</t>
  </si>
  <si>
    <t>Manual Process</t>
  </si>
  <si>
    <t>2/kg on casting wt</t>
  </si>
  <si>
    <t>Drilling</t>
  </si>
  <si>
    <t>7/kg on cast wt</t>
  </si>
  <si>
    <t>Impregnation</t>
  </si>
  <si>
    <t>Ø</t>
  </si>
  <si>
    <t>Depth</t>
  </si>
  <si>
    <t>CS</t>
  </si>
  <si>
    <t>RPM</t>
  </si>
  <si>
    <t>Feed mm/rev</t>
  </si>
  <si>
    <t>Time</t>
  </si>
  <si>
    <t>Leak test</t>
  </si>
  <si>
    <t>Cleaning</t>
  </si>
  <si>
    <t>Milling</t>
  </si>
  <si>
    <t>Cutter Ø</t>
  </si>
  <si>
    <t>Width</t>
  </si>
  <si>
    <t>No of pass</t>
  </si>
  <si>
    <t>No of insert</t>
  </si>
  <si>
    <t>5 seconds considered for rapid movement</t>
  </si>
  <si>
    <t>5 seconds considered for centre drilling</t>
  </si>
  <si>
    <t>Cutting speed for Aluminium considered is 300m/min for carbide inserts and 150m/min for HSS tools</t>
  </si>
  <si>
    <t>Drilling Tool Life</t>
  </si>
  <si>
    <t>Nearest drill size</t>
  </si>
  <si>
    <t>Hole depth</t>
  </si>
  <si>
    <t>No of holes</t>
  </si>
  <si>
    <t>SG iron/Casting</t>
  </si>
  <si>
    <t>Milling insert Life</t>
  </si>
  <si>
    <t>Mill area (mm^2)</t>
  </si>
  <si>
    <t>Depth of cut (mm)</t>
  </si>
  <si>
    <t>No of usage</t>
  </si>
  <si>
    <t>Carbon Steel</t>
  </si>
  <si>
    <t>Sr. No.</t>
  </si>
  <si>
    <t>Rs/kg</t>
  </si>
  <si>
    <t>Source</t>
  </si>
  <si>
    <t>Pig Iron</t>
  </si>
  <si>
    <t>Steel Scrap</t>
  </si>
  <si>
    <t>CPC</t>
  </si>
  <si>
    <t>Forklift Truck (2 ton)</t>
  </si>
  <si>
    <t>FeSi</t>
  </si>
  <si>
    <t>Material Loading</t>
  </si>
  <si>
    <t>FeMn</t>
  </si>
  <si>
    <t>Band saw</t>
  </si>
  <si>
    <t>Fe-Cr</t>
  </si>
  <si>
    <t>FeS</t>
  </si>
  <si>
    <t>Trolley (1 ton)</t>
  </si>
  <si>
    <t>Cu</t>
  </si>
  <si>
    <t>Induction Furnace</t>
  </si>
  <si>
    <t>Sn</t>
  </si>
  <si>
    <t>Mg</t>
  </si>
  <si>
    <t>Inoculation</t>
  </si>
  <si>
    <t>New Sand</t>
  </si>
  <si>
    <t>Rolling</t>
  </si>
  <si>
    <t>Bentonite</t>
  </si>
  <si>
    <t>3t-Forging Hammer</t>
  </si>
  <si>
    <t>Coal Dust</t>
  </si>
  <si>
    <t>IS 513 D</t>
  </si>
  <si>
    <t>Refurbishment- forging</t>
  </si>
  <si>
    <t>IS 1079 D</t>
  </si>
  <si>
    <t>YST240 - IS4923</t>
  </si>
  <si>
    <t>Deburing m/c AMD01</t>
  </si>
  <si>
    <t>BSK46</t>
  </si>
  <si>
    <t>Induction Hardening(Megatherm)</t>
  </si>
  <si>
    <t>ST-52.3</t>
  </si>
  <si>
    <t>IS: 3073</t>
  </si>
  <si>
    <t>Tempering furnace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</si>
</sst>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_(* #,##0_);_(* \(#,##0\);_(* &quot;-&quot;??_);_(@_)"/>
    <numFmt numFmtId="167" formatCode="0.0%"/>
    <numFmt numFmtId="168" formatCode="_(* #,##0.000_);_(* \(#,##0.000\);_(* &quot;-&quot;??_);_(@_)"/>
    <numFmt numFmtId="169" formatCode="0.0000"/>
    <numFmt numFmtId="170" formatCode="0.0"/>
    <numFmt numFmtId="171" formatCode="0.00000"/>
    <numFmt numFmtId="172" formatCode="_(* #,##0.0000_);_(* \(#,##0.0000\);_(* &quot;-&quot;??_);_(@_)"/>
    <numFmt numFmtId="173" formatCode="_(* #,##0.00_);_(* \(#,##0.00\);_(* &quot;-&quot;_);_(@_)"/>
    <numFmt numFmtId="174" formatCode="_ * #,##0.00_ ;_ * \-#,##0.00_ ;_ * &quot;-&quot;??_ ;_ @_ "/>
    <numFmt numFmtId="175" formatCode="_ [$₹-4009]\ * #,##0.000_ ;_ [$₹-4009]\ * \-#,##0.000_ ;_ [$₹-4009]\ * &quot;-&quot;???_ ;_ @_ "/>
    <numFmt numFmtId="176" formatCode="[$-409]d\-mmm\-yy;@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indexed="9"/>
      <name val="Arial"/>
      <family val="2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sz val="9"/>
      <color theme="1"/>
      <name val="Tahoma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2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1C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4">
    <border>
      <left/>
      <right/>
      <top/>
      <bottom/>
      <diagonal/>
    </border>
    <border>
      <left style="thin">
        <color theme="7" tint="0.79998168889431442"/>
      </left>
      <right/>
      <top style="thin">
        <color theme="7" tint="0.79998168889431442"/>
      </top>
      <bottom style="thin">
        <color theme="7" tint="0.79998168889431442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dotted">
        <color theme="7" tint="0.79998168889431442"/>
      </bottom>
      <diagonal/>
    </border>
    <border>
      <left style="thin">
        <color theme="7" tint="0.79998168889431442"/>
      </left>
      <right style="thin">
        <color theme="7" tint="0.79998168889431442"/>
      </right>
      <top style="dotted">
        <color theme="7" tint="0.79998168889431442"/>
      </top>
      <bottom style="dotted">
        <color theme="7" tint="0.79998168889431442"/>
      </bottom>
      <diagonal/>
    </border>
    <border>
      <left/>
      <right/>
      <top/>
      <bottom style="thin">
        <color theme="7" tint="0.79998168889431442"/>
      </bottom>
      <diagonal/>
    </border>
    <border>
      <left style="thin">
        <color theme="7" tint="0.79998168889431442"/>
      </left>
      <right/>
      <top/>
      <bottom style="thin">
        <color theme="7" tint="0.79998168889431442"/>
      </bottom>
      <diagonal/>
    </border>
    <border>
      <left/>
      <right/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9" tint="0.79998168889431442"/>
      </left>
      <right style="thin">
        <color theme="9" tint="0.79998168889431442"/>
      </right>
      <top style="dotted">
        <color theme="9" tint="0.59999389629810485"/>
      </top>
      <bottom style="thin">
        <color theme="9" tint="0.79998168889431442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/>
      <diagonal/>
    </border>
    <border>
      <left style="thin">
        <color theme="9" tint="0.79998168889431442"/>
      </left>
      <right style="thin">
        <color theme="9" tint="0.79998168889431442"/>
      </right>
      <top/>
      <bottom style="thin">
        <color theme="9" tint="0.79998168889431442"/>
      </bottom>
      <diagonal/>
    </border>
    <border>
      <left style="thin">
        <color theme="9" tint="0.79998168889431442"/>
      </left>
      <right style="thin">
        <color theme="9" tint="0.79998168889431442"/>
      </right>
      <top style="dotted">
        <color theme="9" tint="0.59999389629810485"/>
      </top>
      <bottom/>
      <diagonal/>
    </border>
    <border>
      <left style="thin">
        <color theme="9" tint="0.79998168889431442"/>
      </left>
      <right style="thin">
        <color theme="9" tint="0.79998168889431442"/>
      </right>
      <top style="dotted">
        <color theme="9" tint="0.59999389629810485"/>
      </top>
      <bottom style="dotted">
        <color theme="9" tint="0.59999389629810485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dotted">
        <color theme="9" tint="0.59999389629810485"/>
      </bottom>
      <diagonal/>
    </border>
    <border>
      <left/>
      <right style="thin">
        <color theme="9" tint="0.79998168889431442"/>
      </right>
      <top style="dotted">
        <color theme="9" tint="0.59999389629810485"/>
      </top>
      <bottom style="dotted">
        <color theme="9" tint="0.5999938962981048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9" tint="0.79998168889431442"/>
      </right>
      <top style="dotted">
        <color theme="9" tint="0.5999938962981048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9" tint="0.79998168889431442"/>
      </left>
      <right style="thin">
        <color theme="9" tint="0.79998168889431442"/>
      </right>
      <top/>
      <bottom/>
      <diagonal/>
    </border>
    <border>
      <left style="medium">
        <color rgb="FF816B53"/>
      </left>
      <right style="medium">
        <color rgb="FF816B53"/>
      </right>
      <top style="medium">
        <color rgb="FF816B53"/>
      </top>
      <bottom style="medium">
        <color rgb="FF816B5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7" tint="0.79998168889431442"/>
      </left>
      <right style="thin">
        <color theme="7" tint="0.79998168889431442"/>
      </right>
      <top/>
      <bottom/>
      <diagonal/>
    </border>
    <border>
      <left style="thin">
        <color theme="7" tint="0.79995117038483843"/>
      </left>
      <right style="thin">
        <color theme="7" tint="0.79995117038483843"/>
      </right>
      <top style="hair">
        <color theme="7" tint="0.79995117038483843"/>
      </top>
      <bottom style="hair">
        <color theme="7" tint="0.79995117038483843"/>
      </bottom>
      <diagonal/>
    </border>
  </borders>
  <cellStyleXfs count="111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0" borderId="0" applyNumberFormat="0" applyFill="0" applyBorder="0" applyProtection="0">
      <alignment horizontal="left" vertical="center"/>
    </xf>
    <xf numFmtId="0" fontId="10" fillId="0" borderId="17" applyNumberFormat="0" applyFill="0" applyProtection="0">
      <alignment horizontal="center" vertical="center"/>
    </xf>
    <xf numFmtId="0" fontId="10" fillId="0" borderId="18" applyNumberFormat="0" applyFill="0" applyProtection="0">
      <alignment horizontal="center"/>
    </xf>
    <xf numFmtId="0" fontId="11" fillId="4" borderId="17" applyNumberFormat="0" applyProtection="0">
      <alignment horizontal="center" vertical="center" wrapText="1"/>
    </xf>
    <xf numFmtId="0" fontId="10" fillId="0" borderId="17" applyNumberFormat="0" applyFill="0" applyProtection="0">
      <alignment horizontal="left" vertical="center"/>
    </xf>
    <xf numFmtId="0" fontId="10" fillId="0" borderId="17" applyNumberFormat="0" applyFill="0" applyProtection="0">
      <alignment horizontal="left" vertical="center" wrapText="1"/>
    </xf>
    <xf numFmtId="0" fontId="6" fillId="0" borderId="0"/>
    <xf numFmtId="164" fontId="2" fillId="0" borderId="0" applyFont="0" applyFill="0" applyBorder="0" applyAlignment="0" applyProtection="0"/>
    <xf numFmtId="43" fontId="1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6" fillId="0" borderId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42" applyNumberFormat="0" applyFill="0" applyProtection="0">
      <alignment horizontal="center" vertical="center"/>
    </xf>
    <xf numFmtId="0" fontId="10" fillId="0" borderId="42" applyNumberFormat="0" applyFill="0" applyProtection="0">
      <alignment horizontal="center" vertical="center"/>
    </xf>
    <xf numFmtId="0" fontId="10" fillId="0" borderId="42" applyNumberFormat="0" applyFill="0" applyProtection="0">
      <alignment horizontal="center" vertical="center"/>
    </xf>
    <xf numFmtId="0" fontId="10" fillId="0" borderId="42" applyNumberFormat="0" applyFill="0" applyProtection="0">
      <alignment horizontal="center" vertical="center"/>
    </xf>
    <xf numFmtId="0" fontId="10" fillId="0" borderId="42" applyNumberFormat="0" applyFill="0" applyProtection="0">
      <alignment horizontal="center" vertical="center"/>
    </xf>
    <xf numFmtId="0" fontId="10" fillId="0" borderId="42" applyNumberFormat="0" applyFill="0" applyProtection="0">
      <alignment horizontal="center" vertical="center"/>
    </xf>
    <xf numFmtId="0" fontId="10" fillId="0" borderId="42" applyNumberFormat="0" applyFill="0" applyProtection="0">
      <alignment horizontal="center" vertical="center"/>
    </xf>
    <xf numFmtId="0" fontId="10" fillId="0" borderId="42" applyNumberFormat="0" applyFill="0" applyProtection="0">
      <alignment horizontal="center" vertical="center"/>
    </xf>
    <xf numFmtId="0" fontId="10" fillId="0" borderId="42" applyNumberFormat="0" applyFill="0" applyProtection="0">
      <alignment horizontal="center" vertical="center"/>
    </xf>
    <xf numFmtId="0" fontId="10" fillId="0" borderId="42" applyNumberFormat="0" applyFill="0" applyProtection="0">
      <alignment horizontal="center" vertical="center"/>
    </xf>
    <xf numFmtId="0" fontId="10" fillId="0" borderId="42" applyNumberFormat="0" applyFill="0" applyProtection="0">
      <alignment horizontal="center" vertical="center"/>
    </xf>
    <xf numFmtId="0" fontId="10" fillId="0" borderId="42" applyNumberFormat="0" applyFill="0" applyProtection="0">
      <alignment horizontal="center" vertical="center"/>
    </xf>
    <xf numFmtId="0" fontId="10" fillId="0" borderId="42" applyNumberFormat="0" applyFill="0" applyProtection="0">
      <alignment horizontal="center" vertical="center"/>
    </xf>
    <xf numFmtId="0" fontId="10" fillId="0" borderId="42" applyNumberFormat="0" applyFill="0" applyProtection="0">
      <alignment horizontal="center" vertical="center"/>
    </xf>
    <xf numFmtId="0" fontId="10" fillId="0" borderId="42" applyNumberFormat="0" applyFill="0" applyProtection="0">
      <alignment horizontal="center" vertical="center"/>
    </xf>
    <xf numFmtId="4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4" borderId="42" applyNumberFormat="0" applyProtection="0">
      <alignment horizontal="center" vertical="center" wrapText="1"/>
    </xf>
    <xf numFmtId="0" fontId="11" fillId="4" borderId="42" applyNumberFormat="0" applyProtection="0">
      <alignment horizontal="center" vertical="center" wrapText="1"/>
    </xf>
    <xf numFmtId="0" fontId="11" fillId="4" borderId="42" applyNumberFormat="0" applyProtection="0">
      <alignment horizontal="center" vertical="center" wrapText="1"/>
    </xf>
    <xf numFmtId="0" fontId="11" fillId="4" borderId="42" applyNumberFormat="0" applyProtection="0">
      <alignment horizontal="center" vertical="center" wrapText="1"/>
    </xf>
    <xf numFmtId="0" fontId="11" fillId="4" borderId="42" applyNumberFormat="0" applyProtection="0">
      <alignment horizontal="center" vertical="center" wrapText="1"/>
    </xf>
    <xf numFmtId="0" fontId="11" fillId="4" borderId="42" applyNumberFormat="0" applyProtection="0">
      <alignment horizontal="center" vertical="center" wrapText="1"/>
    </xf>
    <xf numFmtId="0" fontId="11" fillId="4" borderId="42" applyNumberFormat="0" applyProtection="0">
      <alignment horizontal="center" vertical="center" wrapText="1"/>
    </xf>
    <xf numFmtId="0" fontId="11" fillId="4" borderId="42" applyNumberFormat="0" applyProtection="0">
      <alignment horizontal="center" vertical="center" wrapText="1"/>
    </xf>
    <xf numFmtId="0" fontId="11" fillId="4" borderId="42" applyNumberFormat="0" applyProtection="0">
      <alignment horizontal="center" vertical="center" wrapText="1"/>
    </xf>
    <xf numFmtId="0" fontId="11" fillId="4" borderId="42" applyNumberFormat="0" applyProtection="0">
      <alignment horizontal="center" vertical="center" wrapText="1"/>
    </xf>
    <xf numFmtId="0" fontId="11" fillId="4" borderId="42" applyNumberFormat="0" applyProtection="0">
      <alignment horizontal="center" vertical="center" wrapText="1"/>
    </xf>
    <xf numFmtId="0" fontId="11" fillId="4" borderId="42" applyNumberFormat="0" applyProtection="0">
      <alignment horizontal="center" vertical="center" wrapText="1"/>
    </xf>
    <xf numFmtId="0" fontId="11" fillId="4" borderId="42" applyNumberFormat="0" applyProtection="0">
      <alignment horizontal="center" vertical="center" wrapText="1"/>
    </xf>
    <xf numFmtId="0" fontId="11" fillId="4" borderId="42" applyNumberFormat="0" applyProtection="0">
      <alignment horizontal="center" vertical="center" wrapText="1"/>
    </xf>
    <xf numFmtId="0" fontId="11" fillId="4" borderId="42" applyNumberFormat="0" applyProtection="0">
      <alignment horizontal="center" vertical="center" wrapText="1"/>
    </xf>
    <xf numFmtId="0" fontId="10" fillId="0" borderId="42" applyNumberFormat="0" applyFill="0" applyProtection="0">
      <alignment horizontal="left" vertical="center"/>
    </xf>
    <xf numFmtId="0" fontId="10" fillId="0" borderId="42" applyNumberFormat="0" applyFill="0" applyProtection="0">
      <alignment horizontal="left" vertical="center"/>
    </xf>
    <xf numFmtId="0" fontId="10" fillId="0" borderId="42" applyNumberFormat="0" applyFill="0" applyProtection="0">
      <alignment horizontal="left" vertical="center"/>
    </xf>
    <xf numFmtId="0" fontId="10" fillId="0" borderId="42" applyNumberFormat="0" applyFill="0" applyProtection="0">
      <alignment horizontal="left" vertical="center"/>
    </xf>
    <xf numFmtId="0" fontId="10" fillId="0" borderId="42" applyNumberFormat="0" applyFill="0" applyProtection="0">
      <alignment horizontal="left" vertical="center"/>
    </xf>
    <xf numFmtId="0" fontId="10" fillId="0" borderId="42" applyNumberFormat="0" applyFill="0" applyProtection="0">
      <alignment horizontal="left" vertical="center"/>
    </xf>
    <xf numFmtId="0" fontId="10" fillId="0" borderId="42" applyNumberFormat="0" applyFill="0" applyProtection="0">
      <alignment horizontal="left" vertical="center"/>
    </xf>
    <xf numFmtId="0" fontId="10" fillId="0" borderId="42" applyNumberFormat="0" applyFill="0" applyProtection="0">
      <alignment horizontal="left" vertical="center"/>
    </xf>
    <xf numFmtId="0" fontId="10" fillId="0" borderId="42" applyNumberFormat="0" applyFill="0" applyProtection="0">
      <alignment horizontal="left" vertical="center"/>
    </xf>
    <xf numFmtId="0" fontId="10" fillId="0" borderId="42" applyNumberFormat="0" applyFill="0" applyProtection="0">
      <alignment horizontal="left" vertical="center"/>
    </xf>
    <xf numFmtId="0" fontId="10" fillId="0" borderId="42" applyNumberFormat="0" applyFill="0" applyProtection="0">
      <alignment horizontal="left" vertical="center"/>
    </xf>
    <xf numFmtId="0" fontId="10" fillId="0" borderId="42" applyNumberFormat="0" applyFill="0" applyProtection="0">
      <alignment horizontal="left" vertical="center"/>
    </xf>
    <xf numFmtId="0" fontId="10" fillId="0" borderId="42" applyNumberFormat="0" applyFill="0" applyProtection="0">
      <alignment horizontal="left" vertical="center"/>
    </xf>
    <xf numFmtId="0" fontId="10" fillId="0" borderId="42" applyNumberFormat="0" applyFill="0" applyProtection="0">
      <alignment horizontal="left" vertical="center"/>
    </xf>
    <xf numFmtId="0" fontId="10" fillId="0" borderId="42" applyNumberFormat="0" applyFill="0" applyProtection="0">
      <alignment horizontal="left" vertical="center"/>
    </xf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42" applyNumberFormat="0" applyFill="0" applyProtection="0">
      <alignment horizontal="left" vertical="center" wrapText="1"/>
    </xf>
    <xf numFmtId="0" fontId="10" fillId="0" borderId="42" applyNumberFormat="0" applyFill="0" applyProtection="0">
      <alignment horizontal="left" vertical="center" wrapText="1"/>
    </xf>
    <xf numFmtId="0" fontId="10" fillId="0" borderId="42" applyNumberFormat="0" applyFill="0" applyProtection="0">
      <alignment horizontal="left" vertical="center" wrapText="1"/>
    </xf>
    <xf numFmtId="0" fontId="10" fillId="0" borderId="42" applyNumberFormat="0" applyFill="0" applyProtection="0">
      <alignment horizontal="left" vertical="center" wrapText="1"/>
    </xf>
    <xf numFmtId="0" fontId="10" fillId="0" borderId="42" applyNumberFormat="0" applyFill="0" applyProtection="0">
      <alignment horizontal="left" vertical="center" wrapText="1"/>
    </xf>
    <xf numFmtId="0" fontId="10" fillId="0" borderId="42" applyNumberFormat="0" applyFill="0" applyProtection="0">
      <alignment horizontal="left" vertical="center" wrapText="1"/>
    </xf>
    <xf numFmtId="0" fontId="10" fillId="0" borderId="42" applyNumberFormat="0" applyFill="0" applyProtection="0">
      <alignment horizontal="left" vertical="center" wrapText="1"/>
    </xf>
    <xf numFmtId="0" fontId="10" fillId="0" borderId="42" applyNumberFormat="0" applyFill="0" applyProtection="0">
      <alignment horizontal="left" vertical="center" wrapText="1"/>
    </xf>
    <xf numFmtId="0" fontId="10" fillId="0" borderId="42" applyNumberFormat="0" applyFill="0" applyProtection="0">
      <alignment horizontal="left" vertical="center" wrapText="1"/>
    </xf>
    <xf numFmtId="0" fontId="10" fillId="0" borderId="42" applyNumberFormat="0" applyFill="0" applyProtection="0">
      <alignment horizontal="left" vertical="center" wrapText="1"/>
    </xf>
    <xf numFmtId="0" fontId="10" fillId="0" borderId="42" applyNumberFormat="0" applyFill="0" applyProtection="0">
      <alignment horizontal="left" vertical="center" wrapText="1"/>
    </xf>
    <xf numFmtId="0" fontId="10" fillId="0" borderId="42" applyNumberFormat="0" applyFill="0" applyProtection="0">
      <alignment horizontal="left" vertical="center" wrapText="1"/>
    </xf>
    <xf numFmtId="0" fontId="10" fillId="0" borderId="42" applyNumberFormat="0" applyFill="0" applyProtection="0">
      <alignment horizontal="left" vertical="center" wrapText="1"/>
    </xf>
    <xf numFmtId="0" fontId="10" fillId="0" borderId="42" applyNumberFormat="0" applyFill="0" applyProtection="0">
      <alignment horizontal="left" vertical="center" wrapText="1"/>
    </xf>
    <xf numFmtId="0" fontId="10" fillId="0" borderId="42" applyNumberFormat="0" applyFill="0" applyProtection="0">
      <alignment horizontal="left" vertical="center" wrapText="1"/>
    </xf>
  </cellStyleXfs>
  <cellXfs count="20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left" vertical="center"/>
    </xf>
    <xf numFmtId="0" fontId="4" fillId="3" borderId="9" xfId="0" applyFont="1" applyFill="1" applyBorder="1" applyAlignment="1">
      <alignment horizontal="left" vertical="center" indent="1"/>
    </xf>
    <xf numFmtId="0" fontId="0" fillId="3" borderId="11" xfId="0" applyFill="1" applyBorder="1" applyAlignment="1">
      <alignment horizontal="left" vertical="center" indent="2"/>
    </xf>
    <xf numFmtId="0" fontId="0" fillId="3" borderId="13" xfId="0" applyFill="1" applyBorder="1" applyAlignment="1">
      <alignment horizontal="left" vertical="center" indent="2"/>
    </xf>
    <xf numFmtId="0" fontId="0" fillId="3" borderId="14" xfId="0" applyFill="1" applyBorder="1" applyAlignment="1">
      <alignment horizontal="left" vertical="center" indent="2"/>
    </xf>
    <xf numFmtId="167" fontId="7" fillId="0" borderId="4" xfId="4" applyNumberFormat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left" vertical="center" indent="1"/>
    </xf>
    <xf numFmtId="0" fontId="0" fillId="3" borderId="15" xfId="0" applyFill="1" applyBorder="1" applyAlignment="1">
      <alignment horizontal="left" indent="1"/>
    </xf>
    <xf numFmtId="0" fontId="0" fillId="3" borderId="14" xfId="0" applyFill="1" applyBorder="1" applyAlignment="1">
      <alignment horizontal="left" indent="1"/>
    </xf>
    <xf numFmtId="9" fontId="0" fillId="3" borderId="16" xfId="4" applyFont="1" applyFill="1" applyBorder="1"/>
    <xf numFmtId="9" fontId="0" fillId="3" borderId="15" xfId="4" applyFont="1" applyFill="1" applyBorder="1"/>
    <xf numFmtId="9" fontId="8" fillId="0" borderId="0" xfId="0" applyNumberFormat="1" applyFont="1"/>
    <xf numFmtId="172" fontId="8" fillId="0" borderId="0" xfId="1" applyNumberFormat="1" applyFont="1" applyFill="1" applyBorder="1"/>
    <xf numFmtId="0" fontId="8" fillId="0" borderId="0" xfId="0" applyFont="1"/>
    <xf numFmtId="2" fontId="0" fillId="0" borderId="0" xfId="0" applyNumberFormat="1"/>
    <xf numFmtId="2" fontId="0" fillId="3" borderId="11" xfId="0" applyNumberFormat="1" applyFill="1" applyBorder="1" applyAlignment="1">
      <alignment horizontal="right" vertical="center"/>
    </xf>
    <xf numFmtId="2" fontId="0" fillId="3" borderId="13" xfId="0" applyNumberFormat="1" applyFill="1" applyBorder="1" applyAlignment="1">
      <alignment horizontal="right" vertical="center"/>
    </xf>
    <xf numFmtId="2" fontId="0" fillId="3" borderId="9" xfId="0" applyNumberFormat="1" applyFill="1" applyBorder="1" applyAlignment="1">
      <alignment horizontal="right" vertical="center"/>
    </xf>
    <xf numFmtId="2" fontId="0" fillId="3" borderId="14" xfId="0" applyNumberFormat="1" applyFill="1" applyBorder="1" applyAlignment="1">
      <alignment horizontal="right" vertical="center"/>
    </xf>
    <xf numFmtId="2" fontId="4" fillId="3" borderId="9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/>
    </xf>
    <xf numFmtId="2" fontId="4" fillId="3" borderId="12" xfId="0" applyNumberFormat="1" applyFont="1" applyFill="1" applyBorder="1" applyAlignment="1">
      <alignment horizontal="right" vertical="center"/>
    </xf>
    <xf numFmtId="3" fontId="8" fillId="0" borderId="0" xfId="0" applyNumberFormat="1" applyFont="1"/>
    <xf numFmtId="0" fontId="8" fillId="0" borderId="0" xfId="0" applyFont="1" applyAlignment="1">
      <alignment horizontal="right"/>
    </xf>
    <xf numFmtId="2" fontId="8" fillId="0" borderId="0" xfId="0" applyNumberFormat="1" applyFont="1"/>
    <xf numFmtId="169" fontId="8" fillId="0" borderId="0" xfId="0" applyNumberFormat="1" applyFont="1"/>
    <xf numFmtId="0" fontId="8" fillId="0" borderId="0" xfId="0" applyFont="1" applyAlignment="1">
      <alignment horizontal="center"/>
    </xf>
    <xf numFmtId="171" fontId="8" fillId="0" borderId="0" xfId="0" applyNumberFormat="1" applyFont="1"/>
    <xf numFmtId="0" fontId="15" fillId="0" borderId="0" xfId="3" applyFont="1" applyFill="1"/>
    <xf numFmtId="168" fontId="8" fillId="0" borderId="0" xfId="0" applyNumberFormat="1" applyFont="1"/>
    <xf numFmtId="43" fontId="8" fillId="0" borderId="0" xfId="0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25" xfId="0" applyBorder="1"/>
    <xf numFmtId="0" fontId="5" fillId="9" borderId="11" xfId="0" applyFont="1" applyFill="1" applyBorder="1" applyAlignment="1">
      <alignment horizontal="left" vertical="center"/>
    </xf>
    <xf numFmtId="2" fontId="4" fillId="9" borderId="11" xfId="0" applyNumberFormat="1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166" fontId="0" fillId="0" borderId="27" xfId="17" applyNumberFormat="1" applyFont="1" applyFill="1" applyBorder="1"/>
    <xf numFmtId="43" fontId="0" fillId="0" borderId="27" xfId="0" applyNumberFormat="1" applyBorder="1"/>
    <xf numFmtId="0" fontId="0" fillId="0" borderId="27" xfId="0" applyBorder="1"/>
    <xf numFmtId="0" fontId="0" fillId="0" borderId="30" xfId="0" applyBorder="1"/>
    <xf numFmtId="166" fontId="0" fillId="0" borderId="23" xfId="17" applyNumberFormat="1" applyFont="1" applyFill="1" applyBorder="1"/>
    <xf numFmtId="0" fontId="4" fillId="0" borderId="24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0" fillId="0" borderId="40" xfId="0" applyBorder="1"/>
    <xf numFmtId="0" fontId="0" fillId="0" borderId="31" xfId="0" applyBorder="1"/>
    <xf numFmtId="0" fontId="0" fillId="0" borderId="32" xfId="0" applyBorder="1"/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0" fillId="0" borderId="38" xfId="0" applyBorder="1"/>
    <xf numFmtId="0" fontId="0" fillId="0" borderId="21" xfId="0" applyBorder="1"/>
    <xf numFmtId="0" fontId="0" fillId="0" borderId="20" xfId="0" applyBorder="1"/>
    <xf numFmtId="9" fontId="0" fillId="0" borderId="0" xfId="0" applyNumberFormat="1"/>
    <xf numFmtId="41" fontId="0" fillId="0" borderId="0" xfId="24" applyFont="1"/>
    <xf numFmtId="0" fontId="8" fillId="0" borderId="25" xfId="0" applyFont="1" applyBorder="1" applyAlignment="1">
      <alignment horizontal="left" vertical="center"/>
    </xf>
    <xf numFmtId="0" fontId="0" fillId="7" borderId="25" xfId="0" applyFill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0" fillId="3" borderId="41" xfId="4" applyFont="1" applyFill="1" applyBorder="1"/>
    <xf numFmtId="0" fontId="4" fillId="9" borderId="8" xfId="0" applyFont="1" applyFill="1" applyBorder="1" applyAlignment="1">
      <alignment horizontal="center" vertical="center"/>
    </xf>
    <xf numFmtId="0" fontId="14" fillId="0" borderId="0" xfId="0" applyFont="1"/>
    <xf numFmtId="2" fontId="17" fillId="5" borderId="0" xfId="0" applyNumberFormat="1" applyFont="1" applyFill="1"/>
    <xf numFmtId="43" fontId="0" fillId="0" borderId="0" xfId="0" applyNumberFormat="1"/>
    <xf numFmtId="43" fontId="0" fillId="0" borderId="0" xfId="1" applyFont="1" applyBorder="1"/>
    <xf numFmtId="168" fontId="0" fillId="0" borderId="0" xfId="0" applyNumberFormat="1"/>
    <xf numFmtId="9" fontId="4" fillId="0" borderId="0" xfId="4" applyFont="1" applyFill="1" applyBorder="1" applyAlignment="1">
      <alignment horizontal="center" vertical="center"/>
    </xf>
    <xf numFmtId="4" fontId="8" fillId="0" borderId="0" xfId="0" applyNumberFormat="1" applyFont="1"/>
    <xf numFmtId="0" fontId="3" fillId="0" borderId="0" xfId="3" applyFill="1"/>
    <xf numFmtId="0" fontId="18" fillId="0" borderId="0" xfId="0" applyFont="1"/>
    <xf numFmtId="171" fontId="0" fillId="0" borderId="0" xfId="0" applyNumberFormat="1"/>
    <xf numFmtId="0" fontId="4" fillId="2" borderId="25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14" fillId="5" borderId="25" xfId="0" applyFont="1" applyFill="1" applyBorder="1" applyAlignment="1">
      <alignment horizontal="center" vertical="center" wrapText="1"/>
    </xf>
    <xf numFmtId="2" fontId="4" fillId="3" borderId="43" xfId="0" applyNumberFormat="1" applyFont="1" applyFill="1" applyBorder="1" applyAlignment="1">
      <alignment horizontal="right" vertical="center"/>
    </xf>
    <xf numFmtId="0" fontId="20" fillId="0" borderId="0" xfId="0" applyFont="1"/>
    <xf numFmtId="0" fontId="19" fillId="10" borderId="25" xfId="0" applyFont="1" applyFill="1" applyBorder="1" applyAlignment="1">
      <alignment horizontal="center" vertical="center" wrapText="1"/>
    </xf>
    <xf numFmtId="0" fontId="19" fillId="11" borderId="25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vertical="center"/>
    </xf>
    <xf numFmtId="2" fontId="14" fillId="0" borderId="25" xfId="0" applyNumberFormat="1" applyFont="1" applyBorder="1" applyAlignment="1">
      <alignment horizontal="center" vertical="center"/>
    </xf>
    <xf numFmtId="2" fontId="14" fillId="5" borderId="25" xfId="0" applyNumberFormat="1" applyFont="1" applyFill="1" applyBorder="1" applyAlignment="1">
      <alignment horizontal="center" vertical="center"/>
    </xf>
    <xf numFmtId="2" fontId="8" fillId="5" borderId="25" xfId="0" applyNumberFormat="1" applyFont="1" applyFill="1" applyBorder="1" applyAlignment="1">
      <alignment horizontal="center" vertical="center"/>
    </xf>
    <xf numFmtId="9" fontId="8" fillId="0" borderId="25" xfId="4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4" fillId="12" borderId="44" xfId="0" applyFont="1" applyFill="1" applyBorder="1" applyAlignment="1">
      <alignment horizontal="center" vertical="center" wrapText="1"/>
    </xf>
    <xf numFmtId="0" fontId="21" fillId="12" borderId="44" xfId="0" applyFont="1" applyFill="1" applyBorder="1" applyAlignment="1">
      <alignment horizontal="left" vertical="center" wrapText="1" indent="1"/>
    </xf>
    <xf numFmtId="0" fontId="22" fillId="13" borderId="44" xfId="0" applyFont="1" applyFill="1" applyBorder="1" applyAlignment="1">
      <alignment horizontal="left" vertical="center" wrapText="1" indent="1"/>
    </xf>
    <xf numFmtId="0" fontId="0" fillId="0" borderId="25" xfId="0" applyBorder="1" applyAlignment="1">
      <alignment vertical="center"/>
    </xf>
    <xf numFmtId="0" fontId="18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0" fontId="8" fillId="0" borderId="25" xfId="0" applyNumberFormat="1" applyFont="1" applyBorder="1" applyAlignment="1">
      <alignment horizontal="center" vertical="center"/>
    </xf>
    <xf numFmtId="165" fontId="8" fillId="0" borderId="0" xfId="0" applyNumberFormat="1" applyFont="1"/>
    <xf numFmtId="2" fontId="8" fillId="0" borderId="25" xfId="0" applyNumberFormat="1" applyFont="1" applyBorder="1" applyAlignment="1">
      <alignment horizontal="right" vertical="center"/>
    </xf>
    <xf numFmtId="43" fontId="0" fillId="0" borderId="0" xfId="1" applyFont="1" applyBorder="1" applyAlignment="1">
      <alignment horizontal="right"/>
    </xf>
    <xf numFmtId="0" fontId="4" fillId="14" borderId="25" xfId="0" applyFont="1" applyFill="1" applyBorder="1"/>
    <xf numFmtId="169" fontId="4" fillId="15" borderId="25" xfId="0" applyNumberFormat="1" applyFont="1" applyFill="1" applyBorder="1"/>
    <xf numFmtId="2" fontId="0" fillId="3" borderId="9" xfId="0" applyNumberFormat="1" applyFill="1" applyBorder="1" applyAlignment="1">
      <alignment horizontal="left" vertical="center"/>
    </xf>
    <xf numFmtId="169" fontId="8" fillId="0" borderId="25" xfId="0" applyNumberFormat="1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4" fillId="0" borderId="50" xfId="0" applyFont="1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0" borderId="25" xfId="0" applyFont="1" applyBorder="1" applyAlignment="1">
      <alignment vertical="center" wrapText="1"/>
    </xf>
    <xf numFmtId="1" fontId="0" fillId="0" borderId="25" xfId="0" applyNumberFormat="1" applyBorder="1" applyAlignment="1">
      <alignment vertical="center"/>
    </xf>
    <xf numFmtId="1" fontId="4" fillId="0" borderId="25" xfId="0" applyNumberFormat="1" applyFont="1" applyBorder="1" applyAlignment="1">
      <alignment vertical="center"/>
    </xf>
    <xf numFmtId="9" fontId="2" fillId="0" borderId="25" xfId="4" applyFont="1" applyBorder="1" applyAlignment="1">
      <alignment vertical="center"/>
    </xf>
    <xf numFmtId="0" fontId="4" fillId="0" borderId="51" xfId="0" applyFont="1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1" fontId="23" fillId="0" borderId="0" xfId="0" applyNumberFormat="1" applyFont="1" applyAlignment="1">
      <alignment vertical="center"/>
    </xf>
    <xf numFmtId="1" fontId="4" fillId="6" borderId="9" xfId="0" applyNumberFormat="1" applyFont="1" applyFill="1" applyBorder="1" applyAlignment="1">
      <alignment horizontal="right" vertical="center"/>
    </xf>
    <xf numFmtId="0" fontId="24" fillId="0" borderId="0" xfId="0" applyFont="1" applyAlignment="1">
      <alignment horizontal="left" vertical="center"/>
    </xf>
    <xf numFmtId="170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73" fontId="0" fillId="0" borderId="0" xfId="24" applyNumberFormat="1" applyFont="1" applyAlignment="1">
      <alignment horizontal="right" vertical="center"/>
    </xf>
    <xf numFmtId="175" fontId="0" fillId="0" borderId="0" xfId="0" applyNumberFormat="1" applyAlignment="1">
      <alignment vertical="center"/>
    </xf>
    <xf numFmtId="175" fontId="0" fillId="0" borderId="0" xfId="0" applyNumberFormat="1" applyAlignment="1">
      <alignment horizontal="right" vertical="center"/>
    </xf>
    <xf numFmtId="2" fontId="0" fillId="5" borderId="45" xfId="0" applyNumberFormat="1" applyFill="1" applyBorder="1" applyAlignment="1">
      <alignment horizontal="right" vertical="center"/>
    </xf>
    <xf numFmtId="2" fontId="0" fillId="5" borderId="45" xfId="0" applyNumberFormat="1" applyFill="1" applyBorder="1" applyAlignment="1">
      <alignment horizontal="center" vertical="center"/>
    </xf>
    <xf numFmtId="165" fontId="25" fillId="2" borderId="25" xfId="0" applyNumberFormat="1" applyFont="1" applyFill="1" applyBorder="1" applyAlignment="1">
      <alignment vertical="center" wrapText="1"/>
    </xf>
    <xf numFmtId="0" fontId="25" fillId="2" borderId="25" xfId="0" applyFont="1" applyFill="1" applyBorder="1" applyAlignment="1">
      <alignment horizontal="right" vertical="center" wrapText="1"/>
    </xf>
    <xf numFmtId="0" fontId="4" fillId="2" borderId="25" xfId="0" applyFont="1" applyFill="1" applyBorder="1" applyAlignment="1">
      <alignment horizontal="right" vertical="center" wrapText="1"/>
    </xf>
    <xf numFmtId="0" fontId="0" fillId="0" borderId="25" xfId="25" applyFont="1" applyBorder="1"/>
    <xf numFmtId="0" fontId="0" fillId="0" borderId="25" xfId="0" applyBorder="1" applyAlignment="1">
      <alignment horizontal="right" vertical="center"/>
    </xf>
    <xf numFmtId="1" fontId="8" fillId="0" borderId="25" xfId="0" applyNumberFormat="1" applyFont="1" applyBorder="1" applyAlignment="1">
      <alignment horizontal="right" vertical="center"/>
    </xf>
    <xf numFmtId="173" fontId="0" fillId="0" borderId="25" xfId="24" applyNumberFormat="1" applyFont="1" applyFill="1" applyBorder="1" applyAlignment="1">
      <alignment horizontal="right" vertical="center"/>
    </xf>
    <xf numFmtId="0" fontId="0" fillId="0" borderId="25" xfId="0" applyBorder="1" applyAlignment="1">
      <alignment horizontal="right"/>
    </xf>
    <xf numFmtId="2" fontId="0" fillId="0" borderId="25" xfId="0" applyNumberFormat="1" applyBorder="1" applyAlignment="1">
      <alignment horizontal="center" vertical="center"/>
    </xf>
    <xf numFmtId="0" fontId="0" fillId="0" borderId="22" xfId="0" applyBorder="1" applyAlignment="1">
      <alignment vertical="center"/>
    </xf>
    <xf numFmtId="165" fontId="8" fillId="0" borderId="25" xfId="0" applyNumberFormat="1" applyFont="1" applyBorder="1" applyAlignment="1">
      <alignment horizontal="right" vertical="center"/>
    </xf>
    <xf numFmtId="0" fontId="0" fillId="0" borderId="25" xfId="0" applyBorder="1" applyAlignment="1">
      <alignment wrapText="1"/>
    </xf>
    <xf numFmtId="0" fontId="8" fillId="0" borderId="25" xfId="0" applyFont="1" applyBorder="1"/>
    <xf numFmtId="0" fontId="0" fillId="2" borderId="25" xfId="0" applyFill="1" applyBorder="1" applyAlignment="1">
      <alignment horizontal="center" vertical="center"/>
    </xf>
    <xf numFmtId="2" fontId="0" fillId="2" borderId="25" xfId="0" applyNumberFormat="1" applyFill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170" fontId="0" fillId="0" borderId="25" xfId="0" applyNumberFormat="1" applyBorder="1" applyAlignment="1">
      <alignment horizontal="center" vertical="center"/>
    </xf>
    <xf numFmtId="1" fontId="4" fillId="14" borderId="25" xfId="0" applyNumberFormat="1" applyFont="1" applyFill="1" applyBorder="1" applyAlignment="1">
      <alignment horizontal="center" vertical="center"/>
    </xf>
    <xf numFmtId="0" fontId="0" fillId="2" borderId="25" xfId="0" applyFill="1" applyBorder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2" fontId="0" fillId="2" borderId="25" xfId="0" applyNumberFormat="1" applyFill="1" applyBorder="1" applyAlignment="1">
      <alignment horizontal="right" vertical="center"/>
    </xf>
    <xf numFmtId="2" fontId="0" fillId="2" borderId="25" xfId="0" applyNumberFormat="1" applyFill="1" applyBorder="1" applyAlignment="1">
      <alignment horizontal="left" vertical="center"/>
    </xf>
    <xf numFmtId="0" fontId="0" fillId="3" borderId="25" xfId="0" applyFill="1" applyBorder="1" applyAlignment="1">
      <alignment horizontal="center" vertical="center"/>
    </xf>
    <xf numFmtId="1" fontId="0" fillId="7" borderId="25" xfId="0" applyNumberFormat="1" applyFill="1" applyBorder="1" applyAlignment="1">
      <alignment horizontal="center" vertical="center"/>
    </xf>
    <xf numFmtId="168" fontId="8" fillId="5" borderId="25" xfId="4" applyNumberFormat="1" applyFont="1" applyFill="1" applyBorder="1" applyAlignment="1">
      <alignment horizontal="center" vertical="center"/>
    </xf>
    <xf numFmtId="168" fontId="0" fillId="0" borderId="25" xfId="1" applyNumberFormat="1" applyFont="1" applyBorder="1"/>
    <xf numFmtId="168" fontId="4" fillId="5" borderId="25" xfId="1" applyNumberFormat="1" applyFont="1" applyFill="1" applyBorder="1"/>
    <xf numFmtId="0" fontId="0" fillId="3" borderId="3" xfId="0" applyFill="1" applyBorder="1" applyAlignment="1">
      <alignment horizontal="left"/>
    </xf>
    <xf numFmtId="0" fontId="8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/>
    </xf>
    <xf numFmtId="0" fontId="8" fillId="3" borderId="4" xfId="0" quotePrefix="1" applyFont="1" applyFill="1" applyBorder="1" applyAlignment="1">
      <alignment horizontal="center" vertical="center"/>
    </xf>
    <xf numFmtId="14" fontId="8" fillId="3" borderId="4" xfId="0" quotePrefix="1" applyNumberFormat="1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176" fontId="7" fillId="0" borderId="4" xfId="1" applyNumberFormat="1" applyFont="1" applyFill="1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0" fillId="0" borderId="52" xfId="0" applyBorder="1" applyAlignment="1">
      <alignment horizontal="right" vertical="center"/>
    </xf>
    <xf numFmtId="0" fontId="8" fillId="0" borderId="53" xfId="0" applyFont="1" applyBorder="1"/>
    <xf numFmtId="10" fontId="7" fillId="0" borderId="4" xfId="4" applyNumberFormat="1" applyFont="1" applyFill="1" applyBorder="1" applyAlignment="1">
      <alignment horizontal="right" vertical="center"/>
    </xf>
    <xf numFmtId="0" fontId="8" fillId="0" borderId="53" xfId="0" applyFont="1" applyBorder="1" applyAlignment="1">
      <alignment horizontal="left" indent="1"/>
    </xf>
    <xf numFmtId="9" fontId="7" fillId="0" borderId="4" xfId="4" applyFont="1" applyFill="1" applyBorder="1" applyAlignment="1">
      <alignment horizontal="right" vertical="center"/>
    </xf>
    <xf numFmtId="0" fontId="0" fillId="3" borderId="9" xfId="0" applyFill="1" applyBorder="1" applyAlignment="1">
      <alignment horizontal="left" vertical="center" indent="1"/>
    </xf>
    <xf numFmtId="2" fontId="0" fillId="3" borderId="43" xfId="0" applyNumberFormat="1" applyFill="1" applyBorder="1" applyAlignment="1">
      <alignment horizontal="right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4" fillId="0" borderId="49" xfId="0" applyFont="1" applyBorder="1" applyAlignment="1">
      <alignment horizontal="left" vertical="center"/>
    </xf>
    <xf numFmtId="0" fontId="4" fillId="8" borderId="6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8" fillId="0" borderId="25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165" fontId="25" fillId="2" borderId="51" xfId="0" applyNumberFormat="1" applyFont="1" applyFill="1" applyBorder="1" applyAlignment="1">
      <alignment horizontal="center" vertical="center" wrapText="1"/>
    </xf>
    <xf numFmtId="165" fontId="25" fillId="2" borderId="35" xfId="0" applyNumberFormat="1" applyFont="1" applyFill="1" applyBorder="1" applyAlignment="1">
      <alignment horizontal="center" vertical="center" wrapText="1"/>
    </xf>
    <xf numFmtId="165" fontId="25" fillId="2" borderId="31" xfId="0" applyNumberFormat="1" applyFont="1" applyFill="1" applyBorder="1" applyAlignment="1">
      <alignment horizontal="center" vertical="center" wrapText="1"/>
    </xf>
  </cellXfs>
  <cellStyles count="111">
    <cellStyle name="caption" xfId="9"/>
    <cellStyle name="center" xfId="10"/>
    <cellStyle name="center 2" xfId="43"/>
    <cellStyle name="center 2 2" xfId="44"/>
    <cellStyle name="center 2 3" xfId="45"/>
    <cellStyle name="center 2 4" xfId="46"/>
    <cellStyle name="center 2 5" xfId="47"/>
    <cellStyle name="center 2 6" xfId="48"/>
    <cellStyle name="center 2 7" xfId="49"/>
    <cellStyle name="center 3" xfId="50"/>
    <cellStyle name="center 3 2" xfId="51"/>
    <cellStyle name="center 3 3" xfId="52"/>
    <cellStyle name="center 3 4" xfId="53"/>
    <cellStyle name="center 3 5" xfId="54"/>
    <cellStyle name="center 3 6" xfId="55"/>
    <cellStyle name="center 3 7" xfId="56"/>
    <cellStyle name="center 4" xfId="57"/>
    <cellStyle name="Comma" xfId="1" builtinId="3"/>
    <cellStyle name="Comma [0]" xfId="24" builtinId="6"/>
    <cellStyle name="Comma [0] 2" xfId="33"/>
    <cellStyle name="Comma 10" xfId="30"/>
    <cellStyle name="Comma 11" xfId="31"/>
    <cellStyle name="Comma 12" xfId="58"/>
    <cellStyle name="Comma 13" xfId="35"/>
    <cellStyle name="Comma 14" xfId="36"/>
    <cellStyle name="Comma 15" xfId="34"/>
    <cellStyle name="Comma 16" xfId="38"/>
    <cellStyle name="Comma 17" xfId="39"/>
    <cellStyle name="Comma 18" xfId="40"/>
    <cellStyle name="Comma 19" xfId="37"/>
    <cellStyle name="Comma 2" xfId="2"/>
    <cellStyle name="Comma 2 2" xfId="16"/>
    <cellStyle name="Comma 2 3" xfId="17"/>
    <cellStyle name="Comma 2 4" xfId="18"/>
    <cellStyle name="Comma 20" xfId="41"/>
    <cellStyle name="Comma 21" xfId="42"/>
    <cellStyle name="Comma 22" xfId="32"/>
    <cellStyle name="Comma 3" xfId="19"/>
    <cellStyle name="Comma 3 2" xfId="20"/>
    <cellStyle name="Comma 3 3" xfId="21"/>
    <cellStyle name="Comma 4" xfId="22"/>
    <cellStyle name="Comma 5" xfId="23"/>
    <cellStyle name="Comma 6" xfId="59"/>
    <cellStyle name="Comma 6 2" xfId="60"/>
    <cellStyle name="Comma 7" xfId="61"/>
    <cellStyle name="Comma 8" xfId="62"/>
    <cellStyle name="Comma 9" xfId="63"/>
    <cellStyle name="footer" xfId="11"/>
    <cellStyle name="header" xfId="12"/>
    <cellStyle name="header 2" xfId="64"/>
    <cellStyle name="header 2 2" xfId="65"/>
    <cellStyle name="header 2 3" xfId="66"/>
    <cellStyle name="header 2 4" xfId="67"/>
    <cellStyle name="header 2 5" xfId="68"/>
    <cellStyle name="header 2 6" xfId="69"/>
    <cellStyle name="header 2 7" xfId="70"/>
    <cellStyle name="header 3" xfId="71"/>
    <cellStyle name="header 3 2" xfId="72"/>
    <cellStyle name="header 3 3" xfId="73"/>
    <cellStyle name="header 3 4" xfId="74"/>
    <cellStyle name="header 3 5" xfId="75"/>
    <cellStyle name="header 3 6" xfId="76"/>
    <cellStyle name="header 3 7" xfId="77"/>
    <cellStyle name="header 4" xfId="78"/>
    <cellStyle name="Hyperlink" xfId="3" builtinId="8"/>
    <cellStyle name="left" xfId="13"/>
    <cellStyle name="left 2" xfId="79"/>
    <cellStyle name="left 2 2" xfId="80"/>
    <cellStyle name="left 2 3" xfId="81"/>
    <cellStyle name="left 2 4" xfId="82"/>
    <cellStyle name="left 2 5" xfId="83"/>
    <cellStyle name="left 2 6" xfId="84"/>
    <cellStyle name="left 2 7" xfId="85"/>
    <cellStyle name="left 3" xfId="86"/>
    <cellStyle name="left 3 2" xfId="87"/>
    <cellStyle name="left 3 3" xfId="88"/>
    <cellStyle name="left 3 4" xfId="89"/>
    <cellStyle name="left 3 5" xfId="90"/>
    <cellStyle name="left 3 6" xfId="91"/>
    <cellStyle name="left 3 7" xfId="92"/>
    <cellStyle name="left 4" xfId="93"/>
    <cellStyle name="Normal" xfId="0" builtinId="0"/>
    <cellStyle name="Normal 10" xfId="6"/>
    <cellStyle name="Normal 2" xfId="7"/>
    <cellStyle name="Normal 3" xfId="5"/>
    <cellStyle name="Normal 3 2" xfId="25"/>
    <cellStyle name="Normal 4" xfId="26"/>
    <cellStyle name="Normal 5" xfId="28"/>
    <cellStyle name="Normal 6" xfId="29"/>
    <cellStyle name="Percent" xfId="4" builtinId="5"/>
    <cellStyle name="Percent 2" xfId="8"/>
    <cellStyle name="Percent 3" xfId="27"/>
    <cellStyle name="Percent 3 2" xfId="94"/>
    <cellStyle name="Percent 4" xfId="95"/>
    <cellStyle name="wrap" xfId="14"/>
    <cellStyle name="wrap 2" xfId="96"/>
    <cellStyle name="wrap 2 2" xfId="97"/>
    <cellStyle name="wrap 2 3" xfId="98"/>
    <cellStyle name="wrap 2 4" xfId="99"/>
    <cellStyle name="wrap 2 5" xfId="100"/>
    <cellStyle name="wrap 2 6" xfId="101"/>
    <cellStyle name="wrap 2 7" xfId="102"/>
    <cellStyle name="wrap 3" xfId="103"/>
    <cellStyle name="wrap 3 2" xfId="104"/>
    <cellStyle name="wrap 3 3" xfId="105"/>
    <cellStyle name="wrap 3 4" xfId="106"/>
    <cellStyle name="wrap 3 5" xfId="107"/>
    <cellStyle name="wrap 3 6" xfId="108"/>
    <cellStyle name="wrap 3 7" xfId="109"/>
    <cellStyle name="wrap 4" xfId="110"/>
    <cellStyle name="常规 2" xfId="15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cat>
            <c:strRef>
              <c:f>[5]Summary!$C$34:$M$34</c:f>
              <c:strCache>
                <c:ptCount val="11"/>
                <c:pt idx="0">
                  <c:v>Raw Material Cost</c:v>
                </c:pt>
                <c:pt idx="1">
                  <c:v>Allowance</c:v>
                </c:pt>
                <c:pt idx="2">
                  <c:v>Process Cost</c:v>
                </c:pt>
                <c:pt idx="3">
                  <c:v>Manufacturing Cost</c:v>
                </c:pt>
                <c:pt idx="4">
                  <c:v>Overhead</c:v>
                </c:pt>
                <c:pt idx="5">
                  <c:v>Profit</c:v>
                </c:pt>
                <c:pt idx="6">
                  <c:v>Basic Cost</c:v>
                </c:pt>
                <c:pt idx="7">
                  <c:v>Packing</c:v>
                </c:pt>
                <c:pt idx="8">
                  <c:v>Transport Cost</c:v>
                </c:pt>
                <c:pt idx="9">
                  <c:v>Tool Cost Amortization</c:v>
                </c:pt>
                <c:pt idx="10">
                  <c:v>Total Cost</c:v>
                </c:pt>
              </c:strCache>
            </c:strRef>
          </c:cat>
          <c:val>
            <c:numRef>
              <c:f>Summary!$C$34:$M$34</c:f>
              <c:numCache>
                <c:formatCode>0</c:formatCode>
                <c:ptCount val="11"/>
                <c:pt idx="1">
                  <c:v>68.440300000000008</c:v>
                </c:pt>
                <c:pt idx="2">
                  <c:v>87.551670437929587</c:v>
                </c:pt>
                <c:pt idx="4">
                  <c:v>173.96912160500824</c:v>
                </c:pt>
                <c:pt idx="5">
                  <c:v>218.81208115558792</c:v>
                </c:pt>
                <c:pt idx="7">
                  <c:v>232.72961088398858</c:v>
                </c:pt>
                <c:pt idx="8">
                  <c:v>232.72961088398858</c:v>
                </c:pt>
                <c:pt idx="9">
                  <c:v>232.72961088398858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6-4AB9-BCB4-AC4137DA45E5}"/>
            </c:ext>
          </c:extLst>
        </c:ser>
        <c:ser>
          <c:idx val="1"/>
          <c:order val="1"/>
          <c:spPr>
            <a:solidFill>
              <a:schemeClr val="accent6"/>
            </a:solidFill>
          </c:spPr>
          <c:invertIfNegative val="0"/>
          <c:dPt>
            <c:idx val="3"/>
            <c:invertIfNegative val="0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2-0296-4AB9-BCB4-AC4137DA45E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0296-4AB9-BCB4-AC4137DA45E5}"/>
              </c:ext>
            </c:extLst>
          </c:dPt>
          <c:dPt>
            <c:idx val="6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6-0296-4AB9-BCB4-AC4137DA45E5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0296-4AB9-BCB4-AC4137DA45E5}"/>
              </c:ext>
            </c:extLst>
          </c:dPt>
          <c:dPt>
            <c:idx val="10"/>
            <c:invertIfNegative val="0"/>
            <c:bubble3D val="0"/>
            <c:spPr>
              <a:solidFill>
                <a:srgbClr val="002060"/>
              </a:solidFill>
            </c:spPr>
            <c:extLst>
              <c:ext xmlns:c16="http://schemas.microsoft.com/office/drawing/2014/chart" uri="{C3380CC4-5D6E-409C-BE32-E72D297353CC}">
                <c16:uniqueId val="{00000009-0296-4AB9-BCB4-AC4137DA45E5}"/>
              </c:ext>
            </c:extLst>
          </c:dPt>
          <c:cat>
            <c:strRef>
              <c:f>[5]Summary!$C$34:$M$34</c:f>
              <c:strCache>
                <c:ptCount val="11"/>
                <c:pt idx="0">
                  <c:v>Raw Material Cost</c:v>
                </c:pt>
                <c:pt idx="1">
                  <c:v>Allowance</c:v>
                </c:pt>
                <c:pt idx="2">
                  <c:v>Process Cost</c:v>
                </c:pt>
                <c:pt idx="3">
                  <c:v>Manufacturing Cost</c:v>
                </c:pt>
                <c:pt idx="4">
                  <c:v>Overhead</c:v>
                </c:pt>
                <c:pt idx="5">
                  <c:v>Profit</c:v>
                </c:pt>
                <c:pt idx="6">
                  <c:v>Basic Cost</c:v>
                </c:pt>
                <c:pt idx="7">
                  <c:v>Packing</c:v>
                </c:pt>
                <c:pt idx="8">
                  <c:v>Transport Cost</c:v>
                </c:pt>
                <c:pt idx="9">
                  <c:v>Tool Cost Amortization</c:v>
                </c:pt>
                <c:pt idx="10">
                  <c:v>Total Cost</c:v>
                </c:pt>
              </c:strCache>
            </c:strRef>
          </c:cat>
          <c:val>
            <c:numRef>
              <c:f>Summary!$C$35:$M$35</c:f>
              <c:numCache>
                <c:formatCode>0</c:formatCode>
                <c:ptCount val="11"/>
                <c:pt idx="0">
                  <c:v>68.440300000000008</c:v>
                </c:pt>
                <c:pt idx="1">
                  <c:v>19.11137043792958</c:v>
                </c:pt>
                <c:pt idx="2">
                  <c:v>86.417451167078667</c:v>
                </c:pt>
                <c:pt idx="3">
                  <c:v>173.96912160500824</c:v>
                </c:pt>
                <c:pt idx="4">
                  <c:v>44.842959550579678</c:v>
                </c:pt>
                <c:pt idx="5">
                  <c:v>13.917529728400659</c:v>
                </c:pt>
                <c:pt idx="6">
                  <c:v>232.72961088398858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232.72961088398858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296-4AB9-BCB4-AC4137DA4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842816"/>
        <c:axId val="30740480"/>
      </c:barChart>
      <c:catAx>
        <c:axId val="2984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740480"/>
        <c:crosses val="autoZero"/>
        <c:auto val="1"/>
        <c:lblAlgn val="ctr"/>
        <c:lblOffset val="100"/>
        <c:noMultiLvlLbl val="0"/>
      </c:catAx>
      <c:valAx>
        <c:axId val="307404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984281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32657</xdr:colOff>
      <xdr:row>0</xdr:row>
      <xdr:rowOff>0</xdr:rowOff>
    </xdr:from>
    <xdr:to>
      <xdr:col>7</xdr:col>
      <xdr:colOff>489857</xdr:colOff>
      <xdr:row>0</xdr:row>
      <xdr:rowOff>0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2657" y="375556"/>
          <a:ext cx="5705475" cy="3627664"/>
        </a:xfrm>
        <a:prstGeom prst="frame">
          <a:avLst>
            <a:gd name="adj1" fmla="val 3128"/>
          </a:avLst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47625</xdr:colOff>
      <xdr:row>10</xdr:row>
      <xdr:rowOff>47625</xdr:rowOff>
    </xdr:from>
    <xdr:to>
      <xdr:col>12</xdr:col>
      <xdr:colOff>838200</xdr:colOff>
      <xdr:row>30</xdr:row>
      <xdr:rowOff>161925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1</xdr:row>
      <xdr:rowOff>47625</xdr:rowOff>
    </xdr:from>
    <xdr:to>
      <xdr:col>9</xdr:col>
      <xdr:colOff>404813</xdr:colOff>
      <xdr:row>24</xdr:row>
      <xdr:rowOff>11906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320089" y="238125"/>
          <a:ext cx="4252912" cy="6060281"/>
        </a:xfrm>
        <a:prstGeom prst="frame">
          <a:avLst>
            <a:gd name="adj1" fmla="val 3128"/>
          </a:avLst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1238255</xdr:colOff>
      <xdr:row>1</xdr:row>
      <xdr:rowOff>23813</xdr:rowOff>
    </xdr:from>
    <xdr:to>
      <xdr:col>7</xdr:col>
      <xdr:colOff>728667</xdr:colOff>
      <xdr:row>2</xdr:row>
      <xdr:rowOff>23813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9870286" y="214313"/>
          <a:ext cx="1371600" cy="190500"/>
        </a:xfrm>
        <a:prstGeom prst="roundRect">
          <a:avLst/>
        </a:prstGeom>
        <a:solidFill>
          <a:schemeClr val="bg1"/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>
              <a:solidFill>
                <a:schemeClr val="tx1"/>
              </a:solidFill>
            </a:rPr>
            <a:t>OUTPUT SPACE</a:t>
          </a:r>
        </a:p>
      </xdr:txBody>
    </xdr:sp>
    <xdr:clientData/>
  </xdr:twoCellAnchor>
  <xdr:twoCellAnchor>
    <xdr:from>
      <xdr:col>0</xdr:col>
      <xdr:colOff>269083</xdr:colOff>
      <xdr:row>1</xdr:row>
      <xdr:rowOff>57152</xdr:rowOff>
    </xdr:from>
    <xdr:to>
      <xdr:col>4</xdr:col>
      <xdr:colOff>440531</xdr:colOff>
      <xdr:row>24</xdr:row>
      <xdr:rowOff>83344</xdr:rowOff>
    </xdr:to>
    <xdr:sp macro="" textlink="">
      <xdr:nvSpPr>
        <xdr:cNvPr id="5" name="Fram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69083" y="247652"/>
          <a:ext cx="5874542" cy="8610598"/>
        </a:xfrm>
        <a:prstGeom prst="frame">
          <a:avLst>
            <a:gd name="adj1" fmla="val 1632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1714500</xdr:colOff>
      <xdr:row>1</xdr:row>
      <xdr:rowOff>35719</xdr:rowOff>
    </xdr:from>
    <xdr:to>
      <xdr:col>3</xdr:col>
      <xdr:colOff>500063</xdr:colOff>
      <xdr:row>2</xdr:row>
      <xdr:rowOff>23813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321719" y="226219"/>
          <a:ext cx="1666875" cy="178594"/>
        </a:xfrm>
        <a:prstGeom prst="roundRect">
          <a:avLst/>
        </a:prstGeom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INPUT SPACE</a:t>
          </a:r>
        </a:p>
      </xdr:txBody>
    </xdr:sp>
    <xdr:clientData/>
  </xdr:twoCellAnchor>
  <xdr:twoCellAnchor editAs="oneCell">
    <xdr:from>
      <xdr:col>3</xdr:col>
      <xdr:colOff>95250</xdr:colOff>
      <xdr:row>5</xdr:row>
      <xdr:rowOff>109537</xdr:rowOff>
    </xdr:from>
    <xdr:to>
      <xdr:col>3</xdr:col>
      <xdr:colOff>1875649</xdr:colOff>
      <xdr:row>11</xdr:row>
      <xdr:rowOff>157162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0" y="1062037"/>
          <a:ext cx="1780399" cy="1190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38</xdr:row>
      <xdr:rowOff>66676</xdr:rowOff>
    </xdr:from>
    <xdr:to>
      <xdr:col>3</xdr:col>
      <xdr:colOff>361950</xdr:colOff>
      <xdr:row>48</xdr:row>
      <xdr:rowOff>118790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1010901"/>
          <a:ext cx="4152900" cy="1957114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53</xdr:row>
      <xdr:rowOff>152400</xdr:rowOff>
    </xdr:from>
    <xdr:to>
      <xdr:col>16</xdr:col>
      <xdr:colOff>438994</xdr:colOff>
      <xdr:row>94</xdr:row>
      <xdr:rowOff>86806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13954125"/>
          <a:ext cx="6049219" cy="77449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160018</xdr:rowOff>
    </xdr:from>
    <xdr:to>
      <xdr:col>5</xdr:col>
      <xdr:colOff>828675</xdr:colOff>
      <xdr:row>88</xdr:row>
      <xdr:rowOff>161862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771743"/>
          <a:ext cx="5210175" cy="285934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83</xdr:row>
      <xdr:rowOff>133350</xdr:rowOff>
    </xdr:from>
    <xdr:to>
      <xdr:col>5</xdr:col>
      <xdr:colOff>1028701</xdr:colOff>
      <xdr:row>97</xdr:row>
      <xdr:rowOff>83794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9650075"/>
          <a:ext cx="5410200" cy="261744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53</xdr:row>
      <xdr:rowOff>152400</xdr:rowOff>
    </xdr:from>
    <xdr:to>
      <xdr:col>7</xdr:col>
      <xdr:colOff>686788</xdr:colOff>
      <xdr:row>57</xdr:row>
      <xdr:rowOff>104875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75" y="13954125"/>
          <a:ext cx="7078063" cy="7144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57</xdr:row>
      <xdr:rowOff>38100</xdr:rowOff>
    </xdr:from>
    <xdr:to>
      <xdr:col>7</xdr:col>
      <xdr:colOff>667728</xdr:colOff>
      <xdr:row>60</xdr:row>
      <xdr:rowOff>104864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" y="14601825"/>
          <a:ext cx="7011378" cy="638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Master\110307%20Data%20&amp;%20Tools_0307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nthil%20Nathan\Desktop\WORKING%20DATA%20OF%20SENTHIL\Utilities\Clean%20sheet%20costing\110307%20Data%20&amp;%20Tool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Senthil%20Nathan\Desktop\WORKING%20DATA%20OF%20SENTHIL\Utilities\Clean%20sheet%20costing\110307%20Data%20&amp;%20Tool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usumilli%20Swathi\AppData\Roaming\Microsoft\Excel\120605%20Data%20&amp;%20Tools%20(version%20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opalakannan.s/Desktop/Clean%20Sheet%20Costing%20Software%20Template%20V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Onedrive/Ashok%20Leyland%20Ltd/Product%20Costing%20-%20Parthiban%20C/EV%20Motor/CSC/XX25T003_End%20plate-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rjith.ale\Desktop\Casting%20template%20by%20nor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  <sheetName val="Back Up MACHINERY"/>
      <sheetName val="Sheet1"/>
      <sheetName val="Back up 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  <sheetName val="Back Up MACHINERY"/>
      <sheetName val="Back up RM"/>
      <sheetName val="Sheet1"/>
      <sheetName val="INPUT - OUTPUT"/>
      <sheetName val="Machine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Main Screen"/>
      <sheetName val="Raw Material"/>
      <sheetName val="Conversion"/>
      <sheetName val="OH &amp; Profit"/>
      <sheetName val="Casting"/>
      <sheetName val="BOM Summary "/>
      <sheetName val="Sensitivity"/>
      <sheetName val="Packing"/>
      <sheetName val="Transportation"/>
      <sheetName val="Ammortization"/>
      <sheetName val="LPP Range Check"/>
      <sheetName val="Norms - Format"/>
      <sheetName val="Database Required"/>
      <sheetName val="RM Database"/>
      <sheetName val="Process databse"/>
      <sheetName val="Overhead Norms"/>
      <sheetName val="Supplier Database"/>
      <sheetName val="Component database"/>
    </sheetNames>
    <sheetDataSet>
      <sheetData sheetId="0">
        <row r="34">
          <cell r="C34" t="str">
            <v>Raw Material Cost</v>
          </cell>
          <cell r="D34" t="str">
            <v>Allowance</v>
          </cell>
          <cell r="E34" t="str">
            <v>Process Cost</v>
          </cell>
          <cell r="F34" t="str">
            <v>Manufacturing Cost</v>
          </cell>
          <cell r="G34" t="str">
            <v>Overhead</v>
          </cell>
          <cell r="H34" t="str">
            <v>Profit</v>
          </cell>
          <cell r="I34" t="str">
            <v>Basic Cost</v>
          </cell>
          <cell r="J34" t="str">
            <v>Packing</v>
          </cell>
          <cell r="K34" t="str">
            <v>Transport Cost</v>
          </cell>
          <cell r="L34" t="str">
            <v>Tool Cost Amortization</v>
          </cell>
          <cell r="M34" t="str">
            <v>Total Cost</v>
          </cell>
        </row>
      </sheetData>
      <sheetData sheetId="1"/>
      <sheetData sheetId="2"/>
      <sheetData sheetId="3">
        <row r="2">
          <cell r="O2">
            <v>544.625</v>
          </cell>
        </row>
      </sheetData>
      <sheetData sheetId="4">
        <row r="4">
          <cell r="D4">
            <v>22.125248182306152</v>
          </cell>
        </row>
      </sheetData>
      <sheetData sheetId="5" refreshError="1"/>
      <sheetData sheetId="6" refreshError="1"/>
      <sheetData sheetId="7" refreshError="1"/>
      <sheetData sheetId="8">
        <row r="14">
          <cell r="C14">
            <v>6.25</v>
          </cell>
        </row>
      </sheetData>
      <sheetData sheetId="9">
        <row r="14">
          <cell r="B14">
            <v>9.25</v>
          </cell>
        </row>
      </sheetData>
      <sheetData sheetId="10">
        <row r="5">
          <cell r="F5">
            <v>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- OUTPUT"/>
      <sheetName val="MATERIAL"/>
      <sheetName val="PROCESS"/>
      <sheetName val="RM database"/>
      <sheetName val="Tool Life"/>
      <sheetName val="Machinery"/>
      <sheetName val="Sheet1"/>
      <sheetName val="Sheet2"/>
    </sheetNames>
    <sheetDataSet>
      <sheetData sheetId="0">
        <row r="7">
          <cell r="H7">
            <v>1500.1042398867</v>
          </cell>
        </row>
      </sheetData>
      <sheetData sheetId="1"/>
      <sheetData sheetId="2" refreshError="1"/>
      <sheetData sheetId="3" refreshError="1"/>
      <sheetData sheetId="4">
        <row r="1">
          <cell r="B1" t="str">
            <v>Drill - HSS</v>
          </cell>
          <cell r="E1" t="str">
            <v>Carbon Steel</v>
          </cell>
          <cell r="F1" t="str">
            <v>SG iron/Casting</v>
          </cell>
        </row>
        <row r="2">
          <cell r="B2" t="str">
            <v>Sl. No.</v>
          </cell>
          <cell r="C2" t="str">
            <v>Drill Ø</v>
          </cell>
          <cell r="D2" t="str">
            <v>Length</v>
          </cell>
          <cell r="E2" t="str">
            <v>No holes</v>
          </cell>
          <cell r="F2" t="str">
            <v>No holes</v>
          </cell>
        </row>
        <row r="3">
          <cell r="A3" t="b">
            <v>0</v>
          </cell>
          <cell r="B3">
            <v>1</v>
          </cell>
          <cell r="C3">
            <v>5</v>
          </cell>
          <cell r="D3">
            <v>100</v>
          </cell>
          <cell r="E3">
            <v>200</v>
          </cell>
          <cell r="F3">
            <v>360</v>
          </cell>
        </row>
        <row r="4">
          <cell r="A4" t="b">
            <v>0</v>
          </cell>
          <cell r="B4">
            <v>2</v>
          </cell>
          <cell r="C4">
            <v>7.5</v>
          </cell>
          <cell r="D4">
            <v>100</v>
          </cell>
          <cell r="E4">
            <v>180</v>
          </cell>
          <cell r="F4">
            <v>324</v>
          </cell>
        </row>
        <row r="5">
          <cell r="A5" t="b">
            <v>0</v>
          </cell>
          <cell r="B5">
            <v>3</v>
          </cell>
          <cell r="C5">
            <v>10</v>
          </cell>
          <cell r="D5">
            <v>100</v>
          </cell>
          <cell r="E5">
            <v>170</v>
          </cell>
          <cell r="F5">
            <v>306</v>
          </cell>
        </row>
        <row r="6">
          <cell r="A6" t="b">
            <v>0</v>
          </cell>
          <cell r="B6">
            <v>4</v>
          </cell>
          <cell r="C6">
            <v>12.5</v>
          </cell>
          <cell r="D6">
            <v>100</v>
          </cell>
          <cell r="E6">
            <v>160</v>
          </cell>
          <cell r="F6">
            <v>288</v>
          </cell>
        </row>
        <row r="7">
          <cell r="A7" t="b">
            <v>0</v>
          </cell>
          <cell r="B7">
            <v>5</v>
          </cell>
          <cell r="C7">
            <v>15</v>
          </cell>
          <cell r="D7">
            <v>100</v>
          </cell>
          <cell r="E7">
            <v>200</v>
          </cell>
          <cell r="F7">
            <v>400</v>
          </cell>
        </row>
        <row r="8">
          <cell r="A8" t="b">
            <v>0</v>
          </cell>
          <cell r="B8">
            <v>6</v>
          </cell>
          <cell r="C8">
            <v>17.5</v>
          </cell>
          <cell r="D8">
            <v>100</v>
          </cell>
          <cell r="E8">
            <v>200</v>
          </cell>
          <cell r="F8">
            <v>400</v>
          </cell>
        </row>
        <row r="9">
          <cell r="A9" t="b">
            <v>1</v>
          </cell>
          <cell r="B9">
            <v>7</v>
          </cell>
          <cell r="C9">
            <v>20</v>
          </cell>
          <cell r="D9">
            <v>100</v>
          </cell>
          <cell r="E9">
            <v>200</v>
          </cell>
          <cell r="F9">
            <v>400</v>
          </cell>
        </row>
        <row r="10">
          <cell r="A10" t="b">
            <v>0</v>
          </cell>
          <cell r="B10">
            <v>8</v>
          </cell>
          <cell r="C10">
            <v>22.5</v>
          </cell>
          <cell r="D10">
            <v>100</v>
          </cell>
          <cell r="E10">
            <v>225</v>
          </cell>
          <cell r="F10">
            <v>450</v>
          </cell>
        </row>
        <row r="11">
          <cell r="A11" t="b">
            <v>0</v>
          </cell>
          <cell r="B11">
            <v>9</v>
          </cell>
          <cell r="C11">
            <v>25</v>
          </cell>
          <cell r="D11">
            <v>100</v>
          </cell>
          <cell r="E11">
            <v>225</v>
          </cell>
          <cell r="F11">
            <v>450</v>
          </cell>
        </row>
        <row r="12">
          <cell r="A12" t="b">
            <v>0</v>
          </cell>
          <cell r="B12">
            <v>10</v>
          </cell>
          <cell r="C12">
            <v>27.5</v>
          </cell>
          <cell r="D12">
            <v>100</v>
          </cell>
          <cell r="E12">
            <v>225</v>
          </cell>
          <cell r="F12">
            <v>450</v>
          </cell>
        </row>
        <row r="13">
          <cell r="A13" t="b">
            <v>0</v>
          </cell>
          <cell r="B13">
            <v>11</v>
          </cell>
          <cell r="C13">
            <v>30</v>
          </cell>
          <cell r="D13">
            <v>100</v>
          </cell>
          <cell r="E13">
            <v>250</v>
          </cell>
          <cell r="F13">
            <v>500</v>
          </cell>
        </row>
        <row r="14">
          <cell r="A14" t="b">
            <v>0</v>
          </cell>
          <cell r="B14">
            <v>12</v>
          </cell>
          <cell r="C14">
            <v>32.5</v>
          </cell>
          <cell r="D14">
            <v>100</v>
          </cell>
          <cell r="E14">
            <v>250</v>
          </cell>
          <cell r="F14">
            <v>500</v>
          </cell>
        </row>
        <row r="15">
          <cell r="A15" t="b">
            <v>0</v>
          </cell>
          <cell r="B15">
            <v>13</v>
          </cell>
          <cell r="C15">
            <v>35</v>
          </cell>
          <cell r="D15">
            <v>100</v>
          </cell>
          <cell r="E15">
            <v>300</v>
          </cell>
          <cell r="F15">
            <v>660.00000000000011</v>
          </cell>
        </row>
        <row r="16">
          <cell r="A16" t="b">
            <v>0</v>
          </cell>
          <cell r="B16">
            <v>14</v>
          </cell>
          <cell r="C16">
            <v>37.5</v>
          </cell>
          <cell r="D16">
            <v>100</v>
          </cell>
          <cell r="E16">
            <v>300</v>
          </cell>
          <cell r="F16">
            <v>660.00000000000011</v>
          </cell>
        </row>
        <row r="17">
          <cell r="A17" t="b">
            <v>0</v>
          </cell>
          <cell r="B17">
            <v>15</v>
          </cell>
          <cell r="C17">
            <v>40</v>
          </cell>
          <cell r="D17">
            <v>100</v>
          </cell>
          <cell r="E17">
            <v>350</v>
          </cell>
          <cell r="F17">
            <v>770.00000000000011</v>
          </cell>
        </row>
        <row r="18">
          <cell r="A18" t="b">
            <v>0</v>
          </cell>
          <cell r="B18">
            <v>16</v>
          </cell>
          <cell r="C18">
            <v>42.5</v>
          </cell>
          <cell r="D18">
            <v>100</v>
          </cell>
          <cell r="E18">
            <v>350</v>
          </cell>
          <cell r="F18">
            <v>770.00000000000011</v>
          </cell>
        </row>
        <row r="19">
          <cell r="A19" t="b">
            <v>0</v>
          </cell>
          <cell r="B19">
            <v>17</v>
          </cell>
          <cell r="C19">
            <v>45</v>
          </cell>
          <cell r="D19">
            <v>100</v>
          </cell>
          <cell r="E19">
            <v>400</v>
          </cell>
          <cell r="F19">
            <v>880</v>
          </cell>
        </row>
        <row r="20">
          <cell r="A20" t="b">
            <v>0</v>
          </cell>
          <cell r="B20">
            <v>18</v>
          </cell>
          <cell r="C20">
            <v>47.5</v>
          </cell>
          <cell r="D20">
            <v>100</v>
          </cell>
          <cell r="E20">
            <v>400</v>
          </cell>
          <cell r="F20">
            <v>880</v>
          </cell>
        </row>
        <row r="21">
          <cell r="A21" t="b">
            <v>0</v>
          </cell>
          <cell r="B21">
            <v>19</v>
          </cell>
          <cell r="C21">
            <v>50</v>
          </cell>
          <cell r="D21">
            <v>100</v>
          </cell>
          <cell r="E21">
            <v>400</v>
          </cell>
          <cell r="F21">
            <v>880</v>
          </cell>
        </row>
        <row r="24">
          <cell r="B24" t="str">
            <v>Carbide insert - Milling</v>
          </cell>
        </row>
        <row r="25">
          <cell r="E25" t="str">
            <v>Carbon steel</v>
          </cell>
          <cell r="F25" t="str">
            <v>SG Iron/Casting</v>
          </cell>
        </row>
        <row r="26">
          <cell r="B26" t="str">
            <v>~ Mill Area (mm^2)</v>
          </cell>
          <cell r="C26" t="str">
            <v>Depth of cut (mm)</v>
          </cell>
          <cell r="D26" t="str">
            <v>No of inserts</v>
          </cell>
          <cell r="E26" t="str">
            <v>Tool use count</v>
          </cell>
          <cell r="F26" t="str">
            <v>Tool use count</v>
          </cell>
        </row>
        <row r="27">
          <cell r="B27">
            <v>38550</v>
          </cell>
          <cell r="C27">
            <v>3</v>
          </cell>
          <cell r="D27">
            <v>6</v>
          </cell>
          <cell r="E27">
            <v>466.92607003891055</v>
          </cell>
          <cell r="F27">
            <v>583.65758754863805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- OUTPUT"/>
      <sheetName val="MATERIAL"/>
      <sheetName val="PROCESS"/>
      <sheetName val="Sheet1"/>
      <sheetName val="Machinery"/>
      <sheetName val="Sheet2"/>
    </sheetNames>
    <sheetDataSet>
      <sheetData sheetId="0"/>
      <sheetData sheetId="1">
        <row r="14">
          <cell r="H14">
            <v>12.706</v>
          </cell>
        </row>
      </sheetData>
      <sheetData sheetId="2">
        <row r="47">
          <cell r="G47">
            <v>20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0"/>
  <sheetViews>
    <sheetView workbookViewId="0">
      <selection activeCell="C5" sqref="C5:D5"/>
    </sheetView>
  </sheetViews>
  <sheetFormatPr defaultRowHeight="15" x14ac:dyDescent="0.25"/>
  <cols>
    <col min="1" max="1" width="9.140625" style="1"/>
    <col min="2" max="2" width="18.28515625" style="1" bestFit="1" customWidth="1"/>
    <col min="3" max="3" width="16" style="1" customWidth="1"/>
    <col min="4" max="4" width="12.85546875" style="1" customWidth="1"/>
    <col min="5" max="5" width="11.28515625" style="1" customWidth="1"/>
    <col min="6" max="6" width="13.7109375" style="1" customWidth="1"/>
    <col min="7" max="7" width="11" style="1" customWidth="1"/>
    <col min="8" max="8" width="12.85546875" style="1" customWidth="1"/>
    <col min="9" max="9" width="15.5703125" style="1" customWidth="1"/>
    <col min="10" max="10" width="14.140625" style="1" customWidth="1"/>
    <col min="11" max="11" width="12.85546875" style="1" customWidth="1"/>
    <col min="12" max="12" width="16.42578125" style="1" customWidth="1"/>
    <col min="13" max="13" width="12.85546875" style="1" customWidth="1"/>
    <col min="14" max="257" width="9.140625" style="1"/>
    <col min="258" max="258" width="18.28515625" style="1" bestFit="1" customWidth="1"/>
    <col min="259" max="259" width="16" style="1" customWidth="1"/>
    <col min="260" max="260" width="12.85546875" style="1" customWidth="1"/>
    <col min="261" max="261" width="11.28515625" style="1" customWidth="1"/>
    <col min="262" max="262" width="13.7109375" style="1" customWidth="1"/>
    <col min="263" max="263" width="11" style="1" customWidth="1"/>
    <col min="264" max="264" width="12.85546875" style="1" customWidth="1"/>
    <col min="265" max="265" width="15.5703125" style="1" customWidth="1"/>
    <col min="266" max="266" width="14.140625" style="1" customWidth="1"/>
    <col min="267" max="267" width="12.85546875" style="1" customWidth="1"/>
    <col min="268" max="268" width="16.42578125" style="1" customWidth="1"/>
    <col min="269" max="269" width="12.85546875" style="1" customWidth="1"/>
    <col min="270" max="513" width="9.140625" style="1"/>
    <col min="514" max="514" width="18.28515625" style="1" bestFit="1" customWidth="1"/>
    <col min="515" max="515" width="16" style="1" customWidth="1"/>
    <col min="516" max="516" width="12.85546875" style="1" customWidth="1"/>
    <col min="517" max="517" width="11.28515625" style="1" customWidth="1"/>
    <col min="518" max="518" width="13.7109375" style="1" customWidth="1"/>
    <col min="519" max="519" width="11" style="1" customWidth="1"/>
    <col min="520" max="520" width="12.85546875" style="1" customWidth="1"/>
    <col min="521" max="521" width="15.5703125" style="1" customWidth="1"/>
    <col min="522" max="522" width="14.140625" style="1" customWidth="1"/>
    <col min="523" max="523" width="12.85546875" style="1" customWidth="1"/>
    <col min="524" max="524" width="16.42578125" style="1" customWidth="1"/>
    <col min="525" max="525" width="12.85546875" style="1" customWidth="1"/>
    <col min="526" max="769" width="9.140625" style="1"/>
    <col min="770" max="770" width="18.28515625" style="1" bestFit="1" customWidth="1"/>
    <col min="771" max="771" width="16" style="1" customWidth="1"/>
    <col min="772" max="772" width="12.85546875" style="1" customWidth="1"/>
    <col min="773" max="773" width="11.28515625" style="1" customWidth="1"/>
    <col min="774" max="774" width="13.7109375" style="1" customWidth="1"/>
    <col min="775" max="775" width="11" style="1" customWidth="1"/>
    <col min="776" max="776" width="12.85546875" style="1" customWidth="1"/>
    <col min="777" max="777" width="15.5703125" style="1" customWidth="1"/>
    <col min="778" max="778" width="14.140625" style="1" customWidth="1"/>
    <col min="779" max="779" width="12.85546875" style="1" customWidth="1"/>
    <col min="780" max="780" width="16.42578125" style="1" customWidth="1"/>
    <col min="781" max="781" width="12.85546875" style="1" customWidth="1"/>
    <col min="782" max="1025" width="9.140625" style="1"/>
    <col min="1026" max="1026" width="18.28515625" style="1" bestFit="1" customWidth="1"/>
    <col min="1027" max="1027" width="16" style="1" customWidth="1"/>
    <col min="1028" max="1028" width="12.85546875" style="1" customWidth="1"/>
    <col min="1029" max="1029" width="11.28515625" style="1" customWidth="1"/>
    <col min="1030" max="1030" width="13.7109375" style="1" customWidth="1"/>
    <col min="1031" max="1031" width="11" style="1" customWidth="1"/>
    <col min="1032" max="1032" width="12.85546875" style="1" customWidth="1"/>
    <col min="1033" max="1033" width="15.5703125" style="1" customWidth="1"/>
    <col min="1034" max="1034" width="14.140625" style="1" customWidth="1"/>
    <col min="1035" max="1035" width="12.85546875" style="1" customWidth="1"/>
    <col min="1036" max="1036" width="16.42578125" style="1" customWidth="1"/>
    <col min="1037" max="1037" width="12.85546875" style="1" customWidth="1"/>
    <col min="1038" max="1281" width="9.140625" style="1"/>
    <col min="1282" max="1282" width="18.28515625" style="1" bestFit="1" customWidth="1"/>
    <col min="1283" max="1283" width="16" style="1" customWidth="1"/>
    <col min="1284" max="1284" width="12.85546875" style="1" customWidth="1"/>
    <col min="1285" max="1285" width="11.28515625" style="1" customWidth="1"/>
    <col min="1286" max="1286" width="13.7109375" style="1" customWidth="1"/>
    <col min="1287" max="1287" width="11" style="1" customWidth="1"/>
    <col min="1288" max="1288" width="12.85546875" style="1" customWidth="1"/>
    <col min="1289" max="1289" width="15.5703125" style="1" customWidth="1"/>
    <col min="1290" max="1290" width="14.140625" style="1" customWidth="1"/>
    <col min="1291" max="1291" width="12.85546875" style="1" customWidth="1"/>
    <col min="1292" max="1292" width="16.42578125" style="1" customWidth="1"/>
    <col min="1293" max="1293" width="12.85546875" style="1" customWidth="1"/>
    <col min="1294" max="1537" width="9.140625" style="1"/>
    <col min="1538" max="1538" width="18.28515625" style="1" bestFit="1" customWidth="1"/>
    <col min="1539" max="1539" width="16" style="1" customWidth="1"/>
    <col min="1540" max="1540" width="12.85546875" style="1" customWidth="1"/>
    <col min="1541" max="1541" width="11.28515625" style="1" customWidth="1"/>
    <col min="1542" max="1542" width="13.7109375" style="1" customWidth="1"/>
    <col min="1543" max="1543" width="11" style="1" customWidth="1"/>
    <col min="1544" max="1544" width="12.85546875" style="1" customWidth="1"/>
    <col min="1545" max="1545" width="15.5703125" style="1" customWidth="1"/>
    <col min="1546" max="1546" width="14.140625" style="1" customWidth="1"/>
    <col min="1547" max="1547" width="12.85546875" style="1" customWidth="1"/>
    <col min="1548" max="1548" width="16.42578125" style="1" customWidth="1"/>
    <col min="1549" max="1549" width="12.85546875" style="1" customWidth="1"/>
    <col min="1550" max="1793" width="9.140625" style="1"/>
    <col min="1794" max="1794" width="18.28515625" style="1" bestFit="1" customWidth="1"/>
    <col min="1795" max="1795" width="16" style="1" customWidth="1"/>
    <col min="1796" max="1796" width="12.85546875" style="1" customWidth="1"/>
    <col min="1797" max="1797" width="11.28515625" style="1" customWidth="1"/>
    <col min="1798" max="1798" width="13.7109375" style="1" customWidth="1"/>
    <col min="1799" max="1799" width="11" style="1" customWidth="1"/>
    <col min="1800" max="1800" width="12.85546875" style="1" customWidth="1"/>
    <col min="1801" max="1801" width="15.5703125" style="1" customWidth="1"/>
    <col min="1802" max="1802" width="14.140625" style="1" customWidth="1"/>
    <col min="1803" max="1803" width="12.85546875" style="1" customWidth="1"/>
    <col min="1804" max="1804" width="16.42578125" style="1" customWidth="1"/>
    <col min="1805" max="1805" width="12.85546875" style="1" customWidth="1"/>
    <col min="1806" max="2049" width="9.140625" style="1"/>
    <col min="2050" max="2050" width="18.28515625" style="1" bestFit="1" customWidth="1"/>
    <col min="2051" max="2051" width="16" style="1" customWidth="1"/>
    <col min="2052" max="2052" width="12.85546875" style="1" customWidth="1"/>
    <col min="2053" max="2053" width="11.28515625" style="1" customWidth="1"/>
    <col min="2054" max="2054" width="13.7109375" style="1" customWidth="1"/>
    <col min="2055" max="2055" width="11" style="1" customWidth="1"/>
    <col min="2056" max="2056" width="12.85546875" style="1" customWidth="1"/>
    <col min="2057" max="2057" width="15.5703125" style="1" customWidth="1"/>
    <col min="2058" max="2058" width="14.140625" style="1" customWidth="1"/>
    <col min="2059" max="2059" width="12.85546875" style="1" customWidth="1"/>
    <col min="2060" max="2060" width="16.42578125" style="1" customWidth="1"/>
    <col min="2061" max="2061" width="12.85546875" style="1" customWidth="1"/>
    <col min="2062" max="2305" width="9.140625" style="1"/>
    <col min="2306" max="2306" width="18.28515625" style="1" bestFit="1" customWidth="1"/>
    <col min="2307" max="2307" width="16" style="1" customWidth="1"/>
    <col min="2308" max="2308" width="12.85546875" style="1" customWidth="1"/>
    <col min="2309" max="2309" width="11.28515625" style="1" customWidth="1"/>
    <col min="2310" max="2310" width="13.7109375" style="1" customWidth="1"/>
    <col min="2311" max="2311" width="11" style="1" customWidth="1"/>
    <col min="2312" max="2312" width="12.85546875" style="1" customWidth="1"/>
    <col min="2313" max="2313" width="15.5703125" style="1" customWidth="1"/>
    <col min="2314" max="2314" width="14.140625" style="1" customWidth="1"/>
    <col min="2315" max="2315" width="12.85546875" style="1" customWidth="1"/>
    <col min="2316" max="2316" width="16.42578125" style="1" customWidth="1"/>
    <col min="2317" max="2317" width="12.85546875" style="1" customWidth="1"/>
    <col min="2318" max="2561" width="9.140625" style="1"/>
    <col min="2562" max="2562" width="18.28515625" style="1" bestFit="1" customWidth="1"/>
    <col min="2563" max="2563" width="16" style="1" customWidth="1"/>
    <col min="2564" max="2564" width="12.85546875" style="1" customWidth="1"/>
    <col min="2565" max="2565" width="11.28515625" style="1" customWidth="1"/>
    <col min="2566" max="2566" width="13.7109375" style="1" customWidth="1"/>
    <col min="2567" max="2567" width="11" style="1" customWidth="1"/>
    <col min="2568" max="2568" width="12.85546875" style="1" customWidth="1"/>
    <col min="2569" max="2569" width="15.5703125" style="1" customWidth="1"/>
    <col min="2570" max="2570" width="14.140625" style="1" customWidth="1"/>
    <col min="2571" max="2571" width="12.85546875" style="1" customWidth="1"/>
    <col min="2572" max="2572" width="16.42578125" style="1" customWidth="1"/>
    <col min="2573" max="2573" width="12.85546875" style="1" customWidth="1"/>
    <col min="2574" max="2817" width="9.140625" style="1"/>
    <col min="2818" max="2818" width="18.28515625" style="1" bestFit="1" customWidth="1"/>
    <col min="2819" max="2819" width="16" style="1" customWidth="1"/>
    <col min="2820" max="2820" width="12.85546875" style="1" customWidth="1"/>
    <col min="2821" max="2821" width="11.28515625" style="1" customWidth="1"/>
    <col min="2822" max="2822" width="13.7109375" style="1" customWidth="1"/>
    <col min="2823" max="2823" width="11" style="1" customWidth="1"/>
    <col min="2824" max="2824" width="12.85546875" style="1" customWidth="1"/>
    <col min="2825" max="2825" width="15.5703125" style="1" customWidth="1"/>
    <col min="2826" max="2826" width="14.140625" style="1" customWidth="1"/>
    <col min="2827" max="2827" width="12.85546875" style="1" customWidth="1"/>
    <col min="2828" max="2828" width="16.42578125" style="1" customWidth="1"/>
    <col min="2829" max="2829" width="12.85546875" style="1" customWidth="1"/>
    <col min="2830" max="3073" width="9.140625" style="1"/>
    <col min="3074" max="3074" width="18.28515625" style="1" bestFit="1" customWidth="1"/>
    <col min="3075" max="3075" width="16" style="1" customWidth="1"/>
    <col min="3076" max="3076" width="12.85546875" style="1" customWidth="1"/>
    <col min="3077" max="3077" width="11.28515625" style="1" customWidth="1"/>
    <col min="3078" max="3078" width="13.7109375" style="1" customWidth="1"/>
    <col min="3079" max="3079" width="11" style="1" customWidth="1"/>
    <col min="3080" max="3080" width="12.85546875" style="1" customWidth="1"/>
    <col min="3081" max="3081" width="15.5703125" style="1" customWidth="1"/>
    <col min="3082" max="3082" width="14.140625" style="1" customWidth="1"/>
    <col min="3083" max="3083" width="12.85546875" style="1" customWidth="1"/>
    <col min="3084" max="3084" width="16.42578125" style="1" customWidth="1"/>
    <col min="3085" max="3085" width="12.85546875" style="1" customWidth="1"/>
    <col min="3086" max="3329" width="9.140625" style="1"/>
    <col min="3330" max="3330" width="18.28515625" style="1" bestFit="1" customWidth="1"/>
    <col min="3331" max="3331" width="16" style="1" customWidth="1"/>
    <col min="3332" max="3332" width="12.85546875" style="1" customWidth="1"/>
    <col min="3333" max="3333" width="11.28515625" style="1" customWidth="1"/>
    <col min="3334" max="3334" width="13.7109375" style="1" customWidth="1"/>
    <col min="3335" max="3335" width="11" style="1" customWidth="1"/>
    <col min="3336" max="3336" width="12.85546875" style="1" customWidth="1"/>
    <col min="3337" max="3337" width="15.5703125" style="1" customWidth="1"/>
    <col min="3338" max="3338" width="14.140625" style="1" customWidth="1"/>
    <col min="3339" max="3339" width="12.85546875" style="1" customWidth="1"/>
    <col min="3340" max="3340" width="16.42578125" style="1" customWidth="1"/>
    <col min="3341" max="3341" width="12.85546875" style="1" customWidth="1"/>
    <col min="3342" max="3585" width="9.140625" style="1"/>
    <col min="3586" max="3586" width="18.28515625" style="1" bestFit="1" customWidth="1"/>
    <col min="3587" max="3587" width="16" style="1" customWidth="1"/>
    <col min="3588" max="3588" width="12.85546875" style="1" customWidth="1"/>
    <col min="3589" max="3589" width="11.28515625" style="1" customWidth="1"/>
    <col min="3590" max="3590" width="13.7109375" style="1" customWidth="1"/>
    <col min="3591" max="3591" width="11" style="1" customWidth="1"/>
    <col min="3592" max="3592" width="12.85546875" style="1" customWidth="1"/>
    <col min="3593" max="3593" width="15.5703125" style="1" customWidth="1"/>
    <col min="3594" max="3594" width="14.140625" style="1" customWidth="1"/>
    <col min="3595" max="3595" width="12.85546875" style="1" customWidth="1"/>
    <col min="3596" max="3596" width="16.42578125" style="1" customWidth="1"/>
    <col min="3597" max="3597" width="12.85546875" style="1" customWidth="1"/>
    <col min="3598" max="3841" width="9.140625" style="1"/>
    <col min="3842" max="3842" width="18.28515625" style="1" bestFit="1" customWidth="1"/>
    <col min="3843" max="3843" width="16" style="1" customWidth="1"/>
    <col min="3844" max="3844" width="12.85546875" style="1" customWidth="1"/>
    <col min="3845" max="3845" width="11.28515625" style="1" customWidth="1"/>
    <col min="3846" max="3846" width="13.7109375" style="1" customWidth="1"/>
    <col min="3847" max="3847" width="11" style="1" customWidth="1"/>
    <col min="3848" max="3848" width="12.85546875" style="1" customWidth="1"/>
    <col min="3849" max="3849" width="15.5703125" style="1" customWidth="1"/>
    <col min="3850" max="3850" width="14.140625" style="1" customWidth="1"/>
    <col min="3851" max="3851" width="12.85546875" style="1" customWidth="1"/>
    <col min="3852" max="3852" width="16.42578125" style="1" customWidth="1"/>
    <col min="3853" max="3853" width="12.85546875" style="1" customWidth="1"/>
    <col min="3854" max="4097" width="9.140625" style="1"/>
    <col min="4098" max="4098" width="18.28515625" style="1" bestFit="1" customWidth="1"/>
    <col min="4099" max="4099" width="16" style="1" customWidth="1"/>
    <col min="4100" max="4100" width="12.85546875" style="1" customWidth="1"/>
    <col min="4101" max="4101" width="11.28515625" style="1" customWidth="1"/>
    <col min="4102" max="4102" width="13.7109375" style="1" customWidth="1"/>
    <col min="4103" max="4103" width="11" style="1" customWidth="1"/>
    <col min="4104" max="4104" width="12.85546875" style="1" customWidth="1"/>
    <col min="4105" max="4105" width="15.5703125" style="1" customWidth="1"/>
    <col min="4106" max="4106" width="14.140625" style="1" customWidth="1"/>
    <col min="4107" max="4107" width="12.85546875" style="1" customWidth="1"/>
    <col min="4108" max="4108" width="16.42578125" style="1" customWidth="1"/>
    <col min="4109" max="4109" width="12.85546875" style="1" customWidth="1"/>
    <col min="4110" max="4353" width="9.140625" style="1"/>
    <col min="4354" max="4354" width="18.28515625" style="1" bestFit="1" customWidth="1"/>
    <col min="4355" max="4355" width="16" style="1" customWidth="1"/>
    <col min="4356" max="4356" width="12.85546875" style="1" customWidth="1"/>
    <col min="4357" max="4357" width="11.28515625" style="1" customWidth="1"/>
    <col min="4358" max="4358" width="13.7109375" style="1" customWidth="1"/>
    <col min="4359" max="4359" width="11" style="1" customWidth="1"/>
    <col min="4360" max="4360" width="12.85546875" style="1" customWidth="1"/>
    <col min="4361" max="4361" width="15.5703125" style="1" customWidth="1"/>
    <col min="4362" max="4362" width="14.140625" style="1" customWidth="1"/>
    <col min="4363" max="4363" width="12.85546875" style="1" customWidth="1"/>
    <col min="4364" max="4364" width="16.42578125" style="1" customWidth="1"/>
    <col min="4365" max="4365" width="12.85546875" style="1" customWidth="1"/>
    <col min="4366" max="4609" width="9.140625" style="1"/>
    <col min="4610" max="4610" width="18.28515625" style="1" bestFit="1" customWidth="1"/>
    <col min="4611" max="4611" width="16" style="1" customWidth="1"/>
    <col min="4612" max="4612" width="12.85546875" style="1" customWidth="1"/>
    <col min="4613" max="4613" width="11.28515625" style="1" customWidth="1"/>
    <col min="4614" max="4614" width="13.7109375" style="1" customWidth="1"/>
    <col min="4615" max="4615" width="11" style="1" customWidth="1"/>
    <col min="4616" max="4616" width="12.85546875" style="1" customWidth="1"/>
    <col min="4617" max="4617" width="15.5703125" style="1" customWidth="1"/>
    <col min="4618" max="4618" width="14.140625" style="1" customWidth="1"/>
    <col min="4619" max="4619" width="12.85546875" style="1" customWidth="1"/>
    <col min="4620" max="4620" width="16.42578125" style="1" customWidth="1"/>
    <col min="4621" max="4621" width="12.85546875" style="1" customWidth="1"/>
    <col min="4622" max="4865" width="9.140625" style="1"/>
    <col min="4866" max="4866" width="18.28515625" style="1" bestFit="1" customWidth="1"/>
    <col min="4867" max="4867" width="16" style="1" customWidth="1"/>
    <col min="4868" max="4868" width="12.85546875" style="1" customWidth="1"/>
    <col min="4869" max="4869" width="11.28515625" style="1" customWidth="1"/>
    <col min="4870" max="4870" width="13.7109375" style="1" customWidth="1"/>
    <col min="4871" max="4871" width="11" style="1" customWidth="1"/>
    <col min="4872" max="4872" width="12.85546875" style="1" customWidth="1"/>
    <col min="4873" max="4873" width="15.5703125" style="1" customWidth="1"/>
    <col min="4874" max="4874" width="14.140625" style="1" customWidth="1"/>
    <col min="4875" max="4875" width="12.85546875" style="1" customWidth="1"/>
    <col min="4876" max="4876" width="16.42578125" style="1" customWidth="1"/>
    <col min="4877" max="4877" width="12.85546875" style="1" customWidth="1"/>
    <col min="4878" max="5121" width="9.140625" style="1"/>
    <col min="5122" max="5122" width="18.28515625" style="1" bestFit="1" customWidth="1"/>
    <col min="5123" max="5123" width="16" style="1" customWidth="1"/>
    <col min="5124" max="5124" width="12.85546875" style="1" customWidth="1"/>
    <col min="5125" max="5125" width="11.28515625" style="1" customWidth="1"/>
    <col min="5126" max="5126" width="13.7109375" style="1" customWidth="1"/>
    <col min="5127" max="5127" width="11" style="1" customWidth="1"/>
    <col min="5128" max="5128" width="12.85546875" style="1" customWidth="1"/>
    <col min="5129" max="5129" width="15.5703125" style="1" customWidth="1"/>
    <col min="5130" max="5130" width="14.140625" style="1" customWidth="1"/>
    <col min="5131" max="5131" width="12.85546875" style="1" customWidth="1"/>
    <col min="5132" max="5132" width="16.42578125" style="1" customWidth="1"/>
    <col min="5133" max="5133" width="12.85546875" style="1" customWidth="1"/>
    <col min="5134" max="5377" width="9.140625" style="1"/>
    <col min="5378" max="5378" width="18.28515625" style="1" bestFit="1" customWidth="1"/>
    <col min="5379" max="5379" width="16" style="1" customWidth="1"/>
    <col min="5380" max="5380" width="12.85546875" style="1" customWidth="1"/>
    <col min="5381" max="5381" width="11.28515625" style="1" customWidth="1"/>
    <col min="5382" max="5382" width="13.7109375" style="1" customWidth="1"/>
    <col min="5383" max="5383" width="11" style="1" customWidth="1"/>
    <col min="5384" max="5384" width="12.85546875" style="1" customWidth="1"/>
    <col min="5385" max="5385" width="15.5703125" style="1" customWidth="1"/>
    <col min="5386" max="5386" width="14.140625" style="1" customWidth="1"/>
    <col min="5387" max="5387" width="12.85546875" style="1" customWidth="1"/>
    <col min="5388" max="5388" width="16.42578125" style="1" customWidth="1"/>
    <col min="5389" max="5389" width="12.85546875" style="1" customWidth="1"/>
    <col min="5390" max="5633" width="9.140625" style="1"/>
    <col min="5634" max="5634" width="18.28515625" style="1" bestFit="1" customWidth="1"/>
    <col min="5635" max="5635" width="16" style="1" customWidth="1"/>
    <col min="5636" max="5636" width="12.85546875" style="1" customWidth="1"/>
    <col min="5637" max="5637" width="11.28515625" style="1" customWidth="1"/>
    <col min="5638" max="5638" width="13.7109375" style="1" customWidth="1"/>
    <col min="5639" max="5639" width="11" style="1" customWidth="1"/>
    <col min="5640" max="5640" width="12.85546875" style="1" customWidth="1"/>
    <col min="5641" max="5641" width="15.5703125" style="1" customWidth="1"/>
    <col min="5642" max="5642" width="14.140625" style="1" customWidth="1"/>
    <col min="5643" max="5643" width="12.85546875" style="1" customWidth="1"/>
    <col min="5644" max="5644" width="16.42578125" style="1" customWidth="1"/>
    <col min="5645" max="5645" width="12.85546875" style="1" customWidth="1"/>
    <col min="5646" max="5889" width="9.140625" style="1"/>
    <col min="5890" max="5890" width="18.28515625" style="1" bestFit="1" customWidth="1"/>
    <col min="5891" max="5891" width="16" style="1" customWidth="1"/>
    <col min="5892" max="5892" width="12.85546875" style="1" customWidth="1"/>
    <col min="5893" max="5893" width="11.28515625" style="1" customWidth="1"/>
    <col min="5894" max="5894" width="13.7109375" style="1" customWidth="1"/>
    <col min="5895" max="5895" width="11" style="1" customWidth="1"/>
    <col min="5896" max="5896" width="12.85546875" style="1" customWidth="1"/>
    <col min="5897" max="5897" width="15.5703125" style="1" customWidth="1"/>
    <col min="5898" max="5898" width="14.140625" style="1" customWidth="1"/>
    <col min="5899" max="5899" width="12.85546875" style="1" customWidth="1"/>
    <col min="5900" max="5900" width="16.42578125" style="1" customWidth="1"/>
    <col min="5901" max="5901" width="12.85546875" style="1" customWidth="1"/>
    <col min="5902" max="6145" width="9.140625" style="1"/>
    <col min="6146" max="6146" width="18.28515625" style="1" bestFit="1" customWidth="1"/>
    <col min="6147" max="6147" width="16" style="1" customWidth="1"/>
    <col min="6148" max="6148" width="12.85546875" style="1" customWidth="1"/>
    <col min="6149" max="6149" width="11.28515625" style="1" customWidth="1"/>
    <col min="6150" max="6150" width="13.7109375" style="1" customWidth="1"/>
    <col min="6151" max="6151" width="11" style="1" customWidth="1"/>
    <col min="6152" max="6152" width="12.85546875" style="1" customWidth="1"/>
    <col min="6153" max="6153" width="15.5703125" style="1" customWidth="1"/>
    <col min="6154" max="6154" width="14.140625" style="1" customWidth="1"/>
    <col min="6155" max="6155" width="12.85546875" style="1" customWidth="1"/>
    <col min="6156" max="6156" width="16.42578125" style="1" customWidth="1"/>
    <col min="6157" max="6157" width="12.85546875" style="1" customWidth="1"/>
    <col min="6158" max="6401" width="9.140625" style="1"/>
    <col min="6402" max="6402" width="18.28515625" style="1" bestFit="1" customWidth="1"/>
    <col min="6403" max="6403" width="16" style="1" customWidth="1"/>
    <col min="6404" max="6404" width="12.85546875" style="1" customWidth="1"/>
    <col min="6405" max="6405" width="11.28515625" style="1" customWidth="1"/>
    <col min="6406" max="6406" width="13.7109375" style="1" customWidth="1"/>
    <col min="6407" max="6407" width="11" style="1" customWidth="1"/>
    <col min="6408" max="6408" width="12.85546875" style="1" customWidth="1"/>
    <col min="6409" max="6409" width="15.5703125" style="1" customWidth="1"/>
    <col min="6410" max="6410" width="14.140625" style="1" customWidth="1"/>
    <col min="6411" max="6411" width="12.85546875" style="1" customWidth="1"/>
    <col min="6412" max="6412" width="16.42578125" style="1" customWidth="1"/>
    <col min="6413" max="6413" width="12.85546875" style="1" customWidth="1"/>
    <col min="6414" max="6657" width="9.140625" style="1"/>
    <col min="6658" max="6658" width="18.28515625" style="1" bestFit="1" customWidth="1"/>
    <col min="6659" max="6659" width="16" style="1" customWidth="1"/>
    <col min="6660" max="6660" width="12.85546875" style="1" customWidth="1"/>
    <col min="6661" max="6661" width="11.28515625" style="1" customWidth="1"/>
    <col min="6662" max="6662" width="13.7109375" style="1" customWidth="1"/>
    <col min="6663" max="6663" width="11" style="1" customWidth="1"/>
    <col min="6664" max="6664" width="12.85546875" style="1" customWidth="1"/>
    <col min="6665" max="6665" width="15.5703125" style="1" customWidth="1"/>
    <col min="6666" max="6666" width="14.140625" style="1" customWidth="1"/>
    <col min="6667" max="6667" width="12.85546875" style="1" customWidth="1"/>
    <col min="6668" max="6668" width="16.42578125" style="1" customWidth="1"/>
    <col min="6669" max="6669" width="12.85546875" style="1" customWidth="1"/>
    <col min="6670" max="6913" width="9.140625" style="1"/>
    <col min="6914" max="6914" width="18.28515625" style="1" bestFit="1" customWidth="1"/>
    <col min="6915" max="6915" width="16" style="1" customWidth="1"/>
    <col min="6916" max="6916" width="12.85546875" style="1" customWidth="1"/>
    <col min="6917" max="6917" width="11.28515625" style="1" customWidth="1"/>
    <col min="6918" max="6918" width="13.7109375" style="1" customWidth="1"/>
    <col min="6919" max="6919" width="11" style="1" customWidth="1"/>
    <col min="6920" max="6920" width="12.85546875" style="1" customWidth="1"/>
    <col min="6921" max="6921" width="15.5703125" style="1" customWidth="1"/>
    <col min="6922" max="6922" width="14.140625" style="1" customWidth="1"/>
    <col min="6923" max="6923" width="12.85546875" style="1" customWidth="1"/>
    <col min="6924" max="6924" width="16.42578125" style="1" customWidth="1"/>
    <col min="6925" max="6925" width="12.85546875" style="1" customWidth="1"/>
    <col min="6926" max="7169" width="9.140625" style="1"/>
    <col min="7170" max="7170" width="18.28515625" style="1" bestFit="1" customWidth="1"/>
    <col min="7171" max="7171" width="16" style="1" customWidth="1"/>
    <col min="7172" max="7172" width="12.85546875" style="1" customWidth="1"/>
    <col min="7173" max="7173" width="11.28515625" style="1" customWidth="1"/>
    <col min="7174" max="7174" width="13.7109375" style="1" customWidth="1"/>
    <col min="7175" max="7175" width="11" style="1" customWidth="1"/>
    <col min="7176" max="7176" width="12.85546875" style="1" customWidth="1"/>
    <col min="7177" max="7177" width="15.5703125" style="1" customWidth="1"/>
    <col min="7178" max="7178" width="14.140625" style="1" customWidth="1"/>
    <col min="7179" max="7179" width="12.85546875" style="1" customWidth="1"/>
    <col min="7180" max="7180" width="16.42578125" style="1" customWidth="1"/>
    <col min="7181" max="7181" width="12.85546875" style="1" customWidth="1"/>
    <col min="7182" max="7425" width="9.140625" style="1"/>
    <col min="7426" max="7426" width="18.28515625" style="1" bestFit="1" customWidth="1"/>
    <col min="7427" max="7427" width="16" style="1" customWidth="1"/>
    <col min="7428" max="7428" width="12.85546875" style="1" customWidth="1"/>
    <col min="7429" max="7429" width="11.28515625" style="1" customWidth="1"/>
    <col min="7430" max="7430" width="13.7109375" style="1" customWidth="1"/>
    <col min="7431" max="7431" width="11" style="1" customWidth="1"/>
    <col min="7432" max="7432" width="12.85546875" style="1" customWidth="1"/>
    <col min="7433" max="7433" width="15.5703125" style="1" customWidth="1"/>
    <col min="7434" max="7434" width="14.140625" style="1" customWidth="1"/>
    <col min="7435" max="7435" width="12.85546875" style="1" customWidth="1"/>
    <col min="7436" max="7436" width="16.42578125" style="1" customWidth="1"/>
    <col min="7437" max="7437" width="12.85546875" style="1" customWidth="1"/>
    <col min="7438" max="7681" width="9.140625" style="1"/>
    <col min="7682" max="7682" width="18.28515625" style="1" bestFit="1" customWidth="1"/>
    <col min="7683" max="7683" width="16" style="1" customWidth="1"/>
    <col min="7684" max="7684" width="12.85546875" style="1" customWidth="1"/>
    <col min="7685" max="7685" width="11.28515625" style="1" customWidth="1"/>
    <col min="7686" max="7686" width="13.7109375" style="1" customWidth="1"/>
    <col min="7687" max="7687" width="11" style="1" customWidth="1"/>
    <col min="7688" max="7688" width="12.85546875" style="1" customWidth="1"/>
    <col min="7689" max="7689" width="15.5703125" style="1" customWidth="1"/>
    <col min="7690" max="7690" width="14.140625" style="1" customWidth="1"/>
    <col min="7691" max="7691" width="12.85546875" style="1" customWidth="1"/>
    <col min="7692" max="7692" width="16.42578125" style="1" customWidth="1"/>
    <col min="7693" max="7693" width="12.85546875" style="1" customWidth="1"/>
    <col min="7694" max="7937" width="9.140625" style="1"/>
    <col min="7938" max="7938" width="18.28515625" style="1" bestFit="1" customWidth="1"/>
    <col min="7939" max="7939" width="16" style="1" customWidth="1"/>
    <col min="7940" max="7940" width="12.85546875" style="1" customWidth="1"/>
    <col min="7941" max="7941" width="11.28515625" style="1" customWidth="1"/>
    <col min="7942" max="7942" width="13.7109375" style="1" customWidth="1"/>
    <col min="7943" max="7943" width="11" style="1" customWidth="1"/>
    <col min="7944" max="7944" width="12.85546875" style="1" customWidth="1"/>
    <col min="7945" max="7945" width="15.5703125" style="1" customWidth="1"/>
    <col min="7946" max="7946" width="14.140625" style="1" customWidth="1"/>
    <col min="7947" max="7947" width="12.85546875" style="1" customWidth="1"/>
    <col min="7948" max="7948" width="16.42578125" style="1" customWidth="1"/>
    <col min="7949" max="7949" width="12.85546875" style="1" customWidth="1"/>
    <col min="7950" max="8193" width="9.140625" style="1"/>
    <col min="8194" max="8194" width="18.28515625" style="1" bestFit="1" customWidth="1"/>
    <col min="8195" max="8195" width="16" style="1" customWidth="1"/>
    <col min="8196" max="8196" width="12.85546875" style="1" customWidth="1"/>
    <col min="8197" max="8197" width="11.28515625" style="1" customWidth="1"/>
    <col min="8198" max="8198" width="13.7109375" style="1" customWidth="1"/>
    <col min="8199" max="8199" width="11" style="1" customWidth="1"/>
    <col min="8200" max="8200" width="12.85546875" style="1" customWidth="1"/>
    <col min="8201" max="8201" width="15.5703125" style="1" customWidth="1"/>
    <col min="8202" max="8202" width="14.140625" style="1" customWidth="1"/>
    <col min="8203" max="8203" width="12.85546875" style="1" customWidth="1"/>
    <col min="8204" max="8204" width="16.42578125" style="1" customWidth="1"/>
    <col min="8205" max="8205" width="12.85546875" style="1" customWidth="1"/>
    <col min="8206" max="8449" width="9.140625" style="1"/>
    <col min="8450" max="8450" width="18.28515625" style="1" bestFit="1" customWidth="1"/>
    <col min="8451" max="8451" width="16" style="1" customWidth="1"/>
    <col min="8452" max="8452" width="12.85546875" style="1" customWidth="1"/>
    <col min="8453" max="8453" width="11.28515625" style="1" customWidth="1"/>
    <col min="8454" max="8454" width="13.7109375" style="1" customWidth="1"/>
    <col min="8455" max="8455" width="11" style="1" customWidth="1"/>
    <col min="8456" max="8456" width="12.85546875" style="1" customWidth="1"/>
    <col min="8457" max="8457" width="15.5703125" style="1" customWidth="1"/>
    <col min="8458" max="8458" width="14.140625" style="1" customWidth="1"/>
    <col min="8459" max="8459" width="12.85546875" style="1" customWidth="1"/>
    <col min="8460" max="8460" width="16.42578125" style="1" customWidth="1"/>
    <col min="8461" max="8461" width="12.85546875" style="1" customWidth="1"/>
    <col min="8462" max="8705" width="9.140625" style="1"/>
    <col min="8706" max="8706" width="18.28515625" style="1" bestFit="1" customWidth="1"/>
    <col min="8707" max="8707" width="16" style="1" customWidth="1"/>
    <col min="8708" max="8708" width="12.85546875" style="1" customWidth="1"/>
    <col min="8709" max="8709" width="11.28515625" style="1" customWidth="1"/>
    <col min="8710" max="8710" width="13.7109375" style="1" customWidth="1"/>
    <col min="8711" max="8711" width="11" style="1" customWidth="1"/>
    <col min="8712" max="8712" width="12.85546875" style="1" customWidth="1"/>
    <col min="8713" max="8713" width="15.5703125" style="1" customWidth="1"/>
    <col min="8714" max="8714" width="14.140625" style="1" customWidth="1"/>
    <col min="8715" max="8715" width="12.85546875" style="1" customWidth="1"/>
    <col min="8716" max="8716" width="16.42578125" style="1" customWidth="1"/>
    <col min="8717" max="8717" width="12.85546875" style="1" customWidth="1"/>
    <col min="8718" max="8961" width="9.140625" style="1"/>
    <col min="8962" max="8962" width="18.28515625" style="1" bestFit="1" customWidth="1"/>
    <col min="8963" max="8963" width="16" style="1" customWidth="1"/>
    <col min="8964" max="8964" width="12.85546875" style="1" customWidth="1"/>
    <col min="8965" max="8965" width="11.28515625" style="1" customWidth="1"/>
    <col min="8966" max="8966" width="13.7109375" style="1" customWidth="1"/>
    <col min="8967" max="8967" width="11" style="1" customWidth="1"/>
    <col min="8968" max="8968" width="12.85546875" style="1" customWidth="1"/>
    <col min="8969" max="8969" width="15.5703125" style="1" customWidth="1"/>
    <col min="8970" max="8970" width="14.140625" style="1" customWidth="1"/>
    <col min="8971" max="8971" width="12.85546875" style="1" customWidth="1"/>
    <col min="8972" max="8972" width="16.42578125" style="1" customWidth="1"/>
    <col min="8973" max="8973" width="12.85546875" style="1" customWidth="1"/>
    <col min="8974" max="9217" width="9.140625" style="1"/>
    <col min="9218" max="9218" width="18.28515625" style="1" bestFit="1" customWidth="1"/>
    <col min="9219" max="9219" width="16" style="1" customWidth="1"/>
    <col min="9220" max="9220" width="12.85546875" style="1" customWidth="1"/>
    <col min="9221" max="9221" width="11.28515625" style="1" customWidth="1"/>
    <col min="9222" max="9222" width="13.7109375" style="1" customWidth="1"/>
    <col min="9223" max="9223" width="11" style="1" customWidth="1"/>
    <col min="9224" max="9224" width="12.85546875" style="1" customWidth="1"/>
    <col min="9225" max="9225" width="15.5703125" style="1" customWidth="1"/>
    <col min="9226" max="9226" width="14.140625" style="1" customWidth="1"/>
    <col min="9227" max="9227" width="12.85546875" style="1" customWidth="1"/>
    <col min="9228" max="9228" width="16.42578125" style="1" customWidth="1"/>
    <col min="9229" max="9229" width="12.85546875" style="1" customWidth="1"/>
    <col min="9230" max="9473" width="9.140625" style="1"/>
    <col min="9474" max="9474" width="18.28515625" style="1" bestFit="1" customWidth="1"/>
    <col min="9475" max="9475" width="16" style="1" customWidth="1"/>
    <col min="9476" max="9476" width="12.85546875" style="1" customWidth="1"/>
    <col min="9477" max="9477" width="11.28515625" style="1" customWidth="1"/>
    <col min="9478" max="9478" width="13.7109375" style="1" customWidth="1"/>
    <col min="9479" max="9479" width="11" style="1" customWidth="1"/>
    <col min="9480" max="9480" width="12.85546875" style="1" customWidth="1"/>
    <col min="9481" max="9481" width="15.5703125" style="1" customWidth="1"/>
    <col min="9482" max="9482" width="14.140625" style="1" customWidth="1"/>
    <col min="9483" max="9483" width="12.85546875" style="1" customWidth="1"/>
    <col min="9484" max="9484" width="16.42578125" style="1" customWidth="1"/>
    <col min="9485" max="9485" width="12.85546875" style="1" customWidth="1"/>
    <col min="9486" max="9729" width="9.140625" style="1"/>
    <col min="9730" max="9730" width="18.28515625" style="1" bestFit="1" customWidth="1"/>
    <col min="9731" max="9731" width="16" style="1" customWidth="1"/>
    <col min="9732" max="9732" width="12.85546875" style="1" customWidth="1"/>
    <col min="9733" max="9733" width="11.28515625" style="1" customWidth="1"/>
    <col min="9734" max="9734" width="13.7109375" style="1" customWidth="1"/>
    <col min="9735" max="9735" width="11" style="1" customWidth="1"/>
    <col min="9736" max="9736" width="12.85546875" style="1" customWidth="1"/>
    <col min="9737" max="9737" width="15.5703125" style="1" customWidth="1"/>
    <col min="9738" max="9738" width="14.140625" style="1" customWidth="1"/>
    <col min="9739" max="9739" width="12.85546875" style="1" customWidth="1"/>
    <col min="9740" max="9740" width="16.42578125" style="1" customWidth="1"/>
    <col min="9741" max="9741" width="12.85546875" style="1" customWidth="1"/>
    <col min="9742" max="9985" width="9.140625" style="1"/>
    <col min="9986" max="9986" width="18.28515625" style="1" bestFit="1" customWidth="1"/>
    <col min="9987" max="9987" width="16" style="1" customWidth="1"/>
    <col min="9988" max="9988" width="12.85546875" style="1" customWidth="1"/>
    <col min="9989" max="9989" width="11.28515625" style="1" customWidth="1"/>
    <col min="9990" max="9990" width="13.7109375" style="1" customWidth="1"/>
    <col min="9991" max="9991" width="11" style="1" customWidth="1"/>
    <col min="9992" max="9992" width="12.85546875" style="1" customWidth="1"/>
    <col min="9993" max="9993" width="15.5703125" style="1" customWidth="1"/>
    <col min="9994" max="9994" width="14.140625" style="1" customWidth="1"/>
    <col min="9995" max="9995" width="12.85546875" style="1" customWidth="1"/>
    <col min="9996" max="9996" width="16.42578125" style="1" customWidth="1"/>
    <col min="9997" max="9997" width="12.85546875" style="1" customWidth="1"/>
    <col min="9998" max="10241" width="9.140625" style="1"/>
    <col min="10242" max="10242" width="18.28515625" style="1" bestFit="1" customWidth="1"/>
    <col min="10243" max="10243" width="16" style="1" customWidth="1"/>
    <col min="10244" max="10244" width="12.85546875" style="1" customWidth="1"/>
    <col min="10245" max="10245" width="11.28515625" style="1" customWidth="1"/>
    <col min="10246" max="10246" width="13.7109375" style="1" customWidth="1"/>
    <col min="10247" max="10247" width="11" style="1" customWidth="1"/>
    <col min="10248" max="10248" width="12.85546875" style="1" customWidth="1"/>
    <col min="10249" max="10249" width="15.5703125" style="1" customWidth="1"/>
    <col min="10250" max="10250" width="14.140625" style="1" customWidth="1"/>
    <col min="10251" max="10251" width="12.85546875" style="1" customWidth="1"/>
    <col min="10252" max="10252" width="16.42578125" style="1" customWidth="1"/>
    <col min="10253" max="10253" width="12.85546875" style="1" customWidth="1"/>
    <col min="10254" max="10497" width="9.140625" style="1"/>
    <col min="10498" max="10498" width="18.28515625" style="1" bestFit="1" customWidth="1"/>
    <col min="10499" max="10499" width="16" style="1" customWidth="1"/>
    <col min="10500" max="10500" width="12.85546875" style="1" customWidth="1"/>
    <col min="10501" max="10501" width="11.28515625" style="1" customWidth="1"/>
    <col min="10502" max="10502" width="13.7109375" style="1" customWidth="1"/>
    <col min="10503" max="10503" width="11" style="1" customWidth="1"/>
    <col min="10504" max="10504" width="12.85546875" style="1" customWidth="1"/>
    <col min="10505" max="10505" width="15.5703125" style="1" customWidth="1"/>
    <col min="10506" max="10506" width="14.140625" style="1" customWidth="1"/>
    <col min="10507" max="10507" width="12.85546875" style="1" customWidth="1"/>
    <col min="10508" max="10508" width="16.42578125" style="1" customWidth="1"/>
    <col min="10509" max="10509" width="12.85546875" style="1" customWidth="1"/>
    <col min="10510" max="10753" width="9.140625" style="1"/>
    <col min="10754" max="10754" width="18.28515625" style="1" bestFit="1" customWidth="1"/>
    <col min="10755" max="10755" width="16" style="1" customWidth="1"/>
    <col min="10756" max="10756" width="12.85546875" style="1" customWidth="1"/>
    <col min="10757" max="10757" width="11.28515625" style="1" customWidth="1"/>
    <col min="10758" max="10758" width="13.7109375" style="1" customWidth="1"/>
    <col min="10759" max="10759" width="11" style="1" customWidth="1"/>
    <col min="10760" max="10760" width="12.85546875" style="1" customWidth="1"/>
    <col min="10761" max="10761" width="15.5703125" style="1" customWidth="1"/>
    <col min="10762" max="10762" width="14.140625" style="1" customWidth="1"/>
    <col min="10763" max="10763" width="12.85546875" style="1" customWidth="1"/>
    <col min="10764" max="10764" width="16.42578125" style="1" customWidth="1"/>
    <col min="10765" max="10765" width="12.85546875" style="1" customWidth="1"/>
    <col min="10766" max="11009" width="9.140625" style="1"/>
    <col min="11010" max="11010" width="18.28515625" style="1" bestFit="1" customWidth="1"/>
    <col min="11011" max="11011" width="16" style="1" customWidth="1"/>
    <col min="11012" max="11012" width="12.85546875" style="1" customWidth="1"/>
    <col min="11013" max="11013" width="11.28515625" style="1" customWidth="1"/>
    <col min="11014" max="11014" width="13.7109375" style="1" customWidth="1"/>
    <col min="11015" max="11015" width="11" style="1" customWidth="1"/>
    <col min="11016" max="11016" width="12.85546875" style="1" customWidth="1"/>
    <col min="11017" max="11017" width="15.5703125" style="1" customWidth="1"/>
    <col min="11018" max="11018" width="14.140625" style="1" customWidth="1"/>
    <col min="11019" max="11019" width="12.85546875" style="1" customWidth="1"/>
    <col min="11020" max="11020" width="16.42578125" style="1" customWidth="1"/>
    <col min="11021" max="11021" width="12.85546875" style="1" customWidth="1"/>
    <col min="11022" max="11265" width="9.140625" style="1"/>
    <col min="11266" max="11266" width="18.28515625" style="1" bestFit="1" customWidth="1"/>
    <col min="11267" max="11267" width="16" style="1" customWidth="1"/>
    <col min="11268" max="11268" width="12.85546875" style="1" customWidth="1"/>
    <col min="11269" max="11269" width="11.28515625" style="1" customWidth="1"/>
    <col min="11270" max="11270" width="13.7109375" style="1" customWidth="1"/>
    <col min="11271" max="11271" width="11" style="1" customWidth="1"/>
    <col min="11272" max="11272" width="12.85546875" style="1" customWidth="1"/>
    <col min="11273" max="11273" width="15.5703125" style="1" customWidth="1"/>
    <col min="11274" max="11274" width="14.140625" style="1" customWidth="1"/>
    <col min="11275" max="11275" width="12.85546875" style="1" customWidth="1"/>
    <col min="11276" max="11276" width="16.42578125" style="1" customWidth="1"/>
    <col min="11277" max="11277" width="12.85546875" style="1" customWidth="1"/>
    <col min="11278" max="11521" width="9.140625" style="1"/>
    <col min="11522" max="11522" width="18.28515625" style="1" bestFit="1" customWidth="1"/>
    <col min="11523" max="11523" width="16" style="1" customWidth="1"/>
    <col min="11524" max="11524" width="12.85546875" style="1" customWidth="1"/>
    <col min="11525" max="11525" width="11.28515625" style="1" customWidth="1"/>
    <col min="11526" max="11526" width="13.7109375" style="1" customWidth="1"/>
    <col min="11527" max="11527" width="11" style="1" customWidth="1"/>
    <col min="11528" max="11528" width="12.85546875" style="1" customWidth="1"/>
    <col min="11529" max="11529" width="15.5703125" style="1" customWidth="1"/>
    <col min="11530" max="11530" width="14.140625" style="1" customWidth="1"/>
    <col min="11531" max="11531" width="12.85546875" style="1" customWidth="1"/>
    <col min="11532" max="11532" width="16.42578125" style="1" customWidth="1"/>
    <col min="11533" max="11533" width="12.85546875" style="1" customWidth="1"/>
    <col min="11534" max="11777" width="9.140625" style="1"/>
    <col min="11778" max="11778" width="18.28515625" style="1" bestFit="1" customWidth="1"/>
    <col min="11779" max="11779" width="16" style="1" customWidth="1"/>
    <col min="11780" max="11780" width="12.85546875" style="1" customWidth="1"/>
    <col min="11781" max="11781" width="11.28515625" style="1" customWidth="1"/>
    <col min="11782" max="11782" width="13.7109375" style="1" customWidth="1"/>
    <col min="11783" max="11783" width="11" style="1" customWidth="1"/>
    <col min="11784" max="11784" width="12.85546875" style="1" customWidth="1"/>
    <col min="11785" max="11785" width="15.5703125" style="1" customWidth="1"/>
    <col min="11786" max="11786" width="14.140625" style="1" customWidth="1"/>
    <col min="11787" max="11787" width="12.85546875" style="1" customWidth="1"/>
    <col min="11788" max="11788" width="16.42578125" style="1" customWidth="1"/>
    <col min="11789" max="11789" width="12.85546875" style="1" customWidth="1"/>
    <col min="11790" max="12033" width="9.140625" style="1"/>
    <col min="12034" max="12034" width="18.28515625" style="1" bestFit="1" customWidth="1"/>
    <col min="12035" max="12035" width="16" style="1" customWidth="1"/>
    <col min="12036" max="12036" width="12.85546875" style="1" customWidth="1"/>
    <col min="12037" max="12037" width="11.28515625" style="1" customWidth="1"/>
    <col min="12038" max="12038" width="13.7109375" style="1" customWidth="1"/>
    <col min="12039" max="12039" width="11" style="1" customWidth="1"/>
    <col min="12040" max="12040" width="12.85546875" style="1" customWidth="1"/>
    <col min="12041" max="12041" width="15.5703125" style="1" customWidth="1"/>
    <col min="12042" max="12042" width="14.140625" style="1" customWidth="1"/>
    <col min="12043" max="12043" width="12.85546875" style="1" customWidth="1"/>
    <col min="12044" max="12044" width="16.42578125" style="1" customWidth="1"/>
    <col min="12045" max="12045" width="12.85546875" style="1" customWidth="1"/>
    <col min="12046" max="12289" width="9.140625" style="1"/>
    <col min="12290" max="12290" width="18.28515625" style="1" bestFit="1" customWidth="1"/>
    <col min="12291" max="12291" width="16" style="1" customWidth="1"/>
    <col min="12292" max="12292" width="12.85546875" style="1" customWidth="1"/>
    <col min="12293" max="12293" width="11.28515625" style="1" customWidth="1"/>
    <col min="12294" max="12294" width="13.7109375" style="1" customWidth="1"/>
    <col min="12295" max="12295" width="11" style="1" customWidth="1"/>
    <col min="12296" max="12296" width="12.85546875" style="1" customWidth="1"/>
    <col min="12297" max="12297" width="15.5703125" style="1" customWidth="1"/>
    <col min="12298" max="12298" width="14.140625" style="1" customWidth="1"/>
    <col min="12299" max="12299" width="12.85546875" style="1" customWidth="1"/>
    <col min="12300" max="12300" width="16.42578125" style="1" customWidth="1"/>
    <col min="12301" max="12301" width="12.85546875" style="1" customWidth="1"/>
    <col min="12302" max="12545" width="9.140625" style="1"/>
    <col min="12546" max="12546" width="18.28515625" style="1" bestFit="1" customWidth="1"/>
    <col min="12547" max="12547" width="16" style="1" customWidth="1"/>
    <col min="12548" max="12548" width="12.85546875" style="1" customWidth="1"/>
    <col min="12549" max="12549" width="11.28515625" style="1" customWidth="1"/>
    <col min="12550" max="12550" width="13.7109375" style="1" customWidth="1"/>
    <col min="12551" max="12551" width="11" style="1" customWidth="1"/>
    <col min="12552" max="12552" width="12.85546875" style="1" customWidth="1"/>
    <col min="12553" max="12553" width="15.5703125" style="1" customWidth="1"/>
    <col min="12554" max="12554" width="14.140625" style="1" customWidth="1"/>
    <col min="12555" max="12555" width="12.85546875" style="1" customWidth="1"/>
    <col min="12556" max="12556" width="16.42578125" style="1" customWidth="1"/>
    <col min="12557" max="12557" width="12.85546875" style="1" customWidth="1"/>
    <col min="12558" max="12801" width="9.140625" style="1"/>
    <col min="12802" max="12802" width="18.28515625" style="1" bestFit="1" customWidth="1"/>
    <col min="12803" max="12803" width="16" style="1" customWidth="1"/>
    <col min="12804" max="12804" width="12.85546875" style="1" customWidth="1"/>
    <col min="12805" max="12805" width="11.28515625" style="1" customWidth="1"/>
    <col min="12806" max="12806" width="13.7109375" style="1" customWidth="1"/>
    <col min="12807" max="12807" width="11" style="1" customWidth="1"/>
    <col min="12808" max="12808" width="12.85546875" style="1" customWidth="1"/>
    <col min="12809" max="12809" width="15.5703125" style="1" customWidth="1"/>
    <col min="12810" max="12810" width="14.140625" style="1" customWidth="1"/>
    <col min="12811" max="12811" width="12.85546875" style="1" customWidth="1"/>
    <col min="12812" max="12812" width="16.42578125" style="1" customWidth="1"/>
    <col min="12813" max="12813" width="12.85546875" style="1" customWidth="1"/>
    <col min="12814" max="13057" width="9.140625" style="1"/>
    <col min="13058" max="13058" width="18.28515625" style="1" bestFit="1" customWidth="1"/>
    <col min="13059" max="13059" width="16" style="1" customWidth="1"/>
    <col min="13060" max="13060" width="12.85546875" style="1" customWidth="1"/>
    <col min="13061" max="13061" width="11.28515625" style="1" customWidth="1"/>
    <col min="13062" max="13062" width="13.7109375" style="1" customWidth="1"/>
    <col min="13063" max="13063" width="11" style="1" customWidth="1"/>
    <col min="13064" max="13064" width="12.85546875" style="1" customWidth="1"/>
    <col min="13065" max="13065" width="15.5703125" style="1" customWidth="1"/>
    <col min="13066" max="13066" width="14.140625" style="1" customWidth="1"/>
    <col min="13067" max="13067" width="12.85546875" style="1" customWidth="1"/>
    <col min="13068" max="13068" width="16.42578125" style="1" customWidth="1"/>
    <col min="13069" max="13069" width="12.85546875" style="1" customWidth="1"/>
    <col min="13070" max="13313" width="9.140625" style="1"/>
    <col min="13314" max="13314" width="18.28515625" style="1" bestFit="1" customWidth="1"/>
    <col min="13315" max="13315" width="16" style="1" customWidth="1"/>
    <col min="13316" max="13316" width="12.85546875" style="1" customWidth="1"/>
    <col min="13317" max="13317" width="11.28515625" style="1" customWidth="1"/>
    <col min="13318" max="13318" width="13.7109375" style="1" customWidth="1"/>
    <col min="13319" max="13319" width="11" style="1" customWidth="1"/>
    <col min="13320" max="13320" width="12.85546875" style="1" customWidth="1"/>
    <col min="13321" max="13321" width="15.5703125" style="1" customWidth="1"/>
    <col min="13322" max="13322" width="14.140625" style="1" customWidth="1"/>
    <col min="13323" max="13323" width="12.85546875" style="1" customWidth="1"/>
    <col min="13324" max="13324" width="16.42578125" style="1" customWidth="1"/>
    <col min="13325" max="13325" width="12.85546875" style="1" customWidth="1"/>
    <col min="13326" max="13569" width="9.140625" style="1"/>
    <col min="13570" max="13570" width="18.28515625" style="1" bestFit="1" customWidth="1"/>
    <col min="13571" max="13571" width="16" style="1" customWidth="1"/>
    <col min="13572" max="13572" width="12.85546875" style="1" customWidth="1"/>
    <col min="13573" max="13573" width="11.28515625" style="1" customWidth="1"/>
    <col min="13574" max="13574" width="13.7109375" style="1" customWidth="1"/>
    <col min="13575" max="13575" width="11" style="1" customWidth="1"/>
    <col min="13576" max="13576" width="12.85546875" style="1" customWidth="1"/>
    <col min="13577" max="13577" width="15.5703125" style="1" customWidth="1"/>
    <col min="13578" max="13578" width="14.140625" style="1" customWidth="1"/>
    <col min="13579" max="13579" width="12.85546875" style="1" customWidth="1"/>
    <col min="13580" max="13580" width="16.42578125" style="1" customWidth="1"/>
    <col min="13581" max="13581" width="12.85546875" style="1" customWidth="1"/>
    <col min="13582" max="13825" width="9.140625" style="1"/>
    <col min="13826" max="13826" width="18.28515625" style="1" bestFit="1" customWidth="1"/>
    <col min="13827" max="13827" width="16" style="1" customWidth="1"/>
    <col min="13828" max="13828" width="12.85546875" style="1" customWidth="1"/>
    <col min="13829" max="13829" width="11.28515625" style="1" customWidth="1"/>
    <col min="13830" max="13830" width="13.7109375" style="1" customWidth="1"/>
    <col min="13831" max="13831" width="11" style="1" customWidth="1"/>
    <col min="13832" max="13832" width="12.85546875" style="1" customWidth="1"/>
    <col min="13833" max="13833" width="15.5703125" style="1" customWidth="1"/>
    <col min="13834" max="13834" width="14.140625" style="1" customWidth="1"/>
    <col min="13835" max="13835" width="12.85546875" style="1" customWidth="1"/>
    <col min="13836" max="13836" width="16.42578125" style="1" customWidth="1"/>
    <col min="13837" max="13837" width="12.85546875" style="1" customWidth="1"/>
    <col min="13838" max="14081" width="9.140625" style="1"/>
    <col min="14082" max="14082" width="18.28515625" style="1" bestFit="1" customWidth="1"/>
    <col min="14083" max="14083" width="16" style="1" customWidth="1"/>
    <col min="14084" max="14084" width="12.85546875" style="1" customWidth="1"/>
    <col min="14085" max="14085" width="11.28515625" style="1" customWidth="1"/>
    <col min="14086" max="14086" width="13.7109375" style="1" customWidth="1"/>
    <col min="14087" max="14087" width="11" style="1" customWidth="1"/>
    <col min="14088" max="14088" width="12.85546875" style="1" customWidth="1"/>
    <col min="14089" max="14089" width="15.5703125" style="1" customWidth="1"/>
    <col min="14090" max="14090" width="14.140625" style="1" customWidth="1"/>
    <col min="14091" max="14091" width="12.85546875" style="1" customWidth="1"/>
    <col min="14092" max="14092" width="16.42578125" style="1" customWidth="1"/>
    <col min="14093" max="14093" width="12.85546875" style="1" customWidth="1"/>
    <col min="14094" max="14337" width="9.140625" style="1"/>
    <col min="14338" max="14338" width="18.28515625" style="1" bestFit="1" customWidth="1"/>
    <col min="14339" max="14339" width="16" style="1" customWidth="1"/>
    <col min="14340" max="14340" width="12.85546875" style="1" customWidth="1"/>
    <col min="14341" max="14341" width="11.28515625" style="1" customWidth="1"/>
    <col min="14342" max="14342" width="13.7109375" style="1" customWidth="1"/>
    <col min="14343" max="14343" width="11" style="1" customWidth="1"/>
    <col min="14344" max="14344" width="12.85546875" style="1" customWidth="1"/>
    <col min="14345" max="14345" width="15.5703125" style="1" customWidth="1"/>
    <col min="14346" max="14346" width="14.140625" style="1" customWidth="1"/>
    <col min="14347" max="14347" width="12.85546875" style="1" customWidth="1"/>
    <col min="14348" max="14348" width="16.42578125" style="1" customWidth="1"/>
    <col min="14349" max="14349" width="12.85546875" style="1" customWidth="1"/>
    <col min="14350" max="14593" width="9.140625" style="1"/>
    <col min="14594" max="14594" width="18.28515625" style="1" bestFit="1" customWidth="1"/>
    <col min="14595" max="14595" width="16" style="1" customWidth="1"/>
    <col min="14596" max="14596" width="12.85546875" style="1" customWidth="1"/>
    <col min="14597" max="14597" width="11.28515625" style="1" customWidth="1"/>
    <col min="14598" max="14598" width="13.7109375" style="1" customWidth="1"/>
    <col min="14599" max="14599" width="11" style="1" customWidth="1"/>
    <col min="14600" max="14600" width="12.85546875" style="1" customWidth="1"/>
    <col min="14601" max="14601" width="15.5703125" style="1" customWidth="1"/>
    <col min="14602" max="14602" width="14.140625" style="1" customWidth="1"/>
    <col min="14603" max="14603" width="12.85546875" style="1" customWidth="1"/>
    <col min="14604" max="14604" width="16.42578125" style="1" customWidth="1"/>
    <col min="14605" max="14605" width="12.85546875" style="1" customWidth="1"/>
    <col min="14606" max="14849" width="9.140625" style="1"/>
    <col min="14850" max="14850" width="18.28515625" style="1" bestFit="1" customWidth="1"/>
    <col min="14851" max="14851" width="16" style="1" customWidth="1"/>
    <col min="14852" max="14852" width="12.85546875" style="1" customWidth="1"/>
    <col min="14853" max="14853" width="11.28515625" style="1" customWidth="1"/>
    <col min="14854" max="14854" width="13.7109375" style="1" customWidth="1"/>
    <col min="14855" max="14855" width="11" style="1" customWidth="1"/>
    <col min="14856" max="14856" width="12.85546875" style="1" customWidth="1"/>
    <col min="14857" max="14857" width="15.5703125" style="1" customWidth="1"/>
    <col min="14858" max="14858" width="14.140625" style="1" customWidth="1"/>
    <col min="14859" max="14859" width="12.85546875" style="1" customWidth="1"/>
    <col min="14860" max="14860" width="16.42578125" style="1" customWidth="1"/>
    <col min="14861" max="14861" width="12.85546875" style="1" customWidth="1"/>
    <col min="14862" max="15105" width="9.140625" style="1"/>
    <col min="15106" max="15106" width="18.28515625" style="1" bestFit="1" customWidth="1"/>
    <col min="15107" max="15107" width="16" style="1" customWidth="1"/>
    <col min="15108" max="15108" width="12.85546875" style="1" customWidth="1"/>
    <col min="15109" max="15109" width="11.28515625" style="1" customWidth="1"/>
    <col min="15110" max="15110" width="13.7109375" style="1" customWidth="1"/>
    <col min="15111" max="15111" width="11" style="1" customWidth="1"/>
    <col min="15112" max="15112" width="12.85546875" style="1" customWidth="1"/>
    <col min="15113" max="15113" width="15.5703125" style="1" customWidth="1"/>
    <col min="15114" max="15114" width="14.140625" style="1" customWidth="1"/>
    <col min="15115" max="15115" width="12.85546875" style="1" customWidth="1"/>
    <col min="15116" max="15116" width="16.42578125" style="1" customWidth="1"/>
    <col min="15117" max="15117" width="12.85546875" style="1" customWidth="1"/>
    <col min="15118" max="15361" width="9.140625" style="1"/>
    <col min="15362" max="15362" width="18.28515625" style="1" bestFit="1" customWidth="1"/>
    <col min="15363" max="15363" width="16" style="1" customWidth="1"/>
    <col min="15364" max="15364" width="12.85546875" style="1" customWidth="1"/>
    <col min="15365" max="15365" width="11.28515625" style="1" customWidth="1"/>
    <col min="15366" max="15366" width="13.7109375" style="1" customWidth="1"/>
    <col min="15367" max="15367" width="11" style="1" customWidth="1"/>
    <col min="15368" max="15368" width="12.85546875" style="1" customWidth="1"/>
    <col min="15369" max="15369" width="15.5703125" style="1" customWidth="1"/>
    <col min="15370" max="15370" width="14.140625" style="1" customWidth="1"/>
    <col min="15371" max="15371" width="12.85546875" style="1" customWidth="1"/>
    <col min="15372" max="15372" width="16.42578125" style="1" customWidth="1"/>
    <col min="15373" max="15373" width="12.85546875" style="1" customWidth="1"/>
    <col min="15374" max="15617" width="9.140625" style="1"/>
    <col min="15618" max="15618" width="18.28515625" style="1" bestFit="1" customWidth="1"/>
    <col min="15619" max="15619" width="16" style="1" customWidth="1"/>
    <col min="15620" max="15620" width="12.85546875" style="1" customWidth="1"/>
    <col min="15621" max="15621" width="11.28515625" style="1" customWidth="1"/>
    <col min="15622" max="15622" width="13.7109375" style="1" customWidth="1"/>
    <col min="15623" max="15623" width="11" style="1" customWidth="1"/>
    <col min="15624" max="15624" width="12.85546875" style="1" customWidth="1"/>
    <col min="15625" max="15625" width="15.5703125" style="1" customWidth="1"/>
    <col min="15626" max="15626" width="14.140625" style="1" customWidth="1"/>
    <col min="15627" max="15627" width="12.85546875" style="1" customWidth="1"/>
    <col min="15628" max="15628" width="16.42578125" style="1" customWidth="1"/>
    <col min="15629" max="15629" width="12.85546875" style="1" customWidth="1"/>
    <col min="15630" max="15873" width="9.140625" style="1"/>
    <col min="15874" max="15874" width="18.28515625" style="1" bestFit="1" customWidth="1"/>
    <col min="15875" max="15875" width="16" style="1" customWidth="1"/>
    <col min="15876" max="15876" width="12.85546875" style="1" customWidth="1"/>
    <col min="15877" max="15877" width="11.28515625" style="1" customWidth="1"/>
    <col min="15878" max="15878" width="13.7109375" style="1" customWidth="1"/>
    <col min="15879" max="15879" width="11" style="1" customWidth="1"/>
    <col min="15880" max="15880" width="12.85546875" style="1" customWidth="1"/>
    <col min="15881" max="15881" width="15.5703125" style="1" customWidth="1"/>
    <col min="15882" max="15882" width="14.140625" style="1" customWidth="1"/>
    <col min="15883" max="15883" width="12.85546875" style="1" customWidth="1"/>
    <col min="15884" max="15884" width="16.42578125" style="1" customWidth="1"/>
    <col min="15885" max="15885" width="12.85546875" style="1" customWidth="1"/>
    <col min="15886" max="16129" width="9.140625" style="1"/>
    <col min="16130" max="16130" width="18.28515625" style="1" bestFit="1" customWidth="1"/>
    <col min="16131" max="16131" width="16" style="1" customWidth="1"/>
    <col min="16132" max="16132" width="12.85546875" style="1" customWidth="1"/>
    <col min="16133" max="16133" width="11.28515625" style="1" customWidth="1"/>
    <col min="16134" max="16134" width="13.7109375" style="1" customWidth="1"/>
    <col min="16135" max="16135" width="11" style="1" customWidth="1"/>
    <col min="16136" max="16136" width="12.85546875" style="1" customWidth="1"/>
    <col min="16137" max="16137" width="15.5703125" style="1" customWidth="1"/>
    <col min="16138" max="16138" width="14.140625" style="1" customWidth="1"/>
    <col min="16139" max="16139" width="12.85546875" style="1" customWidth="1"/>
    <col min="16140" max="16140" width="16.42578125" style="1" customWidth="1"/>
    <col min="16141" max="16141" width="12.85546875" style="1" customWidth="1"/>
    <col min="16142" max="16384" width="9.140625" style="1"/>
  </cols>
  <sheetData>
    <row r="1" spans="2:13" ht="15.75" thickBot="1" x14ac:dyDescent="0.3"/>
    <row r="2" spans="2:13" x14ac:dyDescent="0.25">
      <c r="B2" s="187" t="s">
        <v>0</v>
      </c>
      <c r="C2" s="188"/>
      <c r="D2" s="189"/>
      <c r="E2" s="187" t="s">
        <v>1</v>
      </c>
      <c r="F2" s="190"/>
      <c r="G2" s="188"/>
      <c r="H2" s="188"/>
      <c r="I2" s="189"/>
      <c r="J2" s="187" t="s">
        <v>2</v>
      </c>
      <c r="K2" s="188"/>
      <c r="L2" s="188"/>
      <c r="M2" s="189"/>
    </row>
    <row r="3" spans="2:13" x14ac:dyDescent="0.25">
      <c r="B3" s="112" t="s">
        <v>3</v>
      </c>
      <c r="C3" s="179" t="str">
        <f>'INPUT - OUTPUT'!C6:D6</f>
        <v>FXB01800_Assy01_Item24</v>
      </c>
      <c r="D3" s="180"/>
      <c r="E3" s="181" t="s">
        <v>4</v>
      </c>
      <c r="F3" s="182"/>
      <c r="G3" s="179"/>
      <c r="H3" s="179"/>
      <c r="I3" s="180"/>
      <c r="J3" s="112" t="s">
        <v>5</v>
      </c>
      <c r="K3" s="179"/>
      <c r="L3" s="179"/>
      <c r="M3" s="180"/>
    </row>
    <row r="4" spans="2:13" x14ac:dyDescent="0.25">
      <c r="B4" s="112" t="s">
        <v>6</v>
      </c>
      <c r="C4" s="179" t="str">
        <f>'INPUT - OUTPUT'!C5:D5</f>
        <v>Fixed finger</v>
      </c>
      <c r="D4" s="180"/>
      <c r="E4" s="181" t="s">
        <v>7</v>
      </c>
      <c r="F4" s="182"/>
      <c r="G4" s="179"/>
      <c r="H4" s="179"/>
      <c r="I4" s="180"/>
      <c r="J4" s="112" t="s">
        <v>8</v>
      </c>
      <c r="K4" s="179"/>
      <c r="L4" s="179"/>
      <c r="M4" s="180"/>
    </row>
    <row r="5" spans="2:13" ht="15.75" thickBot="1" x14ac:dyDescent="0.3">
      <c r="B5" s="113" t="s">
        <v>9</v>
      </c>
      <c r="C5" s="183"/>
      <c r="D5" s="184"/>
      <c r="E5" s="185"/>
      <c r="F5" s="186"/>
      <c r="G5" s="183"/>
      <c r="H5" s="183"/>
      <c r="I5" s="184"/>
      <c r="J5" s="113" t="s">
        <v>10</v>
      </c>
      <c r="K5" s="183"/>
      <c r="L5" s="183"/>
      <c r="M5" s="184"/>
    </row>
    <row r="6" spans="2:13" x14ac:dyDescent="0.25">
      <c r="B6" s="114" t="s">
        <v>11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6"/>
    </row>
    <row r="7" spans="2:13" ht="30" x14ac:dyDescent="0.25">
      <c r="B7" s="117" t="s">
        <v>12</v>
      </c>
      <c r="C7" s="117" t="s">
        <v>13</v>
      </c>
      <c r="D7" s="117" t="s">
        <v>14</v>
      </c>
      <c r="E7" s="117" t="s">
        <v>15</v>
      </c>
      <c r="F7" s="117" t="s">
        <v>16</v>
      </c>
      <c r="G7" s="117" t="s">
        <v>17</v>
      </c>
      <c r="H7" s="117" t="s">
        <v>18</v>
      </c>
      <c r="I7" s="117" t="s">
        <v>19</v>
      </c>
      <c r="J7" s="117" t="s">
        <v>20</v>
      </c>
      <c r="K7" s="117" t="s">
        <v>21</v>
      </c>
      <c r="L7" s="117" t="s">
        <v>22</v>
      </c>
      <c r="M7" s="117" t="s">
        <v>23</v>
      </c>
    </row>
    <row r="8" spans="2:13" x14ac:dyDescent="0.25">
      <c r="B8" s="101" t="s">
        <v>24</v>
      </c>
      <c r="C8" s="118">
        <f>Material!T11</f>
        <v>68.440300000000008</v>
      </c>
      <c r="D8" s="118">
        <f ca="1">Material!U11</f>
        <v>19.11137043792958</v>
      </c>
      <c r="E8" s="118">
        <f>'INPUT - OUTPUT'!H8</f>
        <v>86.417451167078667</v>
      </c>
      <c r="F8" s="118">
        <f ca="1">E8+D8+C8</f>
        <v>173.96912160500824</v>
      </c>
      <c r="G8" s="118">
        <f ca="1">'INPUT - OUTPUT'!H13+'INPUT - OUTPUT'!H15</f>
        <v>44.842959550579678</v>
      </c>
      <c r="H8" s="118">
        <f ca="1">'INPUT - OUTPUT'!H14</f>
        <v>13.917529728400659</v>
      </c>
      <c r="I8" s="119">
        <f ca="1">H8+G8+F8</f>
        <v>232.72961088398858</v>
      </c>
      <c r="J8" s="118">
        <v>0</v>
      </c>
      <c r="K8" s="118">
        <v>0</v>
      </c>
      <c r="L8" s="118">
        <v>0</v>
      </c>
      <c r="M8" s="119">
        <f ca="1">SUM(I8:L8)</f>
        <v>232.72961088398858</v>
      </c>
    </row>
    <row r="9" spans="2:13" x14ac:dyDescent="0.25">
      <c r="B9" s="101" t="s">
        <v>25</v>
      </c>
      <c r="C9" s="120">
        <f t="shared" ref="C9:M9" ca="1" si="0">C8/$I$8</f>
        <v>0.29407645954479011</v>
      </c>
      <c r="D9" s="120">
        <f t="shared" ca="1" si="0"/>
        <v>8.2118344826590389E-2</v>
      </c>
      <c r="E9" s="120">
        <f t="shared" ca="1" si="0"/>
        <v>0.37132125490535955</v>
      </c>
      <c r="F9" s="120">
        <f ca="1">E9+D9+C9</f>
        <v>0.74751605927674003</v>
      </c>
      <c r="G9" s="120">
        <f t="shared" ca="1" si="0"/>
        <v>0.1926826559811208</v>
      </c>
      <c r="H9" s="120">
        <f t="shared" ca="1" si="0"/>
        <v>5.9801284742139194E-2</v>
      </c>
      <c r="I9" s="120">
        <f t="shared" ca="1" si="0"/>
        <v>1</v>
      </c>
      <c r="J9" s="120">
        <f t="shared" ca="1" si="0"/>
        <v>0</v>
      </c>
      <c r="K9" s="120">
        <f t="shared" ca="1" si="0"/>
        <v>0</v>
      </c>
      <c r="L9" s="120">
        <f t="shared" ca="1" si="0"/>
        <v>0</v>
      </c>
      <c r="M9" s="120">
        <f t="shared" ca="1" si="0"/>
        <v>1</v>
      </c>
    </row>
    <row r="10" spans="2:13" x14ac:dyDescent="0.25">
      <c r="B10" s="121" t="s">
        <v>26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3"/>
    </row>
    <row r="11" spans="2:13" x14ac:dyDescent="0.25"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</row>
    <row r="12" spans="2:13" x14ac:dyDescent="0.25"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</row>
    <row r="13" spans="2:13" x14ac:dyDescent="0.25"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</row>
    <row r="14" spans="2:13" x14ac:dyDescent="0.25"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</row>
    <row r="15" spans="2:13" x14ac:dyDescent="0.25"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</row>
    <row r="16" spans="2:13" x14ac:dyDescent="0.25"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</row>
    <row r="17" spans="2:13" x14ac:dyDescent="0.25"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</row>
    <row r="18" spans="2:13" x14ac:dyDescent="0.25"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x14ac:dyDescent="0.25"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</row>
    <row r="20" spans="2:13" x14ac:dyDescent="0.25"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x14ac:dyDescent="0.25"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x14ac:dyDescent="0.25"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x14ac:dyDescent="0.25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x14ac:dyDescent="0.25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x14ac:dyDescent="0.25"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</row>
    <row r="26" spans="2:13" x14ac:dyDescent="0.25"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</row>
    <row r="27" spans="2:13" x14ac:dyDescent="0.25"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</row>
    <row r="28" spans="2:13" x14ac:dyDescent="0.25"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</row>
    <row r="29" spans="2:13" x14ac:dyDescent="0.25"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</row>
    <row r="30" spans="2:13" x14ac:dyDescent="0.25"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</row>
    <row r="31" spans="2:13" x14ac:dyDescent="0.25"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</row>
    <row r="33" spans="2:13" ht="30" x14ac:dyDescent="0.25">
      <c r="B33" s="124"/>
      <c r="C33" s="125" t="s">
        <v>13</v>
      </c>
      <c r="D33" s="125" t="s">
        <v>14</v>
      </c>
      <c r="E33" s="125" t="s">
        <v>15</v>
      </c>
      <c r="F33" s="125" t="s">
        <v>16</v>
      </c>
      <c r="G33" s="125" t="s">
        <v>17</v>
      </c>
      <c r="H33" s="125" t="s">
        <v>18</v>
      </c>
      <c r="I33" s="125" t="s">
        <v>27</v>
      </c>
      <c r="J33" s="125" t="s">
        <v>20</v>
      </c>
      <c r="K33" s="125" t="s">
        <v>21</v>
      </c>
      <c r="L33" s="125" t="s">
        <v>22</v>
      </c>
      <c r="M33" s="125" t="s">
        <v>23</v>
      </c>
    </row>
    <row r="34" spans="2:13" x14ac:dyDescent="0.25">
      <c r="B34" s="124"/>
      <c r="C34" s="126"/>
      <c r="D34" s="126">
        <f>C35</f>
        <v>68.440300000000008</v>
      </c>
      <c r="E34" s="126">
        <f ca="1">D34+D35</f>
        <v>87.551670437929587</v>
      </c>
      <c r="F34" s="126"/>
      <c r="G34" s="126">
        <f ca="1">F35</f>
        <v>173.96912160500824</v>
      </c>
      <c r="H34" s="126">
        <f ca="1">G34+G35</f>
        <v>218.81208115558792</v>
      </c>
      <c r="I34" s="126"/>
      <c r="J34" s="126">
        <f ca="1">I35</f>
        <v>232.72961088398858</v>
      </c>
      <c r="K34" s="126">
        <f ca="1">J34+J35</f>
        <v>232.72961088398858</v>
      </c>
      <c r="L34" s="126">
        <f ca="1">K35+K34</f>
        <v>232.72961088398858</v>
      </c>
      <c r="M34" s="126"/>
    </row>
    <row r="35" spans="2:13" x14ac:dyDescent="0.25">
      <c r="B35" s="124"/>
      <c r="C35" s="126">
        <f>C8</f>
        <v>68.440300000000008</v>
      </c>
      <c r="D35" s="126">
        <f ca="1">D8</f>
        <v>19.11137043792958</v>
      </c>
      <c r="E35" s="126">
        <f>E8</f>
        <v>86.417451167078667</v>
      </c>
      <c r="F35" s="126">
        <f ca="1">E35+E34</f>
        <v>173.96912160500824</v>
      </c>
      <c r="G35" s="126">
        <f ca="1">G8</f>
        <v>44.842959550579678</v>
      </c>
      <c r="H35" s="126">
        <f ca="1">H8</f>
        <v>13.917529728400659</v>
      </c>
      <c r="I35" s="126">
        <f ca="1">H35+H34</f>
        <v>232.72961088398858</v>
      </c>
      <c r="J35" s="126">
        <f>J8</f>
        <v>0</v>
      </c>
      <c r="K35" s="126">
        <f>K8</f>
        <v>0</v>
      </c>
      <c r="L35" s="126">
        <f>L8</f>
        <v>0</v>
      </c>
      <c r="M35" s="126">
        <f ca="1">L35+L34</f>
        <v>232.72961088398858</v>
      </c>
    </row>
    <row r="36" spans="2:13" x14ac:dyDescent="0.25"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</row>
    <row r="40" spans="2:13" x14ac:dyDescent="0.25">
      <c r="B40" s="1" t="s">
        <v>28</v>
      </c>
      <c r="C40" s="1" t="s">
        <v>29</v>
      </c>
    </row>
  </sheetData>
  <mergeCells count="16">
    <mergeCell ref="B2:D2"/>
    <mergeCell ref="E2:I2"/>
    <mergeCell ref="J2:M2"/>
    <mergeCell ref="C3:D3"/>
    <mergeCell ref="E3:G3"/>
    <mergeCell ref="H3:I3"/>
    <mergeCell ref="K3:M3"/>
    <mergeCell ref="B11:M31"/>
    <mergeCell ref="C4:D4"/>
    <mergeCell ref="E4:G4"/>
    <mergeCell ref="H4:I4"/>
    <mergeCell ref="K4:M4"/>
    <mergeCell ref="C5:D5"/>
    <mergeCell ref="E5:G5"/>
    <mergeCell ref="H5:I5"/>
    <mergeCell ref="K5:M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zoomScaleNormal="100" workbookViewId="0">
      <selection activeCell="E29" sqref="E29"/>
    </sheetView>
  </sheetViews>
  <sheetFormatPr defaultColWidth="0" defaultRowHeight="15" zeroHeight="1" x14ac:dyDescent="0.25"/>
  <cols>
    <col min="1" max="1" width="9.140625" customWidth="1"/>
    <col min="2" max="2" width="35.28515625" style="44" customWidth="1"/>
    <col min="3" max="3" width="19.5703125" customWidth="1"/>
    <col min="4" max="4" width="28.7109375" style="44" customWidth="1"/>
    <col min="5" max="6" width="9.140625" customWidth="1"/>
    <col min="7" max="7" width="31.28515625" customWidth="1"/>
    <col min="8" max="8" width="14.140625" customWidth="1"/>
    <col min="9" max="9" width="13.28515625" customWidth="1"/>
    <col min="10" max="11" width="9.140625" customWidth="1"/>
    <col min="12" max="16384" width="9.140625" hidden="1"/>
  </cols>
  <sheetData>
    <row r="1" spans="1:9" x14ac:dyDescent="0.25">
      <c r="A1" t="s">
        <v>30</v>
      </c>
    </row>
    <row r="2" spans="1:9" x14ac:dyDescent="0.25"/>
    <row r="3" spans="1:9" x14ac:dyDescent="0.25">
      <c r="H3" s="20"/>
      <c r="I3" s="20"/>
    </row>
    <row r="4" spans="1:9" x14ac:dyDescent="0.25">
      <c r="B4" s="191" t="s">
        <v>31</v>
      </c>
      <c r="C4" s="192"/>
      <c r="D4" s="192"/>
      <c r="G4" s="41" t="s">
        <v>32</v>
      </c>
      <c r="H4" s="42" t="s">
        <v>33</v>
      </c>
      <c r="I4" s="42" t="s">
        <v>34</v>
      </c>
    </row>
    <row r="5" spans="1:9" ht="15" customHeight="1" x14ac:dyDescent="0.25">
      <c r="B5" s="163" t="s">
        <v>35</v>
      </c>
      <c r="C5" s="164" t="s">
        <v>36</v>
      </c>
      <c r="D5" s="171"/>
      <c r="G5" s="8" t="s">
        <v>37</v>
      </c>
      <c r="H5" s="21">
        <f ca="1">Material!R10</f>
        <v>87.551670437929587</v>
      </c>
      <c r="I5" s="21"/>
    </row>
    <row r="6" spans="1:9" ht="15" customHeight="1" x14ac:dyDescent="0.25">
      <c r="B6" s="165" t="s">
        <v>3</v>
      </c>
      <c r="C6" s="164" t="s">
        <v>38</v>
      </c>
      <c r="D6" s="171"/>
      <c r="G6" s="9" t="s">
        <v>39</v>
      </c>
      <c r="H6" s="22">
        <f ca="1">Material!R11</f>
        <v>0</v>
      </c>
      <c r="I6" s="22"/>
    </row>
    <row r="7" spans="1:9" ht="15" customHeight="1" x14ac:dyDescent="0.25">
      <c r="B7" s="165" t="s">
        <v>28</v>
      </c>
      <c r="C7" s="166" t="s">
        <v>40</v>
      </c>
      <c r="D7" s="171"/>
      <c r="G7" s="7" t="s">
        <v>41</v>
      </c>
      <c r="H7" s="25">
        <f ca="1">SUM(H5:H6)</f>
        <v>87.551670437929587</v>
      </c>
      <c r="I7" s="23"/>
    </row>
    <row r="8" spans="1:9" ht="15" customHeight="1" x14ac:dyDescent="0.25">
      <c r="B8" s="165" t="s">
        <v>42</v>
      </c>
      <c r="C8" s="166" t="s">
        <v>43</v>
      </c>
      <c r="D8" s="171"/>
      <c r="G8" s="7" t="s">
        <v>44</v>
      </c>
      <c r="H8" s="25">
        <f>PROCESS!$O$2</f>
        <v>86.417451167078667</v>
      </c>
      <c r="I8" s="23"/>
    </row>
    <row r="9" spans="1:9" ht="15" customHeight="1" x14ac:dyDescent="0.25">
      <c r="B9" s="165" t="s">
        <v>45</v>
      </c>
      <c r="C9" s="167">
        <v>44718</v>
      </c>
      <c r="D9" s="171"/>
      <c r="G9" s="10" t="s">
        <v>46</v>
      </c>
      <c r="H9" s="177">
        <f ca="1">C15*H7</f>
        <v>1.9699125848534156</v>
      </c>
      <c r="I9" s="86"/>
    </row>
    <row r="10" spans="1:9" ht="15" customHeight="1" x14ac:dyDescent="0.25">
      <c r="B10" s="168" t="s">
        <v>47</v>
      </c>
      <c r="C10" s="169">
        <v>44652</v>
      </c>
      <c r="D10" s="171"/>
      <c r="G10" s="10" t="s">
        <v>48</v>
      </c>
      <c r="H10" s="24">
        <f ca="1">C16*(H7)</f>
        <v>0.43775835218964793</v>
      </c>
      <c r="I10" s="24"/>
    </row>
    <row r="11" spans="1:9" ht="15" customHeight="1" x14ac:dyDescent="0.25">
      <c r="B11" s="168" t="s">
        <v>49</v>
      </c>
      <c r="C11" s="169">
        <v>43466</v>
      </c>
      <c r="D11" s="171"/>
      <c r="G11" s="10" t="s">
        <v>50</v>
      </c>
      <c r="H11" s="24">
        <f>C17*(H8)</f>
        <v>0.86417451167078674</v>
      </c>
      <c r="I11" s="24"/>
    </row>
    <row r="12" spans="1:9" ht="15" customHeight="1" x14ac:dyDescent="0.25">
      <c r="B12" s="170"/>
      <c r="C12" s="171"/>
      <c r="D12" s="171"/>
      <c r="G12" s="9" t="s">
        <v>51</v>
      </c>
      <c r="H12" s="24">
        <f>C18*(H8)</f>
        <v>1.7283490233415735</v>
      </c>
      <c r="I12" s="24"/>
    </row>
    <row r="13" spans="1:9" ht="15" customHeight="1" x14ac:dyDescent="0.25">
      <c r="B13" s="172"/>
      <c r="C13" s="175"/>
      <c r="D13" s="171"/>
      <c r="G13" s="176" t="s">
        <v>52</v>
      </c>
      <c r="H13" s="23">
        <f>$C$19*(H8)</f>
        <v>12.9626176750618</v>
      </c>
      <c r="I13" s="25"/>
    </row>
    <row r="14" spans="1:9" x14ac:dyDescent="0.25">
      <c r="B14" s="193" t="s">
        <v>53</v>
      </c>
      <c r="C14" s="194"/>
      <c r="D14" s="195"/>
      <c r="G14" s="176" t="s">
        <v>18</v>
      </c>
      <c r="H14" s="23">
        <f ca="1">C20*(H7+H8)</f>
        <v>13.917529728400659</v>
      </c>
      <c r="I14" s="23"/>
    </row>
    <row r="15" spans="1:9" x14ac:dyDescent="0.25">
      <c r="B15" s="172" t="s">
        <v>46</v>
      </c>
      <c r="C15" s="173">
        <v>2.2499999999999999E-2</v>
      </c>
      <c r="D15" s="174" t="s">
        <v>54</v>
      </c>
      <c r="G15" s="12" t="s">
        <v>55</v>
      </c>
      <c r="H15" s="27">
        <f ca="1">SUM(H9:H14)</f>
        <v>31.880341875517882</v>
      </c>
      <c r="I15" s="23"/>
    </row>
    <row r="16" spans="1:9" x14ac:dyDescent="0.25">
      <c r="B16" s="172" t="s">
        <v>56</v>
      </c>
      <c r="C16" s="11">
        <v>5.0000000000000001E-3</v>
      </c>
      <c r="D16" s="174" t="s">
        <v>54</v>
      </c>
      <c r="G16" s="7" t="s">
        <v>57</v>
      </c>
      <c r="H16" s="127">
        <f ca="1">H15+H8+H7</f>
        <v>205.84946348052614</v>
      </c>
      <c r="I16" s="110">
        <f ca="1">H16/H17</f>
        <v>324.17238343389943</v>
      </c>
    </row>
    <row r="17" spans="2:9" x14ac:dyDescent="0.25">
      <c r="B17" s="172" t="s">
        <v>56</v>
      </c>
      <c r="C17" s="175">
        <v>0.01</v>
      </c>
      <c r="D17" s="174" t="s">
        <v>58</v>
      </c>
      <c r="G17" s="176" t="s">
        <v>59</v>
      </c>
      <c r="H17" s="23">
        <f>Material!I13</f>
        <v>0.63500000000000001</v>
      </c>
      <c r="I17" s="23"/>
    </row>
    <row r="18" spans="2:9" x14ac:dyDescent="0.25">
      <c r="B18" s="172" t="s">
        <v>60</v>
      </c>
      <c r="C18" s="175">
        <v>0.02</v>
      </c>
      <c r="D18" s="174" t="s">
        <v>58</v>
      </c>
      <c r="G18" s="5"/>
      <c r="H18" s="5"/>
    </row>
    <row r="19" spans="2:9" x14ac:dyDescent="0.25">
      <c r="B19" s="172" t="s">
        <v>52</v>
      </c>
      <c r="C19" s="175">
        <f>IF(C8="A",15%,IF(C8="B",12%,10%))</f>
        <v>0.15</v>
      </c>
      <c r="D19" s="174" t="s">
        <v>58</v>
      </c>
      <c r="G19" s="43" t="s">
        <v>61</v>
      </c>
      <c r="H19" s="70" t="s">
        <v>62</v>
      </c>
      <c r="I19" s="70"/>
    </row>
    <row r="20" spans="2:9" x14ac:dyDescent="0.25">
      <c r="B20" s="172" t="s">
        <v>18</v>
      </c>
      <c r="C20" s="175">
        <f>IF(C8="A",8%,IF(C8="B",6%,5%))</f>
        <v>0.08</v>
      </c>
      <c r="D20" s="174" t="s">
        <v>63</v>
      </c>
      <c r="G20" s="13" t="s">
        <v>64</v>
      </c>
      <c r="H20" s="16">
        <f ca="1">H7/$H$16</f>
        <v>0.42531891488855977</v>
      </c>
      <c r="I20" s="15"/>
    </row>
    <row r="21" spans="2:9" x14ac:dyDescent="0.25">
      <c r="B21" s="172"/>
      <c r="C21" s="172"/>
      <c r="D21" s="172"/>
      <c r="G21" s="14" t="s">
        <v>65</v>
      </c>
      <c r="H21" s="16">
        <f ca="1">H8/$H$16</f>
        <v>0.41980896965152387</v>
      </c>
      <c r="I21" s="15"/>
    </row>
    <row r="22" spans="2:9" x14ac:dyDescent="0.25">
      <c r="B22" s="172"/>
      <c r="C22" s="172"/>
      <c r="D22" s="172"/>
      <c r="G22" s="14" t="s">
        <v>66</v>
      </c>
      <c r="H22" s="16">
        <f ca="1">H15/$H$16</f>
        <v>0.15487211545991636</v>
      </c>
      <c r="I22" s="69"/>
    </row>
    <row r="23" spans="2:9" x14ac:dyDescent="0.25"/>
    <row r="24" spans="2:9" x14ac:dyDescent="0.25">
      <c r="B24"/>
    </row>
    <row r="25" spans="2:9" x14ac:dyDescent="0.25">
      <c r="B25"/>
    </row>
    <row r="26" spans="2:9" x14ac:dyDescent="0.25">
      <c r="B26"/>
    </row>
    <row r="27" spans="2:9" x14ac:dyDescent="0.25">
      <c r="B27"/>
    </row>
    <row r="28" spans="2:9" x14ac:dyDescent="0.25">
      <c r="B28"/>
    </row>
    <row r="29" spans="2:9" x14ac:dyDescent="0.25">
      <c r="B29"/>
    </row>
    <row r="30" spans="2:9" x14ac:dyDescent="0.25">
      <c r="B30"/>
    </row>
    <row r="31" spans="2:9" x14ac:dyDescent="0.25">
      <c r="B31"/>
    </row>
    <row r="32" spans="2:9" x14ac:dyDescent="0.25">
      <c r="B32"/>
    </row>
    <row r="33" spans="2:6" x14ac:dyDescent="0.25">
      <c r="B33"/>
      <c r="F33" s="64"/>
    </row>
    <row r="34" spans="2:6" x14ac:dyDescent="0.25">
      <c r="B34"/>
    </row>
    <row r="35" spans="2:6" x14ac:dyDescent="0.25">
      <c r="B35"/>
    </row>
    <row r="36" spans="2:6" x14ac:dyDescent="0.25">
      <c r="B36"/>
      <c r="F36" s="65"/>
    </row>
    <row r="37" spans="2:6" x14ac:dyDescent="0.25">
      <c r="B37"/>
    </row>
    <row r="38" spans="2:6" x14ac:dyDescent="0.25">
      <c r="B38"/>
    </row>
    <row r="39" spans="2:6" x14ac:dyDescent="0.25">
      <c r="B39"/>
    </row>
    <row r="40" spans="2:6" x14ac:dyDescent="0.25">
      <c r="B40"/>
      <c r="D40"/>
    </row>
    <row r="41" spans="2:6" x14ac:dyDescent="0.25">
      <c r="B41"/>
      <c r="D41"/>
    </row>
    <row r="42" spans="2:6" x14ac:dyDescent="0.25">
      <c r="B42"/>
      <c r="D42"/>
    </row>
    <row r="43" spans="2:6" x14ac:dyDescent="0.25">
      <c r="B43"/>
      <c r="D43"/>
    </row>
    <row r="44" spans="2:6" x14ac:dyDescent="0.25">
      <c r="B44"/>
      <c r="D44"/>
    </row>
    <row r="45" spans="2:6" x14ac:dyDescent="0.25">
      <c r="B45"/>
      <c r="D45"/>
    </row>
    <row r="46" spans="2:6" x14ac:dyDescent="0.25">
      <c r="B46"/>
      <c r="D46"/>
    </row>
    <row r="47" spans="2:6" x14ac:dyDescent="0.25">
      <c r="B47"/>
      <c r="D47"/>
    </row>
    <row r="48" spans="2:6" x14ac:dyDescent="0.25">
      <c r="B48"/>
      <c r="D48"/>
    </row>
    <row r="49" spans="2:4" x14ac:dyDescent="0.25">
      <c r="B49"/>
      <c r="D49"/>
    </row>
    <row r="50" spans="2:4" x14ac:dyDescent="0.25">
      <c r="B50"/>
      <c r="D50"/>
    </row>
    <row r="51" spans="2:4" x14ac:dyDescent="0.25">
      <c r="B51"/>
      <c r="D51"/>
    </row>
    <row r="52" spans="2:4" x14ac:dyDescent="0.25">
      <c r="B52"/>
      <c r="D52"/>
    </row>
    <row r="53" spans="2:4" x14ac:dyDescent="0.25">
      <c r="B53"/>
      <c r="D53"/>
    </row>
    <row r="54" spans="2:4" x14ac:dyDescent="0.25">
      <c r="B54"/>
      <c r="D54"/>
    </row>
    <row r="55" spans="2:4" hidden="1" x14ac:dyDescent="0.25">
      <c r="B55"/>
      <c r="D55"/>
    </row>
    <row r="56" spans="2:4" hidden="1" x14ac:dyDescent="0.25">
      <c r="B56"/>
      <c r="D56"/>
    </row>
    <row r="57" spans="2:4" hidden="1" x14ac:dyDescent="0.25">
      <c r="B57"/>
      <c r="D57"/>
    </row>
    <row r="58" spans="2:4" hidden="1" x14ac:dyDescent="0.25">
      <c r="B58"/>
      <c r="D58"/>
    </row>
    <row r="59" spans="2:4" hidden="1" x14ac:dyDescent="0.25">
      <c r="B59"/>
      <c r="D59"/>
    </row>
    <row r="60" spans="2:4" hidden="1" x14ac:dyDescent="0.25">
      <c r="B60"/>
      <c r="D60"/>
    </row>
    <row r="61" spans="2:4" hidden="1" x14ac:dyDescent="0.25">
      <c r="B61"/>
      <c r="D61"/>
    </row>
    <row r="62" spans="2:4" hidden="1" x14ac:dyDescent="0.25">
      <c r="B62"/>
      <c r="D62"/>
    </row>
    <row r="63" spans="2:4" hidden="1" x14ac:dyDescent="0.25">
      <c r="B63"/>
      <c r="D63"/>
    </row>
    <row r="64" spans="2:4" hidden="1" x14ac:dyDescent="0.25">
      <c r="B64"/>
      <c r="D64"/>
    </row>
    <row r="65" spans="2:4" hidden="1" x14ac:dyDescent="0.25">
      <c r="B65"/>
      <c r="C65" t="s">
        <v>67</v>
      </c>
      <c r="D65"/>
    </row>
    <row r="66" spans="2:4" hidden="1" x14ac:dyDescent="0.25">
      <c r="B66"/>
      <c r="C66" t="s">
        <v>68</v>
      </c>
      <c r="D66"/>
    </row>
    <row r="67" spans="2:4" hidden="1" x14ac:dyDescent="0.25">
      <c r="B67"/>
      <c r="C67" t="s">
        <v>69</v>
      </c>
      <c r="D67"/>
    </row>
    <row r="68" spans="2:4" hidden="1" x14ac:dyDescent="0.25">
      <c r="B68"/>
      <c r="C68" t="s">
        <v>70</v>
      </c>
      <c r="D68"/>
    </row>
    <row r="69" spans="2:4" hidden="1" x14ac:dyDescent="0.25">
      <c r="B69"/>
      <c r="C69" t="s">
        <v>71</v>
      </c>
      <c r="D69"/>
    </row>
    <row r="70" spans="2:4" hidden="1" x14ac:dyDescent="0.25">
      <c r="B70"/>
      <c r="D70"/>
    </row>
    <row r="97" x14ac:dyDescent="0.25"/>
  </sheetData>
  <mergeCells count="2">
    <mergeCell ref="B4:D4"/>
    <mergeCell ref="B14:D14"/>
  </mergeCells>
  <conditionalFormatting sqref="C5:C9">
    <cfRule type="containsBlanks" dxfId="0" priority="2">
      <formula>LEN(TRIM(C5))=0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17"/>
  <sheetViews>
    <sheetView showGridLines="0" topLeftCell="A10" zoomScale="90" zoomScaleNormal="90" workbookViewId="0">
      <pane xSplit="6" ySplit="3" topLeftCell="G13" activePane="bottomRight" state="frozen"/>
      <selection pane="topRight" activeCell="F11" sqref="F11"/>
      <selection pane="bottomLeft" activeCell="A14" sqref="A14"/>
      <selection pane="bottomRight" activeCell="J34" sqref="J34"/>
    </sheetView>
  </sheetViews>
  <sheetFormatPr defaultRowHeight="15" x14ac:dyDescent="0.25"/>
  <cols>
    <col min="1" max="1" width="5" customWidth="1"/>
    <col min="2" max="2" width="12.7109375" customWidth="1"/>
    <col min="3" max="3" width="20.5703125" style="19" bestFit="1" customWidth="1"/>
    <col min="4" max="4" width="4.85546875" style="19" bestFit="1" customWidth="1"/>
    <col min="5" max="5" width="14.5703125" bestFit="1" customWidth="1"/>
    <col min="6" max="6" width="8.7109375" style="19" bestFit="1" customWidth="1"/>
    <col min="7" max="7" width="9.5703125" style="19" customWidth="1"/>
    <col min="8" max="8" width="11.28515625" bestFit="1" customWidth="1"/>
    <col min="9" max="9" width="22.42578125" style="19" bestFit="1" customWidth="1"/>
    <col min="10" max="12" width="11" style="19" customWidth="1"/>
    <col min="13" max="13" width="11.5703125" style="19" customWidth="1"/>
    <col min="14" max="14" width="13.85546875" style="19" customWidth="1"/>
    <col min="15" max="15" width="8.28515625" style="19" bestFit="1" customWidth="1"/>
    <col min="16" max="16" width="12.28515625" style="19" bestFit="1" customWidth="1"/>
    <col min="17" max="17" width="13.7109375" style="19" customWidth="1"/>
    <col min="18" max="18" width="9.140625" customWidth="1"/>
    <col min="19" max="19" width="9.85546875" customWidth="1"/>
    <col min="20" max="20" width="15" customWidth="1"/>
    <col min="21" max="21" width="8.42578125" bestFit="1" customWidth="1"/>
    <col min="22" max="22" width="11.5703125" customWidth="1"/>
    <col min="23" max="23" width="13.5703125" customWidth="1"/>
    <col min="24" max="24" width="12.42578125" customWidth="1"/>
    <col min="26" max="26" width="11.7109375" customWidth="1"/>
  </cols>
  <sheetData>
    <row r="1" spans="1:28" hidden="1" x14ac:dyDescent="0.25"/>
    <row r="2" spans="1:28" hidden="1" x14ac:dyDescent="0.25"/>
    <row r="3" spans="1:28" hidden="1" x14ac:dyDescent="0.25"/>
    <row r="4" spans="1:28" hidden="1" x14ac:dyDescent="0.25"/>
    <row r="5" spans="1:28" hidden="1" x14ac:dyDescent="0.25"/>
    <row r="6" spans="1:28" hidden="1" x14ac:dyDescent="0.25"/>
    <row r="7" spans="1:28" hidden="1" x14ac:dyDescent="0.25"/>
    <row r="8" spans="1:28" hidden="1" x14ac:dyDescent="0.25"/>
    <row r="9" spans="1:28" hidden="1" x14ac:dyDescent="0.25"/>
    <row r="10" spans="1:28" ht="18.75" x14ac:dyDescent="0.3">
      <c r="A10" s="26" t="s">
        <v>72</v>
      </c>
      <c r="B10" s="26"/>
      <c r="C10" s="71"/>
      <c r="D10" s="71"/>
      <c r="Q10" s="19" t="s">
        <v>54</v>
      </c>
      <c r="R10" s="72">
        <f ca="1">SUMIF($D$12:$D$1048576,$Q10,$R$12:$R$99)</f>
        <v>87.551670437929587</v>
      </c>
      <c r="AA10" s="73"/>
    </row>
    <row r="11" spans="1:28" ht="15.75" x14ac:dyDescent="0.25">
      <c r="J11" s="196" t="s">
        <v>73</v>
      </c>
      <c r="K11" s="196"/>
      <c r="L11" s="196"/>
      <c r="Q11" s="19" t="s">
        <v>74</v>
      </c>
      <c r="R11" s="72">
        <f ca="1">SUMIF($D$12:$D$1048576,$Q11,$R$12:$R$99)</f>
        <v>0</v>
      </c>
      <c r="S11" s="74"/>
      <c r="T11" s="107">
        <f>SUM(T13:T200)</f>
        <v>68.440300000000008</v>
      </c>
      <c r="U11" s="107">
        <f ca="1">SUM(U13:U200)</f>
        <v>19.11137043792958</v>
      </c>
      <c r="Z11" s="75"/>
    </row>
    <row r="12" spans="1:28" s="38" customFormat="1" ht="44.25" customHeight="1" x14ac:dyDescent="0.25">
      <c r="A12" s="81" t="s">
        <v>75</v>
      </c>
      <c r="B12" s="81" t="s">
        <v>76</v>
      </c>
      <c r="C12" s="82" t="s">
        <v>77</v>
      </c>
      <c r="D12" s="83" t="s">
        <v>78</v>
      </c>
      <c r="E12" s="81" t="s">
        <v>79</v>
      </c>
      <c r="F12" s="83" t="s">
        <v>80</v>
      </c>
      <c r="G12" s="83" t="s">
        <v>81</v>
      </c>
      <c r="H12" s="84" t="s">
        <v>82</v>
      </c>
      <c r="I12" s="83" t="s">
        <v>83</v>
      </c>
      <c r="J12" s="85" t="s">
        <v>84</v>
      </c>
      <c r="K12" s="85" t="s">
        <v>85</v>
      </c>
      <c r="L12" s="85" t="s">
        <v>86</v>
      </c>
      <c r="M12" s="83" t="s">
        <v>87</v>
      </c>
      <c r="N12" s="83" t="s">
        <v>88</v>
      </c>
      <c r="O12" s="83" t="s">
        <v>89</v>
      </c>
      <c r="P12" s="83" t="s">
        <v>90</v>
      </c>
      <c r="Q12" s="83" t="s">
        <v>91</v>
      </c>
      <c r="R12" s="84" t="s">
        <v>92</v>
      </c>
      <c r="S12" s="84" t="s">
        <v>93</v>
      </c>
      <c r="T12" s="84" t="s">
        <v>94</v>
      </c>
      <c r="U12" s="84" t="s">
        <v>95</v>
      </c>
      <c r="V12"/>
      <c r="W12"/>
      <c r="X12"/>
      <c r="Y12"/>
      <c r="Z12" s="75"/>
      <c r="AB12" s="76"/>
    </row>
    <row r="13" spans="1:28" s="19" customFormat="1" x14ac:dyDescent="0.25">
      <c r="A13" s="90">
        <v>1</v>
      </c>
      <c r="B13" s="66" t="s">
        <v>96</v>
      </c>
      <c r="C13" s="66" t="s">
        <v>97</v>
      </c>
      <c r="D13" s="66" t="s">
        <v>54</v>
      </c>
      <c r="E13" s="40" t="s">
        <v>98</v>
      </c>
      <c r="F13" s="66">
        <v>1</v>
      </c>
      <c r="G13" s="91">
        <f>97.78+10</f>
        <v>107.78</v>
      </c>
      <c r="H13" s="92">
        <v>32</v>
      </c>
      <c r="I13" s="93">
        <v>0.63500000000000001</v>
      </c>
      <c r="J13" s="160">
        <f>G40*1.1</f>
        <v>0.14524916229999993</v>
      </c>
      <c r="K13" s="94">
        <f>I13+J13</f>
        <v>0.78024916229999997</v>
      </c>
      <c r="L13" s="95">
        <f>K13*(1.05+N13)</f>
        <v>0.84266909528400002</v>
      </c>
      <c r="M13" s="97">
        <f>L13*(1+0.02)</f>
        <v>0.85952247718968</v>
      </c>
      <c r="N13" s="104">
        <v>0.03</v>
      </c>
      <c r="O13" s="97">
        <f>M13-I13-(N13*M13)</f>
        <v>0.19873680287398959</v>
      </c>
      <c r="P13" s="96">
        <v>0.8</v>
      </c>
      <c r="Q13" s="97">
        <f>M13*G13-(O13*P13*H13)</f>
        <v>87.551670437929587</v>
      </c>
      <c r="R13" s="97">
        <f>Q13*F13</f>
        <v>87.551670437929587</v>
      </c>
      <c r="S13" s="66"/>
      <c r="T13" s="106">
        <f>I13*G13*F13</f>
        <v>68.440300000000008</v>
      </c>
      <c r="U13" s="106">
        <f ca="1">R10-T13</f>
        <v>19.11137043792958</v>
      </c>
      <c r="V13" s="18"/>
      <c r="Y13" s="34"/>
      <c r="Z13" s="35"/>
    </row>
    <row r="14" spans="1:28" x14ac:dyDescent="0.25">
      <c r="C14"/>
      <c r="D14"/>
      <c r="F14"/>
      <c r="G14"/>
      <c r="I14"/>
      <c r="J14"/>
      <c r="K14"/>
      <c r="L14"/>
      <c r="M14"/>
      <c r="N14"/>
      <c r="O14"/>
      <c r="P14"/>
      <c r="Q14"/>
    </row>
    <row r="15" spans="1:28" x14ac:dyDescent="0.25">
      <c r="C15" s="45" t="s">
        <v>99</v>
      </c>
      <c r="D15"/>
      <c r="F15"/>
      <c r="G15"/>
      <c r="H15" s="40" t="s">
        <v>100</v>
      </c>
      <c r="I15" s="108">
        <v>6.83</v>
      </c>
      <c r="J15"/>
      <c r="K15" s="40"/>
      <c r="L15" s="109"/>
      <c r="M15"/>
      <c r="N15"/>
      <c r="O15"/>
      <c r="P15"/>
      <c r="Q15"/>
    </row>
    <row r="16" spans="1:28" ht="15.75" thickBot="1" x14ac:dyDescent="0.3">
      <c r="C16"/>
      <c r="D16"/>
      <c r="F16"/>
      <c r="G16"/>
      <c r="I16"/>
      <c r="J16"/>
      <c r="K16"/>
      <c r="L16"/>
      <c r="M16"/>
      <c r="N16"/>
      <c r="O16"/>
      <c r="P16"/>
      <c r="Q16"/>
    </row>
    <row r="17" spans="2:26" s="19" customFormat="1" ht="15.75" thickBot="1" x14ac:dyDescent="0.3">
      <c r="C17" s="98" t="s">
        <v>101</v>
      </c>
      <c r="D17" s="98" t="s">
        <v>102</v>
      </c>
      <c r="E17" s="98" t="s">
        <v>103</v>
      </c>
      <c r="F17" s="98" t="s">
        <v>104</v>
      </c>
      <c r="G17" s="98" t="s">
        <v>105</v>
      </c>
      <c r="H17" s="98" t="s">
        <v>106</v>
      </c>
      <c r="I17" s="98" t="s">
        <v>107</v>
      </c>
      <c r="J17" s="98" t="s">
        <v>108</v>
      </c>
      <c r="Q17" s="31"/>
      <c r="R17" s="17"/>
      <c r="S17" s="33"/>
      <c r="V17" s="18"/>
      <c r="Y17" s="34"/>
      <c r="Z17" s="35"/>
    </row>
    <row r="18" spans="2:26" s="19" customFormat="1" ht="60.75" thickBot="1" x14ac:dyDescent="0.3">
      <c r="B18" s="100" t="s">
        <v>109</v>
      </c>
      <c r="C18" s="99" t="s">
        <v>110</v>
      </c>
      <c r="D18" s="99" t="s">
        <v>111</v>
      </c>
      <c r="E18" s="99" t="s">
        <v>112</v>
      </c>
      <c r="F18" s="99">
        <v>0.04</v>
      </c>
      <c r="G18" s="99">
        <v>0.04</v>
      </c>
      <c r="H18" s="99" t="s">
        <v>113</v>
      </c>
      <c r="I18" s="99" t="s">
        <v>114</v>
      </c>
      <c r="J18" s="99" t="s">
        <v>115</v>
      </c>
      <c r="P18" s="28"/>
      <c r="Q18" s="31"/>
      <c r="R18" s="17"/>
      <c r="S18" s="33"/>
      <c r="V18" s="18"/>
      <c r="Y18" s="34"/>
      <c r="Z18" s="35"/>
    </row>
    <row r="19" spans="2:26" x14ac:dyDescent="0.25">
      <c r="C19"/>
      <c r="F19"/>
      <c r="G19"/>
      <c r="I19"/>
      <c r="J19"/>
      <c r="K19"/>
      <c r="L19"/>
      <c r="M19"/>
      <c r="N19"/>
      <c r="P19"/>
      <c r="Q19"/>
    </row>
    <row r="20" spans="2:26" x14ac:dyDescent="0.25">
      <c r="C20"/>
      <c r="D20"/>
      <c r="F20"/>
      <c r="G20"/>
      <c r="I20"/>
      <c r="J20"/>
      <c r="K20"/>
      <c r="L20"/>
      <c r="M20"/>
      <c r="N20"/>
      <c r="P20"/>
      <c r="Q20"/>
    </row>
    <row r="21" spans="2:26" x14ac:dyDescent="0.25">
      <c r="C21" s="87" t="s">
        <v>116</v>
      </c>
      <c r="D21"/>
      <c r="F21"/>
      <c r="G21"/>
      <c r="I21"/>
      <c r="J21"/>
      <c r="K21"/>
      <c r="L21"/>
      <c r="M21"/>
      <c r="N21" s="71"/>
      <c r="P21"/>
      <c r="Q21"/>
    </row>
    <row r="22" spans="2:26" s="19" customFormat="1" x14ac:dyDescent="0.25">
      <c r="G22" s="29"/>
      <c r="H22" s="32"/>
      <c r="N22" s="71"/>
      <c r="O22" s="28"/>
      <c r="P22" s="28"/>
      <c r="Q22" s="31"/>
      <c r="R22" s="17"/>
      <c r="S22" s="33"/>
      <c r="V22" s="18"/>
      <c r="Y22" s="34"/>
      <c r="Z22" s="35"/>
    </row>
    <row r="23" spans="2:26" s="19" customFormat="1" x14ac:dyDescent="0.25">
      <c r="C23" s="88" t="s">
        <v>117</v>
      </c>
      <c r="D23" s="88" t="s">
        <v>118</v>
      </c>
      <c r="E23" s="88" t="s">
        <v>119</v>
      </c>
      <c r="F23" s="88" t="s">
        <v>107</v>
      </c>
      <c r="G23" s="88" t="s">
        <v>105</v>
      </c>
      <c r="H23" s="88" t="s">
        <v>104</v>
      </c>
      <c r="I23" s="88" t="s">
        <v>106</v>
      </c>
      <c r="J23" s="88" t="s">
        <v>108</v>
      </c>
      <c r="O23" s="77"/>
      <c r="P23" s="77"/>
      <c r="Q23" s="31"/>
      <c r="R23" s="17"/>
      <c r="S23" s="33"/>
      <c r="V23" s="18"/>
      <c r="Y23" s="34"/>
      <c r="Z23" s="35"/>
    </row>
    <row r="24" spans="2:26" s="19" customFormat="1" ht="24" x14ac:dyDescent="0.25">
      <c r="C24" s="89" t="s">
        <v>120</v>
      </c>
      <c r="D24" s="89" t="s">
        <v>121</v>
      </c>
      <c r="E24" s="89" t="s">
        <v>122</v>
      </c>
      <c r="F24" s="89" t="s">
        <v>123</v>
      </c>
      <c r="G24" s="89" t="s">
        <v>124</v>
      </c>
      <c r="H24" s="89" t="s">
        <v>125</v>
      </c>
      <c r="I24" s="89" t="s">
        <v>126</v>
      </c>
      <c r="J24" s="89" t="s">
        <v>127</v>
      </c>
      <c r="N24" s="105"/>
      <c r="O24" s="28"/>
      <c r="P24" s="28"/>
      <c r="Q24" s="31"/>
      <c r="R24" s="17"/>
      <c r="S24" s="33"/>
      <c r="V24" s="18"/>
      <c r="Y24" s="34"/>
      <c r="Z24" s="35"/>
    </row>
    <row r="25" spans="2:26" s="19" customFormat="1" x14ac:dyDescent="0.25">
      <c r="G25" s="29"/>
      <c r="H25" s="32"/>
      <c r="O25" s="28"/>
      <c r="P25" s="28"/>
      <c r="Q25" s="31"/>
      <c r="R25" s="17"/>
      <c r="S25" s="33"/>
      <c r="V25" s="18"/>
      <c r="Y25" s="34"/>
      <c r="Z25" s="35"/>
    </row>
    <row r="26" spans="2:26" s="19" customFormat="1" x14ac:dyDescent="0.25">
      <c r="G26" s="29"/>
      <c r="H26" s="32"/>
      <c r="O26" s="28"/>
      <c r="P26" s="28"/>
      <c r="Q26" s="31"/>
      <c r="R26" s="17"/>
      <c r="S26" s="33"/>
      <c r="V26" s="18"/>
      <c r="Y26" s="34"/>
      <c r="Z26" s="35"/>
    </row>
    <row r="27" spans="2:26" s="19" customFormat="1" x14ac:dyDescent="0.25">
      <c r="B27" s="197" t="s">
        <v>128</v>
      </c>
      <c r="C27" s="197"/>
      <c r="G27" s="29"/>
      <c r="H27" s="32"/>
      <c r="N27" s="31"/>
      <c r="O27" s="17"/>
      <c r="P27" s="33"/>
      <c r="S27" s="18"/>
      <c r="V27" s="34"/>
      <c r="W27" s="35"/>
    </row>
    <row r="28" spans="2:26" s="19" customFormat="1" x14ac:dyDescent="0.25">
      <c r="G28" s="29"/>
      <c r="H28" s="32"/>
      <c r="M28" s="28"/>
      <c r="N28" s="31"/>
      <c r="O28" s="17"/>
      <c r="P28" s="33"/>
      <c r="S28" s="18"/>
      <c r="V28" s="34"/>
      <c r="W28" s="35"/>
    </row>
    <row r="29" spans="2:26" s="19" customFormat="1" x14ac:dyDescent="0.25">
      <c r="B29" s="143" t="s">
        <v>75</v>
      </c>
      <c r="C29" s="40" t="s">
        <v>129</v>
      </c>
      <c r="D29" s="40" t="s">
        <v>130</v>
      </c>
      <c r="E29" s="40" t="s">
        <v>131</v>
      </c>
      <c r="F29" s="40" t="s">
        <v>132</v>
      </c>
      <c r="G29" s="40"/>
      <c r="H29" s="32"/>
      <c r="M29" s="28"/>
      <c r="N29" s="31"/>
      <c r="O29" s="17"/>
      <c r="P29" s="33"/>
      <c r="S29" s="18"/>
      <c r="V29" s="34"/>
      <c r="W29" s="35"/>
    </row>
    <row r="30" spans="2:26" s="19" customFormat="1" ht="14.25" customHeight="1" x14ac:dyDescent="0.25">
      <c r="B30" s="40">
        <v>1</v>
      </c>
      <c r="C30" s="40" t="s">
        <v>133</v>
      </c>
      <c r="D30" s="40">
        <f>E30+2</f>
        <v>26</v>
      </c>
      <c r="E30" s="40">
        <v>24</v>
      </c>
      <c r="F30" s="40">
        <v>140</v>
      </c>
      <c r="G30" s="161">
        <f>3.14*((D30/1000)^2-(E30/1000)^2)*0.25*F30/1000*7850</f>
        <v>8.6271499999999959E-2</v>
      </c>
      <c r="H30" s="32"/>
      <c r="M30" s="28"/>
      <c r="N30" s="31"/>
      <c r="O30" s="17"/>
      <c r="P30" s="33"/>
      <c r="S30" s="18"/>
      <c r="V30" s="34"/>
      <c r="W30" s="35"/>
    </row>
    <row r="31" spans="2:26" s="19" customFormat="1" x14ac:dyDescent="0.25">
      <c r="B31" s="40">
        <v>2</v>
      </c>
      <c r="C31" s="40" t="s">
        <v>134</v>
      </c>
      <c r="D31" s="40">
        <f t="shared" ref="D31:D34" si="0">E31+2</f>
        <v>22</v>
      </c>
      <c r="E31" s="40">
        <v>20</v>
      </c>
      <c r="F31" s="40">
        <v>6</v>
      </c>
      <c r="G31" s="161">
        <f t="shared" ref="G31:G34" si="1">3.14*((D31/1000)^2-(E31/1000)^2)*0.25*F31/1000*7850</f>
        <v>3.1057739999999973E-3</v>
      </c>
      <c r="H31" s="32"/>
      <c r="O31" s="28"/>
      <c r="P31" s="28"/>
      <c r="Q31" s="31"/>
      <c r="R31" s="17"/>
      <c r="S31" s="33"/>
      <c r="V31" s="18"/>
      <c r="Y31" s="78"/>
      <c r="Z31" s="35"/>
    </row>
    <row r="32" spans="2:26" s="19" customFormat="1" x14ac:dyDescent="0.25">
      <c r="B32" s="40">
        <v>3</v>
      </c>
      <c r="C32" s="40" t="s">
        <v>135</v>
      </c>
      <c r="D32" s="40">
        <f t="shared" si="0"/>
        <v>24</v>
      </c>
      <c r="E32" s="40">
        <v>22</v>
      </c>
      <c r="F32" s="40">
        <v>12</v>
      </c>
      <c r="G32" s="161">
        <f t="shared" si="1"/>
        <v>6.8031240000000041E-3</v>
      </c>
      <c r="H32" s="32"/>
      <c r="Q32" s="31"/>
      <c r="R32" s="17"/>
      <c r="S32" s="33"/>
      <c r="V32" s="18"/>
      <c r="Y32"/>
      <c r="Z32" s="35"/>
    </row>
    <row r="33" spans="2:28" s="19" customFormat="1" x14ac:dyDescent="0.25">
      <c r="B33" s="40">
        <v>4</v>
      </c>
      <c r="C33" s="40" t="s">
        <v>136</v>
      </c>
      <c r="D33" s="40">
        <f t="shared" si="0"/>
        <v>16</v>
      </c>
      <c r="E33" s="40">
        <v>14</v>
      </c>
      <c r="F33" s="40">
        <v>20</v>
      </c>
      <c r="G33" s="161">
        <f t="shared" si="1"/>
        <v>7.3946999999999971E-3</v>
      </c>
      <c r="H33" s="32"/>
      <c r="Q33" s="31"/>
      <c r="R33" s="17"/>
      <c r="S33" s="33"/>
      <c r="T33" s="36"/>
      <c r="V33" s="18"/>
      <c r="Y33" s="34"/>
      <c r="Z33" s="35"/>
    </row>
    <row r="34" spans="2:28" s="19" customFormat="1" x14ac:dyDescent="0.25">
      <c r="B34" s="40">
        <v>5</v>
      </c>
      <c r="C34" s="40" t="s">
        <v>137</v>
      </c>
      <c r="D34" s="40">
        <f t="shared" si="0"/>
        <v>22</v>
      </c>
      <c r="E34" s="40">
        <v>20</v>
      </c>
      <c r="F34" s="40">
        <v>55</v>
      </c>
      <c r="G34" s="161">
        <f t="shared" si="1"/>
        <v>2.8469594999999973E-2</v>
      </c>
      <c r="H34" s="32"/>
      <c r="O34" s="28"/>
      <c r="P34" s="28"/>
      <c r="Q34" s="31"/>
      <c r="R34" s="17"/>
      <c r="S34" s="33"/>
      <c r="T34" s="36"/>
      <c r="V34" s="18"/>
      <c r="Y34" s="34"/>
      <c r="Z34" s="35"/>
    </row>
    <row r="35" spans="2:28" s="19" customFormat="1" x14ac:dyDescent="0.25">
      <c r="B35" s="40"/>
      <c r="C35" s="40"/>
      <c r="D35" s="40"/>
      <c r="E35" s="40"/>
      <c r="F35" s="40"/>
      <c r="G35" s="161"/>
      <c r="H35" s="32"/>
      <c r="Q35" s="31"/>
      <c r="R35" s="17"/>
      <c r="S35" s="33"/>
      <c r="V35" s="18"/>
      <c r="Y35" s="34"/>
      <c r="Z35" s="35"/>
      <c r="AA35" s="36"/>
      <c r="AB35" s="36"/>
    </row>
    <row r="36" spans="2:28" s="19" customFormat="1" x14ac:dyDescent="0.25">
      <c r="B36" s="40"/>
      <c r="C36" s="40"/>
      <c r="D36" s="40"/>
      <c r="E36" s="40"/>
      <c r="F36" s="40"/>
      <c r="G36" s="161"/>
      <c r="H36" s="32"/>
      <c r="O36" s="28"/>
      <c r="P36" s="28"/>
      <c r="Q36" s="31"/>
      <c r="R36" s="17"/>
      <c r="S36" s="33"/>
      <c r="V36" s="18"/>
      <c r="Y36" s="34"/>
      <c r="Z36" s="35"/>
    </row>
    <row r="37" spans="2:28" s="19" customFormat="1" x14ac:dyDescent="0.25">
      <c r="B37" s="40"/>
      <c r="C37" s="40"/>
      <c r="D37" s="40"/>
      <c r="E37" s="40"/>
      <c r="F37" s="40"/>
      <c r="G37" s="161"/>
      <c r="H37" s="32"/>
      <c r="O37" s="28"/>
      <c r="P37" s="28"/>
      <c r="Q37" s="31"/>
      <c r="R37" s="17"/>
      <c r="S37" s="33"/>
      <c r="V37" s="18"/>
      <c r="Y37" s="34"/>
      <c r="Z37" s="35"/>
    </row>
    <row r="38" spans="2:28" s="19" customFormat="1" x14ac:dyDescent="0.25">
      <c r="B38" s="40"/>
      <c r="C38" s="40"/>
      <c r="D38" s="40"/>
      <c r="E38" s="40"/>
      <c r="F38" s="40"/>
      <c r="G38" s="161"/>
      <c r="H38" s="32"/>
      <c r="O38" s="28"/>
      <c r="P38" s="28"/>
      <c r="Q38" s="31"/>
      <c r="R38" s="17"/>
      <c r="S38" s="33"/>
      <c r="V38" s="18"/>
      <c r="Y38" s="34"/>
      <c r="Z38" s="35"/>
    </row>
    <row r="39" spans="2:28" s="19" customFormat="1" x14ac:dyDescent="0.25">
      <c r="B39" s="40"/>
      <c r="C39" s="40"/>
      <c r="D39" s="40"/>
      <c r="E39" s="40"/>
      <c r="F39" s="40"/>
      <c r="G39" s="161"/>
      <c r="H39" s="32"/>
      <c r="O39" s="28"/>
      <c r="P39" s="28"/>
      <c r="Q39" s="31"/>
      <c r="R39" s="17"/>
      <c r="S39" s="33"/>
      <c r="V39" s="18"/>
      <c r="Y39" s="34"/>
      <c r="Z39" s="35"/>
    </row>
    <row r="40" spans="2:28" s="19" customFormat="1" x14ac:dyDescent="0.25">
      <c r="B40"/>
      <c r="C40"/>
      <c r="D40"/>
      <c r="E40"/>
      <c r="F40"/>
      <c r="G40" s="162">
        <f>SUM(G30:G39)</f>
        <v>0.13204469299999994</v>
      </c>
      <c r="H40" s="32"/>
      <c r="O40" s="28"/>
      <c r="P40" s="28"/>
      <c r="Q40" s="31"/>
      <c r="R40" s="17"/>
      <c r="S40" s="33"/>
      <c r="V40" s="18"/>
      <c r="Y40" s="34"/>
      <c r="Z40" s="35"/>
      <c r="AA40" s="36"/>
      <c r="AB40" s="36"/>
    </row>
    <row r="41" spans="2:28" s="19" customFormat="1" x14ac:dyDescent="0.25">
      <c r="G41" s="29"/>
      <c r="H41" s="32"/>
      <c r="O41" s="28"/>
      <c r="P41" s="28"/>
      <c r="Q41" s="31"/>
      <c r="R41" s="17"/>
      <c r="S41" s="33"/>
      <c r="V41" s="18"/>
      <c r="Y41" s="34"/>
      <c r="Z41" s="35"/>
    </row>
    <row r="42" spans="2:28" s="19" customFormat="1" x14ac:dyDescent="0.25">
      <c r="G42" s="29"/>
      <c r="H42" s="32"/>
      <c r="Q42" s="31"/>
      <c r="R42" s="17"/>
      <c r="S42" s="33"/>
      <c r="V42" s="18"/>
      <c r="Y42" s="34"/>
      <c r="Z42" s="35"/>
    </row>
    <row r="43" spans="2:28" s="19" customFormat="1" x14ac:dyDescent="0.25">
      <c r="G43" s="29"/>
      <c r="H43" s="32"/>
      <c r="Q43" s="31"/>
      <c r="R43" s="17"/>
      <c r="S43" s="33"/>
      <c r="V43" s="18"/>
      <c r="Y43" s="78"/>
      <c r="Z43" s="35"/>
    </row>
    <row r="44" spans="2:28" s="19" customFormat="1" x14ac:dyDescent="0.25">
      <c r="G44" s="29"/>
      <c r="H44" s="32"/>
      <c r="O44" s="28"/>
      <c r="P44" s="28"/>
      <c r="Q44" s="31"/>
      <c r="R44" s="17"/>
      <c r="S44" s="33"/>
      <c r="V44" s="18"/>
      <c r="Y44" s="34"/>
      <c r="Z44" s="35"/>
    </row>
    <row r="45" spans="2:28" s="19" customFormat="1" x14ac:dyDescent="0.25">
      <c r="G45" s="29"/>
      <c r="H45" s="32"/>
      <c r="Q45" s="31"/>
      <c r="R45" s="17"/>
      <c r="S45" s="33"/>
      <c r="V45" s="18"/>
      <c r="Y45" s="34"/>
      <c r="Z45" s="35"/>
    </row>
    <row r="46" spans="2:28" s="19" customFormat="1" x14ac:dyDescent="0.25">
      <c r="G46" s="29"/>
      <c r="H46" s="32"/>
      <c r="Q46" s="31"/>
      <c r="R46" s="17"/>
      <c r="S46" s="33"/>
      <c r="V46" s="18"/>
      <c r="Y46" s="34"/>
      <c r="Z46" s="35"/>
    </row>
    <row r="47" spans="2:28" s="19" customFormat="1" x14ac:dyDescent="0.25">
      <c r="G47" s="29"/>
      <c r="H47" s="32"/>
      <c r="Q47" s="31"/>
      <c r="R47" s="17"/>
      <c r="S47" s="33"/>
      <c r="V47" s="18"/>
      <c r="Y47" s="34"/>
      <c r="Z47" s="35"/>
    </row>
    <row r="48" spans="2:28" s="19" customFormat="1" x14ac:dyDescent="0.25">
      <c r="G48" s="29"/>
      <c r="H48" s="32"/>
      <c r="Q48" s="31"/>
      <c r="R48" s="17"/>
      <c r="S48" s="33"/>
      <c r="V48" s="18"/>
      <c r="Y48" s="34"/>
      <c r="Z48" s="35"/>
    </row>
    <row r="49" spans="5:26" s="19" customFormat="1" x14ac:dyDescent="0.25">
      <c r="G49" s="29"/>
      <c r="H49" s="32"/>
      <c r="Q49" s="31"/>
      <c r="R49" s="17"/>
      <c r="S49" s="33"/>
      <c r="V49" s="18"/>
      <c r="Y49" s="34"/>
      <c r="Z49" s="35"/>
    </row>
    <row r="50" spans="5:26" s="19" customFormat="1" x14ac:dyDescent="0.25">
      <c r="G50" s="29"/>
      <c r="H50" s="32"/>
      <c r="O50" s="28"/>
      <c r="P50" s="28"/>
      <c r="Q50" s="31"/>
      <c r="R50" s="17"/>
      <c r="S50" s="33"/>
      <c r="V50" s="18"/>
      <c r="Y50" s="34"/>
      <c r="Z50" s="35"/>
    </row>
    <row r="51" spans="5:26" s="19" customFormat="1" x14ac:dyDescent="0.25">
      <c r="G51" s="29"/>
      <c r="H51" s="32"/>
      <c r="O51" s="28"/>
      <c r="P51" s="28"/>
      <c r="Q51" s="31"/>
      <c r="R51" s="17"/>
      <c r="S51" s="33"/>
      <c r="V51" s="18"/>
      <c r="Y51" s="34"/>
      <c r="Z51" s="35"/>
    </row>
    <row r="52" spans="5:26" s="19" customFormat="1" x14ac:dyDescent="0.25">
      <c r="G52" s="29"/>
      <c r="H52" s="32"/>
      <c r="O52" s="28"/>
      <c r="P52" s="28"/>
      <c r="Q52" s="31"/>
      <c r="R52" s="17"/>
      <c r="S52" s="33"/>
      <c r="V52" s="18"/>
      <c r="Y52" s="34"/>
      <c r="Z52" s="35"/>
    </row>
    <row r="53" spans="5:26" s="19" customFormat="1" x14ac:dyDescent="0.25">
      <c r="G53" s="29"/>
      <c r="H53" s="32"/>
      <c r="O53" s="28"/>
      <c r="P53" s="28"/>
      <c r="Q53" s="31"/>
      <c r="R53" s="17"/>
      <c r="S53" s="33"/>
      <c r="V53" s="18"/>
      <c r="Y53" s="34"/>
      <c r="Z53" s="35"/>
    </row>
    <row r="54" spans="5:26" s="19" customFormat="1" x14ac:dyDescent="0.25">
      <c r="G54" s="29"/>
      <c r="H54" s="32"/>
      <c r="O54" s="28"/>
      <c r="P54" s="28"/>
      <c r="Q54" s="31"/>
      <c r="R54" s="17"/>
      <c r="S54" s="33"/>
      <c r="V54" s="18"/>
      <c r="Y54" s="34"/>
      <c r="Z54" s="35"/>
    </row>
    <row r="55" spans="5:26" s="19" customFormat="1" x14ac:dyDescent="0.25">
      <c r="G55" s="29"/>
      <c r="H55" s="32"/>
      <c r="O55" s="28"/>
      <c r="P55" s="28"/>
      <c r="Q55" s="31"/>
      <c r="R55" s="17"/>
      <c r="S55" s="33"/>
      <c r="V55" s="18"/>
      <c r="Y55" s="34"/>
      <c r="Z55" s="35"/>
    </row>
    <row r="56" spans="5:26" s="19" customFormat="1" x14ac:dyDescent="0.25">
      <c r="G56" s="29"/>
      <c r="H56" s="32"/>
      <c r="O56" s="28"/>
      <c r="P56" s="28"/>
      <c r="Q56" s="31"/>
      <c r="R56" s="17"/>
      <c r="S56" s="33"/>
      <c r="V56" s="18"/>
      <c r="Y56" s="34"/>
      <c r="Z56" s="35"/>
    </row>
    <row r="57" spans="5:26" s="19" customFormat="1" x14ac:dyDescent="0.25">
      <c r="G57" s="29"/>
      <c r="H57" s="32"/>
      <c r="O57" s="28"/>
      <c r="P57" s="28"/>
      <c r="Q57" s="31"/>
      <c r="R57" s="17"/>
      <c r="S57" s="33"/>
      <c r="T57" s="31"/>
      <c r="V57" s="18"/>
      <c r="Y57" s="34"/>
      <c r="Z57" s="35"/>
    </row>
    <row r="58" spans="5:26" s="19" customFormat="1" x14ac:dyDescent="0.25">
      <c r="G58" s="29"/>
      <c r="H58" s="32"/>
      <c r="O58" s="28"/>
      <c r="P58" s="28"/>
      <c r="Q58" s="31"/>
      <c r="R58" s="17"/>
      <c r="S58" s="33"/>
      <c r="V58" s="18"/>
      <c r="Y58" s="34"/>
      <c r="Z58" s="35"/>
    </row>
    <row r="59" spans="5:26" s="19" customFormat="1" x14ac:dyDescent="0.25">
      <c r="G59" s="29"/>
      <c r="H59" s="32"/>
      <c r="O59" s="28"/>
      <c r="P59" s="28"/>
      <c r="Q59" s="31"/>
      <c r="R59" s="17"/>
      <c r="S59" s="33"/>
      <c r="V59" s="18"/>
      <c r="Y59" s="34"/>
      <c r="Z59" s="35"/>
    </row>
    <row r="60" spans="5:26" s="19" customFormat="1" x14ac:dyDescent="0.25">
      <c r="G60" s="29"/>
      <c r="H60" s="32"/>
      <c r="Q60" s="31"/>
      <c r="R60" s="17"/>
      <c r="S60" s="33"/>
      <c r="V60" s="18"/>
      <c r="Y60" s="78"/>
      <c r="Z60" s="35"/>
    </row>
    <row r="61" spans="5:26" s="19" customFormat="1" x14ac:dyDescent="0.25">
      <c r="E61" s="79"/>
      <c r="G61" s="29"/>
      <c r="H61" s="32"/>
      <c r="Q61" s="31"/>
      <c r="R61" s="17"/>
      <c r="S61" s="33"/>
      <c r="V61" s="18"/>
      <c r="Y61" s="34"/>
      <c r="Z61" s="35"/>
    </row>
    <row r="62" spans="5:26" s="19" customFormat="1" x14ac:dyDescent="0.25">
      <c r="G62" s="29"/>
      <c r="H62" s="32"/>
      <c r="Q62" s="31"/>
      <c r="V62" s="18"/>
      <c r="Y62" s="34"/>
      <c r="Z62" s="35"/>
    </row>
    <row r="63" spans="5:26" s="19" customFormat="1" x14ac:dyDescent="0.25">
      <c r="G63" s="29"/>
      <c r="H63" s="32"/>
      <c r="Q63" s="31"/>
      <c r="R63" s="17"/>
      <c r="S63" s="33"/>
      <c r="V63" s="18"/>
      <c r="Y63" s="34"/>
      <c r="Z63" s="35"/>
    </row>
    <row r="64" spans="5:26" s="19" customFormat="1" x14ac:dyDescent="0.25">
      <c r="G64" s="29"/>
      <c r="H64" s="32"/>
      <c r="Q64" s="31"/>
      <c r="R64" s="17"/>
      <c r="S64" s="33"/>
      <c r="V64" s="18"/>
      <c r="Y64" s="34"/>
      <c r="Z64" s="35"/>
    </row>
    <row r="65" spans="1:26" s="19" customFormat="1" x14ac:dyDescent="0.25">
      <c r="G65" s="29"/>
      <c r="H65" s="32"/>
      <c r="Q65" s="31"/>
      <c r="R65" s="17"/>
      <c r="S65" s="33"/>
      <c r="V65" s="18"/>
      <c r="Y65" s="34"/>
      <c r="Z65" s="35"/>
    </row>
    <row r="66" spans="1:26" s="19" customFormat="1" x14ac:dyDescent="0.25">
      <c r="A66"/>
      <c r="B66"/>
      <c r="F66" s="30"/>
      <c r="G66" s="29"/>
      <c r="H66" s="37"/>
      <c r="Q66" s="31"/>
      <c r="R66" s="17"/>
      <c r="S66" s="80"/>
      <c r="T66"/>
      <c r="U66"/>
      <c r="V66" s="18"/>
      <c r="X66"/>
      <c r="Y66" s="34"/>
      <c r="Z66" s="35"/>
    </row>
    <row r="67" spans="1:26" s="19" customFormat="1" x14ac:dyDescent="0.25">
      <c r="A67"/>
      <c r="B67"/>
      <c r="F67" s="30"/>
      <c r="G67" s="29"/>
      <c r="H67" s="37"/>
      <c r="Q67" s="31"/>
      <c r="R67" s="17"/>
      <c r="S67" s="80"/>
      <c r="T67"/>
      <c r="U67"/>
      <c r="V67" s="18"/>
      <c r="X67"/>
      <c r="Y67" s="34"/>
      <c r="Z67" s="35"/>
    </row>
    <row r="68" spans="1:26" s="19" customFormat="1" x14ac:dyDescent="0.25"/>
    <row r="69" spans="1:26" s="19" customFormat="1" x14ac:dyDescent="0.25"/>
    <row r="70" spans="1:26" s="19" customFormat="1" x14ac:dyDescent="0.25"/>
    <row r="71" spans="1:26" s="19" customFormat="1" x14ac:dyDescent="0.25"/>
    <row r="72" spans="1:26" s="19" customFormat="1" x14ac:dyDescent="0.25"/>
    <row r="73" spans="1:26" s="19" customFormat="1" x14ac:dyDescent="0.25"/>
    <row r="74" spans="1:26" s="19" customFormat="1" x14ac:dyDescent="0.25"/>
    <row r="75" spans="1:26" s="19" customFormat="1" x14ac:dyDescent="0.25"/>
    <row r="76" spans="1:26" s="19" customFormat="1" x14ac:dyDescent="0.25"/>
    <row r="77" spans="1:26" s="19" customFormat="1" x14ac:dyDescent="0.25"/>
    <row r="78" spans="1:26" s="19" customFormat="1" x14ac:dyDescent="0.25"/>
    <row r="79" spans="1:26" s="19" customFormat="1" x14ac:dyDescent="0.25"/>
    <row r="80" spans="1:26" s="19" customFormat="1" x14ac:dyDescent="0.25"/>
    <row r="81" s="19" customFormat="1" x14ac:dyDescent="0.25"/>
    <row r="82" s="19" customFormat="1" x14ac:dyDescent="0.25"/>
    <row r="83" s="19" customFormat="1" x14ac:dyDescent="0.25"/>
    <row r="84" s="19" customFormat="1" x14ac:dyDescent="0.25"/>
    <row r="85" s="19" customFormat="1" x14ac:dyDescent="0.25"/>
    <row r="86" s="19" customFormat="1" x14ac:dyDescent="0.25"/>
    <row r="87" s="19" customFormat="1" x14ac:dyDescent="0.25"/>
    <row r="88" s="19" customFormat="1" x14ac:dyDescent="0.25"/>
    <row r="89" s="19" customFormat="1" x14ac:dyDescent="0.25"/>
    <row r="90" s="19" customFormat="1" x14ac:dyDescent="0.25"/>
    <row r="91" s="19" customFormat="1" x14ac:dyDescent="0.25"/>
    <row r="92" s="19" customFormat="1" x14ac:dyDescent="0.25"/>
    <row r="93" s="19" customFormat="1" x14ac:dyDescent="0.25"/>
    <row r="94" s="19" customFormat="1" x14ac:dyDescent="0.25"/>
    <row r="95" s="19" customFormat="1" x14ac:dyDescent="0.25"/>
    <row r="96" s="19" customFormat="1" x14ac:dyDescent="0.25"/>
    <row r="97" s="19" customFormat="1" x14ac:dyDescent="0.25"/>
    <row r="98" s="19" customFormat="1" x14ac:dyDescent="0.25"/>
    <row r="99" s="19" customFormat="1" x14ac:dyDescent="0.25"/>
    <row r="100" s="19" customFormat="1" x14ac:dyDescent="0.25"/>
    <row r="101" s="19" customFormat="1" x14ac:dyDescent="0.25"/>
    <row r="102" s="19" customFormat="1" x14ac:dyDescent="0.25"/>
    <row r="103" s="19" customFormat="1" x14ac:dyDescent="0.25"/>
    <row r="104" s="19" customFormat="1" x14ac:dyDescent="0.25"/>
    <row r="105" s="19" customFormat="1" x14ac:dyDescent="0.25"/>
    <row r="106" s="19" customFormat="1" x14ac:dyDescent="0.25"/>
    <row r="107" s="19" customFormat="1" x14ac:dyDescent="0.25"/>
    <row r="108" s="19" customFormat="1" x14ac:dyDescent="0.25"/>
    <row r="109" s="19" customFormat="1" x14ac:dyDescent="0.25"/>
    <row r="110" s="19" customFormat="1" x14ac:dyDescent="0.25"/>
    <row r="111" s="19" customFormat="1" x14ac:dyDescent="0.25"/>
    <row r="112" s="19" customFormat="1" x14ac:dyDescent="0.25"/>
    <row r="113" s="19" customFormat="1" x14ac:dyDescent="0.25"/>
    <row r="114" s="19" customFormat="1" x14ac:dyDescent="0.25"/>
    <row r="115" s="19" customFormat="1" x14ac:dyDescent="0.25"/>
    <row r="116" s="19" customFormat="1" x14ac:dyDescent="0.25"/>
    <row r="117" s="19" customFormat="1" x14ac:dyDescent="0.25"/>
  </sheetData>
  <mergeCells count="2">
    <mergeCell ref="J11:L11"/>
    <mergeCell ref="B27:C27"/>
  </mergeCells>
  <dataValidations disablePrompts="1" count="1">
    <dataValidation type="list" allowBlank="1" showInputMessage="1" showErrorMessage="1" sqref="D13">
      <formula1>$Q$10:$Q$11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10"/>
  <sheetViews>
    <sheetView showGridLines="0" tabSelected="1" zoomScaleNormal="100" workbookViewId="0">
      <pane xSplit="4" ySplit="4" topLeftCell="E5" activePane="bottomRight" state="frozen"/>
      <selection pane="topRight" activeCell="G24" sqref="G24"/>
      <selection pane="bottomLeft" activeCell="G24" sqref="G24"/>
      <selection pane="bottomRight" activeCell="H15" sqref="H15"/>
    </sheetView>
  </sheetViews>
  <sheetFormatPr defaultColWidth="0" defaultRowHeight="15" customHeight="1" zeroHeight="1" x14ac:dyDescent="0.25"/>
  <cols>
    <col min="1" max="1" width="5.42578125" style="2" customWidth="1"/>
    <col min="2" max="2" width="13.85546875" style="6" customWidth="1"/>
    <col min="3" max="3" width="38.5703125" style="1" bestFit="1" customWidth="1"/>
    <col min="4" max="4" width="6" style="2" customWidth="1"/>
    <col min="5" max="5" width="1.85546875" style="2" customWidth="1"/>
    <col min="6" max="6" width="17.5703125" style="1" customWidth="1"/>
    <col min="7" max="9" width="13" style="1" customWidth="1"/>
    <col min="10" max="10" width="12.140625" style="130" bestFit="1" customWidth="1"/>
    <col min="11" max="12" width="7.7109375" style="130" customWidth="1"/>
    <col min="13" max="13" width="9.85546875" style="130" customWidth="1"/>
    <col min="14" max="14" width="10" style="131" bestFit="1" customWidth="1"/>
    <col min="15" max="15" width="12.42578125" style="2" customWidth="1"/>
    <col min="16" max="16" width="11.7109375" style="2" customWidth="1"/>
    <col min="17" max="17" width="9.28515625" style="2" customWidth="1"/>
    <col min="18" max="18" width="9.140625" style="1" customWidth="1"/>
    <col min="19" max="40" width="0" style="1" hidden="1" customWidth="1"/>
    <col min="41" max="16384" width="9.140625" style="1" hidden="1"/>
  </cols>
  <sheetData>
    <row r="1" spans="1:17" ht="21" x14ac:dyDescent="0.25">
      <c r="A1" s="128" t="s">
        <v>138</v>
      </c>
      <c r="C1" s="129"/>
      <c r="H1" s="130"/>
      <c r="I1" s="130"/>
      <c r="L1" s="131"/>
      <c r="N1" s="130"/>
      <c r="P1" s="1"/>
      <c r="Q1" s="1"/>
    </row>
    <row r="2" spans="1:17" x14ac:dyDescent="0.25">
      <c r="C2" s="129"/>
      <c r="F2" s="132"/>
      <c r="G2" s="132"/>
      <c r="H2" s="133"/>
      <c r="I2" s="133"/>
      <c r="J2" s="133"/>
      <c r="K2" s="133"/>
      <c r="L2" s="131"/>
      <c r="M2" s="134">
        <f>SUM(M5:M31)</f>
        <v>85.584117833745339</v>
      </c>
      <c r="N2" s="133"/>
      <c r="O2" s="135">
        <f>SUM(O5:O120)</f>
        <v>86.417451167078667</v>
      </c>
      <c r="P2" s="1"/>
      <c r="Q2" s="1"/>
    </row>
    <row r="3" spans="1:17" ht="15.75" customHeight="1" x14ac:dyDescent="0.25">
      <c r="A3" s="198" t="s">
        <v>139</v>
      </c>
      <c r="B3" s="198" t="s">
        <v>140</v>
      </c>
      <c r="C3" s="198" t="s">
        <v>141</v>
      </c>
      <c r="D3" s="198" t="s">
        <v>142</v>
      </c>
      <c r="E3" s="103"/>
      <c r="F3" s="199" t="s">
        <v>143</v>
      </c>
      <c r="G3" s="200"/>
      <c r="H3" s="200"/>
      <c r="I3" s="200"/>
      <c r="J3" s="200"/>
      <c r="K3" s="200"/>
      <c r="L3" s="201"/>
      <c r="M3" s="136"/>
      <c r="N3" s="137"/>
      <c r="O3" s="198" t="s">
        <v>144</v>
      </c>
      <c r="P3" s="198" t="s">
        <v>145</v>
      </c>
      <c r="Q3" s="1"/>
    </row>
    <row r="4" spans="1:17" s="3" customFormat="1" ht="45" x14ac:dyDescent="0.25">
      <c r="A4" s="198"/>
      <c r="B4" s="198"/>
      <c r="C4" s="198"/>
      <c r="D4" s="198"/>
      <c r="E4" s="103"/>
      <c r="F4" s="84" t="s">
        <v>146</v>
      </c>
      <c r="G4" s="138" t="s">
        <v>147</v>
      </c>
      <c r="H4" s="138" t="s">
        <v>148</v>
      </c>
      <c r="I4" s="138" t="s">
        <v>149</v>
      </c>
      <c r="J4" s="138" t="s">
        <v>150</v>
      </c>
      <c r="K4" s="138" t="s">
        <v>151</v>
      </c>
      <c r="L4" s="138" t="s">
        <v>152</v>
      </c>
      <c r="M4" s="138" t="s">
        <v>153</v>
      </c>
      <c r="N4" s="138"/>
      <c r="O4" s="198"/>
      <c r="P4" s="198"/>
    </row>
    <row r="5" spans="1:17" x14ac:dyDescent="0.25">
      <c r="A5" s="103" t="s">
        <v>43</v>
      </c>
      <c r="B5" s="101"/>
      <c r="C5" s="101" t="s">
        <v>154</v>
      </c>
      <c r="D5" s="103">
        <v>1</v>
      </c>
      <c r="E5" s="103"/>
      <c r="F5" s="139" t="s">
        <v>155</v>
      </c>
      <c r="G5" s="139"/>
      <c r="H5" s="140">
        <v>18</v>
      </c>
      <c r="I5" s="141" t="s">
        <v>156</v>
      </c>
      <c r="J5" s="106">
        <f>Material!L13</f>
        <v>0.84266909528400002</v>
      </c>
      <c r="K5" s="141"/>
      <c r="L5" s="142"/>
      <c r="M5" s="142">
        <f>H5*J5</f>
        <v>15.168043715112001</v>
      </c>
      <c r="N5" s="143"/>
      <c r="O5" s="144">
        <f t="shared" ref="O5:O31" si="0">M5*D5</f>
        <v>15.168043715112001</v>
      </c>
      <c r="P5" s="145"/>
      <c r="Q5" s="1"/>
    </row>
    <row r="6" spans="1:17" x14ac:dyDescent="0.25">
      <c r="A6" s="103" t="s">
        <v>101</v>
      </c>
      <c r="B6" s="101"/>
      <c r="C6" s="101" t="s">
        <v>157</v>
      </c>
      <c r="D6" s="103">
        <v>1</v>
      </c>
      <c r="E6" s="103"/>
      <c r="F6" s="139" t="s">
        <v>158</v>
      </c>
      <c r="G6" s="139"/>
      <c r="H6" s="140">
        <v>8</v>
      </c>
      <c r="I6" s="141" t="s">
        <v>156</v>
      </c>
      <c r="J6" s="146">
        <f>Material!K13</f>
        <v>0.78024916229999997</v>
      </c>
      <c r="K6" s="141"/>
      <c r="L6" s="142"/>
      <c r="M6" s="142">
        <f>H6*J6</f>
        <v>6.2419932983999997</v>
      </c>
      <c r="N6" s="143"/>
      <c r="O6" s="144">
        <f t="shared" si="0"/>
        <v>6.2419932983999997</v>
      </c>
      <c r="P6" s="145"/>
      <c r="Q6" s="1"/>
    </row>
    <row r="7" spans="1:17" x14ac:dyDescent="0.25">
      <c r="A7" s="103" t="s">
        <v>159</v>
      </c>
      <c r="B7" s="101"/>
      <c r="C7" s="101" t="s">
        <v>160</v>
      </c>
      <c r="D7" s="103">
        <v>1</v>
      </c>
      <c r="E7" s="103"/>
      <c r="F7" s="139" t="s">
        <v>160</v>
      </c>
      <c r="G7" s="139"/>
      <c r="H7" s="140">
        <v>3</v>
      </c>
      <c r="I7" s="141" t="s">
        <v>156</v>
      </c>
      <c r="J7" s="146">
        <f>J6</f>
        <v>0.78024916229999997</v>
      </c>
      <c r="K7" s="141"/>
      <c r="L7" s="142"/>
      <c r="M7" s="142">
        <f>H7*J7</f>
        <v>2.3407474868999998</v>
      </c>
      <c r="N7" s="143"/>
      <c r="O7" s="144">
        <f t="shared" si="0"/>
        <v>2.3407474868999998</v>
      </c>
      <c r="P7" s="145"/>
      <c r="Q7" s="1"/>
    </row>
    <row r="8" spans="1:17" x14ac:dyDescent="0.25">
      <c r="A8" s="103" t="s">
        <v>161</v>
      </c>
      <c r="B8" s="101"/>
      <c r="C8" s="101" t="s">
        <v>162</v>
      </c>
      <c r="D8" s="103">
        <v>1</v>
      </c>
      <c r="E8" s="103"/>
      <c r="F8" s="139" t="s">
        <v>163</v>
      </c>
      <c r="G8" s="139" t="s">
        <v>164</v>
      </c>
      <c r="H8" s="140">
        <v>5</v>
      </c>
      <c r="I8" s="141" t="s">
        <v>165</v>
      </c>
      <c r="J8" s="146">
        <v>1</v>
      </c>
      <c r="K8" s="141"/>
      <c r="L8" s="142"/>
      <c r="M8" s="142">
        <f>H8*J8</f>
        <v>5</v>
      </c>
      <c r="N8" s="143"/>
      <c r="O8" s="144">
        <f t="shared" si="0"/>
        <v>5</v>
      </c>
      <c r="P8" s="145"/>
      <c r="Q8" s="1"/>
    </row>
    <row r="9" spans="1:17" x14ac:dyDescent="0.25">
      <c r="A9" s="103">
        <v>1</v>
      </c>
      <c r="B9" s="101" t="s">
        <v>166</v>
      </c>
      <c r="C9" s="101" t="s">
        <v>167</v>
      </c>
      <c r="D9" s="103">
        <v>1</v>
      </c>
      <c r="E9" s="103"/>
      <c r="F9" s="139" t="s">
        <v>168</v>
      </c>
      <c r="G9" s="147" t="s">
        <v>169</v>
      </c>
      <c r="H9" s="140">
        <v>300</v>
      </c>
      <c r="I9" s="141" t="s">
        <v>170</v>
      </c>
      <c r="J9" s="146"/>
      <c r="K9" s="141">
        <v>30</v>
      </c>
      <c r="L9" s="142">
        <v>1</v>
      </c>
      <c r="M9" s="142">
        <f>H9/3600*K9</f>
        <v>2.5</v>
      </c>
      <c r="N9" s="143"/>
      <c r="O9" s="144">
        <f t="shared" si="0"/>
        <v>2.5</v>
      </c>
      <c r="P9" s="145"/>
      <c r="Q9" s="1"/>
    </row>
    <row r="10" spans="1:17" x14ac:dyDescent="0.25">
      <c r="A10" s="103"/>
      <c r="B10" s="101"/>
      <c r="C10" s="101" t="s">
        <v>171</v>
      </c>
      <c r="D10" s="103">
        <v>1</v>
      </c>
      <c r="E10" s="103"/>
      <c r="F10" s="139" t="s">
        <v>168</v>
      </c>
      <c r="G10" s="147" t="s">
        <v>169</v>
      </c>
      <c r="H10" s="140">
        <v>300</v>
      </c>
      <c r="I10" s="141" t="s">
        <v>170</v>
      </c>
      <c r="J10" s="146"/>
      <c r="K10" s="141">
        <v>15</v>
      </c>
      <c r="L10" s="142">
        <v>1</v>
      </c>
      <c r="M10" s="142">
        <f>H10/3600*K10</f>
        <v>1.25</v>
      </c>
      <c r="N10" s="143"/>
      <c r="O10" s="144">
        <f t="shared" ref="O10" si="1">M10*D10</f>
        <v>1.25</v>
      </c>
      <c r="P10" s="145"/>
      <c r="Q10" s="1"/>
    </row>
    <row r="11" spans="1:17" x14ac:dyDescent="0.25">
      <c r="A11" s="103">
        <v>2</v>
      </c>
      <c r="B11" s="101"/>
      <c r="C11" s="148" t="s">
        <v>172</v>
      </c>
      <c r="D11" s="103">
        <v>1</v>
      </c>
      <c r="E11" s="103"/>
      <c r="F11" s="139" t="s">
        <v>168</v>
      </c>
      <c r="G11" s="147" t="s">
        <v>169</v>
      </c>
      <c r="H11" s="140">
        <v>300</v>
      </c>
      <c r="I11" s="141" t="s">
        <v>170</v>
      </c>
      <c r="J11" s="146"/>
      <c r="K11" s="141">
        <v>15</v>
      </c>
      <c r="L11" s="142">
        <v>1</v>
      </c>
      <c r="M11" s="142">
        <f t="shared" ref="M11:M16" si="2">H11/3600*K11</f>
        <v>1.25</v>
      </c>
      <c r="N11" s="143"/>
      <c r="O11" s="144">
        <f t="shared" si="0"/>
        <v>1.25</v>
      </c>
      <c r="P11" s="145"/>
      <c r="Q11" s="1"/>
    </row>
    <row r="12" spans="1:17" x14ac:dyDescent="0.25">
      <c r="A12" s="103">
        <v>2</v>
      </c>
      <c r="B12" s="101"/>
      <c r="C12" s="148" t="s">
        <v>173</v>
      </c>
      <c r="D12" s="103">
        <v>1</v>
      </c>
      <c r="E12" s="103"/>
      <c r="F12" s="139" t="s">
        <v>168</v>
      </c>
      <c r="G12" s="147" t="s">
        <v>169</v>
      </c>
      <c r="H12" s="140">
        <v>300</v>
      </c>
      <c r="I12" s="141" t="s">
        <v>170</v>
      </c>
      <c r="J12" s="146"/>
      <c r="K12" s="141">
        <v>10</v>
      </c>
      <c r="L12" s="142">
        <v>1</v>
      </c>
      <c r="M12" s="142">
        <f t="shared" ref="M12" si="3">H12/3600*K12</f>
        <v>0.83333333333333326</v>
      </c>
      <c r="N12" s="143"/>
      <c r="O12" s="144">
        <f t="shared" ref="O12" si="4">M12*D12</f>
        <v>0.83333333333333326</v>
      </c>
      <c r="P12" s="145"/>
      <c r="Q12" s="1"/>
    </row>
    <row r="13" spans="1:17" x14ac:dyDescent="0.25">
      <c r="A13" s="103">
        <v>6</v>
      </c>
      <c r="B13" s="101"/>
      <c r="C13" s="101" t="s">
        <v>174</v>
      </c>
      <c r="D13" s="103">
        <v>1</v>
      </c>
      <c r="E13" s="103"/>
      <c r="F13" s="139" t="s">
        <v>168</v>
      </c>
      <c r="G13" s="147" t="s">
        <v>169</v>
      </c>
      <c r="H13" s="140">
        <v>300</v>
      </c>
      <c r="I13" s="141" t="s">
        <v>170</v>
      </c>
      <c r="J13" s="146"/>
      <c r="K13" s="141">
        <v>60</v>
      </c>
      <c r="L13" s="142">
        <v>1</v>
      </c>
      <c r="M13" s="142">
        <f t="shared" si="2"/>
        <v>5</v>
      </c>
      <c r="N13" s="143"/>
      <c r="O13" s="144">
        <f t="shared" ref="O13:O19" si="5">M13*D13</f>
        <v>5</v>
      </c>
      <c r="P13" s="145"/>
      <c r="Q13" s="1"/>
    </row>
    <row r="14" spans="1:17" x14ac:dyDescent="0.25">
      <c r="A14" s="103">
        <v>6</v>
      </c>
      <c r="B14" s="101"/>
      <c r="C14" s="101" t="s">
        <v>175</v>
      </c>
      <c r="D14" s="103">
        <v>2</v>
      </c>
      <c r="E14" s="103"/>
      <c r="F14" s="139" t="s">
        <v>168</v>
      </c>
      <c r="G14" s="147" t="s">
        <v>169</v>
      </c>
      <c r="H14" s="140">
        <v>300</v>
      </c>
      <c r="I14" s="141" t="s">
        <v>170</v>
      </c>
      <c r="J14" s="146"/>
      <c r="K14" s="141">
        <v>10</v>
      </c>
      <c r="L14" s="142">
        <v>1</v>
      </c>
      <c r="M14" s="142">
        <f t="shared" ref="M14:M15" si="6">H14/3600*K14</f>
        <v>0.83333333333333326</v>
      </c>
      <c r="N14" s="143"/>
      <c r="O14" s="144">
        <f t="shared" ref="O14:O15" si="7">M14*D14</f>
        <v>1.6666666666666665</v>
      </c>
      <c r="P14" s="145"/>
      <c r="Q14" s="1"/>
    </row>
    <row r="15" spans="1:17" x14ac:dyDescent="0.25">
      <c r="A15" s="103">
        <v>6</v>
      </c>
      <c r="B15" s="101"/>
      <c r="C15" s="101" t="s">
        <v>176</v>
      </c>
      <c r="D15" s="103">
        <v>1</v>
      </c>
      <c r="E15" s="103"/>
      <c r="F15" s="139" t="s">
        <v>168</v>
      </c>
      <c r="G15" s="147" t="s">
        <v>169</v>
      </c>
      <c r="H15" s="140">
        <v>300</v>
      </c>
      <c r="I15" s="141" t="s">
        <v>170</v>
      </c>
      <c r="J15" s="146"/>
      <c r="K15" s="141">
        <v>30</v>
      </c>
      <c r="L15" s="142">
        <v>1</v>
      </c>
      <c r="M15" s="142">
        <f t="shared" si="6"/>
        <v>2.5</v>
      </c>
      <c r="N15" s="143"/>
      <c r="O15" s="144">
        <f t="shared" si="7"/>
        <v>2.5</v>
      </c>
      <c r="P15" s="145"/>
      <c r="Q15" s="1"/>
    </row>
    <row r="16" spans="1:17" x14ac:dyDescent="0.25">
      <c r="A16" s="103">
        <v>1</v>
      </c>
      <c r="B16" s="101"/>
      <c r="C16" s="101" t="s">
        <v>167</v>
      </c>
      <c r="D16" s="103">
        <v>1</v>
      </c>
      <c r="E16" s="103"/>
      <c r="F16" s="139" t="s">
        <v>168</v>
      </c>
      <c r="G16" s="147" t="s">
        <v>169</v>
      </c>
      <c r="H16" s="140">
        <v>300</v>
      </c>
      <c r="I16" s="141" t="s">
        <v>170</v>
      </c>
      <c r="J16" s="146"/>
      <c r="K16" s="141">
        <v>30</v>
      </c>
      <c r="L16" s="142">
        <v>1</v>
      </c>
      <c r="M16" s="142">
        <f t="shared" si="2"/>
        <v>2.5</v>
      </c>
      <c r="N16" s="143"/>
      <c r="O16" s="144">
        <f t="shared" si="5"/>
        <v>2.5</v>
      </c>
      <c r="P16" s="145"/>
      <c r="Q16" s="1"/>
    </row>
    <row r="17" spans="1:17" x14ac:dyDescent="0.25">
      <c r="A17" s="103"/>
      <c r="B17" s="101"/>
      <c r="C17" s="101" t="s">
        <v>171</v>
      </c>
      <c r="D17" s="103">
        <v>1</v>
      </c>
      <c r="E17" s="103"/>
      <c r="F17" s="139" t="s">
        <v>168</v>
      </c>
      <c r="G17" s="147" t="s">
        <v>169</v>
      </c>
      <c r="H17" s="140">
        <v>300</v>
      </c>
      <c r="I17" s="141" t="s">
        <v>170</v>
      </c>
      <c r="J17" s="146"/>
      <c r="K17" s="141">
        <v>42</v>
      </c>
      <c r="L17" s="142">
        <v>1</v>
      </c>
      <c r="M17" s="142">
        <f>H17/3600*K17</f>
        <v>3.5</v>
      </c>
      <c r="N17" s="143"/>
      <c r="O17" s="144">
        <f t="shared" si="5"/>
        <v>3.5</v>
      </c>
      <c r="P17" s="145"/>
      <c r="Q17" s="1"/>
    </row>
    <row r="18" spans="1:17" x14ac:dyDescent="0.25">
      <c r="A18" s="103">
        <v>2</v>
      </c>
      <c r="B18" s="101"/>
      <c r="C18" s="148" t="s">
        <v>177</v>
      </c>
      <c r="D18" s="103">
        <v>1</v>
      </c>
      <c r="E18" s="103"/>
      <c r="F18" s="139" t="s">
        <v>168</v>
      </c>
      <c r="G18" s="147" t="s">
        <v>169</v>
      </c>
      <c r="H18" s="140">
        <v>300</v>
      </c>
      <c r="I18" s="141" t="s">
        <v>170</v>
      </c>
      <c r="J18" s="146"/>
      <c r="K18" s="141">
        <v>40</v>
      </c>
      <c r="L18" s="142">
        <v>1</v>
      </c>
      <c r="M18" s="142">
        <f t="shared" ref="M18:M23" si="8">H18/3600*K18</f>
        <v>3.333333333333333</v>
      </c>
      <c r="N18" s="143"/>
      <c r="O18" s="144">
        <f t="shared" si="5"/>
        <v>3.333333333333333</v>
      </c>
      <c r="P18" s="145"/>
      <c r="Q18" s="1"/>
    </row>
    <row r="19" spans="1:17" x14ac:dyDescent="0.25">
      <c r="A19" s="103">
        <v>2</v>
      </c>
      <c r="B19" s="101"/>
      <c r="C19" s="148" t="s">
        <v>173</v>
      </c>
      <c r="D19" s="103">
        <v>1</v>
      </c>
      <c r="E19" s="103"/>
      <c r="F19" s="139" t="s">
        <v>168</v>
      </c>
      <c r="G19" s="147" t="s">
        <v>169</v>
      </c>
      <c r="H19" s="140">
        <v>300</v>
      </c>
      <c r="I19" s="141" t="s">
        <v>170</v>
      </c>
      <c r="J19" s="146"/>
      <c r="K19" s="141">
        <v>10</v>
      </c>
      <c r="L19" s="142">
        <v>1</v>
      </c>
      <c r="M19" s="142">
        <f t="shared" si="8"/>
        <v>0.83333333333333326</v>
      </c>
      <c r="N19" s="143"/>
      <c r="O19" s="144">
        <f t="shared" si="5"/>
        <v>0.83333333333333326</v>
      </c>
      <c r="P19" s="145"/>
      <c r="Q19" s="1"/>
    </row>
    <row r="20" spans="1:17" x14ac:dyDescent="0.25">
      <c r="A20" s="103">
        <v>6</v>
      </c>
      <c r="B20" s="101"/>
      <c r="C20" s="101" t="s">
        <v>174</v>
      </c>
      <c r="D20" s="103">
        <v>1</v>
      </c>
      <c r="E20" s="103"/>
      <c r="F20" s="139" t="s">
        <v>168</v>
      </c>
      <c r="G20" s="147" t="s">
        <v>169</v>
      </c>
      <c r="H20" s="140">
        <v>300</v>
      </c>
      <c r="I20" s="141" t="s">
        <v>170</v>
      </c>
      <c r="J20" s="146"/>
      <c r="K20" s="141">
        <v>60</v>
      </c>
      <c r="L20" s="142">
        <v>1</v>
      </c>
      <c r="M20" s="142">
        <f t="shared" si="8"/>
        <v>5</v>
      </c>
      <c r="N20" s="143"/>
      <c r="O20" s="144">
        <f t="shared" ref="O20" si="9">M20*D20</f>
        <v>5</v>
      </c>
      <c r="P20" s="145"/>
      <c r="Q20" s="1"/>
    </row>
    <row r="21" spans="1:17" x14ac:dyDescent="0.25">
      <c r="A21" s="103">
        <v>6</v>
      </c>
      <c r="B21" s="101"/>
      <c r="C21" s="101" t="s">
        <v>176</v>
      </c>
      <c r="D21" s="103">
        <v>1</v>
      </c>
      <c r="E21" s="103"/>
      <c r="F21" s="139" t="s">
        <v>168</v>
      </c>
      <c r="G21" s="147" t="s">
        <v>169</v>
      </c>
      <c r="H21" s="140">
        <v>300</v>
      </c>
      <c r="I21" s="141" t="s">
        <v>170</v>
      </c>
      <c r="J21" s="146"/>
      <c r="K21" s="141">
        <v>30</v>
      </c>
      <c r="L21" s="142">
        <v>1</v>
      </c>
      <c r="M21" s="142">
        <f t="shared" si="8"/>
        <v>2.5</v>
      </c>
      <c r="N21" s="143"/>
      <c r="O21" s="144">
        <f t="shared" ref="O21:O25" si="10">M21*D21</f>
        <v>2.5</v>
      </c>
      <c r="P21" s="145"/>
      <c r="Q21" s="1"/>
    </row>
    <row r="22" spans="1:17" x14ac:dyDescent="0.25">
      <c r="A22" s="103">
        <v>1</v>
      </c>
      <c r="B22" s="101"/>
      <c r="C22" s="101" t="s">
        <v>167</v>
      </c>
      <c r="D22" s="103">
        <v>1</v>
      </c>
      <c r="E22" s="103"/>
      <c r="F22" s="139" t="s">
        <v>178</v>
      </c>
      <c r="G22" s="147"/>
      <c r="H22" s="140">
        <v>100</v>
      </c>
      <c r="I22" s="141" t="s">
        <v>170</v>
      </c>
      <c r="J22" s="146"/>
      <c r="K22" s="141">
        <v>30</v>
      </c>
      <c r="L22" s="142">
        <v>1</v>
      </c>
      <c r="M22" s="142">
        <f t="shared" si="8"/>
        <v>0.83333333333333326</v>
      </c>
      <c r="N22" s="143"/>
      <c r="O22" s="144">
        <f t="shared" si="10"/>
        <v>0.83333333333333326</v>
      </c>
      <c r="P22" s="145"/>
      <c r="Q22" s="1"/>
    </row>
    <row r="23" spans="1:17" x14ac:dyDescent="0.25">
      <c r="A23" s="103">
        <v>6</v>
      </c>
      <c r="B23" s="101"/>
      <c r="C23" s="101" t="s">
        <v>179</v>
      </c>
      <c r="D23" s="103">
        <v>1</v>
      </c>
      <c r="E23" s="103"/>
      <c r="F23" s="139" t="s">
        <v>178</v>
      </c>
      <c r="G23" s="147"/>
      <c r="H23" s="140">
        <v>100</v>
      </c>
      <c r="I23" s="141" t="s">
        <v>170</v>
      </c>
      <c r="J23" s="146"/>
      <c r="K23" s="141">
        <v>60</v>
      </c>
      <c r="L23" s="142">
        <v>1</v>
      </c>
      <c r="M23" s="142">
        <f t="shared" si="8"/>
        <v>1.6666666666666665</v>
      </c>
      <c r="N23" s="143"/>
      <c r="O23" s="144">
        <f t="shared" ref="O23" si="11">M23*D23</f>
        <v>1.6666666666666665</v>
      </c>
      <c r="P23" s="145"/>
      <c r="Q23" s="1"/>
    </row>
    <row r="24" spans="1:17" x14ac:dyDescent="0.25">
      <c r="A24" s="103">
        <v>6</v>
      </c>
      <c r="B24" s="101"/>
      <c r="C24" s="101" t="s">
        <v>180</v>
      </c>
      <c r="D24" s="103">
        <v>1</v>
      </c>
      <c r="E24" s="103"/>
      <c r="F24" s="139" t="s">
        <v>178</v>
      </c>
      <c r="G24" s="147"/>
      <c r="H24" s="140">
        <v>100</v>
      </c>
      <c r="I24" s="141" t="s">
        <v>170</v>
      </c>
      <c r="J24" s="146"/>
      <c r="K24" s="141">
        <v>20</v>
      </c>
      <c r="L24" s="142">
        <v>1</v>
      </c>
      <c r="M24" s="142">
        <f t="shared" ref="M24:M27" si="12">H24/3600*K24</f>
        <v>0.55555555555555558</v>
      </c>
      <c r="N24" s="143"/>
      <c r="O24" s="144">
        <f t="shared" si="10"/>
        <v>0.55555555555555558</v>
      </c>
      <c r="P24" s="145"/>
      <c r="Q24" s="1"/>
    </row>
    <row r="25" spans="1:17" x14ac:dyDescent="0.25">
      <c r="A25" s="103"/>
      <c r="B25" s="101"/>
      <c r="C25" s="101" t="s">
        <v>181</v>
      </c>
      <c r="D25" s="103">
        <v>1</v>
      </c>
      <c r="E25" s="103"/>
      <c r="F25" s="139" t="s">
        <v>178</v>
      </c>
      <c r="G25" s="147"/>
      <c r="H25" s="140">
        <v>100</v>
      </c>
      <c r="I25" s="141" t="s">
        <v>170</v>
      </c>
      <c r="J25" s="146"/>
      <c r="K25" s="141">
        <v>20</v>
      </c>
      <c r="L25" s="142">
        <v>1</v>
      </c>
      <c r="M25" s="142">
        <f t="shared" si="12"/>
        <v>0.55555555555555558</v>
      </c>
      <c r="N25" s="143"/>
      <c r="O25" s="144">
        <f t="shared" si="10"/>
        <v>0.55555555555555558</v>
      </c>
      <c r="P25" s="145"/>
      <c r="Q25" s="1"/>
    </row>
    <row r="26" spans="1:17" x14ac:dyDescent="0.25">
      <c r="A26" s="103">
        <v>6</v>
      </c>
      <c r="B26" s="101"/>
      <c r="C26" s="101" t="s">
        <v>180</v>
      </c>
      <c r="D26" s="103">
        <v>1</v>
      </c>
      <c r="E26" s="103"/>
      <c r="F26" s="139" t="s">
        <v>178</v>
      </c>
      <c r="G26" s="147"/>
      <c r="H26" s="140">
        <v>100</v>
      </c>
      <c r="I26" s="141" t="s">
        <v>170</v>
      </c>
      <c r="J26" s="146"/>
      <c r="K26" s="141">
        <v>20</v>
      </c>
      <c r="L26" s="142">
        <v>1</v>
      </c>
      <c r="M26" s="142">
        <f t="shared" ref="M26" si="13">H26/3600*K26</f>
        <v>0.55555555555555558</v>
      </c>
      <c r="N26" s="143"/>
      <c r="O26" s="144">
        <f t="shared" ref="O26" si="14">M26*D26</f>
        <v>0.55555555555555558</v>
      </c>
      <c r="P26" s="145"/>
      <c r="Q26" s="1"/>
    </row>
    <row r="27" spans="1:17" x14ac:dyDescent="0.25">
      <c r="A27" s="103">
        <v>6</v>
      </c>
      <c r="B27" s="101"/>
      <c r="C27" s="101" t="s">
        <v>176</v>
      </c>
      <c r="D27" s="103">
        <v>1</v>
      </c>
      <c r="E27" s="103"/>
      <c r="F27" s="139" t="s">
        <v>178</v>
      </c>
      <c r="G27" s="147"/>
      <c r="H27" s="140">
        <v>100</v>
      </c>
      <c r="I27" s="141" t="s">
        <v>170</v>
      </c>
      <c r="J27" s="146"/>
      <c r="K27" s="141">
        <v>30</v>
      </c>
      <c r="L27" s="142">
        <v>1</v>
      </c>
      <c r="M27" s="142">
        <f t="shared" si="12"/>
        <v>0.83333333333333326</v>
      </c>
      <c r="N27" s="143"/>
      <c r="O27" s="144">
        <f t="shared" ref="O27" si="15">M27*D27</f>
        <v>0.83333333333333326</v>
      </c>
      <c r="P27" s="145"/>
      <c r="Q27" s="1"/>
    </row>
    <row r="28" spans="1:17" x14ac:dyDescent="0.25">
      <c r="A28" s="103"/>
      <c r="B28" s="101" t="s">
        <v>182</v>
      </c>
      <c r="C28" s="101" t="s">
        <v>183</v>
      </c>
      <c r="D28" s="103">
        <v>1</v>
      </c>
      <c r="E28" s="103"/>
      <c r="F28" s="139" t="s">
        <v>184</v>
      </c>
      <c r="G28" s="147" t="s">
        <v>169</v>
      </c>
      <c r="H28" s="140">
        <v>300</v>
      </c>
      <c r="I28" s="141" t="s">
        <v>170</v>
      </c>
      <c r="J28" s="146"/>
      <c r="K28" s="141">
        <v>60</v>
      </c>
      <c r="L28" s="142">
        <v>1</v>
      </c>
      <c r="M28" s="142">
        <f t="shared" ref="M28" si="16">H28/3600*K28</f>
        <v>5</v>
      </c>
      <c r="N28" s="143"/>
      <c r="O28" s="144">
        <f t="shared" si="0"/>
        <v>5</v>
      </c>
      <c r="P28" s="145"/>
      <c r="Q28" s="1"/>
    </row>
    <row r="29" spans="1:17" x14ac:dyDescent="0.25">
      <c r="A29" s="103">
        <v>3</v>
      </c>
      <c r="B29" s="101"/>
      <c r="C29" s="101" t="s">
        <v>185</v>
      </c>
      <c r="D29" s="103">
        <v>1</v>
      </c>
      <c r="E29" s="103"/>
      <c r="F29" s="139" t="s">
        <v>184</v>
      </c>
      <c r="G29" s="147" t="s">
        <v>169</v>
      </c>
      <c r="H29" s="140">
        <v>300</v>
      </c>
      <c r="I29" s="141" t="s">
        <v>170</v>
      </c>
      <c r="J29" s="146"/>
      <c r="K29" s="141">
        <v>90</v>
      </c>
      <c r="L29" s="142">
        <v>1</v>
      </c>
      <c r="M29" s="142">
        <f>H29/3600*K29</f>
        <v>7.5</v>
      </c>
      <c r="N29" s="143"/>
      <c r="O29" s="144">
        <f t="shared" ref="O29:O30" si="17">M29*D29</f>
        <v>7.5</v>
      </c>
      <c r="P29" s="145"/>
      <c r="Q29" s="1"/>
    </row>
    <row r="30" spans="1:17" x14ac:dyDescent="0.25">
      <c r="A30" s="103">
        <v>5</v>
      </c>
      <c r="B30" s="101"/>
      <c r="C30" s="101" t="s">
        <v>186</v>
      </c>
      <c r="D30" s="103">
        <v>1</v>
      </c>
      <c r="E30" s="103"/>
      <c r="F30" s="139" t="s">
        <v>184</v>
      </c>
      <c r="G30" s="147" t="s">
        <v>169</v>
      </c>
      <c r="H30" s="140">
        <v>300</v>
      </c>
      <c r="I30" s="141" t="s">
        <v>170</v>
      </c>
      <c r="J30" s="146"/>
      <c r="K30" s="141">
        <v>30</v>
      </c>
      <c r="L30" s="142">
        <v>1</v>
      </c>
      <c r="M30" s="142">
        <f t="shared" ref="M30" si="18">H30/3600*K30</f>
        <v>2.5</v>
      </c>
      <c r="N30" s="143"/>
      <c r="O30" s="144">
        <f t="shared" si="17"/>
        <v>2.5</v>
      </c>
      <c r="P30" s="145"/>
      <c r="Q30" s="1"/>
    </row>
    <row r="31" spans="1:17" x14ac:dyDescent="0.25">
      <c r="A31" s="103">
        <v>24</v>
      </c>
      <c r="B31" s="101"/>
      <c r="C31" s="40" t="s">
        <v>187</v>
      </c>
      <c r="D31" s="102">
        <v>1</v>
      </c>
      <c r="E31" s="103"/>
      <c r="F31" s="111" t="s">
        <v>188</v>
      </c>
      <c r="G31" s="111"/>
      <c r="H31" s="141"/>
      <c r="I31" s="140"/>
      <c r="J31" s="146"/>
      <c r="K31" s="146"/>
      <c r="L31" s="142"/>
      <c r="M31" s="142">
        <v>5</v>
      </c>
      <c r="N31" s="140"/>
      <c r="O31" s="144">
        <f t="shared" si="0"/>
        <v>5</v>
      </c>
      <c r="P31" s="101"/>
      <c r="Q31" s="1"/>
    </row>
    <row r="32" spans="1:17" x14ac:dyDescent="0.25"/>
    <row r="33" spans="1:40" x14ac:dyDescent="0.25"/>
    <row r="34" spans="1:40" x14ac:dyDescent="0.25">
      <c r="B34" s="6" t="s">
        <v>189</v>
      </c>
      <c r="C34" s="1" t="s">
        <v>160</v>
      </c>
      <c r="F34" s="38" t="s">
        <v>190</v>
      </c>
      <c r="H34" s="2"/>
      <c r="I34" s="2"/>
      <c r="J34" s="1"/>
      <c r="K34" s="1"/>
      <c r="L34" s="1"/>
      <c r="M34" s="4"/>
    </row>
    <row r="35" spans="1:40" s="130" customFormat="1" x14ac:dyDescent="0.25">
      <c r="A35" s="2"/>
      <c r="B35" s="6" t="s">
        <v>191</v>
      </c>
      <c r="C35" s="1" t="s">
        <v>192</v>
      </c>
      <c r="D35" s="2"/>
      <c r="E35" s="2"/>
      <c r="F35" s="149" t="s">
        <v>193</v>
      </c>
      <c r="G35" s="150" t="s">
        <v>194</v>
      </c>
      <c r="H35" s="149" t="s">
        <v>195</v>
      </c>
      <c r="I35" s="149" t="s">
        <v>196</v>
      </c>
      <c r="J35" s="151" t="s">
        <v>197</v>
      </c>
      <c r="K35" s="151" t="s">
        <v>198</v>
      </c>
      <c r="L35" s="1"/>
      <c r="M35" s="4"/>
      <c r="N35" s="131"/>
      <c r="O35" s="2"/>
      <c r="P35" s="2"/>
      <c r="Q35" s="2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s="130" customFormat="1" x14ac:dyDescent="0.25">
      <c r="A36" s="2"/>
      <c r="B36" s="6">
        <v>5</v>
      </c>
      <c r="C36" s="1" t="s">
        <v>199</v>
      </c>
      <c r="D36" s="2"/>
      <c r="E36" s="2"/>
      <c r="F36" s="103">
        <v>6</v>
      </c>
      <c r="G36" s="152">
        <v>30</v>
      </c>
      <c r="H36" s="67">
        <v>120</v>
      </c>
      <c r="I36" s="153">
        <f>H36*1000/(PI()*F36)</f>
        <v>6366.1977236758139</v>
      </c>
      <c r="J36" s="67">
        <v>0.05</v>
      </c>
      <c r="K36" s="153">
        <f>(G36+12)/(I36*J36/60)+5</f>
        <v>12.916813487046278</v>
      </c>
      <c r="L36" s="1"/>
      <c r="M36" s="4"/>
      <c r="N36" s="131"/>
      <c r="O36" s="2"/>
      <c r="P36" s="2"/>
      <c r="Q36" s="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s="130" customFormat="1" x14ac:dyDescent="0.25">
      <c r="A37" s="2"/>
      <c r="B37" s="6">
        <v>5</v>
      </c>
      <c r="C37" s="1" t="s">
        <v>200</v>
      </c>
      <c r="D37" s="2"/>
      <c r="E37" s="2"/>
      <c r="F37" s="6"/>
      <c r="G37" s="1"/>
      <c r="H37" s="1"/>
      <c r="I37" s="1"/>
      <c r="J37" s="1"/>
      <c r="K37" s="1"/>
      <c r="L37" s="1"/>
      <c r="M37" s="1"/>
      <c r="N37" s="131"/>
      <c r="O37" s="2"/>
      <c r="P37" s="2"/>
      <c r="Q37" s="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s="130" customFormat="1" x14ac:dyDescent="0.25">
      <c r="A38" s="2"/>
      <c r="B38" s="6"/>
      <c r="C38" s="1"/>
      <c r="D38" s="2"/>
      <c r="E38" s="2"/>
      <c r="F38" s="38" t="s">
        <v>201</v>
      </c>
      <c r="G38" s="1"/>
      <c r="H38" s="2"/>
      <c r="I38" s="2"/>
      <c r="J38" s="1"/>
      <c r="K38" s="1"/>
      <c r="L38" s="1"/>
      <c r="M38" s="1"/>
      <c r="N38" s="131"/>
      <c r="O38" s="2"/>
      <c r="P38" s="2"/>
      <c r="Q38" s="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s="130" customFormat="1" x14ac:dyDescent="0.25">
      <c r="A39" s="2"/>
      <c r="B39" s="6"/>
      <c r="C39" s="1"/>
      <c r="D39" s="2"/>
      <c r="E39" s="2"/>
      <c r="F39" s="149" t="s">
        <v>202</v>
      </c>
      <c r="G39" s="150" t="s">
        <v>132</v>
      </c>
      <c r="H39" s="149" t="s">
        <v>203</v>
      </c>
      <c r="I39" s="151" t="s">
        <v>204</v>
      </c>
      <c r="J39" s="154" t="s">
        <v>205</v>
      </c>
      <c r="K39" s="149" t="s">
        <v>195</v>
      </c>
      <c r="L39" s="149" t="s">
        <v>196</v>
      </c>
      <c r="M39" s="151" t="s">
        <v>197</v>
      </c>
      <c r="N39" s="151" t="s">
        <v>198</v>
      </c>
      <c r="O39" s="2"/>
      <c r="P39" s="2"/>
      <c r="Q39" s="2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s="130" customFormat="1" x14ac:dyDescent="0.25">
      <c r="A40" s="2"/>
      <c r="B40" s="6"/>
      <c r="C40" s="1"/>
      <c r="D40" s="2"/>
      <c r="E40" s="2"/>
      <c r="F40" s="103">
        <v>10</v>
      </c>
      <c r="G40" s="152">
        <v>125</v>
      </c>
      <c r="H40" s="152">
        <v>60</v>
      </c>
      <c r="I40" s="103">
        <v>1</v>
      </c>
      <c r="J40" s="140">
        <v>1</v>
      </c>
      <c r="K40" s="67">
        <v>600</v>
      </c>
      <c r="L40" s="153">
        <f>K40*1000/(PI()*F40)</f>
        <v>19098.593171027442</v>
      </c>
      <c r="M40" s="67">
        <f>0.1*J40</f>
        <v>0.1</v>
      </c>
      <c r="N40" s="153">
        <f>((G40+(F40+10)+IF(H40&lt;F40,0,((CEILING(H40/F40,1)-1)*G40)+((CEILING(H40/F40,1)-1)*F40)))/(M40*L40/60)+5)*I40</f>
        <v>30.761059759436304</v>
      </c>
      <c r="O40" s="2"/>
      <c r="P40" s="2"/>
      <c r="Q40" s="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s="130" customFormat="1" x14ac:dyDescent="0.25">
      <c r="A41" s="2"/>
      <c r="B41" s="6"/>
      <c r="C41" s="1"/>
      <c r="D41" s="2"/>
      <c r="E41" s="2"/>
      <c r="F41" s="2"/>
      <c r="G41" s="2"/>
      <c r="H41" s="2"/>
      <c r="I41" s="2"/>
      <c r="J41" s="1"/>
      <c r="K41" s="1"/>
      <c r="L41" s="1"/>
      <c r="M41" s="155"/>
      <c r="N41" s="131"/>
      <c r="O41" s="2"/>
      <c r="P41" s="2"/>
      <c r="Q41" s="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s="130" customFormat="1" x14ac:dyDescent="0.25">
      <c r="A42" s="2"/>
      <c r="B42" s="6"/>
      <c r="C42" s="1"/>
      <c r="D42" s="2"/>
      <c r="E42" s="2"/>
      <c r="F42" s="2"/>
      <c r="G42" s="2"/>
      <c r="H42" s="2"/>
      <c r="I42" s="2"/>
      <c r="J42" s="1"/>
      <c r="K42" s="1"/>
      <c r="L42" s="1"/>
      <c r="M42" s="4"/>
      <c r="N42" s="131"/>
      <c r="O42" s="2"/>
      <c r="P42" s="2"/>
      <c r="Q42" s="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s="130" customFormat="1" x14ac:dyDescent="0.25">
      <c r="A43" s="2"/>
      <c r="B43" s="6"/>
      <c r="C43" s="1"/>
      <c r="D43" s="2"/>
      <c r="E43" s="2"/>
      <c r="F43" s="6" t="s">
        <v>206</v>
      </c>
      <c r="G43" s="2"/>
      <c r="H43" s="2"/>
      <c r="I43" s="1"/>
      <c r="J43" s="1"/>
      <c r="K43" s="1"/>
      <c r="L43" s="4"/>
      <c r="M43" s="6"/>
      <c r="N43" s="131"/>
      <c r="O43" s="2"/>
      <c r="P43" s="2"/>
      <c r="Q43" s="2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s="130" customFormat="1" x14ac:dyDescent="0.25">
      <c r="A44" s="2"/>
      <c r="B44" s="6"/>
      <c r="C44" s="1"/>
      <c r="D44" s="2"/>
      <c r="E44" s="2"/>
      <c r="F44" s="6" t="s">
        <v>207</v>
      </c>
      <c r="G44" s="2"/>
      <c r="H44" s="2"/>
      <c r="I44" s="1"/>
      <c r="J44" s="1"/>
      <c r="K44" s="1"/>
      <c r="L44" s="4"/>
      <c r="M44" s="6"/>
      <c r="N44" s="131"/>
      <c r="O44" s="2"/>
      <c r="P44" s="2"/>
      <c r="Q44" s="2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s="130" customFormat="1" x14ac:dyDescent="0.25">
      <c r="A45" s="2"/>
      <c r="B45" s="6"/>
      <c r="C45" s="1"/>
      <c r="D45" s="2"/>
      <c r="E45" s="2"/>
      <c r="F45" s="6" t="s">
        <v>208</v>
      </c>
      <c r="G45" s="2"/>
      <c r="H45" s="2"/>
      <c r="I45" s="1"/>
      <c r="J45" s="1"/>
      <c r="K45" s="1"/>
      <c r="L45" s="4"/>
      <c r="M45" s="6"/>
      <c r="N45" s="131"/>
      <c r="O45" s="2"/>
      <c r="P45" s="2"/>
      <c r="Q45" s="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s="130" customFormat="1" x14ac:dyDescent="0.25">
      <c r="A46" s="2"/>
      <c r="B46" s="6"/>
      <c r="C46" s="1"/>
      <c r="D46" s="2"/>
      <c r="E46" s="2"/>
      <c r="F46" s="1"/>
      <c r="G46" s="1"/>
      <c r="H46" s="1"/>
      <c r="I46" s="1"/>
      <c r="N46" s="131"/>
      <c r="O46" s="2"/>
      <c r="P46" s="2"/>
      <c r="Q46" s="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s="130" customFormat="1" x14ac:dyDescent="0.25">
      <c r="A47" s="2"/>
      <c r="B47" s="6"/>
      <c r="C47" s="1"/>
      <c r="D47" s="2"/>
      <c r="E47" s="2"/>
      <c r="F47" s="39" t="s">
        <v>209</v>
      </c>
      <c r="G47" s="1"/>
      <c r="H47" s="1"/>
      <c r="I47" s="1"/>
      <c r="N47" s="131"/>
      <c r="O47" s="2"/>
      <c r="P47" s="2"/>
      <c r="Q47" s="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s="130" customFormat="1" x14ac:dyDescent="0.25">
      <c r="A48" s="2"/>
      <c r="B48" s="6"/>
      <c r="C48" s="1"/>
      <c r="D48" s="2"/>
      <c r="E48" s="2"/>
      <c r="F48" s="156" t="s">
        <v>72</v>
      </c>
      <c r="G48" s="157" t="s">
        <v>210</v>
      </c>
      <c r="H48" s="149" t="s">
        <v>211</v>
      </c>
      <c r="I48" s="149" t="s">
        <v>212</v>
      </c>
      <c r="N48" s="131"/>
      <c r="O48" s="2"/>
      <c r="P48" s="2"/>
      <c r="Q48" s="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s="130" customFormat="1" x14ac:dyDescent="0.25">
      <c r="A49" s="2"/>
      <c r="B49" s="6"/>
      <c r="C49" s="1"/>
      <c r="D49" s="2"/>
      <c r="E49" s="2"/>
      <c r="F49" s="158" t="s">
        <v>213</v>
      </c>
      <c r="G49" s="158">
        <v>20</v>
      </c>
      <c r="H49" s="158">
        <v>100</v>
      </c>
      <c r="I49" s="153">
        <f>IF(F49=0, ,VLOOKUP(TRUE,'[6]Tool Life'!$A:$F,IF(PROCESS!F49='[6]Tool Life'!E1,5,6),0))</f>
        <v>400</v>
      </c>
      <c r="N49" s="131"/>
      <c r="O49" s="2"/>
      <c r="P49" s="2"/>
      <c r="Q49" s="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s="130" customFormat="1" x14ac:dyDescent="0.25">
      <c r="A50" s="2"/>
      <c r="B50" s="6"/>
      <c r="C50" s="1"/>
      <c r="D50" s="2"/>
      <c r="E50" s="2"/>
      <c r="F50" s="1"/>
      <c r="G50" s="1"/>
      <c r="H50" s="1"/>
      <c r="I50" s="1"/>
      <c r="N50" s="131"/>
      <c r="O50" s="2"/>
      <c r="P50" s="2"/>
      <c r="Q50" s="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s="130" customFormat="1" x14ac:dyDescent="0.25">
      <c r="A51" s="2"/>
      <c r="B51" s="6"/>
      <c r="C51" s="1"/>
      <c r="D51" s="2"/>
      <c r="E51" s="2"/>
      <c r="F51" s="39" t="s">
        <v>214</v>
      </c>
      <c r="G51" s="1"/>
      <c r="H51" s="1"/>
      <c r="I51" s="1"/>
      <c r="N51" s="131"/>
      <c r="O51" s="2"/>
      <c r="P51" s="2"/>
      <c r="Q51" s="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s="130" customFormat="1" x14ac:dyDescent="0.25">
      <c r="A52" s="2"/>
      <c r="B52" s="6"/>
      <c r="C52" s="1"/>
      <c r="D52" s="2"/>
      <c r="E52" s="2"/>
      <c r="F52" s="156" t="s">
        <v>72</v>
      </c>
      <c r="G52" s="157" t="s">
        <v>215</v>
      </c>
      <c r="H52" s="149" t="s">
        <v>205</v>
      </c>
      <c r="I52" s="154" t="s">
        <v>216</v>
      </c>
      <c r="J52" s="149" t="s">
        <v>217</v>
      </c>
      <c r="N52" s="131"/>
      <c r="O52" s="2"/>
      <c r="P52" s="2"/>
      <c r="Q52" s="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s="130" customFormat="1" x14ac:dyDescent="0.25">
      <c r="A53" s="2"/>
      <c r="B53" s="6"/>
      <c r="C53" s="1"/>
      <c r="D53" s="2"/>
      <c r="E53" s="2"/>
      <c r="F53" s="158" t="s">
        <v>218</v>
      </c>
      <c r="G53" s="101">
        <f>150*257</f>
        <v>38550</v>
      </c>
      <c r="H53" s="158">
        <v>6</v>
      </c>
      <c r="I53" s="159">
        <f>'[6]Tool Life'!C27</f>
        <v>3</v>
      </c>
      <c r="J53" s="153">
        <f>IF(F53="",0,IF(PROCESS!F53='[6]Tool Life'!E25,'[6]Tool Life'!E27,'[6]Tool Life'!F27))</f>
        <v>466.92607003891055</v>
      </c>
      <c r="N53" s="131"/>
      <c r="O53" s="2"/>
      <c r="P53" s="2"/>
      <c r="Q53" s="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s="130" customFormat="1" x14ac:dyDescent="0.25">
      <c r="A54" s="2"/>
      <c r="B54" s="6"/>
      <c r="C54" s="1"/>
      <c r="D54" s="2"/>
      <c r="E54" s="2"/>
      <c r="F54" s="1"/>
      <c r="G54" s="1"/>
      <c r="H54" s="1"/>
      <c r="I54" s="1"/>
      <c r="N54" s="131"/>
      <c r="O54" s="2"/>
      <c r="P54" s="2"/>
      <c r="Q54" s="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s="130" customFormat="1" x14ac:dyDescent="0.25">
      <c r="A55" s="2"/>
      <c r="B55" s="6"/>
      <c r="C55" s="1"/>
      <c r="D55" s="2"/>
      <c r="E55" s="2"/>
      <c r="F55" s="1"/>
      <c r="G55" s="1"/>
      <c r="H55" s="1"/>
      <c r="I55" s="1"/>
      <c r="N55" s="131"/>
      <c r="O55" s="2"/>
      <c r="P55" s="2"/>
      <c r="Q55" s="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s="130" customFormat="1" x14ac:dyDescent="0.25">
      <c r="A56" s="2"/>
      <c r="B56" s="6"/>
      <c r="C56" s="1"/>
      <c r="D56" s="2"/>
      <c r="E56" s="2"/>
      <c r="F56" s="1"/>
      <c r="G56" s="1"/>
      <c r="H56" s="1"/>
      <c r="I56" s="1"/>
      <c r="N56" s="131"/>
      <c r="O56" s="2"/>
      <c r="P56" s="2"/>
      <c r="Q56" s="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s="130" customFormat="1" x14ac:dyDescent="0.25">
      <c r="A57" s="2"/>
      <c r="B57" s="6"/>
      <c r="C57" s="1"/>
      <c r="D57" s="2"/>
      <c r="E57" s="2"/>
      <c r="F57" s="1"/>
      <c r="G57" s="1"/>
      <c r="H57" s="1"/>
      <c r="I57" s="1"/>
      <c r="N57" s="131"/>
      <c r="O57" s="2"/>
      <c r="P57" s="2"/>
      <c r="Q57" s="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s="130" customFormat="1" x14ac:dyDescent="0.25">
      <c r="A58" s="2"/>
      <c r="B58" s="6"/>
      <c r="C58" s="1"/>
      <c r="D58" s="2"/>
      <c r="E58" s="2"/>
      <c r="F58" s="1"/>
      <c r="G58" s="1"/>
      <c r="H58" s="1"/>
      <c r="I58" s="1"/>
      <c r="N58" s="131"/>
      <c r="O58" s="2"/>
      <c r="P58" s="2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s="130" customFormat="1" x14ac:dyDescent="0.25">
      <c r="A59" s="2"/>
      <c r="B59" s="6"/>
      <c r="C59" s="1"/>
      <c r="D59" s="2"/>
      <c r="E59" s="2"/>
      <c r="F59" s="1"/>
      <c r="G59" s="1"/>
      <c r="H59" s="1"/>
      <c r="I59" s="1"/>
      <c r="N59" s="131"/>
      <c r="O59" s="2"/>
      <c r="P59" s="2"/>
      <c r="Q59" s="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s="130" customFormat="1" x14ac:dyDescent="0.25">
      <c r="A60" s="2"/>
      <c r="B60" s="6"/>
      <c r="C60" s="1"/>
      <c r="D60" s="2"/>
      <c r="E60" s="2"/>
      <c r="F60" s="1"/>
      <c r="G60" s="1"/>
      <c r="H60" s="1"/>
      <c r="I60" s="1"/>
      <c r="N60" s="131"/>
      <c r="O60" s="2"/>
      <c r="P60" s="2"/>
      <c r="Q60" s="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s="130" customFormat="1" x14ac:dyDescent="0.25">
      <c r="A61" s="2"/>
      <c r="B61" s="6"/>
      <c r="C61" s="1"/>
      <c r="D61" s="2"/>
      <c r="E61" s="2"/>
      <c r="F61" s="1"/>
      <c r="G61" s="1"/>
      <c r="H61" s="1"/>
      <c r="I61" s="1"/>
      <c r="N61" s="131"/>
      <c r="O61" s="2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s="130" customFormat="1" x14ac:dyDescent="0.25">
      <c r="A62" s="2"/>
      <c r="B62" s="6"/>
      <c r="C62" s="1"/>
      <c r="D62" s="2"/>
      <c r="E62" s="2"/>
      <c r="F62" s="1"/>
      <c r="G62" s="1"/>
      <c r="H62" s="1"/>
      <c r="I62" s="1"/>
      <c r="N62" s="131"/>
      <c r="O62" s="2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s="130" customFormat="1" x14ac:dyDescent="0.25">
      <c r="A63" s="2"/>
      <c r="B63" s="6"/>
      <c r="C63" s="1"/>
      <c r="D63" s="2"/>
      <c r="E63" s="2"/>
      <c r="F63" s="1"/>
      <c r="G63" s="1"/>
      <c r="H63" s="1"/>
      <c r="I63" s="1"/>
      <c r="N63" s="131"/>
      <c r="O63" s="2"/>
      <c r="P63" s="2"/>
      <c r="Q63" s="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s="130" customFormat="1" x14ac:dyDescent="0.25">
      <c r="A64" s="2"/>
      <c r="B64" s="6"/>
      <c r="C64" s="1"/>
      <c r="D64" s="2"/>
      <c r="E64" s="2"/>
      <c r="F64" s="1"/>
      <c r="G64" s="1"/>
      <c r="H64" s="1"/>
      <c r="I64" s="1"/>
      <c r="N64" s="131"/>
      <c r="O64" s="2"/>
      <c r="P64" s="2"/>
      <c r="Q64" s="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s="130" customFormat="1" x14ac:dyDescent="0.25">
      <c r="A65" s="2"/>
      <c r="B65" s="6"/>
      <c r="C65" s="1"/>
      <c r="D65" s="2"/>
      <c r="E65" s="2"/>
      <c r="F65" s="1"/>
      <c r="G65" s="1"/>
      <c r="H65" s="1"/>
      <c r="I65" s="1"/>
      <c r="N65" s="131"/>
      <c r="O65" s="2"/>
      <c r="P65" s="2"/>
      <c r="Q65" s="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s="130" customFormat="1" x14ac:dyDescent="0.25">
      <c r="A66" s="2"/>
      <c r="B66" s="6"/>
      <c r="C66" s="1"/>
      <c r="D66" s="2"/>
      <c r="E66" s="2"/>
      <c r="F66" s="1"/>
      <c r="G66" s="1"/>
      <c r="H66" s="1"/>
      <c r="I66" s="1"/>
      <c r="N66" s="131"/>
      <c r="O66" s="2"/>
      <c r="P66" s="2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s="2" customFormat="1" x14ac:dyDescent="0.25">
      <c r="B67" s="6"/>
      <c r="C67" s="1"/>
      <c r="F67" s="1"/>
      <c r="G67" s="1"/>
      <c r="H67" s="1"/>
      <c r="I67" s="1"/>
      <c r="J67" s="130"/>
      <c r="K67" s="130"/>
      <c r="L67" s="130"/>
      <c r="M67" s="130"/>
      <c r="N67" s="13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s="2" customFormat="1" x14ac:dyDescent="0.25">
      <c r="B68" s="6"/>
      <c r="C68" s="1"/>
      <c r="F68" s="1"/>
      <c r="G68" s="1"/>
      <c r="H68" s="1"/>
      <c r="I68" s="1"/>
      <c r="J68" s="130"/>
      <c r="K68" s="130"/>
      <c r="L68" s="130"/>
      <c r="M68" s="130"/>
      <c r="N68" s="13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s="2" customFormat="1" x14ac:dyDescent="0.25">
      <c r="B69" s="6"/>
      <c r="C69" s="1"/>
      <c r="F69" s="1"/>
      <c r="G69" s="1"/>
      <c r="H69" s="1"/>
      <c r="I69" s="1"/>
      <c r="J69" s="130"/>
      <c r="K69" s="130"/>
      <c r="L69" s="130"/>
      <c r="M69" s="130"/>
      <c r="N69" s="13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s="2" customFormat="1" x14ac:dyDescent="0.25">
      <c r="B70" s="6"/>
      <c r="C70" s="1"/>
      <c r="F70" s="1"/>
      <c r="G70" s="1"/>
      <c r="H70" s="1"/>
      <c r="I70" s="1"/>
      <c r="J70" s="130"/>
      <c r="K70" s="130"/>
      <c r="L70" s="130"/>
      <c r="M70" s="130"/>
      <c r="N70" s="13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s="2" customFormat="1" x14ac:dyDescent="0.25">
      <c r="B71" s="6"/>
      <c r="C71" s="1"/>
      <c r="F71" s="1"/>
      <c r="G71" s="1"/>
      <c r="H71" s="1"/>
      <c r="I71" s="1"/>
      <c r="J71" s="130"/>
      <c r="K71" s="130"/>
      <c r="L71" s="130"/>
      <c r="M71" s="130"/>
      <c r="N71" s="13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s="2" customFormat="1" x14ac:dyDescent="0.25">
      <c r="B72" s="6"/>
      <c r="C72" s="1"/>
      <c r="F72" s="1"/>
      <c r="G72" s="1"/>
      <c r="H72" s="1"/>
      <c r="I72" s="1"/>
      <c r="J72" s="130"/>
      <c r="K72" s="130"/>
      <c r="L72" s="130"/>
      <c r="M72" s="130"/>
      <c r="N72" s="13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s="2" customFormat="1" x14ac:dyDescent="0.25">
      <c r="B73" s="6"/>
      <c r="C73" s="1"/>
      <c r="F73" s="1"/>
      <c r="G73" s="1"/>
      <c r="H73" s="1"/>
      <c r="I73" s="1"/>
      <c r="J73" s="130"/>
      <c r="K73" s="130"/>
      <c r="L73" s="130"/>
      <c r="M73" s="130"/>
      <c r="N73" s="13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s="2" customFormat="1" x14ac:dyDescent="0.25">
      <c r="B74" s="6"/>
      <c r="C74" s="1"/>
      <c r="F74" s="1"/>
      <c r="G74" s="1"/>
      <c r="H74" s="1"/>
      <c r="I74" s="1"/>
      <c r="J74" s="130"/>
      <c r="K74" s="130"/>
      <c r="L74" s="130"/>
      <c r="M74" s="130"/>
      <c r="N74" s="13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s="2" customFormat="1" x14ac:dyDescent="0.25">
      <c r="B75" s="6"/>
      <c r="C75" s="1"/>
      <c r="F75" s="1"/>
      <c r="G75" s="1"/>
      <c r="H75" s="1"/>
      <c r="I75" s="1"/>
      <c r="J75" s="130"/>
      <c r="K75" s="130"/>
      <c r="L75" s="130"/>
      <c r="M75" s="130"/>
      <c r="N75" s="13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s="2" customFormat="1" x14ac:dyDescent="0.25">
      <c r="B76" s="6"/>
      <c r="C76" s="1"/>
      <c r="F76" s="1"/>
      <c r="G76" s="1"/>
      <c r="H76" s="1"/>
      <c r="I76" s="1"/>
      <c r="J76" s="130"/>
      <c r="K76" s="130"/>
      <c r="L76" s="130"/>
      <c r="M76" s="130"/>
      <c r="N76" s="13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s="2" customFormat="1" x14ac:dyDescent="0.25">
      <c r="B77" s="6"/>
      <c r="C77" s="1"/>
      <c r="F77" s="1"/>
      <c r="G77" s="1"/>
      <c r="H77" s="1"/>
      <c r="I77" s="1"/>
      <c r="J77" s="130"/>
      <c r="K77" s="130"/>
      <c r="L77" s="130"/>
      <c r="M77" s="130"/>
      <c r="N77" s="13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s="2" customFormat="1" x14ac:dyDescent="0.25">
      <c r="B78" s="6"/>
      <c r="C78" s="1"/>
      <c r="F78" s="1"/>
      <c r="G78" s="1"/>
      <c r="H78" s="1"/>
      <c r="I78" s="1"/>
      <c r="J78" s="130"/>
      <c r="K78" s="130"/>
      <c r="L78" s="130"/>
      <c r="M78" s="130"/>
      <c r="N78" s="13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s="2" customFormat="1" x14ac:dyDescent="0.25">
      <c r="B79" s="6"/>
      <c r="C79" s="1"/>
      <c r="F79" s="1"/>
      <c r="G79" s="1"/>
      <c r="H79" s="1"/>
      <c r="I79" s="1"/>
      <c r="J79" s="130"/>
      <c r="K79" s="130"/>
      <c r="L79" s="130"/>
      <c r="M79" s="130"/>
      <c r="N79" s="13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s="2" customFormat="1" x14ac:dyDescent="0.25">
      <c r="B80" s="6"/>
      <c r="C80" s="1"/>
      <c r="F80" s="1"/>
      <c r="G80" s="1"/>
      <c r="H80" s="1"/>
      <c r="I80" s="1"/>
      <c r="J80" s="130"/>
      <c r="K80" s="130"/>
      <c r="L80" s="130"/>
      <c r="M80" s="130"/>
      <c r="N80" s="13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2:40" s="2" customFormat="1" x14ac:dyDescent="0.25">
      <c r="B81" s="6"/>
      <c r="C81" s="1"/>
      <c r="F81" s="1"/>
      <c r="G81" s="1"/>
      <c r="H81" s="1"/>
      <c r="I81" s="1"/>
      <c r="J81" s="130"/>
      <c r="K81" s="130"/>
      <c r="L81" s="130"/>
      <c r="M81" s="130"/>
      <c r="N81" s="13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2:40" s="2" customFormat="1" x14ac:dyDescent="0.25">
      <c r="B82" s="6"/>
      <c r="C82" s="1"/>
      <c r="F82" s="1"/>
      <c r="G82" s="1"/>
      <c r="H82" s="1"/>
      <c r="I82" s="1"/>
      <c r="J82" s="130"/>
      <c r="K82" s="130"/>
      <c r="L82" s="130"/>
      <c r="M82" s="130"/>
      <c r="N82" s="13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2:40" s="2" customFormat="1" x14ac:dyDescent="0.25">
      <c r="B83" s="6"/>
      <c r="C83" s="1"/>
      <c r="F83" s="1"/>
      <c r="G83" s="1"/>
      <c r="H83" s="1"/>
      <c r="I83" s="1"/>
      <c r="J83" s="130"/>
      <c r="K83" s="130"/>
      <c r="L83" s="130"/>
      <c r="M83" s="130"/>
      <c r="N83" s="13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2:40" s="2" customFormat="1" x14ac:dyDescent="0.25">
      <c r="B84" s="6"/>
      <c r="C84" s="1"/>
      <c r="F84" s="1"/>
      <c r="G84" s="1"/>
      <c r="H84" s="1"/>
      <c r="I84" s="1"/>
      <c r="J84" s="130"/>
      <c r="K84" s="130"/>
      <c r="L84" s="130"/>
      <c r="M84" s="130"/>
      <c r="N84" s="13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2:40" s="2" customFormat="1" x14ac:dyDescent="0.25">
      <c r="B85" s="6"/>
      <c r="C85" s="1"/>
      <c r="F85" s="1"/>
      <c r="G85" s="1"/>
      <c r="H85" s="1"/>
      <c r="I85" s="1"/>
      <c r="J85" s="130"/>
      <c r="K85" s="130"/>
      <c r="L85" s="130"/>
      <c r="M85" s="130"/>
      <c r="N85" s="13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2:40" s="2" customFormat="1" x14ac:dyDescent="0.25">
      <c r="B86" s="6"/>
      <c r="C86" s="1"/>
      <c r="F86" s="1"/>
      <c r="G86" s="1"/>
      <c r="H86" s="1"/>
      <c r="I86" s="1"/>
      <c r="J86" s="130"/>
      <c r="K86" s="130"/>
      <c r="L86" s="130"/>
      <c r="M86" s="130"/>
      <c r="N86" s="13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2:40" s="2" customFormat="1" x14ac:dyDescent="0.25">
      <c r="B87" s="6"/>
      <c r="C87" s="1"/>
      <c r="F87" s="1"/>
      <c r="G87" s="1"/>
      <c r="H87" s="1"/>
      <c r="I87" s="1"/>
      <c r="J87" s="130"/>
      <c r="K87" s="130"/>
      <c r="L87" s="130"/>
      <c r="M87" s="130"/>
      <c r="N87" s="13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2:40" s="2" customFormat="1" x14ac:dyDescent="0.25">
      <c r="B88" s="6"/>
      <c r="C88" s="1"/>
      <c r="F88" s="1"/>
      <c r="G88" s="1"/>
      <c r="H88" s="1"/>
      <c r="I88" s="1"/>
      <c r="J88" s="130"/>
      <c r="K88" s="130"/>
      <c r="L88" s="130"/>
      <c r="M88" s="130"/>
      <c r="N88" s="13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2:40" s="2" customFormat="1" x14ac:dyDescent="0.25">
      <c r="B89" s="6"/>
      <c r="C89" s="1"/>
      <c r="F89" s="1"/>
      <c r="G89" s="1"/>
      <c r="H89" s="1"/>
      <c r="I89" s="1"/>
      <c r="J89" s="130"/>
      <c r="K89" s="130"/>
      <c r="L89" s="130"/>
      <c r="M89" s="130"/>
      <c r="N89" s="13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2:40" s="2" customFormat="1" x14ac:dyDescent="0.25">
      <c r="B90" s="6"/>
      <c r="C90" s="1"/>
      <c r="F90" s="1"/>
      <c r="G90" s="1"/>
      <c r="H90" s="1"/>
      <c r="I90" s="1"/>
      <c r="J90" s="130"/>
      <c r="K90" s="130"/>
      <c r="L90" s="130"/>
      <c r="M90" s="130"/>
      <c r="N90" s="13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2:40" s="2" customFormat="1" x14ac:dyDescent="0.25">
      <c r="B91" s="6"/>
      <c r="C91" s="1"/>
      <c r="F91" s="1"/>
      <c r="G91" s="1"/>
      <c r="H91" s="1"/>
      <c r="I91" s="1"/>
      <c r="J91" s="130"/>
      <c r="K91" s="130"/>
      <c r="L91" s="130"/>
      <c r="M91" s="130"/>
      <c r="N91" s="13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2:40" s="2" customFormat="1" x14ac:dyDescent="0.25">
      <c r="B92" s="6"/>
      <c r="C92" s="1"/>
      <c r="F92" s="1"/>
      <c r="G92" s="1"/>
      <c r="H92" s="1"/>
      <c r="I92" s="1"/>
      <c r="J92" s="130"/>
      <c r="K92" s="130"/>
      <c r="L92" s="130"/>
      <c r="M92" s="130"/>
      <c r="N92" s="13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2:40" s="2" customFormat="1" x14ac:dyDescent="0.25">
      <c r="B93" s="6"/>
      <c r="C93" s="1"/>
      <c r="F93" s="1"/>
      <c r="G93" s="1"/>
      <c r="H93" s="1"/>
      <c r="I93" s="1"/>
      <c r="J93" s="130"/>
      <c r="K93" s="130"/>
      <c r="L93" s="130"/>
      <c r="M93" s="130"/>
      <c r="N93" s="13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2:40" s="2" customFormat="1" x14ac:dyDescent="0.25">
      <c r="B94" s="6"/>
      <c r="C94" s="1"/>
      <c r="F94" s="1"/>
      <c r="G94" s="1"/>
      <c r="H94" s="1"/>
      <c r="I94" s="1"/>
      <c r="J94" s="130"/>
      <c r="K94" s="130"/>
      <c r="L94" s="130"/>
      <c r="M94" s="130"/>
      <c r="N94" s="13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2:40" s="2" customFormat="1" x14ac:dyDescent="0.25">
      <c r="B95" s="6"/>
      <c r="C95" s="1"/>
      <c r="F95" s="1"/>
      <c r="G95" s="1"/>
      <c r="H95" s="1"/>
      <c r="I95" s="1"/>
      <c r="J95" s="130"/>
      <c r="K95" s="130"/>
      <c r="L95" s="130"/>
      <c r="M95" s="130"/>
      <c r="N95" s="13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2:40" s="2" customFormat="1" x14ac:dyDescent="0.25">
      <c r="B96" s="6"/>
      <c r="C96" s="1"/>
      <c r="F96" s="1"/>
      <c r="G96" s="1"/>
      <c r="H96" s="1"/>
      <c r="I96" s="1"/>
      <c r="J96" s="130"/>
      <c r="K96" s="130"/>
      <c r="L96" s="130"/>
      <c r="M96" s="130"/>
      <c r="N96" s="13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2:40" s="2" customFormat="1" x14ac:dyDescent="0.25">
      <c r="B97" s="6"/>
      <c r="C97" s="1"/>
      <c r="F97" s="1"/>
      <c r="G97" s="1"/>
      <c r="H97" s="1"/>
      <c r="I97" s="1"/>
      <c r="J97" s="130"/>
      <c r="K97" s="130"/>
      <c r="L97" s="130"/>
      <c r="M97" s="130"/>
      <c r="N97" s="13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2:40" s="2" customFormat="1" x14ac:dyDescent="0.25">
      <c r="B98" s="6"/>
      <c r="C98" s="1"/>
      <c r="F98" s="1"/>
      <c r="G98" s="1"/>
      <c r="H98" s="1"/>
      <c r="I98" s="1"/>
      <c r="J98" s="130"/>
      <c r="K98" s="130"/>
      <c r="L98" s="130"/>
      <c r="M98" s="130"/>
      <c r="N98" s="13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2:40" s="2" customFormat="1" x14ac:dyDescent="0.25">
      <c r="B99" s="6"/>
      <c r="C99" s="1"/>
      <c r="F99" s="1"/>
      <c r="G99" s="1"/>
      <c r="H99" s="1"/>
      <c r="I99" s="1"/>
      <c r="J99" s="130"/>
      <c r="K99" s="130"/>
      <c r="L99" s="130"/>
      <c r="M99" s="130"/>
      <c r="N99" s="13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2:40" s="2" customFormat="1" x14ac:dyDescent="0.25">
      <c r="B100" s="6"/>
      <c r="C100" s="1"/>
      <c r="F100" s="1"/>
      <c r="G100" s="1"/>
      <c r="H100" s="1"/>
      <c r="I100" s="1"/>
      <c r="J100" s="130"/>
      <c r="K100" s="130"/>
      <c r="L100" s="130"/>
      <c r="M100" s="130"/>
      <c r="N100" s="13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2:40" s="2" customFormat="1" x14ac:dyDescent="0.25">
      <c r="B101" s="6"/>
      <c r="C101" s="1"/>
      <c r="F101" s="1"/>
      <c r="G101" s="1"/>
      <c r="H101" s="1"/>
      <c r="I101" s="1"/>
      <c r="J101" s="130"/>
      <c r="K101" s="130"/>
      <c r="L101" s="130"/>
      <c r="M101" s="130"/>
      <c r="N101" s="13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2:40" s="2" customFormat="1" x14ac:dyDescent="0.25">
      <c r="B102" s="6"/>
      <c r="C102" s="1"/>
      <c r="F102" s="1"/>
      <c r="G102" s="1"/>
      <c r="H102" s="1"/>
      <c r="I102" s="1"/>
      <c r="J102" s="130"/>
      <c r="K102" s="130"/>
      <c r="L102" s="130"/>
      <c r="M102" s="130"/>
      <c r="N102" s="13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2:40" s="2" customFormat="1" x14ac:dyDescent="0.25">
      <c r="B103" s="6"/>
      <c r="C103" s="1"/>
      <c r="F103" s="1"/>
      <c r="G103" s="1"/>
      <c r="H103" s="1"/>
      <c r="I103" s="1"/>
      <c r="J103" s="130"/>
      <c r="K103" s="130"/>
      <c r="L103" s="130"/>
      <c r="M103" s="130"/>
      <c r="N103" s="13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2:40" s="2" customFormat="1" x14ac:dyDescent="0.25">
      <c r="B104" s="6"/>
      <c r="C104" s="1"/>
      <c r="F104" s="1"/>
      <c r="G104" s="1"/>
      <c r="H104" s="1"/>
      <c r="I104" s="1"/>
      <c r="J104" s="130"/>
      <c r="K104" s="130"/>
      <c r="L104" s="130"/>
      <c r="M104" s="130"/>
      <c r="N104" s="13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2:40" s="2" customFormat="1" x14ac:dyDescent="0.25">
      <c r="B105" s="6"/>
      <c r="C105" s="1"/>
      <c r="F105" s="1"/>
      <c r="G105" s="1"/>
      <c r="H105" s="1"/>
      <c r="I105" s="1"/>
      <c r="J105" s="130"/>
      <c r="K105" s="130"/>
      <c r="L105" s="130"/>
      <c r="M105" s="130"/>
      <c r="N105" s="13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2:40" s="2" customFormat="1" x14ac:dyDescent="0.25">
      <c r="B106" s="6"/>
      <c r="C106" s="1"/>
      <c r="F106" s="1"/>
      <c r="G106" s="1"/>
      <c r="H106" s="1"/>
      <c r="I106" s="1"/>
      <c r="J106" s="130"/>
      <c r="K106" s="130"/>
      <c r="L106" s="130"/>
      <c r="M106" s="130"/>
      <c r="N106" s="13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2:40" s="2" customFormat="1" x14ac:dyDescent="0.25">
      <c r="B107" s="6"/>
      <c r="C107" s="1"/>
      <c r="F107" s="1"/>
      <c r="G107" s="1"/>
      <c r="H107" s="1"/>
      <c r="I107" s="1"/>
      <c r="J107" s="130"/>
      <c r="K107" s="130"/>
      <c r="L107" s="130"/>
      <c r="M107" s="130"/>
      <c r="N107" s="13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2:40" s="2" customFormat="1" x14ac:dyDescent="0.25">
      <c r="B108" s="6"/>
      <c r="C108" s="1"/>
      <c r="F108" s="1"/>
      <c r="G108" s="1"/>
      <c r="H108" s="1"/>
      <c r="I108" s="1"/>
      <c r="J108" s="130"/>
      <c r="K108" s="130"/>
      <c r="L108" s="130"/>
      <c r="M108" s="130"/>
      <c r="N108" s="13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2:40" s="2" customFormat="1" x14ac:dyDescent="0.25">
      <c r="B109" s="6"/>
      <c r="C109" s="1"/>
      <c r="F109" s="1"/>
      <c r="G109" s="1"/>
      <c r="H109" s="1"/>
      <c r="I109" s="1"/>
      <c r="J109" s="130"/>
      <c r="K109" s="130"/>
      <c r="L109" s="130"/>
      <c r="M109" s="130"/>
      <c r="N109" s="13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2:40" s="2" customFormat="1" x14ac:dyDescent="0.25">
      <c r="B110" s="6"/>
      <c r="C110" s="1"/>
      <c r="F110" s="1"/>
      <c r="G110" s="1"/>
      <c r="H110" s="1"/>
      <c r="I110" s="1"/>
      <c r="J110" s="130"/>
      <c r="K110" s="130"/>
      <c r="L110" s="130"/>
      <c r="M110" s="130"/>
      <c r="N110" s="13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2:40" s="2" customFormat="1" x14ac:dyDescent="0.25">
      <c r="B111" s="6"/>
      <c r="C111" s="1"/>
      <c r="F111" s="1"/>
      <c r="G111" s="1"/>
      <c r="H111" s="1"/>
      <c r="I111" s="1"/>
      <c r="J111" s="130"/>
      <c r="K111" s="130"/>
      <c r="L111" s="130"/>
      <c r="M111" s="130"/>
      <c r="N111" s="13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2:40" s="2" customFormat="1" x14ac:dyDescent="0.25">
      <c r="B112" s="6"/>
      <c r="C112" s="1"/>
      <c r="F112" s="1"/>
      <c r="G112" s="1"/>
      <c r="H112" s="1"/>
      <c r="I112" s="1"/>
      <c r="J112" s="130"/>
      <c r="K112" s="130"/>
      <c r="L112" s="130"/>
      <c r="M112" s="130"/>
      <c r="N112" s="13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2:40" s="2" customFormat="1" x14ac:dyDescent="0.25">
      <c r="B113" s="6"/>
      <c r="C113" s="1"/>
      <c r="F113" s="1"/>
      <c r="G113" s="1"/>
      <c r="H113" s="1"/>
      <c r="I113" s="1"/>
      <c r="J113" s="130"/>
      <c r="K113" s="130"/>
      <c r="L113" s="130"/>
      <c r="M113" s="130"/>
      <c r="N113" s="13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2:40" s="2" customFormat="1" x14ac:dyDescent="0.25">
      <c r="B114" s="6"/>
      <c r="C114" s="1"/>
      <c r="F114" s="1"/>
      <c r="G114" s="1"/>
      <c r="H114" s="1"/>
      <c r="I114" s="1"/>
      <c r="J114" s="130"/>
      <c r="K114" s="130"/>
      <c r="L114" s="130"/>
      <c r="M114" s="130"/>
      <c r="N114" s="13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2:40" s="2" customFormat="1" x14ac:dyDescent="0.25">
      <c r="B115" s="6"/>
      <c r="C115" s="1"/>
      <c r="F115" s="1"/>
      <c r="G115" s="1"/>
      <c r="H115" s="1"/>
      <c r="I115" s="1"/>
      <c r="J115" s="130"/>
      <c r="K115" s="130"/>
      <c r="L115" s="130"/>
      <c r="M115" s="130"/>
      <c r="N115" s="13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2:40" s="2" customFormat="1" x14ac:dyDescent="0.25">
      <c r="B116" s="6"/>
      <c r="C116" s="1"/>
      <c r="F116" s="1"/>
      <c r="G116" s="1"/>
      <c r="H116" s="1"/>
      <c r="I116" s="1"/>
      <c r="J116" s="130"/>
      <c r="K116" s="130"/>
      <c r="L116" s="130"/>
      <c r="M116" s="130"/>
      <c r="N116" s="13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2:40" s="2" customFormat="1" x14ac:dyDescent="0.25">
      <c r="B117" s="6"/>
      <c r="C117" s="1"/>
      <c r="F117" s="1"/>
      <c r="G117" s="1"/>
      <c r="H117" s="1"/>
      <c r="I117" s="1"/>
      <c r="J117" s="130"/>
      <c r="K117" s="130"/>
      <c r="L117" s="130"/>
      <c r="M117" s="130"/>
      <c r="N117" s="13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2:40" s="2" customFormat="1" x14ac:dyDescent="0.25">
      <c r="B118" s="6"/>
      <c r="C118" s="1"/>
      <c r="F118" s="1"/>
      <c r="G118" s="1"/>
      <c r="H118" s="1"/>
      <c r="I118" s="1"/>
      <c r="J118" s="130"/>
      <c r="K118" s="130"/>
      <c r="L118" s="130"/>
      <c r="M118" s="130"/>
      <c r="N118" s="13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2:40" s="2" customFormat="1" x14ac:dyDescent="0.25">
      <c r="B119" s="6"/>
      <c r="C119" s="1"/>
      <c r="F119" s="1"/>
      <c r="G119" s="1"/>
      <c r="H119" s="1"/>
      <c r="I119" s="1"/>
      <c r="J119" s="130"/>
      <c r="K119" s="130"/>
      <c r="L119" s="130"/>
      <c r="M119" s="130"/>
      <c r="N119" s="13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2:40" s="2" customFormat="1" x14ac:dyDescent="0.25">
      <c r="B120" s="6"/>
      <c r="C120" s="1"/>
      <c r="F120" s="1"/>
      <c r="G120" s="1"/>
      <c r="H120" s="1"/>
      <c r="I120" s="1"/>
      <c r="J120" s="130"/>
      <c r="K120" s="130"/>
      <c r="L120" s="130"/>
      <c r="M120" s="130"/>
      <c r="N120" s="13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2:40" s="2" customFormat="1" x14ac:dyDescent="0.25">
      <c r="B121" s="6"/>
      <c r="C121" s="1"/>
      <c r="F121" s="1"/>
      <c r="G121" s="1"/>
      <c r="H121" s="1"/>
      <c r="I121" s="1"/>
      <c r="J121" s="130"/>
      <c r="K121" s="130"/>
      <c r="L121" s="130"/>
      <c r="M121" s="130"/>
      <c r="N121" s="13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2:40" s="2" customFormat="1" x14ac:dyDescent="0.25">
      <c r="B122" s="6"/>
      <c r="C122" s="1"/>
      <c r="F122" s="1"/>
      <c r="G122" s="1"/>
      <c r="H122" s="1"/>
      <c r="I122" s="1"/>
      <c r="J122" s="130"/>
      <c r="K122" s="130"/>
      <c r="L122" s="130"/>
      <c r="M122" s="130"/>
      <c r="N122" s="13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2:40" s="2" customFormat="1" x14ac:dyDescent="0.25">
      <c r="B123" s="6"/>
      <c r="C123" s="1"/>
      <c r="F123" s="1"/>
      <c r="G123" s="1"/>
      <c r="H123" s="1"/>
      <c r="I123" s="1"/>
      <c r="J123" s="130"/>
      <c r="K123" s="130"/>
      <c r="L123" s="130"/>
      <c r="M123" s="130"/>
      <c r="N123" s="13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2:40" s="2" customFormat="1" x14ac:dyDescent="0.25">
      <c r="B124" s="6"/>
      <c r="C124" s="1"/>
      <c r="F124" s="1"/>
      <c r="G124" s="1"/>
      <c r="H124" s="1"/>
      <c r="I124" s="1"/>
      <c r="J124" s="130"/>
      <c r="K124" s="130"/>
      <c r="L124" s="130"/>
      <c r="M124" s="130"/>
      <c r="N124" s="13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2:40" s="2" customFormat="1" x14ac:dyDescent="0.25">
      <c r="B125" s="6"/>
      <c r="C125" s="1"/>
      <c r="F125" s="1"/>
      <c r="G125" s="1"/>
      <c r="H125" s="1"/>
      <c r="I125" s="1"/>
      <c r="J125" s="130"/>
      <c r="K125" s="130"/>
      <c r="L125" s="130"/>
      <c r="M125" s="130"/>
      <c r="N125" s="13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2:40" s="2" customFormat="1" x14ac:dyDescent="0.25">
      <c r="B126" s="6"/>
      <c r="C126" s="1"/>
      <c r="F126" s="1"/>
      <c r="G126" s="1"/>
      <c r="H126" s="1"/>
      <c r="I126" s="1"/>
      <c r="J126" s="130"/>
      <c r="K126" s="130"/>
      <c r="L126" s="130"/>
      <c r="M126" s="130"/>
      <c r="N126" s="13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2:40" s="2" customFormat="1" x14ac:dyDescent="0.25">
      <c r="B127" s="6"/>
      <c r="C127" s="1"/>
      <c r="F127" s="1"/>
      <c r="G127" s="1"/>
      <c r="H127" s="1"/>
      <c r="I127" s="1"/>
      <c r="J127" s="130"/>
      <c r="K127" s="130"/>
      <c r="L127" s="130"/>
      <c r="M127" s="130"/>
      <c r="N127" s="13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2:40" s="2" customFormat="1" x14ac:dyDescent="0.25">
      <c r="B128" s="6"/>
      <c r="C128" s="1"/>
      <c r="F128" s="1"/>
      <c r="G128" s="1"/>
      <c r="H128" s="1"/>
      <c r="I128" s="1"/>
      <c r="J128" s="130"/>
      <c r="K128" s="130"/>
      <c r="L128" s="130"/>
      <c r="M128" s="130"/>
      <c r="N128" s="13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2:40" s="2" customFormat="1" x14ac:dyDescent="0.25">
      <c r="B129" s="6"/>
      <c r="C129" s="1"/>
      <c r="F129" s="1"/>
      <c r="G129" s="1"/>
      <c r="H129" s="1"/>
      <c r="I129" s="1"/>
      <c r="J129" s="130"/>
      <c r="K129" s="130"/>
      <c r="L129" s="130"/>
      <c r="M129" s="130"/>
      <c r="N129" s="13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2:40" s="2" customFormat="1" x14ac:dyDescent="0.25">
      <c r="B130" s="6"/>
      <c r="C130" s="1"/>
      <c r="F130" s="1"/>
      <c r="G130" s="1"/>
      <c r="H130" s="1"/>
      <c r="I130" s="1"/>
      <c r="J130" s="130"/>
      <c r="K130" s="130"/>
      <c r="L130" s="130"/>
      <c r="M130" s="130"/>
      <c r="N130" s="13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2:40" s="2" customFormat="1" x14ac:dyDescent="0.25">
      <c r="B131" s="6"/>
      <c r="C131" s="1"/>
      <c r="F131" s="1"/>
      <c r="G131" s="1"/>
      <c r="H131" s="1"/>
      <c r="I131" s="1"/>
      <c r="J131" s="130"/>
      <c r="K131" s="130"/>
      <c r="L131" s="130"/>
      <c r="M131" s="130"/>
      <c r="N131" s="13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2:40" s="2" customFormat="1" x14ac:dyDescent="0.25">
      <c r="B132" s="6"/>
      <c r="C132" s="1"/>
      <c r="F132" s="1"/>
      <c r="G132" s="1"/>
      <c r="H132" s="1"/>
      <c r="I132" s="1"/>
      <c r="J132" s="130"/>
      <c r="K132" s="130"/>
      <c r="L132" s="130"/>
      <c r="M132" s="130"/>
      <c r="N132" s="13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2:40" s="2" customFormat="1" x14ac:dyDescent="0.25">
      <c r="B133" s="6"/>
      <c r="C133" s="1"/>
      <c r="F133" s="1"/>
      <c r="G133" s="1"/>
      <c r="H133" s="1"/>
      <c r="I133" s="1"/>
      <c r="J133" s="130"/>
      <c r="K133" s="130"/>
      <c r="L133" s="130"/>
      <c r="M133" s="130"/>
      <c r="N133" s="13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2:40" s="2" customFormat="1" x14ac:dyDescent="0.25">
      <c r="B134" s="6"/>
      <c r="C134" s="1"/>
      <c r="F134" s="1"/>
      <c r="G134" s="1"/>
      <c r="H134" s="1"/>
      <c r="I134" s="1"/>
      <c r="J134" s="130"/>
      <c r="K134" s="130"/>
      <c r="L134" s="130"/>
      <c r="M134" s="130"/>
      <c r="N134" s="13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2:40" s="2" customFormat="1" x14ac:dyDescent="0.25">
      <c r="B135" s="6"/>
      <c r="C135" s="1"/>
      <c r="F135" s="1"/>
      <c r="G135" s="1"/>
      <c r="H135" s="1"/>
      <c r="I135" s="1"/>
      <c r="J135" s="130"/>
      <c r="K135" s="130"/>
      <c r="L135" s="130"/>
      <c r="M135" s="130"/>
      <c r="N135" s="13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2:40" s="2" customFormat="1" x14ac:dyDescent="0.25">
      <c r="B136" s="6"/>
      <c r="C136" s="1"/>
      <c r="F136" s="1"/>
      <c r="G136" s="1"/>
      <c r="H136" s="1"/>
      <c r="I136" s="1"/>
      <c r="J136" s="130"/>
      <c r="K136" s="130"/>
      <c r="L136" s="130"/>
      <c r="M136" s="130"/>
      <c r="N136" s="13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2:40" s="2" customFormat="1" x14ac:dyDescent="0.25">
      <c r="B137" s="6"/>
      <c r="C137" s="1"/>
      <c r="F137" s="1"/>
      <c r="G137" s="1"/>
      <c r="H137" s="1"/>
      <c r="I137" s="1"/>
      <c r="J137" s="130"/>
      <c r="K137" s="130"/>
      <c r="L137" s="130"/>
      <c r="M137" s="130"/>
      <c r="N137" s="13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2:40" s="2" customFormat="1" x14ac:dyDescent="0.25">
      <c r="B138" s="6"/>
      <c r="C138" s="1"/>
      <c r="F138" s="1"/>
      <c r="G138" s="1"/>
      <c r="H138" s="1"/>
      <c r="I138" s="1"/>
      <c r="J138" s="130"/>
      <c r="K138" s="130"/>
      <c r="L138" s="130"/>
      <c r="M138" s="130"/>
      <c r="N138" s="13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2:40" s="2" customFormat="1" x14ac:dyDescent="0.25">
      <c r="B139" s="6"/>
      <c r="C139" s="1"/>
      <c r="F139" s="1"/>
      <c r="G139" s="1"/>
      <c r="H139" s="1"/>
      <c r="I139" s="1"/>
      <c r="J139" s="130"/>
      <c r="K139" s="130"/>
      <c r="L139" s="130"/>
      <c r="M139" s="130"/>
      <c r="N139" s="13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2:40" s="2" customFormat="1" x14ac:dyDescent="0.25">
      <c r="B140" s="6"/>
      <c r="C140" s="1"/>
      <c r="F140" s="1"/>
      <c r="G140" s="1"/>
      <c r="H140" s="1"/>
      <c r="I140" s="1"/>
      <c r="J140" s="130"/>
      <c r="K140" s="130"/>
      <c r="L140" s="130"/>
      <c r="M140" s="130"/>
      <c r="N140" s="13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2:40" s="2" customFormat="1" x14ac:dyDescent="0.25">
      <c r="B141" s="6"/>
      <c r="C141" s="1"/>
      <c r="F141" s="1"/>
      <c r="G141" s="1"/>
      <c r="H141" s="1"/>
      <c r="I141" s="1"/>
      <c r="J141" s="130"/>
      <c r="K141" s="130"/>
      <c r="L141" s="130"/>
      <c r="M141" s="130"/>
      <c r="N141" s="13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2:40" s="2" customFormat="1" x14ac:dyDescent="0.25">
      <c r="B142" s="6"/>
      <c r="C142" s="1"/>
      <c r="F142" s="1"/>
      <c r="G142" s="1"/>
      <c r="H142" s="1"/>
      <c r="I142" s="1"/>
      <c r="J142" s="130"/>
      <c r="K142" s="130"/>
      <c r="L142" s="130"/>
      <c r="M142" s="130"/>
      <c r="N142" s="13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2:40" s="2" customFormat="1" x14ac:dyDescent="0.25">
      <c r="B143" s="6"/>
      <c r="C143" s="1"/>
      <c r="F143" s="1"/>
      <c r="G143" s="1"/>
      <c r="H143" s="1"/>
      <c r="I143" s="1"/>
      <c r="J143" s="130"/>
      <c r="K143" s="130"/>
      <c r="L143" s="130"/>
      <c r="M143" s="130"/>
      <c r="N143" s="13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2:40" s="2" customFormat="1" x14ac:dyDescent="0.25">
      <c r="B144" s="6"/>
      <c r="C144" s="1"/>
      <c r="F144" s="1"/>
      <c r="G144" s="1"/>
      <c r="H144" s="1"/>
      <c r="I144" s="1"/>
      <c r="J144" s="130"/>
      <c r="K144" s="130"/>
      <c r="L144" s="130"/>
      <c r="M144" s="130"/>
      <c r="N144" s="13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2:40" s="2" customFormat="1" x14ac:dyDescent="0.25">
      <c r="B145" s="6"/>
      <c r="C145" s="1"/>
      <c r="F145" s="1"/>
      <c r="G145" s="1"/>
      <c r="H145" s="1"/>
      <c r="I145" s="1"/>
      <c r="J145" s="130"/>
      <c r="K145" s="130"/>
      <c r="L145" s="130"/>
      <c r="M145" s="130"/>
      <c r="N145" s="13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2:40" s="2" customFormat="1" x14ac:dyDescent="0.25">
      <c r="B146" s="6"/>
      <c r="C146" s="1"/>
      <c r="F146" s="1"/>
      <c r="G146" s="1"/>
      <c r="H146" s="1"/>
      <c r="I146" s="1"/>
      <c r="J146" s="130"/>
      <c r="K146" s="130"/>
      <c r="L146" s="130"/>
      <c r="M146" s="130"/>
      <c r="N146" s="13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2:40" s="2" customFormat="1" x14ac:dyDescent="0.25">
      <c r="B147" s="6"/>
      <c r="C147" s="1"/>
      <c r="F147" s="1"/>
      <c r="G147" s="1"/>
      <c r="H147" s="1"/>
      <c r="I147" s="1"/>
      <c r="J147" s="130"/>
      <c r="K147" s="130"/>
      <c r="L147" s="130"/>
      <c r="M147" s="130"/>
      <c r="N147" s="13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2:40" s="2" customFormat="1" x14ac:dyDescent="0.25">
      <c r="B148" s="6"/>
      <c r="C148" s="1"/>
      <c r="F148" s="1"/>
      <c r="G148" s="1"/>
      <c r="H148" s="1"/>
      <c r="I148" s="1"/>
      <c r="J148" s="130"/>
      <c r="K148" s="130"/>
      <c r="L148" s="130"/>
      <c r="M148" s="130"/>
      <c r="N148" s="13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2:40" s="2" customFormat="1" x14ac:dyDescent="0.25">
      <c r="B149" s="6"/>
      <c r="C149" s="1"/>
      <c r="F149" s="1"/>
      <c r="G149" s="1"/>
      <c r="H149" s="1"/>
      <c r="I149" s="1"/>
      <c r="J149" s="130"/>
      <c r="K149" s="130"/>
      <c r="L149" s="130"/>
      <c r="M149" s="130"/>
      <c r="N149" s="13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2:40" s="2" customFormat="1" x14ac:dyDescent="0.25">
      <c r="B150" s="6"/>
      <c r="C150" s="1"/>
      <c r="F150" s="1"/>
      <c r="G150" s="1"/>
      <c r="H150" s="1"/>
      <c r="I150" s="1"/>
      <c r="J150" s="130"/>
      <c r="K150" s="130"/>
      <c r="L150" s="130"/>
      <c r="M150" s="130"/>
      <c r="N150" s="13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2:40" s="2" customFormat="1" x14ac:dyDescent="0.25">
      <c r="B151" s="6"/>
      <c r="C151" s="1"/>
      <c r="F151" s="1"/>
      <c r="G151" s="1"/>
      <c r="H151" s="1"/>
      <c r="I151" s="1"/>
      <c r="J151" s="130"/>
      <c r="K151" s="130"/>
      <c r="L151" s="130"/>
      <c r="M151" s="130"/>
      <c r="N151" s="13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2:40" s="2" customFormat="1" x14ac:dyDescent="0.25">
      <c r="B152" s="6"/>
      <c r="C152" s="1"/>
      <c r="F152" s="1"/>
      <c r="G152" s="1"/>
      <c r="H152" s="1"/>
      <c r="I152" s="1"/>
      <c r="J152" s="130"/>
      <c r="K152" s="130"/>
      <c r="L152" s="130"/>
      <c r="M152" s="130"/>
      <c r="N152" s="13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2:40" s="2" customFormat="1" x14ac:dyDescent="0.25">
      <c r="B153" s="6"/>
      <c r="C153" s="1"/>
      <c r="F153" s="1"/>
      <c r="G153" s="1"/>
      <c r="H153" s="1"/>
      <c r="I153" s="1"/>
      <c r="J153" s="130"/>
      <c r="K153" s="130"/>
      <c r="L153" s="130"/>
      <c r="M153" s="130"/>
      <c r="N153" s="13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2:40" s="2" customFormat="1" x14ac:dyDescent="0.25">
      <c r="B154" s="6"/>
      <c r="C154" s="1"/>
      <c r="F154" s="1"/>
      <c r="G154" s="1"/>
      <c r="H154" s="1"/>
      <c r="I154" s="1"/>
      <c r="J154" s="130"/>
      <c r="K154" s="130"/>
      <c r="L154" s="130"/>
      <c r="M154" s="130"/>
      <c r="N154" s="13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2:40" s="2" customFormat="1" x14ac:dyDescent="0.25">
      <c r="B155" s="6"/>
      <c r="C155" s="1"/>
      <c r="F155" s="1"/>
      <c r="G155" s="1"/>
      <c r="H155" s="1"/>
      <c r="I155" s="1"/>
      <c r="J155" s="130"/>
      <c r="K155" s="130"/>
      <c r="L155" s="130"/>
      <c r="M155" s="130"/>
      <c r="N155" s="13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2:40" s="2" customFormat="1" x14ac:dyDescent="0.25">
      <c r="B156" s="6"/>
      <c r="C156" s="1"/>
      <c r="F156" s="1"/>
      <c r="G156" s="1"/>
      <c r="H156" s="1"/>
      <c r="I156" s="1"/>
      <c r="J156" s="130"/>
      <c r="K156" s="130"/>
      <c r="L156" s="130"/>
      <c r="M156" s="130"/>
      <c r="N156" s="13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2:40" s="2" customFormat="1" x14ac:dyDescent="0.25">
      <c r="B157" s="6"/>
      <c r="C157" s="1"/>
      <c r="F157" s="1"/>
      <c r="G157" s="1"/>
      <c r="H157" s="1"/>
      <c r="I157" s="1"/>
      <c r="J157" s="130"/>
      <c r="K157" s="130"/>
      <c r="L157" s="130"/>
      <c r="M157" s="130"/>
      <c r="N157" s="13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2:40" s="2" customFormat="1" x14ac:dyDescent="0.25">
      <c r="B158" s="6"/>
      <c r="C158" s="1"/>
      <c r="F158" s="1"/>
      <c r="G158" s="1"/>
      <c r="H158" s="1"/>
      <c r="I158" s="1"/>
      <c r="J158" s="130"/>
      <c r="K158" s="130"/>
      <c r="L158" s="130"/>
      <c r="M158" s="130"/>
      <c r="N158" s="13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2:40" s="2" customFormat="1" x14ac:dyDescent="0.25">
      <c r="B159" s="6"/>
      <c r="C159" s="1"/>
      <c r="F159" s="1"/>
      <c r="G159" s="1"/>
      <c r="H159" s="1"/>
      <c r="I159" s="1"/>
      <c r="J159" s="130"/>
      <c r="K159" s="130"/>
      <c r="L159" s="130"/>
      <c r="M159" s="130"/>
      <c r="N159" s="13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2:40" s="2" customFormat="1" x14ac:dyDescent="0.25">
      <c r="B160" s="6"/>
      <c r="C160" s="1"/>
      <c r="F160" s="1"/>
      <c r="G160" s="1"/>
      <c r="H160" s="1"/>
      <c r="I160" s="1"/>
      <c r="J160" s="130"/>
      <c r="K160" s="130"/>
      <c r="L160" s="130"/>
      <c r="M160" s="130"/>
      <c r="N160" s="13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2:40" s="2" customFormat="1" x14ac:dyDescent="0.25">
      <c r="B161" s="6"/>
      <c r="C161" s="1"/>
      <c r="F161" s="1"/>
      <c r="G161" s="1"/>
      <c r="H161" s="1"/>
      <c r="I161" s="1"/>
      <c r="J161" s="130"/>
      <c r="K161" s="130"/>
      <c r="L161" s="130"/>
      <c r="M161" s="130"/>
      <c r="N161" s="13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2:40" s="2" customFormat="1" x14ac:dyDescent="0.25">
      <c r="B162" s="6"/>
      <c r="C162" s="1"/>
      <c r="F162" s="1"/>
      <c r="G162" s="1"/>
      <c r="H162" s="1"/>
      <c r="I162" s="1"/>
      <c r="J162" s="130"/>
      <c r="K162" s="130"/>
      <c r="L162" s="130"/>
      <c r="M162" s="130"/>
      <c r="N162" s="13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2:40" s="2" customFormat="1" x14ac:dyDescent="0.25">
      <c r="B163" s="6"/>
      <c r="C163" s="1"/>
      <c r="F163" s="1"/>
      <c r="G163" s="1"/>
      <c r="H163" s="1"/>
      <c r="I163" s="1"/>
      <c r="J163" s="130"/>
      <c r="K163" s="130"/>
      <c r="L163" s="130"/>
      <c r="M163" s="130"/>
      <c r="N163" s="13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2:40" s="2" customFormat="1" x14ac:dyDescent="0.25">
      <c r="B164" s="6"/>
      <c r="C164" s="1"/>
      <c r="F164" s="1"/>
      <c r="G164" s="1"/>
      <c r="H164" s="1"/>
      <c r="I164" s="1"/>
      <c r="J164" s="130"/>
      <c r="K164" s="130"/>
      <c r="L164" s="130"/>
      <c r="M164" s="130"/>
      <c r="N164" s="13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2:40" s="2" customFormat="1" x14ac:dyDescent="0.25">
      <c r="B165" s="6"/>
      <c r="C165" s="1"/>
      <c r="F165" s="1"/>
      <c r="G165" s="1"/>
      <c r="H165" s="1"/>
      <c r="I165" s="1"/>
      <c r="J165" s="130"/>
      <c r="K165" s="130"/>
      <c r="L165" s="130"/>
      <c r="M165" s="130"/>
      <c r="N165" s="13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2:40" s="2" customFormat="1" x14ac:dyDescent="0.25">
      <c r="B166" s="6"/>
      <c r="C166" s="1"/>
      <c r="F166" s="1"/>
      <c r="G166" s="1"/>
      <c r="H166" s="1"/>
      <c r="I166" s="1"/>
      <c r="J166" s="130"/>
      <c r="K166" s="130"/>
      <c r="L166" s="130"/>
      <c r="M166" s="130"/>
      <c r="N166" s="13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2:40" s="2" customFormat="1" x14ac:dyDescent="0.25">
      <c r="B167" s="6"/>
      <c r="C167" s="1"/>
      <c r="F167" s="1"/>
      <c r="G167" s="1"/>
      <c r="H167" s="1"/>
      <c r="I167" s="1"/>
      <c r="J167" s="130"/>
      <c r="K167" s="130"/>
      <c r="L167" s="130"/>
      <c r="M167" s="130"/>
      <c r="N167" s="13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2:40" s="2" customFormat="1" x14ac:dyDescent="0.25">
      <c r="B168" s="6"/>
      <c r="C168" s="1"/>
      <c r="F168" s="1"/>
      <c r="G168" s="1"/>
      <c r="H168" s="1"/>
      <c r="I168" s="1"/>
      <c r="J168" s="130"/>
      <c r="K168" s="130"/>
      <c r="L168" s="130"/>
      <c r="M168" s="130"/>
      <c r="N168" s="13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2:40" s="2" customFormat="1" x14ac:dyDescent="0.25">
      <c r="B169" s="6"/>
      <c r="C169" s="1"/>
      <c r="F169" s="1"/>
      <c r="G169" s="1"/>
      <c r="H169" s="1"/>
      <c r="I169" s="1"/>
      <c r="J169" s="130"/>
      <c r="K169" s="130"/>
      <c r="L169" s="130"/>
      <c r="M169" s="130"/>
      <c r="N169" s="13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2:40" s="2" customFormat="1" x14ac:dyDescent="0.25">
      <c r="B170" s="6"/>
      <c r="C170" s="1"/>
      <c r="F170" s="1"/>
      <c r="G170" s="1"/>
      <c r="H170" s="1"/>
      <c r="I170" s="1"/>
      <c r="J170" s="130"/>
      <c r="K170" s="130"/>
      <c r="L170" s="130"/>
      <c r="M170" s="130"/>
      <c r="N170" s="13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2:40" s="2" customFormat="1" x14ac:dyDescent="0.25">
      <c r="B171" s="6"/>
      <c r="C171" s="1"/>
      <c r="F171" s="1"/>
      <c r="G171" s="1"/>
      <c r="H171" s="1"/>
      <c r="I171" s="1"/>
      <c r="J171" s="130"/>
      <c r="K171" s="130"/>
      <c r="L171" s="130"/>
      <c r="M171" s="130"/>
      <c r="N171" s="13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2:40" s="2" customFormat="1" x14ac:dyDescent="0.25">
      <c r="B172" s="6"/>
      <c r="C172" s="1"/>
      <c r="F172" s="1"/>
      <c r="G172" s="1"/>
      <c r="H172" s="1"/>
      <c r="I172" s="1"/>
      <c r="J172" s="130"/>
      <c r="K172" s="130"/>
      <c r="L172" s="130"/>
      <c r="M172" s="130"/>
      <c r="N172" s="13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2:40" s="2" customFormat="1" x14ac:dyDescent="0.25">
      <c r="B173" s="6"/>
      <c r="C173" s="1"/>
      <c r="F173" s="1"/>
      <c r="G173" s="1"/>
      <c r="H173" s="1"/>
      <c r="I173" s="1"/>
      <c r="J173" s="130"/>
      <c r="K173" s="130"/>
      <c r="L173" s="130"/>
      <c r="M173" s="130"/>
      <c r="N173" s="13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2:40" s="2" customFormat="1" x14ac:dyDescent="0.25">
      <c r="B174" s="6"/>
      <c r="C174" s="1"/>
      <c r="F174" s="1"/>
      <c r="G174" s="1"/>
      <c r="H174" s="1"/>
      <c r="I174" s="1"/>
      <c r="J174" s="130"/>
      <c r="K174" s="130"/>
      <c r="L174" s="130"/>
      <c r="M174" s="130"/>
      <c r="N174" s="13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2:40" s="2" customFormat="1" x14ac:dyDescent="0.25">
      <c r="B175" s="6"/>
      <c r="C175" s="1"/>
      <c r="F175" s="1"/>
      <c r="G175" s="1"/>
      <c r="H175" s="1"/>
      <c r="I175" s="1"/>
      <c r="J175" s="130"/>
      <c r="K175" s="130"/>
      <c r="L175" s="130"/>
      <c r="M175" s="130"/>
      <c r="N175" s="13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2:40" s="2" customFormat="1" x14ac:dyDescent="0.25">
      <c r="B176" s="6"/>
      <c r="C176" s="1"/>
      <c r="F176" s="1"/>
      <c r="G176" s="1"/>
      <c r="H176" s="1"/>
      <c r="I176" s="1"/>
      <c r="J176" s="130"/>
      <c r="K176" s="130"/>
      <c r="L176" s="130"/>
      <c r="M176" s="130"/>
      <c r="N176" s="13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2:40" s="2" customFormat="1" x14ac:dyDescent="0.25">
      <c r="B177" s="6"/>
      <c r="C177" s="1"/>
      <c r="F177" s="1"/>
      <c r="G177" s="1"/>
      <c r="H177" s="1"/>
      <c r="I177" s="1"/>
      <c r="J177" s="130"/>
      <c r="K177" s="130"/>
      <c r="L177" s="130"/>
      <c r="M177" s="130"/>
      <c r="N177" s="13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2:40" s="2" customFormat="1" x14ac:dyDescent="0.25">
      <c r="B178" s="6"/>
      <c r="C178" s="1"/>
      <c r="F178" s="1"/>
      <c r="G178" s="1"/>
      <c r="H178" s="1"/>
      <c r="I178" s="1"/>
      <c r="J178" s="130"/>
      <c r="K178" s="130"/>
      <c r="L178" s="130"/>
      <c r="M178" s="130"/>
      <c r="N178" s="13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2:40" s="2" customFormat="1" x14ac:dyDescent="0.25">
      <c r="B179" s="6"/>
      <c r="C179" s="1"/>
      <c r="F179" s="1"/>
      <c r="G179" s="1"/>
      <c r="H179" s="1"/>
      <c r="I179" s="1"/>
      <c r="J179" s="130"/>
      <c r="K179" s="130"/>
      <c r="L179" s="130"/>
      <c r="M179" s="130"/>
      <c r="N179" s="13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2:40" s="2" customFormat="1" x14ac:dyDescent="0.25">
      <c r="B180" s="6"/>
      <c r="C180" s="1"/>
      <c r="F180" s="1"/>
      <c r="G180" s="1"/>
      <c r="H180" s="1"/>
      <c r="I180" s="1"/>
      <c r="J180" s="130"/>
      <c r="K180" s="130"/>
      <c r="L180" s="130"/>
      <c r="M180" s="130"/>
      <c r="N180" s="13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2:40" s="2" customFormat="1" x14ac:dyDescent="0.25">
      <c r="B181" s="6"/>
      <c r="C181" s="1"/>
      <c r="F181" s="1"/>
      <c r="G181" s="1"/>
      <c r="H181" s="1"/>
      <c r="I181" s="1"/>
      <c r="J181" s="130"/>
      <c r="K181" s="130"/>
      <c r="L181" s="130"/>
      <c r="M181" s="130"/>
      <c r="N181" s="13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2:40" s="2" customFormat="1" x14ac:dyDescent="0.25">
      <c r="B182" s="6"/>
      <c r="C182" s="1"/>
      <c r="F182" s="1"/>
      <c r="G182" s="1"/>
      <c r="H182" s="1"/>
      <c r="I182" s="1"/>
      <c r="J182" s="130"/>
      <c r="K182" s="130"/>
      <c r="L182" s="130"/>
      <c r="M182" s="130"/>
      <c r="N182" s="13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2:40" s="2" customFormat="1" x14ac:dyDescent="0.25">
      <c r="B183" s="6"/>
      <c r="C183" s="1"/>
      <c r="F183" s="1"/>
      <c r="G183" s="1"/>
      <c r="H183" s="1"/>
      <c r="I183" s="1"/>
      <c r="J183" s="130"/>
      <c r="K183" s="130"/>
      <c r="L183" s="130"/>
      <c r="M183" s="130"/>
      <c r="N183" s="13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2:40" s="2" customFormat="1" x14ac:dyDescent="0.25">
      <c r="B184" s="6"/>
      <c r="C184" s="1"/>
      <c r="F184" s="1"/>
      <c r="G184" s="1"/>
      <c r="H184" s="1"/>
      <c r="I184" s="1"/>
      <c r="J184" s="130"/>
      <c r="K184" s="130"/>
      <c r="L184" s="130"/>
      <c r="M184" s="130"/>
      <c r="N184" s="13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2:40" s="2" customFormat="1" x14ac:dyDescent="0.25">
      <c r="B185" s="6"/>
      <c r="C185" s="1"/>
      <c r="F185" s="1"/>
      <c r="G185" s="1"/>
      <c r="H185" s="1"/>
      <c r="I185" s="1"/>
      <c r="J185" s="130"/>
      <c r="K185" s="130"/>
      <c r="L185" s="130"/>
      <c r="M185" s="130"/>
      <c r="N185" s="13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2:40" s="2" customFormat="1" x14ac:dyDescent="0.25">
      <c r="B186" s="6"/>
      <c r="C186" s="1"/>
      <c r="F186" s="1"/>
      <c r="G186" s="1"/>
      <c r="H186" s="1"/>
      <c r="I186" s="1"/>
      <c r="J186" s="130"/>
      <c r="K186" s="130"/>
      <c r="L186" s="130"/>
      <c r="M186" s="130"/>
      <c r="N186" s="13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2:40" s="2" customFormat="1" x14ac:dyDescent="0.25">
      <c r="B187" s="6"/>
      <c r="C187" s="1"/>
      <c r="F187" s="1"/>
      <c r="G187" s="1"/>
      <c r="H187" s="1"/>
      <c r="I187" s="1"/>
      <c r="J187" s="130"/>
      <c r="K187" s="130"/>
      <c r="L187" s="130"/>
      <c r="M187" s="130"/>
      <c r="N187" s="13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2:40" s="2" customFormat="1" x14ac:dyDescent="0.25">
      <c r="B188" s="6"/>
      <c r="C188" s="1"/>
      <c r="F188" s="1"/>
      <c r="G188" s="1"/>
      <c r="H188" s="1"/>
      <c r="I188" s="1"/>
      <c r="J188" s="130"/>
      <c r="K188" s="130"/>
      <c r="L188" s="130"/>
      <c r="M188" s="130"/>
      <c r="N188" s="13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2:40" s="2" customFormat="1" x14ac:dyDescent="0.25">
      <c r="B189" s="6"/>
      <c r="C189" s="1"/>
      <c r="F189" s="1"/>
      <c r="G189" s="1"/>
      <c r="H189" s="1"/>
      <c r="I189" s="1"/>
      <c r="J189" s="130"/>
      <c r="K189" s="130"/>
      <c r="L189" s="130"/>
      <c r="M189" s="130"/>
      <c r="N189" s="13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2:40" s="2" customFormat="1" x14ac:dyDescent="0.25">
      <c r="B190" s="6"/>
      <c r="C190" s="1"/>
      <c r="F190" s="1"/>
      <c r="G190" s="1"/>
      <c r="H190" s="1"/>
      <c r="I190" s="1"/>
      <c r="J190" s="130"/>
      <c r="K190" s="130"/>
      <c r="L190" s="130"/>
      <c r="M190" s="130"/>
      <c r="N190" s="13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2:40" s="2" customFormat="1" x14ac:dyDescent="0.25">
      <c r="B191" s="6"/>
      <c r="C191" s="1"/>
      <c r="F191" s="1"/>
      <c r="G191" s="1"/>
      <c r="H191" s="1"/>
      <c r="I191" s="1"/>
      <c r="J191" s="130"/>
      <c r="K191" s="130"/>
      <c r="L191" s="130"/>
      <c r="M191" s="130"/>
      <c r="N191" s="13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2:40" s="2" customFormat="1" x14ac:dyDescent="0.25">
      <c r="B192" s="6"/>
      <c r="C192" s="1"/>
      <c r="F192" s="1"/>
      <c r="G192" s="1"/>
      <c r="H192" s="1"/>
      <c r="I192" s="1"/>
      <c r="J192" s="130"/>
      <c r="K192" s="130"/>
      <c r="L192" s="130"/>
      <c r="M192" s="130"/>
      <c r="N192" s="13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2:40" s="2" customFormat="1" x14ac:dyDescent="0.25">
      <c r="B193" s="6"/>
      <c r="C193" s="1"/>
      <c r="F193" s="1"/>
      <c r="G193" s="1"/>
      <c r="H193" s="1"/>
      <c r="I193" s="1"/>
      <c r="J193" s="130"/>
      <c r="K193" s="130"/>
      <c r="L193" s="130"/>
      <c r="M193" s="130"/>
      <c r="N193" s="13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2:40" s="2" customFormat="1" x14ac:dyDescent="0.25">
      <c r="B194" s="6"/>
      <c r="C194" s="1"/>
      <c r="F194" s="1"/>
      <c r="G194" s="1"/>
      <c r="H194" s="1"/>
      <c r="I194" s="1"/>
      <c r="J194" s="130"/>
      <c r="K194" s="130"/>
      <c r="L194" s="130"/>
      <c r="M194" s="130"/>
      <c r="N194" s="13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2:40" s="2" customFormat="1" x14ac:dyDescent="0.25">
      <c r="B195" s="6"/>
      <c r="C195" s="1"/>
      <c r="F195" s="1"/>
      <c r="G195" s="1"/>
      <c r="H195" s="1"/>
      <c r="I195" s="1"/>
      <c r="J195" s="130"/>
      <c r="K195" s="130"/>
      <c r="L195" s="130"/>
      <c r="M195" s="130"/>
      <c r="N195" s="13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2:40" x14ac:dyDescent="0.25"/>
    <row r="197" spans="2:40" x14ac:dyDescent="0.25"/>
    <row r="198" spans="2:40" x14ac:dyDescent="0.25"/>
    <row r="199" spans="2:40" x14ac:dyDescent="0.25"/>
    <row r="200" spans="2:40" x14ac:dyDescent="0.25"/>
    <row r="201" spans="2:40" x14ac:dyDescent="0.25"/>
    <row r="202" spans="2:40" x14ac:dyDescent="0.25"/>
    <row r="203" spans="2:40" x14ac:dyDescent="0.25"/>
    <row r="204" spans="2:40" x14ac:dyDescent="0.25"/>
    <row r="205" spans="2:40" x14ac:dyDescent="0.25"/>
    <row r="206" spans="2:40" x14ac:dyDescent="0.25"/>
    <row r="207" spans="2:40" x14ac:dyDescent="0.25"/>
    <row r="208" spans="2:40" s="2" customFormat="1" x14ac:dyDescent="0.25">
      <c r="B208" s="6"/>
      <c r="C208" s="1"/>
      <c r="F208" s="1"/>
      <c r="G208" s="1"/>
      <c r="H208" s="1"/>
      <c r="I208" s="1"/>
      <c r="J208" s="130"/>
      <c r="K208" s="130"/>
      <c r="L208" s="130"/>
      <c r="M208" s="130"/>
      <c r="N208" s="13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2:40" s="2" customFormat="1" x14ac:dyDescent="0.25">
      <c r="B209" s="6"/>
      <c r="C209" s="1"/>
      <c r="F209" s="1"/>
      <c r="G209" s="1"/>
      <c r="H209" s="1"/>
      <c r="I209" s="1"/>
      <c r="J209" s="130"/>
      <c r="K209" s="130"/>
      <c r="L209" s="130"/>
      <c r="M209" s="130"/>
      <c r="N209" s="13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2:40" s="2" customFormat="1" x14ac:dyDescent="0.25">
      <c r="B210" s="6"/>
      <c r="C210" s="1"/>
      <c r="F210" s="1"/>
      <c r="G210" s="1"/>
      <c r="H210" s="1"/>
      <c r="I210" s="1"/>
      <c r="J210" s="130"/>
      <c r="K210" s="130"/>
      <c r="L210" s="130"/>
      <c r="M210" s="130"/>
      <c r="N210" s="13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2:40" s="2" customFormat="1" x14ac:dyDescent="0.25">
      <c r="B211" s="6"/>
      <c r="C211" s="1"/>
      <c r="F211" s="1"/>
      <c r="G211" s="1"/>
      <c r="H211" s="1"/>
      <c r="I211" s="1"/>
      <c r="J211" s="130"/>
      <c r="K211" s="130"/>
      <c r="L211" s="130"/>
      <c r="M211" s="130"/>
      <c r="N211" s="13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2:40" s="2" customFormat="1" x14ac:dyDescent="0.25">
      <c r="B212" s="6"/>
      <c r="C212" s="1"/>
      <c r="F212" s="1"/>
      <c r="G212" s="1"/>
      <c r="H212" s="1"/>
      <c r="I212" s="1"/>
      <c r="J212" s="130"/>
      <c r="K212" s="130"/>
      <c r="L212" s="130"/>
      <c r="M212" s="130"/>
      <c r="N212" s="13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2:40" s="2" customFormat="1" x14ac:dyDescent="0.25">
      <c r="B213" s="6"/>
      <c r="C213" s="1"/>
      <c r="F213" s="1"/>
      <c r="G213" s="1"/>
      <c r="H213" s="1"/>
      <c r="I213" s="1"/>
      <c r="J213" s="130"/>
      <c r="K213" s="130"/>
      <c r="L213" s="130"/>
      <c r="M213" s="130"/>
      <c r="N213" s="13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2:40" s="2" customFormat="1" x14ac:dyDescent="0.25">
      <c r="B214" s="6"/>
      <c r="C214" s="1"/>
      <c r="F214" s="1"/>
      <c r="G214" s="1"/>
      <c r="H214" s="1"/>
      <c r="I214" s="1"/>
      <c r="J214" s="130"/>
      <c r="K214" s="130"/>
      <c r="L214" s="130"/>
      <c r="M214" s="130"/>
      <c r="N214" s="13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2:40" s="2" customFormat="1" x14ac:dyDescent="0.25">
      <c r="B215" s="6"/>
      <c r="C215" s="1"/>
      <c r="F215" s="1"/>
      <c r="G215" s="1"/>
      <c r="H215" s="1"/>
      <c r="I215" s="1"/>
      <c r="J215" s="130"/>
      <c r="K215" s="130"/>
      <c r="L215" s="130"/>
      <c r="M215" s="130"/>
      <c r="N215" s="13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2:40" s="2" customFormat="1" x14ac:dyDescent="0.25">
      <c r="B216" s="6"/>
      <c r="C216" s="1"/>
      <c r="F216" s="1"/>
      <c r="G216" s="1"/>
      <c r="H216" s="1"/>
      <c r="I216" s="1"/>
      <c r="J216" s="130"/>
      <c r="K216" s="130"/>
      <c r="L216" s="130"/>
      <c r="M216" s="130"/>
      <c r="N216" s="13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2:40" s="2" customFormat="1" x14ac:dyDescent="0.25">
      <c r="B217" s="6"/>
      <c r="C217" s="1"/>
      <c r="F217" s="1"/>
      <c r="G217" s="1"/>
      <c r="H217" s="1"/>
      <c r="I217" s="1"/>
      <c r="J217" s="130"/>
      <c r="K217" s="130"/>
      <c r="L217" s="130"/>
      <c r="M217" s="130"/>
      <c r="N217" s="13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2:40" s="2" customFormat="1" x14ac:dyDescent="0.25">
      <c r="B218" s="6"/>
      <c r="C218" s="1"/>
      <c r="F218" s="1"/>
      <c r="G218" s="1"/>
      <c r="H218" s="1"/>
      <c r="I218" s="1"/>
      <c r="J218" s="130"/>
      <c r="K218" s="130"/>
      <c r="L218" s="130"/>
      <c r="M218" s="130"/>
      <c r="N218" s="13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2:40" s="2" customFormat="1" x14ac:dyDescent="0.25">
      <c r="B219" s="6"/>
      <c r="C219" s="1"/>
      <c r="F219" s="1"/>
      <c r="G219" s="1"/>
      <c r="H219" s="1"/>
      <c r="I219" s="1"/>
      <c r="J219" s="130"/>
      <c r="K219" s="130"/>
      <c r="L219" s="130"/>
      <c r="M219" s="130"/>
      <c r="N219" s="13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2:40" s="2" customFormat="1" x14ac:dyDescent="0.25">
      <c r="B220" s="6"/>
      <c r="C220" s="1"/>
      <c r="F220" s="1"/>
      <c r="G220" s="1"/>
      <c r="H220" s="1"/>
      <c r="I220" s="1"/>
      <c r="J220" s="130"/>
      <c r="K220" s="130"/>
      <c r="L220" s="130"/>
      <c r="M220" s="130"/>
      <c r="N220" s="13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2:40" s="2" customFormat="1" x14ac:dyDescent="0.25">
      <c r="B221" s="6"/>
      <c r="C221" s="1"/>
      <c r="F221" s="1"/>
      <c r="G221" s="1"/>
      <c r="H221" s="1"/>
      <c r="I221" s="1"/>
      <c r="J221" s="130"/>
      <c r="K221" s="130"/>
      <c r="L221" s="130"/>
      <c r="M221" s="130"/>
      <c r="N221" s="13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2:40" s="2" customFormat="1" x14ac:dyDescent="0.25">
      <c r="B222" s="6"/>
      <c r="C222" s="1"/>
      <c r="F222" s="1"/>
      <c r="G222" s="1"/>
      <c r="H222" s="1"/>
      <c r="I222" s="1"/>
      <c r="J222" s="130"/>
      <c r="K222" s="130"/>
      <c r="L222" s="130"/>
      <c r="M222" s="130"/>
      <c r="N222" s="13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2:40" s="2" customFormat="1" x14ac:dyDescent="0.25">
      <c r="B223" s="6"/>
      <c r="C223" s="1"/>
      <c r="F223" s="1"/>
      <c r="G223" s="1"/>
      <c r="H223" s="1"/>
      <c r="I223" s="1"/>
      <c r="J223" s="130"/>
      <c r="K223" s="130"/>
      <c r="L223" s="130"/>
      <c r="M223" s="130"/>
      <c r="N223" s="13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2:40" s="2" customFormat="1" x14ac:dyDescent="0.25">
      <c r="B224" s="6"/>
      <c r="C224" s="1"/>
      <c r="F224" s="1"/>
      <c r="G224" s="1"/>
      <c r="H224" s="1"/>
      <c r="I224" s="1"/>
      <c r="J224" s="130"/>
      <c r="K224" s="130"/>
      <c r="L224" s="130"/>
      <c r="M224" s="130"/>
      <c r="N224" s="13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2:40" s="2" customFormat="1" x14ac:dyDescent="0.25">
      <c r="B225" s="6"/>
      <c r="C225" s="1"/>
      <c r="F225" s="1"/>
      <c r="G225" s="1"/>
      <c r="H225" s="1"/>
      <c r="I225" s="1"/>
      <c r="J225" s="130"/>
      <c r="K225" s="130"/>
      <c r="L225" s="130"/>
      <c r="M225" s="130"/>
      <c r="N225" s="13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2:40" s="2" customFormat="1" x14ac:dyDescent="0.25">
      <c r="B226" s="6"/>
      <c r="C226" s="1"/>
      <c r="F226" s="1"/>
      <c r="G226" s="1"/>
      <c r="H226" s="1"/>
      <c r="I226" s="1"/>
      <c r="J226" s="130"/>
      <c r="K226" s="130"/>
      <c r="L226" s="130"/>
      <c r="M226" s="130"/>
      <c r="N226" s="13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2:40" s="2" customFormat="1" x14ac:dyDescent="0.25">
      <c r="B227" s="6"/>
      <c r="C227" s="1"/>
      <c r="F227" s="1"/>
      <c r="G227" s="1"/>
      <c r="H227" s="1"/>
      <c r="I227" s="1"/>
      <c r="J227" s="130"/>
      <c r="K227" s="130"/>
      <c r="L227" s="130"/>
      <c r="M227" s="130"/>
      <c r="N227" s="13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2:40" s="2" customFormat="1" x14ac:dyDescent="0.25">
      <c r="B228" s="6"/>
      <c r="C228" s="1"/>
      <c r="F228" s="1"/>
      <c r="G228" s="1"/>
      <c r="H228" s="1"/>
      <c r="I228" s="1"/>
      <c r="J228" s="130"/>
      <c r="K228" s="130"/>
      <c r="L228" s="130"/>
      <c r="M228" s="130"/>
      <c r="N228" s="13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2:40" s="2" customFormat="1" x14ac:dyDescent="0.25">
      <c r="B229" s="6"/>
      <c r="C229" s="1"/>
      <c r="F229" s="1"/>
      <c r="G229" s="1"/>
      <c r="H229" s="1"/>
      <c r="I229" s="1"/>
      <c r="J229" s="130"/>
      <c r="K229" s="130"/>
      <c r="L229" s="130"/>
      <c r="M229" s="130"/>
      <c r="N229" s="13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2:40" s="2" customFormat="1" x14ac:dyDescent="0.25">
      <c r="B230" s="6"/>
      <c r="C230" s="1"/>
      <c r="F230" s="1"/>
      <c r="G230" s="1"/>
      <c r="H230" s="1"/>
      <c r="I230" s="1"/>
      <c r="J230" s="130"/>
      <c r="K230" s="130"/>
      <c r="L230" s="130"/>
      <c r="M230" s="130"/>
      <c r="N230" s="13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2:40" s="2" customFormat="1" x14ac:dyDescent="0.25">
      <c r="B231" s="6"/>
      <c r="C231" s="1"/>
      <c r="F231" s="1"/>
      <c r="G231" s="1"/>
      <c r="H231" s="1"/>
      <c r="I231" s="1"/>
      <c r="J231" s="130"/>
      <c r="K231" s="130"/>
      <c r="L231" s="130"/>
      <c r="M231" s="130"/>
      <c r="N231" s="13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2:40" s="2" customFormat="1" x14ac:dyDescent="0.25">
      <c r="B232" s="6"/>
      <c r="C232" s="1"/>
      <c r="F232" s="1"/>
      <c r="G232" s="1"/>
      <c r="H232" s="1"/>
      <c r="I232" s="1"/>
      <c r="J232" s="130"/>
      <c r="K232" s="130"/>
      <c r="L232" s="130"/>
      <c r="M232" s="130"/>
      <c r="N232" s="13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2:40" s="2" customFormat="1" x14ac:dyDescent="0.25">
      <c r="B233" s="6"/>
      <c r="C233" s="1"/>
      <c r="F233" s="1"/>
      <c r="G233" s="1"/>
      <c r="H233" s="1"/>
      <c r="I233" s="1"/>
      <c r="J233" s="130"/>
      <c r="K233" s="130"/>
      <c r="L233" s="130"/>
      <c r="M233" s="130"/>
      <c r="N233" s="13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2:40" s="2" customFormat="1" x14ac:dyDescent="0.25">
      <c r="B234" s="6"/>
      <c r="C234" s="1"/>
      <c r="F234" s="1"/>
      <c r="G234" s="1"/>
      <c r="H234" s="1"/>
      <c r="I234" s="1"/>
      <c r="J234" s="130"/>
      <c r="K234" s="130"/>
      <c r="L234" s="130"/>
      <c r="M234" s="130"/>
      <c r="N234" s="13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2:40" s="2" customFormat="1" x14ac:dyDescent="0.25">
      <c r="B235" s="6"/>
      <c r="C235" s="1"/>
      <c r="F235" s="1"/>
      <c r="G235" s="1"/>
      <c r="H235" s="1"/>
      <c r="I235" s="1"/>
      <c r="J235" s="130"/>
      <c r="K235" s="130"/>
      <c r="L235" s="130"/>
      <c r="M235" s="130"/>
      <c r="N235" s="13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2:40" s="2" customFormat="1" x14ac:dyDescent="0.25">
      <c r="B236" s="6"/>
      <c r="C236" s="1"/>
      <c r="F236" s="1"/>
      <c r="G236" s="1"/>
      <c r="H236" s="1"/>
      <c r="I236" s="1"/>
      <c r="J236" s="130"/>
      <c r="K236" s="130"/>
      <c r="L236" s="130"/>
      <c r="M236" s="130"/>
      <c r="N236" s="13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2:40" s="2" customFormat="1" x14ac:dyDescent="0.25">
      <c r="B237" s="6"/>
      <c r="C237" s="1"/>
      <c r="F237" s="1"/>
      <c r="G237" s="1"/>
      <c r="H237" s="1"/>
      <c r="I237" s="1"/>
      <c r="J237" s="130"/>
      <c r="K237" s="130"/>
      <c r="L237" s="130"/>
      <c r="M237" s="130"/>
      <c r="N237" s="13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2:40" s="2" customFormat="1" x14ac:dyDescent="0.25">
      <c r="B238" s="6"/>
      <c r="C238" s="1"/>
      <c r="F238" s="1"/>
      <c r="G238" s="1"/>
      <c r="H238" s="1"/>
      <c r="I238" s="1"/>
      <c r="J238" s="130"/>
      <c r="K238" s="130"/>
      <c r="L238" s="130"/>
      <c r="M238" s="130"/>
      <c r="N238" s="13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2:40" s="2" customFormat="1" x14ac:dyDescent="0.25">
      <c r="B239" s="6"/>
      <c r="C239" s="1"/>
      <c r="F239" s="1"/>
      <c r="G239" s="1"/>
      <c r="H239" s="1"/>
      <c r="I239" s="1"/>
      <c r="J239" s="130"/>
      <c r="K239" s="130"/>
      <c r="L239" s="130"/>
      <c r="M239" s="130"/>
      <c r="N239" s="13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2:40" s="2" customFormat="1" x14ac:dyDescent="0.25">
      <c r="B240" s="6"/>
      <c r="C240" s="1"/>
      <c r="F240" s="1"/>
      <c r="G240" s="1"/>
      <c r="H240" s="1"/>
      <c r="I240" s="1"/>
      <c r="J240" s="130"/>
      <c r="K240" s="130"/>
      <c r="L240" s="130"/>
      <c r="M240" s="130"/>
      <c r="N240" s="13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2:40" s="2" customFormat="1" x14ac:dyDescent="0.25">
      <c r="B241" s="6"/>
      <c r="C241" s="1"/>
      <c r="F241" s="1"/>
      <c r="G241" s="1"/>
      <c r="H241" s="1"/>
      <c r="I241" s="1"/>
      <c r="J241" s="130"/>
      <c r="K241" s="130"/>
      <c r="L241" s="130"/>
      <c r="M241" s="130"/>
      <c r="N241" s="13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2:40" s="2" customFormat="1" x14ac:dyDescent="0.25">
      <c r="B242" s="6"/>
      <c r="C242" s="1"/>
      <c r="F242" s="1"/>
      <c r="G242" s="1"/>
      <c r="H242" s="1"/>
      <c r="I242" s="1"/>
      <c r="J242" s="130"/>
      <c r="K242" s="130"/>
      <c r="L242" s="130"/>
      <c r="M242" s="130"/>
      <c r="N242" s="13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2:40" s="2" customFormat="1" x14ac:dyDescent="0.25">
      <c r="B243" s="6"/>
      <c r="C243" s="1"/>
      <c r="F243" s="1"/>
      <c r="G243" s="1"/>
      <c r="H243" s="1"/>
      <c r="I243" s="1"/>
      <c r="J243" s="130"/>
      <c r="K243" s="130"/>
      <c r="L243" s="130"/>
      <c r="M243" s="130"/>
      <c r="N243" s="13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2:40" s="2" customFormat="1" x14ac:dyDescent="0.25">
      <c r="B244" s="6"/>
      <c r="C244" s="1"/>
      <c r="F244" s="1"/>
      <c r="G244" s="1"/>
      <c r="H244" s="1"/>
      <c r="I244" s="1"/>
      <c r="J244" s="130"/>
      <c r="K244" s="130"/>
      <c r="L244" s="130"/>
      <c r="M244" s="130"/>
      <c r="N244" s="13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2:40" s="2" customFormat="1" x14ac:dyDescent="0.25">
      <c r="B245" s="6"/>
      <c r="C245" s="1"/>
      <c r="F245" s="1"/>
      <c r="G245" s="1"/>
      <c r="H245" s="1"/>
      <c r="I245" s="1"/>
      <c r="J245" s="130"/>
      <c r="K245" s="130"/>
      <c r="L245" s="130"/>
      <c r="M245" s="130"/>
      <c r="N245" s="13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2:40" s="2" customFormat="1" x14ac:dyDescent="0.25">
      <c r="B246" s="6"/>
      <c r="C246" s="1"/>
      <c r="F246" s="1"/>
      <c r="G246" s="1"/>
      <c r="H246" s="1"/>
      <c r="I246" s="1"/>
      <c r="J246" s="130"/>
      <c r="K246" s="130"/>
      <c r="L246" s="130"/>
      <c r="M246" s="130"/>
      <c r="N246" s="13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2:40" s="2" customFormat="1" x14ac:dyDescent="0.25">
      <c r="B247" s="6"/>
      <c r="C247" s="1"/>
      <c r="F247" s="1"/>
      <c r="G247" s="1"/>
      <c r="H247" s="1"/>
      <c r="I247" s="1"/>
      <c r="J247" s="130"/>
      <c r="K247" s="130"/>
      <c r="L247" s="130"/>
      <c r="M247" s="130"/>
      <c r="N247" s="13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2:40" s="2" customFormat="1" x14ac:dyDescent="0.25">
      <c r="B248" s="6"/>
      <c r="C248" s="1"/>
      <c r="F248" s="1"/>
      <c r="G248" s="1"/>
      <c r="H248" s="1"/>
      <c r="I248" s="1"/>
      <c r="J248" s="130"/>
      <c r="K248" s="130"/>
      <c r="L248" s="130"/>
      <c r="M248" s="130"/>
      <c r="N248" s="13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2:40" s="2" customFormat="1" x14ac:dyDescent="0.25">
      <c r="B249" s="6"/>
      <c r="C249" s="1"/>
      <c r="F249" s="1"/>
      <c r="G249" s="1"/>
      <c r="H249" s="1"/>
      <c r="I249" s="1"/>
      <c r="J249" s="130"/>
      <c r="K249" s="130"/>
      <c r="L249" s="130"/>
      <c r="M249" s="130"/>
      <c r="N249" s="13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2:40" s="2" customFormat="1" x14ac:dyDescent="0.25">
      <c r="B250" s="6"/>
      <c r="C250" s="1"/>
      <c r="F250" s="1"/>
      <c r="G250" s="1"/>
      <c r="H250" s="1"/>
      <c r="I250" s="1"/>
      <c r="J250" s="130"/>
      <c r="K250" s="130"/>
      <c r="L250" s="130"/>
      <c r="M250" s="130"/>
      <c r="N250" s="13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2:40" s="2" customFormat="1" x14ac:dyDescent="0.25">
      <c r="B251" s="6"/>
      <c r="C251" s="1"/>
      <c r="F251" s="1"/>
      <c r="G251" s="1"/>
      <c r="H251" s="1"/>
      <c r="I251" s="1"/>
      <c r="J251" s="130"/>
      <c r="K251" s="130"/>
      <c r="L251" s="130"/>
      <c r="M251" s="130"/>
      <c r="N251" s="13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2:40" s="2" customFormat="1" x14ac:dyDescent="0.25">
      <c r="B252" s="6"/>
      <c r="C252" s="1"/>
      <c r="F252" s="1"/>
      <c r="G252" s="1"/>
      <c r="H252" s="1"/>
      <c r="I252" s="1"/>
      <c r="J252" s="130"/>
      <c r="K252" s="130"/>
      <c r="L252" s="130"/>
      <c r="M252" s="130"/>
      <c r="N252" s="13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2:40" s="2" customFormat="1" x14ac:dyDescent="0.25">
      <c r="B253" s="6"/>
      <c r="C253" s="1"/>
      <c r="F253" s="1"/>
      <c r="G253" s="1"/>
      <c r="H253" s="1"/>
      <c r="I253" s="1"/>
      <c r="J253" s="130"/>
      <c r="K253" s="130"/>
      <c r="L253" s="130"/>
      <c r="M253" s="130"/>
      <c r="N253" s="13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2:40" s="2" customFormat="1" x14ac:dyDescent="0.25">
      <c r="B254" s="6"/>
      <c r="C254" s="1"/>
      <c r="F254" s="1"/>
      <c r="G254" s="1"/>
      <c r="H254" s="1"/>
      <c r="I254" s="1"/>
      <c r="J254" s="130"/>
      <c r="K254" s="130"/>
      <c r="L254" s="130"/>
      <c r="M254" s="130"/>
      <c r="N254" s="13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2:40" s="2" customFormat="1" x14ac:dyDescent="0.25">
      <c r="B255" s="6"/>
      <c r="C255" s="1"/>
      <c r="F255" s="1"/>
      <c r="G255" s="1"/>
      <c r="H255" s="1"/>
      <c r="I255" s="1"/>
      <c r="J255" s="130"/>
      <c r="K255" s="130"/>
      <c r="L255" s="130"/>
      <c r="M255" s="130"/>
      <c r="N255" s="13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2:40" s="2" customFormat="1" x14ac:dyDescent="0.25">
      <c r="B256" s="6"/>
      <c r="C256" s="1"/>
      <c r="F256" s="1"/>
      <c r="G256" s="1"/>
      <c r="H256" s="1"/>
      <c r="I256" s="1"/>
      <c r="J256" s="130"/>
      <c r="K256" s="130"/>
      <c r="L256" s="130"/>
      <c r="M256" s="130"/>
      <c r="N256" s="13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2:40" s="2" customFormat="1" x14ac:dyDescent="0.25">
      <c r="B257" s="6"/>
      <c r="C257" s="1"/>
      <c r="F257" s="1"/>
      <c r="G257" s="1"/>
      <c r="H257" s="1"/>
      <c r="I257" s="1"/>
      <c r="J257" s="130"/>
      <c r="K257" s="130"/>
      <c r="L257" s="130"/>
      <c r="M257" s="130"/>
      <c r="N257" s="13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2:40" s="2" customFormat="1" x14ac:dyDescent="0.25">
      <c r="B258" s="6"/>
      <c r="C258" s="1"/>
      <c r="F258" s="1"/>
      <c r="G258" s="1"/>
      <c r="H258" s="1"/>
      <c r="I258" s="1"/>
      <c r="J258" s="130"/>
      <c r="K258" s="130"/>
      <c r="L258" s="130"/>
      <c r="M258" s="130"/>
      <c r="N258" s="13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2:40" s="2" customFormat="1" x14ac:dyDescent="0.25">
      <c r="B259" s="6"/>
      <c r="C259" s="1"/>
      <c r="F259" s="1"/>
      <c r="G259" s="1"/>
      <c r="H259" s="1"/>
      <c r="I259" s="1"/>
      <c r="J259" s="130"/>
      <c r="K259" s="130"/>
      <c r="L259" s="130"/>
      <c r="M259" s="130"/>
      <c r="N259" s="13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2:40" s="2" customFormat="1" x14ac:dyDescent="0.25">
      <c r="B260" s="6"/>
      <c r="C260" s="1"/>
      <c r="F260" s="1"/>
      <c r="G260" s="1"/>
      <c r="H260" s="1"/>
      <c r="I260" s="1"/>
      <c r="J260" s="130"/>
      <c r="K260" s="130"/>
      <c r="L260" s="130"/>
      <c r="M260" s="130"/>
      <c r="N260" s="13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2:40" s="2" customFormat="1" x14ac:dyDescent="0.25">
      <c r="B261" s="6"/>
      <c r="C261" s="1"/>
      <c r="F261" s="1"/>
      <c r="G261" s="1"/>
      <c r="H261" s="1"/>
      <c r="I261" s="1"/>
      <c r="J261" s="130"/>
      <c r="K261" s="130"/>
      <c r="L261" s="130"/>
      <c r="M261" s="130"/>
      <c r="N261" s="13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2:40" s="2" customFormat="1" x14ac:dyDescent="0.25">
      <c r="B262" s="6"/>
      <c r="C262" s="1"/>
      <c r="F262" s="1"/>
      <c r="G262" s="1"/>
      <c r="H262" s="1"/>
      <c r="I262" s="1"/>
      <c r="J262" s="130"/>
      <c r="K262" s="130"/>
      <c r="L262" s="130"/>
      <c r="M262" s="130"/>
      <c r="N262" s="13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2:40" s="2" customFormat="1" x14ac:dyDescent="0.25">
      <c r="B263" s="6"/>
      <c r="C263" s="1"/>
      <c r="F263" s="1"/>
      <c r="G263" s="1"/>
      <c r="H263" s="1"/>
      <c r="I263" s="1"/>
      <c r="J263" s="130"/>
      <c r="K263" s="130"/>
      <c r="L263" s="130"/>
      <c r="M263" s="130"/>
      <c r="N263" s="13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2:40" s="2" customFormat="1" x14ac:dyDescent="0.25">
      <c r="B264" s="6"/>
      <c r="C264" s="1"/>
      <c r="F264" s="1"/>
      <c r="G264" s="1"/>
      <c r="H264" s="1"/>
      <c r="I264" s="1"/>
      <c r="J264" s="130"/>
      <c r="K264" s="130"/>
      <c r="L264" s="130"/>
      <c r="M264" s="130"/>
      <c r="N264" s="13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2:40" ht="15" customHeight="1" x14ac:dyDescent="0.25"/>
    <row r="266" spans="2:40" ht="15" customHeight="1" x14ac:dyDescent="0.25"/>
    <row r="267" spans="2:40" ht="15" customHeight="1" x14ac:dyDescent="0.25"/>
    <row r="268" spans="2:40" ht="15" customHeight="1" x14ac:dyDescent="0.25"/>
    <row r="269" spans="2:40" ht="15" customHeight="1" x14ac:dyDescent="0.25"/>
    <row r="270" spans="2:40" ht="15" customHeight="1" x14ac:dyDescent="0.25"/>
    <row r="271" spans="2:40" ht="15" customHeight="1" x14ac:dyDescent="0.25"/>
    <row r="272" spans="2:40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</sheetData>
  <mergeCells count="7">
    <mergeCell ref="P3:P4"/>
    <mergeCell ref="A3:A4"/>
    <mergeCell ref="B3:B4"/>
    <mergeCell ref="C3:C4"/>
    <mergeCell ref="D3:D4"/>
    <mergeCell ref="F3:L3"/>
    <mergeCell ref="O3:O4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'C:\Users\harjith.ale\Desktop\[Casting template by norms.xlsx]Sheet1'!#REF!</xm:f>
          </x14:formula1>
          <xm:sqref>G49</xm:sqref>
        </x14:dataValidation>
        <x14:dataValidation type="list" allowBlank="1" showInputMessage="1" showErrorMessage="1">
          <x14:formula1>
            <xm:f>'D:\Onedrive\Ashok Leyland Ltd\Product Costing - Parthiban C\EV Motor\CSC\[XX25T003_End plate-2.xlsx]Tool Life'!#REF!</xm:f>
          </x14:formula1>
          <xm:sqref>F49 F53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7"/>
  <sheetViews>
    <sheetView workbookViewId="0">
      <selection activeCell="N5" sqref="N5:N26"/>
    </sheetView>
  </sheetViews>
  <sheetFormatPr defaultRowHeight="15" x14ac:dyDescent="0.25"/>
  <cols>
    <col min="1" max="1" width="12.85546875" customWidth="1"/>
    <col min="2" max="2" width="6.7109375" style="2" customWidth="1"/>
    <col min="3" max="3" width="18.5703125" customWidth="1"/>
    <col min="4" max="4" width="11.28515625" customWidth="1"/>
    <col min="5" max="5" width="22.42578125" customWidth="1"/>
  </cols>
  <sheetData>
    <row r="1" spans="2:14" ht="15.75" thickBot="1" x14ac:dyDescent="0.3"/>
    <row r="2" spans="2:14" s="45" customFormat="1" ht="15.75" thickBot="1" x14ac:dyDescent="0.3">
      <c r="B2" s="59" t="s">
        <v>219</v>
      </c>
      <c r="C2" s="52" t="s">
        <v>54</v>
      </c>
      <c r="D2" s="51" t="s">
        <v>220</v>
      </c>
      <c r="E2" s="60" t="s">
        <v>221</v>
      </c>
    </row>
    <row r="3" spans="2:14" x14ac:dyDescent="0.25">
      <c r="B3" s="58">
        <v>1</v>
      </c>
      <c r="C3" s="53" t="s">
        <v>222</v>
      </c>
      <c r="D3" s="50">
        <v>29.770645612535617</v>
      </c>
      <c r="E3" s="61"/>
    </row>
    <row r="4" spans="2:14" x14ac:dyDescent="0.25">
      <c r="B4" s="56">
        <v>2</v>
      </c>
      <c r="C4" s="54" t="s">
        <v>223</v>
      </c>
      <c r="D4" s="46">
        <v>24.724800000000002</v>
      </c>
      <c r="E4" s="62"/>
    </row>
    <row r="5" spans="2:14" x14ac:dyDescent="0.25">
      <c r="B5" s="56">
        <v>3</v>
      </c>
      <c r="C5" s="54" t="s">
        <v>224</v>
      </c>
      <c r="D5" s="46">
        <v>38.659333333333329</v>
      </c>
      <c r="E5" s="62"/>
      <c r="N5" t="s">
        <v>225</v>
      </c>
    </row>
    <row r="6" spans="2:14" x14ac:dyDescent="0.25">
      <c r="B6" s="56">
        <v>4</v>
      </c>
      <c r="C6" s="54" t="s">
        <v>226</v>
      </c>
      <c r="D6" s="46">
        <v>95.71</v>
      </c>
      <c r="E6" s="62"/>
      <c r="N6" t="s">
        <v>227</v>
      </c>
    </row>
    <row r="7" spans="2:14" x14ac:dyDescent="0.25">
      <c r="B7" s="56">
        <v>5</v>
      </c>
      <c r="C7" s="54" t="s">
        <v>228</v>
      </c>
      <c r="D7" s="46">
        <v>59.677999999999997</v>
      </c>
      <c r="E7" s="62"/>
      <c r="N7" t="s">
        <v>229</v>
      </c>
    </row>
    <row r="8" spans="2:14" x14ac:dyDescent="0.25">
      <c r="B8" s="56">
        <v>6</v>
      </c>
      <c r="C8" s="54" t="s">
        <v>230</v>
      </c>
      <c r="D8" s="46">
        <v>271.92899999999997</v>
      </c>
      <c r="E8" s="62"/>
      <c r="N8" t="s">
        <v>227</v>
      </c>
    </row>
    <row r="9" spans="2:14" x14ac:dyDescent="0.25">
      <c r="B9" s="56">
        <v>7</v>
      </c>
      <c r="C9" s="54" t="s">
        <v>231</v>
      </c>
      <c r="D9" s="46">
        <v>87.827999999999989</v>
      </c>
      <c r="E9" s="62"/>
      <c r="N9" t="s">
        <v>232</v>
      </c>
    </row>
    <row r="10" spans="2:14" x14ac:dyDescent="0.25">
      <c r="B10" s="56">
        <v>8</v>
      </c>
      <c r="C10" s="54" t="s">
        <v>233</v>
      </c>
      <c r="D10" s="46">
        <v>423</v>
      </c>
      <c r="E10" s="62"/>
      <c r="N10" t="s">
        <v>234</v>
      </c>
    </row>
    <row r="11" spans="2:14" x14ac:dyDescent="0.25">
      <c r="B11" s="56">
        <v>9</v>
      </c>
      <c r="C11" s="54" t="s">
        <v>235</v>
      </c>
      <c r="D11" s="46">
        <v>1670.2333333333331</v>
      </c>
      <c r="E11" s="62"/>
      <c r="N11" t="s">
        <v>227</v>
      </c>
    </row>
    <row r="12" spans="2:14" x14ac:dyDescent="0.25">
      <c r="B12" s="56">
        <v>10</v>
      </c>
      <c r="C12" s="54" t="s">
        <v>236</v>
      </c>
      <c r="D12" s="46">
        <v>189.16799999999998</v>
      </c>
      <c r="E12" s="62"/>
      <c r="N12" t="s">
        <v>188</v>
      </c>
    </row>
    <row r="13" spans="2:14" x14ac:dyDescent="0.25">
      <c r="B13" s="56">
        <v>11</v>
      </c>
      <c r="C13" s="54" t="s">
        <v>237</v>
      </c>
      <c r="D13" s="46">
        <v>136.62133333333333</v>
      </c>
      <c r="E13" s="62"/>
      <c r="N13" t="s">
        <v>188</v>
      </c>
    </row>
    <row r="14" spans="2:14" x14ac:dyDescent="0.25">
      <c r="B14" s="56">
        <v>12</v>
      </c>
      <c r="C14" s="54" t="s">
        <v>238</v>
      </c>
      <c r="D14" s="47">
        <v>2.0499999999999998</v>
      </c>
      <c r="E14" s="62"/>
      <c r="N14" t="s">
        <v>239</v>
      </c>
    </row>
    <row r="15" spans="2:14" x14ac:dyDescent="0.25">
      <c r="B15" s="56">
        <v>13</v>
      </c>
      <c r="C15" s="54" t="s">
        <v>240</v>
      </c>
      <c r="D15" s="47">
        <v>4.8499999999999996</v>
      </c>
      <c r="E15" s="62"/>
      <c r="N15" t="s">
        <v>241</v>
      </c>
    </row>
    <row r="16" spans="2:14" x14ac:dyDescent="0.25">
      <c r="B16" s="56">
        <v>14</v>
      </c>
      <c r="C16" s="54" t="s">
        <v>242</v>
      </c>
      <c r="D16" s="47">
        <v>17.55</v>
      </c>
      <c r="E16" s="62"/>
      <c r="N16" t="s">
        <v>188</v>
      </c>
    </row>
    <row r="17" spans="2:14" x14ac:dyDescent="0.25">
      <c r="B17" s="56">
        <v>15</v>
      </c>
      <c r="C17" s="54" t="s">
        <v>243</v>
      </c>
      <c r="D17" s="48">
        <v>44.31</v>
      </c>
      <c r="E17" s="62"/>
      <c r="N17" t="s">
        <v>244</v>
      </c>
    </row>
    <row r="18" spans="2:14" x14ac:dyDescent="0.25">
      <c r="B18" s="56">
        <v>16</v>
      </c>
      <c r="C18" s="54" t="s">
        <v>245</v>
      </c>
      <c r="D18" s="48">
        <v>38.86</v>
      </c>
      <c r="E18" s="62"/>
      <c r="N18" t="s">
        <v>232</v>
      </c>
    </row>
    <row r="19" spans="2:14" x14ac:dyDescent="0.25">
      <c r="B19" s="56">
        <v>17</v>
      </c>
      <c r="C19" s="54" t="s">
        <v>246</v>
      </c>
      <c r="D19" s="48">
        <v>48.93</v>
      </c>
      <c r="E19" s="62"/>
      <c r="N19" t="s">
        <v>247</v>
      </c>
    </row>
    <row r="20" spans="2:14" x14ac:dyDescent="0.25">
      <c r="B20" s="56">
        <v>18</v>
      </c>
      <c r="C20" s="54" t="s">
        <v>248</v>
      </c>
      <c r="D20" s="48">
        <v>41</v>
      </c>
      <c r="E20" s="62"/>
      <c r="N20" t="s">
        <v>249</v>
      </c>
    </row>
    <row r="21" spans="2:14" x14ac:dyDescent="0.25">
      <c r="B21" s="56">
        <v>19</v>
      </c>
      <c r="C21" s="54" t="s">
        <v>250</v>
      </c>
      <c r="D21" s="48">
        <v>41.5</v>
      </c>
      <c r="E21" s="62"/>
      <c r="N21" t="s">
        <v>232</v>
      </c>
    </row>
    <row r="22" spans="2:14" x14ac:dyDescent="0.25">
      <c r="B22" s="56">
        <v>20</v>
      </c>
      <c r="C22" s="68" t="s">
        <v>251</v>
      </c>
      <c r="D22" s="48">
        <v>38</v>
      </c>
      <c r="E22" s="62"/>
      <c r="N22" t="s">
        <v>252</v>
      </c>
    </row>
    <row r="23" spans="2:14" x14ac:dyDescent="0.25">
      <c r="B23" s="56">
        <v>21</v>
      </c>
      <c r="C23" s="54"/>
      <c r="D23" s="48"/>
      <c r="E23" s="62"/>
      <c r="N23" t="s">
        <v>232</v>
      </c>
    </row>
    <row r="24" spans="2:14" x14ac:dyDescent="0.25">
      <c r="B24" s="56">
        <v>22</v>
      </c>
      <c r="C24" s="54"/>
      <c r="D24" s="48"/>
      <c r="E24" s="62"/>
      <c r="N24" t="s">
        <v>160</v>
      </c>
    </row>
    <row r="25" spans="2:14" x14ac:dyDescent="0.25">
      <c r="B25" s="56">
        <v>23</v>
      </c>
      <c r="C25" s="54"/>
      <c r="D25" s="48"/>
      <c r="E25" s="62"/>
      <c r="N25" t="s">
        <v>188</v>
      </c>
    </row>
    <row r="26" spans="2:14" x14ac:dyDescent="0.25">
      <c r="B26" s="56">
        <v>24</v>
      </c>
      <c r="C26" s="54"/>
      <c r="D26" s="48"/>
      <c r="E26" s="62"/>
      <c r="N26" t="s">
        <v>227</v>
      </c>
    </row>
    <row r="27" spans="2:14" x14ac:dyDescent="0.25">
      <c r="B27" s="56">
        <v>25</v>
      </c>
      <c r="C27" s="54"/>
      <c r="D27" s="48"/>
      <c r="E27" s="62"/>
    </row>
    <row r="28" spans="2:14" x14ac:dyDescent="0.25">
      <c r="B28" s="56">
        <v>26</v>
      </c>
      <c r="C28" s="54"/>
      <c r="D28" s="48"/>
      <c r="E28" s="62"/>
    </row>
    <row r="29" spans="2:14" x14ac:dyDescent="0.25">
      <c r="B29" s="56">
        <v>27</v>
      </c>
      <c r="C29" s="54"/>
      <c r="D29" s="48"/>
      <c r="E29" s="62"/>
    </row>
    <row r="30" spans="2:14" x14ac:dyDescent="0.25">
      <c r="B30" s="56">
        <v>28</v>
      </c>
      <c r="C30" s="54"/>
      <c r="D30" s="48"/>
      <c r="E30" s="62"/>
    </row>
    <row r="31" spans="2:14" x14ac:dyDescent="0.25">
      <c r="B31" s="56">
        <v>29</v>
      </c>
      <c r="C31" s="54"/>
      <c r="D31" s="48"/>
      <c r="E31" s="62"/>
    </row>
    <row r="32" spans="2:14" x14ac:dyDescent="0.25">
      <c r="B32" s="56">
        <v>30</v>
      </c>
      <c r="C32" s="54"/>
      <c r="D32" s="48"/>
      <c r="E32" s="62"/>
    </row>
    <row r="33" spans="2:5" x14ac:dyDescent="0.25">
      <c r="B33" s="56">
        <v>31</v>
      </c>
      <c r="C33" s="54"/>
      <c r="D33" s="48"/>
      <c r="E33" s="62"/>
    </row>
    <row r="34" spans="2:5" x14ac:dyDescent="0.25">
      <c r="B34" s="56">
        <v>32</v>
      </c>
      <c r="C34" s="54"/>
      <c r="D34" s="48"/>
      <c r="E34" s="62"/>
    </row>
    <row r="35" spans="2:5" x14ac:dyDescent="0.25">
      <c r="B35" s="56">
        <v>33</v>
      </c>
      <c r="C35" s="54"/>
      <c r="D35" s="48"/>
      <c r="E35" s="62"/>
    </row>
    <row r="36" spans="2:5" x14ac:dyDescent="0.25">
      <c r="B36" s="56">
        <v>34</v>
      </c>
      <c r="C36" s="54"/>
      <c r="D36" s="48"/>
      <c r="E36" s="62"/>
    </row>
    <row r="37" spans="2:5" ht="15.75" thickBot="1" x14ac:dyDescent="0.3">
      <c r="B37" s="57">
        <v>35</v>
      </c>
      <c r="C37" s="55"/>
      <c r="D37" s="49"/>
      <c r="E37" s="6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b22dc6-87e6-4dbe-8744-e2116ed56044">
      <Terms xmlns="http://schemas.microsoft.com/office/infopath/2007/PartnerControls"/>
    </lcf76f155ced4ddcb4097134ff3c332f>
    <TaxCatchAll xmlns="2763d673-7b45-45da-9b2f-702f33aec4e6" xsi:nil="true"/>
    <Date xmlns="19b22dc6-87e6-4dbe-8744-e2116ed5604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127DE19596BE4AAE2E0E6FA86D17EE" ma:contentTypeVersion="20" ma:contentTypeDescription="Create a new document." ma:contentTypeScope="" ma:versionID="5bb0f93c229ea113d746b6b29bc34c6e">
  <xsd:schema xmlns:xsd="http://www.w3.org/2001/XMLSchema" xmlns:xs="http://www.w3.org/2001/XMLSchema" xmlns:p="http://schemas.microsoft.com/office/2006/metadata/properties" xmlns:ns2="19b22dc6-87e6-4dbe-8744-e2116ed56044" xmlns:ns3="2763d673-7b45-45da-9b2f-702f33aec4e6" targetNamespace="http://schemas.microsoft.com/office/2006/metadata/properties" ma:root="true" ma:fieldsID="13ab5334e00f441e8de5c1a0190a4c67" ns2:_="" ns3:_="">
    <xsd:import namespace="19b22dc6-87e6-4dbe-8744-e2116ed56044"/>
    <xsd:import namespace="2763d673-7b45-45da-9b2f-702f33aec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22dc6-87e6-4dbe-8744-e2116ed56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92505fa-fe31-4319-891a-6f9076835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6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d673-7b45-45da-9b2f-702f33aec4e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eb2cc04-6f5d-4268-bb92-01f5faf2dd51}" ma:internalName="TaxCatchAll" ma:showField="CatchAllData" ma:web="2763d673-7b45-45da-9b2f-702f33aec4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C29ECD-BB54-4218-9205-5E3BB39254A5}">
  <ds:schemaRefs>
    <ds:schemaRef ds:uri="http://schemas.microsoft.com/office/2006/metadata/properties"/>
    <ds:schemaRef ds:uri="http://schemas.microsoft.com/office/infopath/2007/PartnerControls"/>
    <ds:schemaRef ds:uri="19b22dc6-87e6-4dbe-8744-e2116ed56044"/>
    <ds:schemaRef ds:uri="2763d673-7b45-45da-9b2f-702f33aec4e6"/>
  </ds:schemaRefs>
</ds:datastoreItem>
</file>

<file path=customXml/itemProps2.xml><?xml version="1.0" encoding="utf-8"?>
<ds:datastoreItem xmlns:ds="http://schemas.openxmlformats.org/officeDocument/2006/customXml" ds:itemID="{4C7599D3-3D16-4B6D-9417-E043C4529535}"/>
</file>

<file path=customXml/itemProps3.xml><?xml version="1.0" encoding="utf-8"?>
<ds:datastoreItem xmlns:ds="http://schemas.openxmlformats.org/officeDocument/2006/customXml" ds:itemID="{6D60CA37-49A2-4717-B29A-4156E438E9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INPUT - OUTPUT</vt:lpstr>
      <vt:lpstr>Material</vt:lpstr>
      <vt:lpstr>PROCESS</vt:lpstr>
      <vt:lpstr>Back up 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Alfonse Dannish Mathew</dc:creator>
  <cp:keywords/>
  <dc:description/>
  <cp:lastModifiedBy>Parthiban C (Product Costing)</cp:lastModifiedBy>
  <cp:revision/>
  <dcterms:created xsi:type="dcterms:W3CDTF">2013-07-11T11:17:35Z</dcterms:created>
  <dcterms:modified xsi:type="dcterms:W3CDTF">2022-09-13T04:15:01Z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0x010100A0127DE19596BE4AAE2E0E6FA86D17EE</vt:lpwstr>
  </property>
  <property fmtid="{D5CDD505-2E9C-101B-9397-08002B2CF9AE}" pid="3" name="MediaServiceImageTags">
    <vt:lpwstr/>
  </property>
</Properties>
</file>