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.srivani\Downloads\"/>
    </mc:Choice>
  </mc:AlternateContent>
  <xr:revisionPtr revIDLastSave="0" documentId="13_ncr:1_{2BE5CAE2-B950-4B37-9650-638FE7089E3E}" xr6:coauthVersionLast="47" xr6:coauthVersionMax="47" xr10:uidLastSave="{00000000-0000-0000-0000-000000000000}"/>
  <bookViews>
    <workbookView xWindow="10" yWindow="0" windowWidth="19180" windowHeight="10170" firstSheet="1" activeTab="1" xr2:uid="{00000000-000D-0000-FFFF-FFFF00000000}"/>
  </bookViews>
  <sheets>
    <sheet name="Income - Adjusted" sheetId="2" r:id="rId1"/>
    <sheet name="Bal Sheet - Standardized" sheetId="3" r:id="rId2"/>
    <sheet name="Cash Flow - Standardized" sheetId="4" r:id="rId3"/>
    <sheet name="Analysis " sheetId="6" r:id="rId4"/>
    <sheet name="Ratios Calulation " sheetId="7" r:id="rId5"/>
    <sheet name="Charts " sheetId="8" r:id="rId6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7" l="1"/>
  <c r="C29" i="7"/>
  <c r="D29" i="7"/>
  <c r="E29" i="7"/>
  <c r="F29" i="7"/>
  <c r="B29" i="7"/>
  <c r="C28" i="7"/>
  <c r="D28" i="7"/>
  <c r="E28" i="7"/>
  <c r="F28" i="7"/>
  <c r="G28" i="7"/>
  <c r="B28" i="7"/>
  <c r="C32" i="7"/>
  <c r="D32" i="7"/>
  <c r="E32" i="7"/>
  <c r="F32" i="7"/>
  <c r="G32" i="7"/>
  <c r="B32" i="7"/>
  <c r="G31" i="7"/>
  <c r="G27" i="7"/>
  <c r="G26" i="7"/>
  <c r="G25" i="7"/>
  <c r="G24" i="7"/>
  <c r="G22" i="7"/>
  <c r="G21" i="7"/>
  <c r="G20" i="7"/>
  <c r="G19" i="7"/>
  <c r="G18" i="7"/>
  <c r="G17" i="7"/>
  <c r="G15" i="7"/>
  <c r="G14" i="7"/>
  <c r="G13" i="7"/>
  <c r="B7" i="7"/>
  <c r="G12" i="7"/>
  <c r="G11" i="7"/>
  <c r="G10" i="7"/>
  <c r="G9" i="7"/>
  <c r="G8" i="7"/>
  <c r="G7" i="7"/>
  <c r="G5" i="7"/>
  <c r="G4" i="7"/>
  <c r="G3" i="7"/>
  <c r="G28" i="6"/>
  <c r="G27" i="6"/>
  <c r="G26" i="6"/>
  <c r="G25" i="6"/>
  <c r="G24" i="6"/>
  <c r="G22" i="6"/>
  <c r="G21" i="6"/>
  <c r="G20" i="6"/>
  <c r="G19" i="6"/>
  <c r="G18" i="6"/>
  <c r="G17" i="6"/>
  <c r="G16" i="6"/>
  <c r="G15" i="6"/>
  <c r="G14" i="6"/>
  <c r="G13" i="6"/>
  <c r="G12" i="6"/>
  <c r="G11" i="6"/>
  <c r="G9" i="6"/>
  <c r="G8" i="6"/>
  <c r="G7" i="6"/>
  <c r="G6" i="6"/>
  <c r="G3" i="6"/>
  <c r="G2" i="6"/>
  <c r="C31" i="7"/>
  <c r="D31" i="7"/>
  <c r="E31" i="7"/>
  <c r="F31" i="7"/>
  <c r="B31" i="7"/>
  <c r="B22" i="7"/>
  <c r="B26" i="7"/>
  <c r="B27" i="7" s="1"/>
  <c r="C25" i="7"/>
  <c r="D25" i="7"/>
  <c r="E25" i="7"/>
  <c r="F25" i="7"/>
  <c r="B25" i="7"/>
  <c r="C24" i="7"/>
  <c r="D24" i="7"/>
  <c r="E24" i="7"/>
  <c r="F24" i="7"/>
  <c r="B24" i="7"/>
  <c r="C22" i="7"/>
  <c r="D22" i="7"/>
  <c r="E22" i="7"/>
  <c r="F22" i="7"/>
  <c r="C21" i="7"/>
  <c r="D21" i="7"/>
  <c r="E21" i="7"/>
  <c r="F21" i="7"/>
  <c r="B21" i="7"/>
  <c r="C20" i="7"/>
  <c r="D20" i="7"/>
  <c r="E20" i="7"/>
  <c r="F20" i="7"/>
  <c r="B20" i="7"/>
  <c r="C19" i="7"/>
  <c r="D19" i="7"/>
  <c r="E19" i="7"/>
  <c r="F19" i="7"/>
  <c r="B19" i="7"/>
  <c r="C18" i="7"/>
  <c r="D18" i="7"/>
  <c r="E18" i="7"/>
  <c r="F18" i="7"/>
  <c r="B18" i="7"/>
  <c r="C17" i="7"/>
  <c r="D17" i="7"/>
  <c r="E17" i="7"/>
  <c r="F17" i="7"/>
  <c r="B17" i="7"/>
  <c r="C15" i="7"/>
  <c r="D15" i="7"/>
  <c r="E15" i="7"/>
  <c r="F15" i="7"/>
  <c r="B15" i="7"/>
  <c r="C14" i="7"/>
  <c r="C26" i="7" s="1"/>
  <c r="C27" i="7" s="1"/>
  <c r="D14" i="7"/>
  <c r="D26" i="7" s="1"/>
  <c r="D27" i="7" s="1"/>
  <c r="E14" i="7"/>
  <c r="E26" i="7" s="1"/>
  <c r="E27" i="7" s="1"/>
  <c r="F14" i="7"/>
  <c r="F26" i="7" s="1"/>
  <c r="F27" i="7" s="1"/>
  <c r="B14" i="7"/>
  <c r="E13" i="7"/>
  <c r="F13" i="7"/>
  <c r="D13" i="7"/>
  <c r="C13" i="7"/>
  <c r="B13" i="7"/>
  <c r="C12" i="7"/>
  <c r="D12" i="7"/>
  <c r="E12" i="7"/>
  <c r="F12" i="7"/>
  <c r="B12" i="7"/>
  <c r="C11" i="7"/>
  <c r="D11" i="7"/>
  <c r="E11" i="7"/>
  <c r="F11" i="7"/>
  <c r="B11" i="7"/>
  <c r="D10" i="7"/>
  <c r="E10" i="7"/>
  <c r="B10" i="7"/>
  <c r="C9" i="7"/>
  <c r="C10" i="7" s="1"/>
  <c r="D9" i="7"/>
  <c r="E9" i="7"/>
  <c r="F9" i="7"/>
  <c r="F10" i="7" s="1"/>
  <c r="B9" i="7"/>
  <c r="D8" i="7"/>
  <c r="E8" i="7"/>
  <c r="C7" i="7"/>
  <c r="C8" i="7" s="1"/>
  <c r="D7" i="7"/>
  <c r="E7" i="7"/>
  <c r="F7" i="7"/>
  <c r="F8" i="7" s="1"/>
  <c r="B8" i="7"/>
  <c r="C5" i="7"/>
  <c r="D5" i="7"/>
  <c r="E5" i="7"/>
  <c r="F5" i="7"/>
  <c r="B5" i="7"/>
  <c r="C4" i="7"/>
  <c r="D4" i="7"/>
  <c r="E4" i="7"/>
  <c r="F4" i="7"/>
  <c r="B4" i="7"/>
  <c r="D190" i="3"/>
  <c r="E190" i="3"/>
  <c r="F190" i="3"/>
  <c r="G190" i="3"/>
  <c r="H190" i="3"/>
  <c r="C190" i="3"/>
  <c r="C3" i="7"/>
  <c r="D3" i="7"/>
  <c r="E3" i="7"/>
  <c r="F3" i="7"/>
  <c r="B3" i="7"/>
  <c r="C28" i="6"/>
  <c r="D28" i="6"/>
  <c r="E28" i="6"/>
  <c r="F28" i="6"/>
  <c r="B28" i="6"/>
  <c r="B27" i="6"/>
  <c r="C27" i="6"/>
  <c r="D27" i="6"/>
  <c r="E27" i="6"/>
  <c r="F27" i="6"/>
  <c r="B26" i="6"/>
  <c r="C26" i="6"/>
  <c r="D26" i="6"/>
  <c r="E26" i="6"/>
  <c r="F26" i="6"/>
  <c r="B25" i="6"/>
  <c r="C25" i="6"/>
  <c r="D25" i="6"/>
  <c r="E25" i="6"/>
  <c r="F25" i="6"/>
  <c r="B24" i="6"/>
  <c r="C24" i="6"/>
  <c r="D24" i="6"/>
  <c r="E24" i="6"/>
  <c r="F24" i="6"/>
  <c r="C22" i="6"/>
  <c r="D22" i="6"/>
  <c r="E22" i="6"/>
  <c r="F22" i="6"/>
  <c r="B22" i="6"/>
  <c r="C21" i="6"/>
  <c r="D21" i="6"/>
  <c r="E21" i="6"/>
  <c r="F21" i="6"/>
  <c r="B21" i="6"/>
  <c r="C20" i="6"/>
  <c r="D20" i="6"/>
  <c r="E20" i="6"/>
  <c r="F20" i="6"/>
  <c r="B20" i="6"/>
  <c r="C19" i="6"/>
  <c r="D19" i="6"/>
  <c r="E19" i="6"/>
  <c r="F19" i="6"/>
  <c r="B19" i="6"/>
  <c r="C18" i="6"/>
  <c r="D18" i="6"/>
  <c r="E18" i="6"/>
  <c r="F18" i="6"/>
  <c r="B18" i="6"/>
  <c r="C17" i="6"/>
  <c r="D17" i="6"/>
  <c r="E17" i="6"/>
  <c r="F17" i="6"/>
  <c r="B17" i="6"/>
  <c r="C16" i="6"/>
  <c r="D16" i="6"/>
  <c r="E16" i="6"/>
  <c r="F16" i="6"/>
  <c r="B16" i="6"/>
  <c r="C15" i="6"/>
  <c r="D15" i="6"/>
  <c r="E15" i="6"/>
  <c r="F15" i="6"/>
  <c r="B15" i="6"/>
  <c r="C14" i="6"/>
  <c r="D14" i="6"/>
  <c r="E14" i="6"/>
  <c r="F14" i="6"/>
  <c r="B14" i="6"/>
  <c r="C13" i="6"/>
  <c r="D13" i="6"/>
  <c r="E13" i="6"/>
  <c r="F13" i="6"/>
  <c r="B13" i="6"/>
  <c r="C12" i="6"/>
  <c r="D12" i="6"/>
  <c r="E12" i="6"/>
  <c r="F12" i="6"/>
  <c r="C11" i="6"/>
  <c r="D11" i="6"/>
  <c r="E11" i="6"/>
  <c r="F11" i="6"/>
  <c r="C9" i="6"/>
  <c r="D9" i="6"/>
  <c r="E9" i="6"/>
  <c r="F9" i="6"/>
  <c r="C8" i="6"/>
  <c r="D8" i="6"/>
  <c r="E8" i="6"/>
  <c r="F8" i="6"/>
  <c r="C7" i="6"/>
  <c r="D7" i="6"/>
  <c r="E7" i="6"/>
  <c r="F7" i="6"/>
  <c r="C6" i="6"/>
  <c r="D6" i="6"/>
  <c r="E6" i="6"/>
  <c r="F6" i="6"/>
  <c r="C3" i="6"/>
  <c r="D3" i="6"/>
  <c r="E3" i="6"/>
  <c r="F3" i="6"/>
  <c r="C2" i="6"/>
  <c r="D2" i="6"/>
  <c r="E2" i="6"/>
  <c r="F2" i="6"/>
  <c r="B12" i="6"/>
  <c r="B11" i="6"/>
  <c r="B9" i="6"/>
  <c r="B8" i="6"/>
  <c r="B7" i="6"/>
  <c r="B6" i="6"/>
  <c r="B3" i="6"/>
  <c r="B2" i="6"/>
  <c r="AA81" i="3"/>
  <c r="AB81" i="3"/>
  <c r="AC81" i="3"/>
  <c r="AD81" i="3"/>
  <c r="AE81" i="3"/>
  <c r="AF81" i="3"/>
  <c r="AG81" i="3"/>
  <c r="AH81" i="3"/>
  <c r="AI81" i="3"/>
  <c r="AA80" i="3"/>
  <c r="AB80" i="3"/>
  <c r="AC80" i="3"/>
  <c r="AD80" i="3"/>
  <c r="AE80" i="3"/>
  <c r="AF80" i="3"/>
  <c r="AG80" i="3"/>
  <c r="AH80" i="3"/>
  <c r="AI80" i="3"/>
  <c r="Z81" i="3"/>
  <c r="Z80" i="3"/>
  <c r="AA78" i="3"/>
  <c r="AB78" i="3"/>
  <c r="AC78" i="3"/>
  <c r="AD78" i="3"/>
  <c r="AE78" i="3"/>
  <c r="AF78" i="3"/>
  <c r="AG78" i="3"/>
  <c r="AH78" i="3"/>
  <c r="AI78" i="3"/>
  <c r="Z78" i="3"/>
  <c r="AA70" i="3"/>
  <c r="AB70" i="3"/>
  <c r="AC70" i="3"/>
  <c r="AD70" i="3"/>
  <c r="AE70" i="3"/>
  <c r="AF70" i="3"/>
  <c r="AG70" i="3"/>
  <c r="AH70" i="3"/>
  <c r="AI70" i="3"/>
  <c r="Z70" i="3"/>
  <c r="AA69" i="3"/>
  <c r="AB69" i="3"/>
  <c r="AC69" i="3"/>
  <c r="AD69" i="3"/>
  <c r="AE69" i="3"/>
  <c r="AF69" i="3"/>
  <c r="AG69" i="3"/>
  <c r="AH69" i="3"/>
  <c r="AI69" i="3"/>
  <c r="Z69" i="3"/>
  <c r="AA55" i="3"/>
  <c r="AB55" i="3"/>
  <c r="AC55" i="3"/>
  <c r="AD55" i="3"/>
  <c r="AE55" i="3"/>
  <c r="AF55" i="3"/>
  <c r="AG55" i="3"/>
  <c r="AH55" i="3"/>
  <c r="AI55" i="3"/>
  <c r="Z55" i="3"/>
  <c r="AA39" i="3"/>
  <c r="AB39" i="3"/>
  <c r="AC39" i="3"/>
  <c r="AD39" i="3"/>
  <c r="AE39" i="3"/>
  <c r="AF39" i="3"/>
  <c r="AG39" i="3"/>
  <c r="AH39" i="3"/>
  <c r="AI39" i="3"/>
  <c r="Z39" i="3"/>
  <c r="AA38" i="3"/>
  <c r="AB38" i="3"/>
  <c r="AC38" i="3"/>
  <c r="AD38" i="3"/>
  <c r="AE38" i="3"/>
  <c r="AF38" i="3"/>
  <c r="AG38" i="3"/>
  <c r="AH38" i="3"/>
  <c r="AI38" i="3"/>
  <c r="Z38" i="3"/>
  <c r="AA30" i="3"/>
  <c r="AB30" i="3"/>
  <c r="AC30" i="3"/>
  <c r="AD30" i="3"/>
  <c r="AE30" i="3"/>
  <c r="AF30" i="3"/>
  <c r="AG30" i="3"/>
  <c r="AH30" i="3"/>
  <c r="AI30" i="3"/>
  <c r="Z30" i="3"/>
  <c r="AA23" i="3"/>
  <c r="AB23" i="3"/>
  <c r="AC23" i="3"/>
  <c r="AD23" i="3"/>
  <c r="AE23" i="3"/>
  <c r="AF23" i="3"/>
  <c r="AG23" i="3"/>
  <c r="AH23" i="3"/>
  <c r="AI23" i="3"/>
  <c r="Z23" i="3"/>
  <c r="AA8" i="3"/>
  <c r="AB8" i="3"/>
  <c r="AC8" i="3"/>
  <c r="AD8" i="3"/>
  <c r="AE8" i="3"/>
  <c r="AF8" i="3"/>
  <c r="AG8" i="3"/>
  <c r="AH8" i="3"/>
  <c r="AI8" i="3"/>
  <c r="Z8" i="3"/>
  <c r="AA7" i="3"/>
  <c r="AB7" i="3"/>
  <c r="AC7" i="3"/>
  <c r="AD7" i="3"/>
  <c r="AE7" i="3"/>
  <c r="AF7" i="3"/>
  <c r="AG7" i="3"/>
  <c r="AH7" i="3"/>
  <c r="AI7" i="3"/>
  <c r="Z7" i="3"/>
</calcChain>
</file>

<file path=xl/sharedStrings.xml><?xml version="1.0" encoding="utf-8"?>
<sst xmlns="http://schemas.openxmlformats.org/spreadsheetml/2006/main" count="2062" uniqueCount="461">
  <si>
    <t>Emcure Pharmaceuticals Ltd (EMCURE IN) - Adjusted</t>
  </si>
  <si>
    <t>In Millions of INR except Per Share</t>
  </si>
  <si>
    <t>FY 2017</t>
  </si>
  <si>
    <t>FY 2018</t>
  </si>
  <si>
    <t>FY 2019</t>
  </si>
  <si>
    <t>FY 2020</t>
  </si>
  <si>
    <t>FY 2021</t>
  </si>
  <si>
    <t>FY 2022</t>
  </si>
  <si>
    <t>FY 2023</t>
  </si>
  <si>
    <t>FY 2024</t>
  </si>
  <si>
    <t>Last 12M</t>
  </si>
  <si>
    <t>FY 2025 Est</t>
  </si>
  <si>
    <t>FY 2026 Est</t>
  </si>
  <si>
    <t>12 Months Ending</t>
  </si>
  <si>
    <t>03/31/2017</t>
  </si>
  <si>
    <t>03/31/2018</t>
  </si>
  <si>
    <t>03/31/2019</t>
  </si>
  <si>
    <t>03/31/2020</t>
  </si>
  <si>
    <t>03/31/2021</t>
  </si>
  <si>
    <t>03/31/2022</t>
  </si>
  <si>
    <t>03/31/2023</t>
  </si>
  <si>
    <t>03/31/2024</t>
  </si>
  <si>
    <t>06/30/2024</t>
  </si>
  <si>
    <t>03/31/2025</t>
  </si>
  <si>
    <t>03/31/2026</t>
  </si>
  <si>
    <t>Revenue</t>
  </si>
  <si>
    <t>SALES_REV_TURN</t>
  </si>
  <si>
    <t xml:space="preserve">    + Sales &amp; Services Revenue</t>
  </si>
  <si>
    <t>IS_SALES_AND_SERVICES_REVENUES</t>
  </si>
  <si>
    <t>Gross Profit</t>
  </si>
  <si>
    <t>GROSS_PROFIT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</si>
  <si>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</si>
  <si>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</si>
  <si>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</si>
  <si>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</si>
  <si>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 &amp; Marketing</t>
  </si>
  <si>
    <t>IS_SELLING_EXPENSES</t>
  </si>
  <si>
    <t xml:space="preserve">    + Research &amp; Development</t>
  </si>
  <si>
    <t>IS_OPERATING_EXPENSES_RD</t>
  </si>
  <si>
    <t xml:space="preserve">    + Depreciation &amp; Amortization</t>
  </si>
  <si>
    <t>IS_DEPRECIATION_AND_AMORTIZATION</t>
  </si>
  <si>
    <t xml:space="preserve">    + Prov For Doubtful Accts</t>
  </si>
  <si>
    <t>IS_PROVISION_DOUBTFUL_ACCOUNTS</t>
  </si>
  <si>
    <t xml:space="preserve">    + Other Operating Expense</t>
  </si>
  <si>
    <t>IS_OTHER_OPERATING_EXPENSES</t>
  </si>
  <si>
    <t>Operating Income (Loss)</t>
  </si>
  <si>
    <t>IS_OPER_INC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</si>
  <si>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</si>
  <si>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</si>
  <si>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</si>
  <si>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</si>
  <si>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</si>
  <si>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</si>
  <si>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</si>
  <si>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</si>
  <si>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Foreign Exch (Gain) Loss</t>
  </si>
  <si>
    <t>IS_FOREIGN_EXCH_LOSS</t>
  </si>
  <si>
    <t xml:space="preserve">    + (Income) Loss from Affiliates</t>
  </si>
  <si>
    <t>INCOME_LOSS_FROM_AFFILIATES</t>
  </si>
  <si>
    <t xml:space="preserve">    + Other Non-Op (Income) Loss</t>
  </si>
  <si>
    <t>IS_OTHER_NON_OPERATING_INC_LOSS</t>
  </si>
  <si>
    <t>Pretax Income (Loss), Adjusted</t>
  </si>
  <si>
    <t>PRETAX_INC</t>
  </si>
  <si>
    <t xml:space="preserve">  - Abnormal Losses (Gains)</t>
  </si>
  <si>
    <t>IS_ABNORMAL_ITEM</t>
  </si>
  <si>
    <t xml:space="preserve">    + Disposal of Assets</t>
  </si>
  <si>
    <t>IS_GAIN_LOSS_DISPOSAL_ASSETS</t>
  </si>
  <si>
    <t xml:space="preserve">    + Sale of Investments</t>
  </si>
  <si>
    <t>IS_GAIN_LOSS_ON_INVESTMENTS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</si>
  <si>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</si>
  <si>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</si>
  <si>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</si>
  <si>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</si>
  <si>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</si>
  <si>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</si>
  <si>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</si>
  <si>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</si>
  <si>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</si>
  <si>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</si>
  <si>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</si>
  <si>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</si>
  <si>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</si>
  <si>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</si>
  <si>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EXTRAORD_ITEMS_ACCOUNTING_CHANGS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</si>
  <si>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</si>
  <si>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</si>
  <si>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</si>
  <si>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</si>
  <si>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</si>
  <si>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</si>
  <si>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</si>
  <si>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</si>
  <si>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</si>
  <si>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</si>
  <si>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</si>
  <si>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EARN_FOR_COMMON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</si>
  <si>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</si>
  <si>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</si>
  <si>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</si>
  <si>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</si>
  <si>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Weighted Avg Shares</t>
  </si>
  <si>
    <t>IS_AVG_NUM_SH_FOR_EPS</t>
  </si>
  <si>
    <t>Basic EPS, GAAP</t>
  </si>
  <si>
    <t>IS_EPS</t>
  </si>
  <si>
    <t>Basic EPS from Cont Ops, GAAP</t>
  </si>
  <si>
    <t>IS_EARN_BEF_XO_ITEMS_PER_SH</t>
  </si>
  <si>
    <t>Basic EPS from Cont Ops, Adjusted</t>
  </si>
  <si>
    <t>IS_BASIC_EPS_CONT_OPS</t>
  </si>
  <si>
    <t>Diluted Weighted Avg Shares</t>
  </si>
  <si>
    <t>IS_SH_FOR_DILUTED_EPS</t>
  </si>
  <si>
    <t>Diluted EPS, GAAP</t>
  </si>
  <si>
    <t>IS_DILUTED_EPS</t>
  </si>
  <si>
    <t>Diluted EPS from Cont Ops, GAAP</t>
  </si>
  <si>
    <t>IS_DIL_EPS_BEF_XO</t>
  </si>
  <si>
    <t>Diluted EPS from Cont Ops, Adjusted</t>
  </si>
  <si>
    <t>IS_DIL_EPS_CONT_OPS</t>
  </si>
  <si>
    <t>Reference Items</t>
  </si>
  <si>
    <t>Accounting Standard</t>
  </si>
  <si>
    <t>ACCOUNTING_STANDARD</t>
  </si>
  <si>
    <t>IN GAAP</t>
  </si>
  <si>
    <t>EBITDA</t>
  </si>
  <si>
    <t>EBITDA Margin (T12M)</t>
  </si>
  <si>
    <t>EBITDA_MARGIN</t>
  </si>
  <si>
    <t>EBITA</t>
  </si>
  <si>
    <t>EBIT</t>
  </si>
  <si>
    <t>Gross Margin</t>
  </si>
  <si>
    <t>GROSS_MARGIN</t>
  </si>
  <si>
    <t>Operating Margin</t>
  </si>
  <si>
    <t>OPER_MARGIN</t>
  </si>
  <si>
    <t>Profit Margin</t>
  </si>
  <si>
    <t>PROF_MARGIN</t>
  </si>
  <si>
    <t>Dividends per Share</t>
  </si>
  <si>
    <t>EQY_DPS</t>
  </si>
  <si>
    <t>Total Cash Common Dividends</t>
  </si>
  <si>
    <t>IS_TOT_CASH_COM_DVD</t>
  </si>
  <si>
    <t>Personnel Expenses</t>
  </si>
  <si>
    <t>IS_PERSONNEL_EXP</t>
  </si>
  <si>
    <t>Depreciation Expense</t>
  </si>
  <si>
    <t>IS_DEPR_EXP</t>
  </si>
  <si>
    <t>Rental Expense</t>
  </si>
  <si>
    <t>BS_CURR_RENTAL_EXPENSE</t>
  </si>
  <si>
    <t>Source: Bloomberg</t>
  </si>
  <si>
    <t>Right click to show data transparency (not supported for all values)</t>
  </si>
  <si>
    <t>Emcure Pharmaceuticals Ltd (EMCURE IN) - Standardized</t>
  </si>
  <si>
    <t>FY 2014</t>
  </si>
  <si>
    <t>FY 2015</t>
  </si>
  <si>
    <t>FY 2016</t>
  </si>
  <si>
    <t>03/31/2014</t>
  </si>
  <si>
    <t>03/31/2015</t>
  </si>
  <si>
    <t>03/31/2016</t>
  </si>
  <si>
    <t>Total Assets</t>
  </si>
  <si>
    <t xml:space="preserve">  + Cash, Cash Equivalents &amp; STI</t>
  </si>
  <si>
    <t>CASH_CASH_EQTY_STI_DETAILED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</si>
  <si>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</si>
  <si>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</si>
  <si>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</si>
  <si>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</si>
  <si>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</si>
  <si>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</si>
  <si>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</si>
  <si>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</si>
  <si>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</si>
  <si>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</si>
  <si>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</si>
  <si>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</si>
  <si>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</si>
  <si>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</si>
  <si>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</si>
  <si>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</si>
  <si>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</si>
  <si>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</si>
  <si>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</si>
  <si>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</si>
  <si>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</si>
  <si>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</si>
  <si>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Prepaid Expenses</t>
  </si>
  <si>
    <t>BS_PREPAY</t>
  </si>
  <si>
    <t xml:space="preserve">    + Derivative &amp; Hedging Assets</t>
  </si>
  <si>
    <t>BS_DERIV_HEDGING_ASST_ST</t>
  </si>
  <si>
    <t xml:space="preserve">    + Assets Held-for-Sale</t>
  </si>
  <si>
    <t>BS_ASSETS_HELD_FOR_SALE_ST</t>
  </si>
  <si>
    <t xml:space="preserve">    + Misc ST Assets</t>
  </si>
  <si>
    <t>BS_OTHER_CUR_ASSET_LESS_PREPAY</t>
  </si>
  <si>
    <t>Total Current Assets</t>
  </si>
  <si>
    <t>BS_CUR_ASSET_REPORT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</si>
  <si>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</si>
  <si>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</si>
  <si>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</si>
  <si>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</si>
  <si>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</si>
  <si>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</si>
  <si>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</si>
  <si>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</si>
  <si>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</si>
  <si>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</si>
  <si>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</si>
  <si>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</si>
  <si>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</si>
  <si>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</si>
  <si>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</si>
  <si>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</si>
  <si>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</si>
  <si>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</si>
  <si>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Prepaid Expense</t>
  </si>
  <si>
    <t>BS_PREPAID_EXPENSE_LT</t>
  </si>
  <si>
    <t xml:space="preserve">    + Deferred Tax Assets</t>
  </si>
  <si>
    <t>BS_DEFERRED_TAX_ASSETS_LT</t>
  </si>
  <si>
    <t>BS_DERIV_HEDGING_ASST_LT</t>
  </si>
  <si>
    <t xml:space="preserve">    + Investments in Affiliates</t>
  </si>
  <si>
    <t>BS_INVEST_IN_ASSOC_CO</t>
  </si>
  <si>
    <t xml:space="preserve">    + Misc LT Assets</t>
  </si>
  <si>
    <t>OTHER_NONCURRENT_ASSETS_DETAILED</t>
  </si>
  <si>
    <t>Total Noncurrent Assets</t>
  </si>
  <si>
    <t>BS_TOT_NON_CUR_ASSET</t>
  </si>
  <si>
    <t>BS_TOT_ASSET</t>
  </si>
  <si>
    <t>Liabilities &amp; Shareholders' Equity</t>
  </si>
  <si>
    <t xml:space="preserve">  + Payables &amp; Accruals</t>
  </si>
  <si>
    <t>ACCT_PAYABLE_ACCRUALS_DETAILED</t>
  </si>
  <si>
    <t xml:space="preserve">    + Accounts Payable</t>
  </si>
  <si>
    <t>BS_ACCT_PAYABLE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</si>
  <si>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</si>
  <si>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</si>
  <si>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</si>
  <si>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</si>
  <si>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</si>
  <si>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</si>
  <si>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Lease Liabilities</t>
  </si>
  <si>
    <t>ST_CAPITALIZED_LEASE_LIABILITIES</t>
  </si>
  <si>
    <t xml:space="preserve">      + ST Finance Leases</t>
  </si>
  <si>
    <t>ST_CAPITAL_LEASE_OBLIGATIONS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</si>
  <si>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</si>
  <si>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</si>
  <si>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</si>
  <si>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</si>
  <si>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</si>
  <si>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</si>
  <si>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</si>
  <si>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BS_DERIV_HEDGING_LIAB_ST</t>
  </si>
  <si>
    <t xml:space="preserve">    + Deferred Tax Liabilities</t>
  </si>
  <si>
    <t>BS_DEFERRED_TAX_LIABS_ST</t>
  </si>
  <si>
    <t xml:space="preserve">    + Misc ST Liabilities</t>
  </si>
  <si>
    <t>OTHER_CURRENT_LIABS_DETAILED</t>
  </si>
  <si>
    <t>Total Current Liabilities</t>
  </si>
  <si>
    <t>BS_CUR_LIAB</t>
  </si>
  <si>
    <t xml:space="preserve">  + LT Debt</t>
  </si>
  <si>
    <t>BS_LT_BORROW</t>
  </si>
  <si>
    <t xml:space="preserve">    + LT Borrowings</t>
  </si>
  <si>
    <t>LONG_TERM_BORROWINGS_DETAILED</t>
  </si>
  <si>
    <t xml:space="preserve">    + LT Lease Liabilities</t>
  </si>
  <si>
    <t>LT_CAPITALIZED_LEASE_LIABILITIES</t>
  </si>
  <si>
    <t xml:space="preserve">      + LT Finance Leases</t>
  </si>
  <si>
    <t>LT_CAPITAL_LEASE_OBLIGATIONS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</si>
  <si>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</si>
  <si>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</si>
  <si>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</si>
  <si>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</si>
  <si>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</si>
  <si>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</si>
  <si>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</si>
  <si>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</si>
  <si>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</si>
  <si>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</si>
  <si>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>LT_DEFERRED_REVENUE</t>
  </si>
  <si>
    <t>BS_DEFERRED_TAX_LIABILITIES_LT</t>
  </si>
  <si>
    <t>BS_DERIV_HEDGING_LIAB_LT</t>
  </si>
  <si>
    <t xml:space="preserve">    + Misc LT Liabilities</t>
  </si>
  <si>
    <t>OTHER_NONCURRENT_LIABS_DETAILED</t>
  </si>
  <si>
    <t>Total Noncurrent Liabilities</t>
  </si>
  <si>
    <t>NON_CUR_LIAB</t>
  </si>
  <si>
    <t>Total Liabilities</t>
  </si>
  <si>
    <t>BS_TOT_LIAB2</t>
  </si>
  <si>
    <t xml:space="preserve">  + Preferred Equity and Hybrid Capital</t>
  </si>
  <si>
    <t>PFD_EQTY_HYBRID_CAPITAL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</si>
  <si>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</si>
  <si>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</si>
  <si>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</si>
  <si>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</si>
  <si>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</si>
  <si>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</si>
  <si>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</si>
  <si>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</si>
  <si>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</si>
  <si>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</si>
  <si>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</si>
  <si>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OTHER_EQUITY_RATIO</t>
  </si>
  <si>
    <t>Equity Before Minority Interest</t>
  </si>
  <si>
    <t>EQTY_BEF_MINORITY_INT_DETAILED</t>
  </si>
  <si>
    <t xml:space="preserve">  + Minority/Non Controlling Interest</t>
  </si>
  <si>
    <t>MINORITY_NONCONTROLLING_INTEREST</t>
  </si>
  <si>
    <t>Total Equity</t>
  </si>
  <si>
    <t>TOTAL_EQUITY</t>
  </si>
  <si>
    <t>Total Liabilities &amp; Equity</t>
  </si>
  <si>
    <t>TOT_LIAB_AND_EQY</t>
  </si>
  <si>
    <t>Shares Outstanding</t>
  </si>
  <si>
    <t>BS_SH_OUT</t>
  </si>
  <si>
    <t>Number of Treasury Shares</t>
  </si>
  <si>
    <t>BS_NUM_OF_TSY_SH</t>
  </si>
  <si>
    <t>Pension Obligations</t>
  </si>
  <si>
    <t>BS_PENSION_RSRV</t>
  </si>
  <si>
    <t>Capital Leases - Total</t>
  </si>
  <si>
    <t>BS_TOTAL_CAPITAL_LEASES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</si>
  <si>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</si>
  <si>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</si>
  <si>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</si>
  <si>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</si>
  <si>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</si>
  <si>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</si>
  <si>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</si>
  <si>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</si>
  <si>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</si>
  <si>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</si>
  <si>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</si>
  <si>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</si>
  <si>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Current</t>
  </si>
  <si>
    <t>09/10/2024</t>
  </si>
  <si>
    <t>Cash from Operating Activities</t>
  </si>
  <si>
    <t xml:space="preserve">  + Net Income</t>
  </si>
  <si>
    <t>CF_NET_INC</t>
  </si>
  <si>
    <t xml:space="preserve">  + Depreciation &amp; Amortization</t>
  </si>
  <si>
    <t>CF_DEPR_AMORT</t>
  </si>
  <si>
    <t xml:space="preserve">  + Non-Cash Items</t>
  </si>
  <si>
    <t>NON_CASH_ITEMS_DETAILED</t>
  </si>
  <si>
    <t xml:space="preserve">    + Stock-Based Compensation</t>
  </si>
  <si>
    <t>CF_STOCK_BASED_COMPENSATION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</si>
  <si>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</si>
  <si>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</si>
  <si>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</si>
  <si>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</si>
  <si>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Inventories</t>
  </si>
  <si>
    <t>CF_CHANGE_IN_INVENTORIES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</si>
  <si>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</si>
  <si>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</si>
  <si>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</si>
  <si>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</si>
  <si>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CF_CASH_FROM_OPER</t>
  </si>
  <si>
    <t>Cash from Investing Activities</t>
  </si>
  <si>
    <t xml:space="preserve">  + Change in Fixed &amp; Intang</t>
  </si>
  <si>
    <t>FIXED_INTANG_ASST_CHANGE</t>
  </si>
  <si>
    <t xml:space="preserve">    + Disp in Fixed &amp; Intang</t>
  </si>
  <si>
    <t>DISPOSAL_OF_FIXED_INTANG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</si>
  <si>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</si>
  <si>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</si>
  <si>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</si>
  <si>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</si>
  <si>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</si>
  <si>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ACQUIS_OF_FIXED_INTANG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</si>
  <si>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</si>
  <si>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</si>
  <si>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</si>
  <si>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</si>
  <si>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</si>
  <si>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</si>
  <si>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</si>
  <si>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</si>
  <si>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</si>
  <si>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</si>
  <si>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</si>
  <si>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</si>
  <si>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</si>
  <si>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</si>
  <si>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</si>
  <si>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</si>
  <si>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</si>
  <si>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</si>
  <si>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</si>
  <si>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</si>
  <si>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</si>
  <si>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CF_CASH_FROM_INV_ACT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</si>
  <si>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</si>
  <si>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</si>
  <si>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</si>
  <si>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</si>
  <si>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</si>
  <si>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</si>
  <si>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CF_NET_CHG_ST_DEBT_CPTL_LEAS</t>
  </si>
  <si>
    <t xml:space="preserve">    + Cash From LT Debt</t>
  </si>
  <si>
    <t>CF_LT_DEBT_CAP_LEAS_PROCEEDS</t>
  </si>
  <si>
    <t xml:space="preserve">    + Repayments of LT Debt</t>
  </si>
  <si>
    <t>CF_LT_DEBT_CAP_LEAS_PAYMENT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</si>
  <si>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</si>
  <si>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</si>
  <si>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</si>
  <si>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</si>
  <si>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</si>
  <si>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</si>
  <si>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</si>
  <si>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OTHER_FIN_AND_DEC_CAP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</si>
  <si>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</si>
  <si>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</si>
  <si>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</si>
  <si>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</si>
  <si>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</si>
  <si>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</si>
  <si>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</si>
  <si>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</si>
  <si>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</si>
  <si>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</si>
  <si>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Trailing 12M EBITDA Margin</t>
  </si>
  <si>
    <t>Interest Received</t>
  </si>
  <si>
    <t>CF_INTEREST_RECEIVED</t>
  </si>
  <si>
    <t>Net Cash Paid for Acquisitions</t>
  </si>
  <si>
    <t>CF_NET_CASH_PAID_FOR_AQUIS</t>
  </si>
  <si>
    <t>Free Cash Flow</t>
  </si>
  <si>
    <t>CF_FREE_CASH_FLOW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</si>
  <si>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</si>
  <si>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</si>
  <si>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</si>
  <si>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</si>
  <si>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</si>
  <si>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FREE_CASH_FLOW_PER_SH</t>
  </si>
  <si>
    <t>Price to Free Cash Flow</t>
  </si>
  <si>
    <t>PX_TO_FREE_CASH_FLOW</t>
  </si>
  <si>
    <t>Cash Flow to Net Income</t>
  </si>
  <si>
    <t>CASH_FLOW_TO_NET_INC</t>
  </si>
  <si>
    <t>Debtors Turnover Ratio</t>
  </si>
  <si>
    <t>Creditors Turnover Ratio</t>
  </si>
  <si>
    <t>Working Capital Turnover Ratio</t>
  </si>
  <si>
    <t>Fixed Asset Turnover Ratio</t>
  </si>
  <si>
    <t>Cost of Good Sold</t>
  </si>
  <si>
    <t>Working Capital</t>
  </si>
  <si>
    <t>Solvency Ratios</t>
  </si>
  <si>
    <t>Debt-Equity Ratio</t>
  </si>
  <si>
    <t>Solvency Ratio</t>
  </si>
  <si>
    <t>Proprietory Ratio</t>
  </si>
  <si>
    <t>Fixed Assets/Proprietor's Funds</t>
  </si>
  <si>
    <t>Current Assets to Proprietor's Funds</t>
  </si>
  <si>
    <t>Interest Coverage Ratio</t>
  </si>
  <si>
    <t>Profitability Ratios</t>
  </si>
  <si>
    <t>Gross Profit Ratio</t>
  </si>
  <si>
    <t>Net Profit Ratio</t>
  </si>
  <si>
    <t>Operating Ratio</t>
  </si>
  <si>
    <t>Operating Profit Ratio</t>
  </si>
  <si>
    <t>Operating Expenses</t>
  </si>
  <si>
    <t>Return on Equity</t>
  </si>
  <si>
    <t>Reurn on Investment</t>
  </si>
  <si>
    <t>Capital Employed</t>
  </si>
  <si>
    <t>Inventory Turnover Ratio</t>
  </si>
  <si>
    <t>Average Collection Period</t>
  </si>
  <si>
    <t xml:space="preserve">FIVE years data </t>
  </si>
  <si>
    <t>Horizontal Analysis:</t>
  </si>
  <si>
    <t>Vertical Analysis:</t>
  </si>
  <si>
    <t xml:space="preserve"> Depreciation &amp; Amortization</t>
  </si>
  <si>
    <t xml:space="preserve">INCOME SHEET </t>
  </si>
  <si>
    <t xml:space="preserve">BAL SHEET </t>
  </si>
  <si>
    <t xml:space="preserve"> Cash &amp; Cash Equivalents</t>
  </si>
  <si>
    <t xml:space="preserve"> Cash, Cash Equivalents &amp; STI</t>
  </si>
  <si>
    <t xml:space="preserve"> Misc ST Assets</t>
  </si>
  <si>
    <t xml:space="preserve"> Total Intangible Assets</t>
  </si>
  <si>
    <t>Net Income Growth</t>
  </si>
  <si>
    <t>Revenue Growth</t>
  </si>
  <si>
    <t>CASH FLOW SHEET</t>
  </si>
  <si>
    <t>RATIOS</t>
  </si>
  <si>
    <t>Liquidity Ratios</t>
  </si>
  <si>
    <t>Cash Ratio</t>
  </si>
  <si>
    <t>Turnover Ratios</t>
  </si>
  <si>
    <t>Liquid Ratio</t>
  </si>
  <si>
    <t>Average Payment period*</t>
  </si>
  <si>
    <t xml:space="preserve"> </t>
  </si>
  <si>
    <t xml:space="preserve">in the data give" — " is replaced with space </t>
  </si>
  <si>
    <t>ANALYSIS OF INCOME, BALANCE SHEET,CASHFLOW</t>
  </si>
  <si>
    <t xml:space="preserve">five of data is taken which is below the table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</si>
</sst>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3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rgb="FF333333"/>
      <name val="Arial"/>
      <family val="2"/>
    </font>
    <font>
      <b/>
      <sz val="20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8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164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64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64" fontId="8" fillId="35" borderId="2">
      <alignment horizontal="right"/>
    </xf>
    <xf numFmtId="4" fontId="8" fillId="35" borderId="2">
      <alignment horizontal="right"/>
    </xf>
    <xf numFmtId="164" fontId="11" fillId="34" borderId="2">
      <alignment horizontal="right"/>
    </xf>
    <xf numFmtId="164" fontId="11" fillId="35" borderId="2">
      <alignment horizontal="right"/>
    </xf>
    <xf numFmtId="9" fontId="12" fillId="0" borderId="0" applyFont="0" applyFill="0" applyBorder="0" applyAlignment="0" applyProtection="0"/>
  </cellStyleXfs>
  <cellXfs count="43">
    <xf numFmtId="0" fontId="0" fillId="0" borderId="0" xfId="0"/>
    <xf numFmtId="0" fontId="2" fillId="33" borderId="0" xfId="26"/>
    <xf numFmtId="0" fontId="6" fillId="34" borderId="0" xfId="31">
      <alignment horizontal="center"/>
    </xf>
    <xf numFmtId="0" fontId="7" fillId="33" borderId="3" xfId="33">
      <alignment horizontal="left"/>
    </xf>
    <xf numFmtId="0" fontId="7" fillId="33" borderId="3" xfId="32">
      <alignment horizontal="right"/>
    </xf>
    <xf numFmtId="0" fontId="7" fillId="33" borderId="1" xfId="30">
      <alignment horizontal="right"/>
    </xf>
    <xf numFmtId="0" fontId="8" fillId="34" borderId="5" xfId="35"/>
    <xf numFmtId="0" fontId="11" fillId="36" borderId="4" xfId="34"/>
    <xf numFmtId="0" fontId="5" fillId="33" borderId="15" xfId="51">
      <alignment horizontal="left" vertical="center" readingOrder="1"/>
    </xf>
    <xf numFmtId="0" fontId="7" fillId="33" borderId="1" xfId="52">
      <alignment horizontal="left"/>
    </xf>
    <xf numFmtId="0" fontId="3" fillId="34" borderId="5" xfId="37" applyFont="1"/>
    <xf numFmtId="0" fontId="4" fillId="34" borderId="5" xfId="36" applyFont="1"/>
    <xf numFmtId="3" fontId="1" fillId="34" borderId="2" xfId="53">
      <alignment horizontal="right"/>
    </xf>
    <xf numFmtId="164" fontId="1" fillId="34" borderId="2" xfId="54">
      <alignment horizontal="right"/>
    </xf>
    <xf numFmtId="4" fontId="1" fillId="34" borderId="2" xfId="55">
      <alignment horizontal="right"/>
    </xf>
    <xf numFmtId="3" fontId="1" fillId="35" borderId="2" xfId="56">
      <alignment horizontal="right"/>
    </xf>
    <xf numFmtId="164" fontId="1" fillId="35" borderId="2" xfId="57">
      <alignment horizontal="right"/>
    </xf>
    <xf numFmtId="4" fontId="1" fillId="35" borderId="2" xfId="58">
      <alignment horizontal="right"/>
    </xf>
    <xf numFmtId="3" fontId="8" fillId="34" borderId="2" xfId="59">
      <alignment horizontal="right"/>
    </xf>
    <xf numFmtId="164" fontId="8" fillId="34" borderId="2" xfId="60">
      <alignment horizontal="right"/>
    </xf>
    <xf numFmtId="4" fontId="8" fillId="34" borderId="2" xfId="61">
      <alignment horizontal="right"/>
    </xf>
    <xf numFmtId="3" fontId="8" fillId="35" borderId="2" xfId="62">
      <alignment horizontal="right"/>
    </xf>
    <xf numFmtId="164" fontId="8" fillId="35" borderId="2" xfId="63">
      <alignment horizontal="right"/>
    </xf>
    <xf numFmtId="4" fontId="8" fillId="35" borderId="2" xfId="64">
      <alignment horizontal="right"/>
    </xf>
    <xf numFmtId="164" fontId="11" fillId="34" borderId="2" xfId="65">
      <alignment horizontal="right"/>
    </xf>
    <xf numFmtId="164" fontId="11" fillId="35" borderId="2" xfId="66">
      <alignment horizontal="right"/>
    </xf>
    <xf numFmtId="10" fontId="0" fillId="0" borderId="0" xfId="0" applyNumberFormat="1"/>
    <xf numFmtId="9" fontId="0" fillId="0" borderId="0" xfId="67" applyFont="1"/>
    <xf numFmtId="0" fontId="0" fillId="0" borderId="0" xfId="67" applyNumberFormat="1" applyFont="1"/>
    <xf numFmtId="0" fontId="31" fillId="0" borderId="0" xfId="0" applyFont="1"/>
    <xf numFmtId="0" fontId="3" fillId="34" borderId="0" xfId="37" applyFont="1" applyBorder="1"/>
    <xf numFmtId="0" fontId="32" fillId="34" borderId="0" xfId="37" applyFont="1" applyBorder="1"/>
    <xf numFmtId="0" fontId="33" fillId="34" borderId="0" xfId="37" applyFont="1" applyBorder="1"/>
    <xf numFmtId="0" fontId="27" fillId="0" borderId="0" xfId="0" applyFont="1"/>
    <xf numFmtId="0" fontId="30" fillId="0" borderId="0" xfId="0" applyFont="1"/>
    <xf numFmtId="0" fontId="34" fillId="0" borderId="0" xfId="0" applyFont="1"/>
    <xf numFmtId="0" fontId="29" fillId="0" borderId="0" xfId="0" applyFont="1"/>
    <xf numFmtId="165" fontId="8" fillId="34" borderId="2" xfId="60" applyNumberFormat="1">
      <alignment horizontal="right"/>
    </xf>
    <xf numFmtId="164" fontId="0" fillId="0" borderId="0" xfId="0" applyNumberFormat="1"/>
    <xf numFmtId="164" fontId="1" fillId="34" borderId="0" xfId="54" applyBorder="1">
      <alignment horizontal="right"/>
    </xf>
    <xf numFmtId="0" fontId="35" fillId="0" borderId="0" xfId="0" applyFont="1"/>
    <xf numFmtId="0" fontId="0" fillId="0" borderId="0" xfId="0" applyNumberFormat="1"/>
    <xf numFmtId="0" fontId="36" fillId="34" borderId="0" xfId="31" applyFont="1">
      <alignment horizontal="center"/>
    </xf>
  </cellXfs>
  <cellStyles count="6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1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2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9" xr:uid="{00000000-0005-0000-0000-000023000000}"/>
    <cellStyle name="fa_data_bold_1_grouped" xfId="60" xr:uid="{00000000-0005-0000-0000-000024000000}"/>
    <cellStyle name="fa_data_bold_2_grouped" xfId="61" xr:uid="{00000000-0005-0000-0000-000025000000}"/>
    <cellStyle name="fa_data_current_bold_0_grouped" xfId="62" xr:uid="{00000000-0005-0000-0000-000026000000}"/>
    <cellStyle name="fa_data_current_bold_1_grouped" xfId="63" xr:uid="{00000000-0005-0000-0000-000027000000}"/>
    <cellStyle name="fa_data_current_bold_2_grouped" xfId="64" xr:uid="{00000000-0005-0000-0000-000028000000}"/>
    <cellStyle name="fa_data_current_italic_1_grouped" xfId="66" xr:uid="{00000000-0005-0000-0000-000029000000}"/>
    <cellStyle name="fa_data_current_standard_0_grouped" xfId="56" xr:uid="{00000000-0005-0000-0000-00002A000000}"/>
    <cellStyle name="fa_data_current_standard_1_grouped" xfId="57" xr:uid="{00000000-0005-0000-0000-00002B000000}"/>
    <cellStyle name="fa_data_current_standard_2_grouped" xfId="58" xr:uid="{00000000-0005-0000-0000-00002C000000}"/>
    <cellStyle name="fa_data_italic_1_grouped" xfId="65" xr:uid="{00000000-0005-0000-0000-00002D000000}"/>
    <cellStyle name="fa_data_standard_0_grouped" xfId="53" xr:uid="{00000000-0005-0000-0000-00002E000000}"/>
    <cellStyle name="fa_data_standard_1_grouped" xfId="54" xr:uid="{00000000-0005-0000-0000-00002F000000}"/>
    <cellStyle name="fa_data_standard_2_grouped" xfId="55" xr:uid="{00000000-0005-0000-0000-000030000000}"/>
    <cellStyle name="fa_footer_italic" xfId="34" xr:uid="{00000000-0005-0000-0000-000031000000}"/>
    <cellStyle name="fa_row_header_bold" xfId="35" xr:uid="{00000000-0005-0000-0000-000032000000}"/>
    <cellStyle name="fa_row_header_italic" xfId="36" xr:uid="{00000000-0005-0000-0000-000033000000}"/>
    <cellStyle name="fa_row_header_standard" xfId="37" xr:uid="{00000000-0005-0000-0000-000034000000}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Percent" xfId="67" builtinId="5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'Horizontal Analysis:'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'!$A$3</c:f>
              <c:strCache>
                <c:ptCount val="1"/>
                <c:pt idx="0">
                  <c:v>Net Income Growth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'!$B$1:$G$1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'Analysis '!$B$3:$G$3</c:f>
              <c:numCache>
                <c:formatCode>General</c:formatCode>
                <c:ptCount val="6"/>
                <c:pt idx="0">
                  <c:v>11.412466161806528</c:v>
                </c:pt>
                <c:pt idx="1">
                  <c:v>-57.142417764928396</c:v>
                </c:pt>
                <c:pt idx="2">
                  <c:v>369.03608549523358</c:v>
                </c:pt>
                <c:pt idx="3">
                  <c:v>68.865246960961073</c:v>
                </c:pt>
                <c:pt idx="4">
                  <c:v>-19.658864391422536</c:v>
                </c:pt>
                <c:pt idx="5">
                  <c:v>-6.3599232358242785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4-461A-B94F-3F163451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78623"/>
        <c:axId val="73881023"/>
      </c:barChart>
      <c:lineChart>
        <c:grouping val="standard"/>
        <c:varyColors val="0"/>
        <c:ser>
          <c:idx val="1"/>
          <c:order val="1"/>
          <c:tx>
            <c:strRef>
              <c:f>'Analysis '!$A$2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'!$B$1:$G$1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'Analysis '!$B$2:$G$2</c:f>
              <c:numCache>
                <c:formatCode>0%</c:formatCode>
                <c:ptCount val="6"/>
                <c:pt idx="0">
                  <c:v>0.11573647315106662</c:v>
                </c:pt>
                <c:pt idx="1">
                  <c:v>7.0429446272529908E-2</c:v>
                </c:pt>
                <c:pt idx="2">
                  <c:v>-2.6629737957761459E-4</c:v>
                </c:pt>
                <c:pt idx="3">
                  <c:v>0.15657683020905505</c:v>
                </c:pt>
                <c:pt idx="4">
                  <c:v>2.8592814267410609E-2</c:v>
                </c:pt>
                <c:pt idx="5">
                  <c:v>0.12260422897969935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4-461A-B94F-3F1634511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703391"/>
        <c:axId val="484704831"/>
      </c:lineChart>
      <c:catAx>
        <c:axId val="4847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Horizontal Analysis: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4831"/>
        <c:crosses val="autoZero"/>
        <c:auto val="1"/>
        <c:lblAlgn val="ctr"/>
        <c:lblOffset val="100"/>
        <c:noMultiLvlLbl val="0"/>
      </c:catAx>
      <c:valAx>
        <c:axId val="48470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391"/>
        <c:crosses val="autoZero"/>
        <c:crossBetween val="between"/>
      </c:valAx>
      <c:valAx>
        <c:axId val="73881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 Income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623"/>
        <c:crosses val="max"/>
        <c:crossBetween val="between"/>
      </c:valAx>
      <c:catAx>
        <c:axId val="73878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88102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'Solvency Ratios'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'Ratios Calulation '!$A$17</c:f>
              <c:strCache>
                <c:ptCount val="1"/>
                <c:pt idx="0">
                  <c:v>Debt-Equity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'!$B$17:$G$17</c:f>
              <c:numCache>
                <c:formatCode>0%</c:formatCode>
                <c:ptCount val="6"/>
                <c:pt idx="0">
                  <c:v>0.93388073579394326</c:v>
                </c:pt>
                <c:pt idx="1">
                  <c:v>0.91942220394604235</c:v>
                </c:pt>
                <c:pt idx="2">
                  <c:v>1.0429684959632839</c:v>
                </c:pt>
                <c:pt idx="3">
                  <c:v>1.0487483811399614</c:v>
                </c:pt>
                <c:pt idx="4">
                  <c:v>0.8809824656748414</c:v>
                </c:pt>
                <c:pt idx="5">
                  <c:v>0.74796501338185284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C-4DF0-A264-8EA6F29455F4}"/>
            </c:ext>
          </c:extLst>
        </c:ser>
        <c:ser>
          <c:idx val="1"/>
          <c:order val="1"/>
          <c:tx>
            <c:strRef>
              <c:f>'Ratios Calulation '!$A$18</c:f>
              <c:strCache>
                <c:ptCount val="1"/>
                <c:pt idx="0">
                  <c:v>Solvency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'!$B$18:$G$18</c:f>
              <c:numCache>
                <c:formatCode>0%</c:formatCode>
                <c:ptCount val="6"/>
                <c:pt idx="0">
                  <c:v>0.66329889195463632</c:v>
                </c:pt>
                <c:pt idx="1">
                  <c:v>0.66949536604844562</c:v>
                </c:pt>
                <c:pt idx="2">
                  <c:v>0.6521410970829089</c:v>
                </c:pt>
                <c:pt idx="3">
                  <c:v>0.65133127587524564</c:v>
                </c:pt>
                <c:pt idx="4">
                  <c:v>0.60290030874341383</c:v>
                </c:pt>
                <c:pt idx="5">
                  <c:v>0.60008969835756698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C-4DF0-A264-8EA6F29455F4}"/>
            </c:ext>
          </c:extLst>
        </c:ser>
        <c:ser>
          <c:idx val="2"/>
          <c:order val="2"/>
          <c:tx>
            <c:strRef>
              <c:f>'Ratios Calulation '!$A$19</c:f>
              <c:strCache>
                <c:ptCount val="1"/>
                <c:pt idx="0">
                  <c:v>Proprietory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'!$B$19:$G$19</c:f>
              <c:numCache>
                <c:formatCode>0%</c:formatCode>
                <c:ptCount val="6"/>
                <c:pt idx="0">
                  <c:v>0.33670110804536363</c:v>
                </c:pt>
                <c:pt idx="1">
                  <c:v>0.33050463395155438</c:v>
                </c:pt>
                <c:pt idx="2">
                  <c:v>0.3478589029170911</c:v>
                </c:pt>
                <c:pt idx="3">
                  <c:v>0.34866872412475441</c:v>
                </c:pt>
                <c:pt idx="4">
                  <c:v>0.39709969125658612</c:v>
                </c:pt>
                <c:pt idx="5">
                  <c:v>0.39991030164243302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DC-4DF0-A264-8EA6F29455F4}"/>
            </c:ext>
          </c:extLst>
        </c:ser>
        <c:ser>
          <c:idx val="3"/>
          <c:order val="3"/>
          <c:tx>
            <c:strRef>
              <c:f>'Ratios Calulation '!$A$20</c:f>
              <c:strCache>
                <c:ptCount val="1"/>
                <c:pt idx="0">
                  <c:v>Fixed Assets/Proprietor's Funds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'!$B$20:$G$20</c:f>
              <c:numCache>
                <c:formatCode>General</c:formatCode>
                <c:ptCount val="6"/>
                <c:pt idx="0">
                  <c:v>1.6556916051566826</c:v>
                </c:pt>
                <c:pt idx="1">
                  <c:v>1.5852976867193989</c:v>
                </c:pt>
                <c:pt idx="2">
                  <c:v>1.3048685522974104</c:v>
                </c:pt>
                <c:pt idx="3">
                  <c:v>1.2484355355505918</c:v>
                </c:pt>
                <c:pt idx="4">
                  <c:v>1.0705596189699811</c:v>
                </c:pt>
                <c:pt idx="5">
                  <c:v>1.1359753216529751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DC-4DF0-A264-8EA6F29455F4}"/>
            </c:ext>
          </c:extLst>
        </c:ser>
        <c:ser>
          <c:idx val="4"/>
          <c:order val="4"/>
          <c:tx>
            <c:strRef>
              <c:f>'Ratios Calulation '!$A$21</c:f>
              <c:strCache>
                <c:ptCount val="1"/>
                <c:pt idx="0">
                  <c:v>Current Assets to Proprietor's Funds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'!$B$21:$G$21</c:f>
              <c:numCache>
                <c:formatCode>General</c:formatCode>
                <c:ptCount val="6"/>
                <c:pt idx="0">
                  <c:v>1.3143015909015565</c:v>
                </c:pt>
                <c:pt idx="1">
                  <c:v>1.4403784983430492</c:v>
                </c:pt>
                <c:pt idx="2">
                  <c:v>1.5698602288668904</c:v>
                </c:pt>
                <c:pt idx="3">
                  <c:v>1.6196163739237945</c:v>
                </c:pt>
                <c:pt idx="4">
                  <c:v>1.4476997048677946</c:v>
                </c:pt>
                <c:pt idx="5">
                  <c:v>1.3645854188255682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DC-4DF0-A264-8EA6F29455F4}"/>
            </c:ext>
          </c:extLst>
        </c:ser>
        <c:ser>
          <c:idx val="5"/>
          <c:order val="5"/>
          <c:tx>
            <c:strRef>
              <c:f>'Ratios Calulation '!$A$22</c:f>
              <c:strCache>
                <c:ptCount val="1"/>
                <c:pt idx="0">
                  <c:v>Interest Coverage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5.5255784220093052</c:v>
                </c:pt>
                <c:pt idx="3">
                  <c:v>6.4220391955550182</c:v>
                </c:pt>
                <c:pt idx="4">
                  <c:v>3.6604732529233037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DC-4DF0-A264-8EA6F2945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0"/>
        <c:axId val="749081919"/>
        <c:axId val="749065599"/>
      </c:barChart>
      <c:catAx>
        <c:axId val="74908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Solvency 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65599"/>
        <c:crosses val="autoZero"/>
        <c:auto val="1"/>
        <c:lblAlgn val="ctr"/>
        <c:lblOffset val="100"/>
        <c:noMultiLvlLbl val="0"/>
      </c:catAx>
      <c:valAx>
        <c:axId val="7490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'Profitability Ratios'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'Ratios Calulation '!$A$24</c:f>
              <c:strCache>
                <c:ptCount val="1"/>
                <c:pt idx="0">
                  <c:v>Gross Profit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'!$B$24:$G$24</c:f>
              <c:numCache>
                <c:formatCode>0%</c:formatCode>
                <c:ptCount val="6"/>
                <c:pt idx="0">
                  <c:v>7.0968212776278818</c:v>
                </c:pt>
                <c:pt idx="1">
                  <c:v>2.1122315118833201</c:v>
                </c:pt>
                <c:pt idx="2">
                  <c:v>16.862578421198101</c:v>
                </c:pt>
                <c:pt idx="3">
                  <c:v>16.866347427180862</c:v>
                </c:pt>
                <c:pt idx="4">
                  <c:v>12.598304253730689</c:v>
                </c:pt>
                <c:pt idx="5">
                  <c:v>10.922207648825495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F-4CDD-8385-61099389054E}"/>
            </c:ext>
          </c:extLst>
        </c:ser>
        <c:ser>
          <c:idx val="1"/>
          <c:order val="1"/>
          <c:tx>
            <c:strRef>
              <c:f>'Ratios Calulation '!$A$25</c:f>
              <c:strCache>
                <c:ptCount val="1"/>
                <c:pt idx="0">
                  <c:v>Net Profit 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'!$B$25:$G$25</c:f>
              <c:numCache>
                <c:formatCode>0%</c:formatCode>
                <c:ptCount val="6"/>
                <c:pt idx="0">
                  <c:v>4.1873748333794829</c:v>
                </c:pt>
                <c:pt idx="1">
                  <c:v>1.6765304980683415</c:v>
                </c:pt>
                <c:pt idx="2">
                  <c:v>11.64367902778775</c:v>
                </c:pt>
                <c:pt idx="3">
                  <c:v>11.489111380728117</c:v>
                </c:pt>
                <c:pt idx="4">
                  <c:v>8.9725270760313975</c:v>
                </c:pt>
                <c:pt idx="5">
                  <c:v>7.4821901427266715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FF-4CDD-8385-61099389054E}"/>
            </c:ext>
          </c:extLst>
        </c:ser>
        <c:ser>
          <c:idx val="2"/>
          <c:order val="2"/>
          <c:tx>
            <c:strRef>
              <c:f>'Ratios Calulation '!$A$26</c:f>
              <c:strCache>
                <c:ptCount val="1"/>
                <c:pt idx="0">
                  <c:v>Operating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'!$B$26:$G$26</c:f>
              <c:numCache>
                <c:formatCode>0%</c:formatCode>
                <c:ptCount val="6"/>
                <c:pt idx="0">
                  <c:v>1.835942809184359</c:v>
                </c:pt>
                <c:pt idx="1">
                  <c:v>1.9108224618631273</c:v>
                </c:pt>
                <c:pt idx="2">
                  <c:v>1.6471646818082075</c:v>
                </c:pt>
                <c:pt idx="3">
                  <c:v>1.6585576923743941</c:v>
                </c:pt>
                <c:pt idx="4">
                  <c:v>1.7278947361321959</c:v>
                </c:pt>
                <c:pt idx="5">
                  <c:v>1.7530066078914717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F-4CDD-8385-61099389054E}"/>
            </c:ext>
          </c:extLst>
        </c:ser>
        <c:ser>
          <c:idx val="3"/>
          <c:order val="3"/>
          <c:tx>
            <c:strRef>
              <c:f>'Ratios Calulation '!$A$27</c:f>
              <c:strCache>
                <c:ptCount val="1"/>
                <c:pt idx="0">
                  <c:v>Operating Profit Ratio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'!$B$27:$G$27</c:f>
              <c:numCache>
                <c:formatCode>0%</c:formatCode>
                <c:ptCount val="6"/>
                <c:pt idx="0">
                  <c:v>98.16405719081564</c:v>
                </c:pt>
                <c:pt idx="1">
                  <c:v>98.089177538136866</c:v>
                </c:pt>
                <c:pt idx="2">
                  <c:v>98.352835318191794</c:v>
                </c:pt>
                <c:pt idx="3">
                  <c:v>98.341442307625613</c:v>
                </c:pt>
                <c:pt idx="4">
                  <c:v>98.2721052638678</c:v>
                </c:pt>
                <c:pt idx="5">
                  <c:v>98.246993392108521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F-4CDD-8385-61099389054E}"/>
            </c:ext>
          </c:extLst>
        </c:ser>
        <c:ser>
          <c:idx val="4"/>
          <c:order val="4"/>
          <c:tx>
            <c:strRef>
              <c:f>'Ratios Calulation '!$A$28</c:f>
              <c:strCache>
                <c:ptCount val="1"/>
                <c:pt idx="0">
                  <c:v>Return on Equity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'!$B$28:$G$28</c:f>
              <c:numCache>
                <c:formatCode>0%</c:formatCode>
                <c:ptCount val="6"/>
                <c:pt idx="0">
                  <c:v>10.630630532444291</c:v>
                </c:pt>
                <c:pt idx="1">
                  <c:v>4.3728562507256967</c:v>
                </c:pt>
                <c:pt idx="2">
                  <c:v>25.538894916107274</c:v>
                </c:pt>
                <c:pt idx="3">
                  <c:v>33.331803810524328</c:v>
                </c:pt>
                <c:pt idx="4">
                  <c:v>21.277112788400107</c:v>
                </c:pt>
                <c:pt idx="5">
                  <c:v>16.874500174949354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FF-4CDD-8385-610993890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27"/>
        <c:axId val="1002565263"/>
        <c:axId val="1002546063"/>
      </c:barChart>
      <c:lineChart>
        <c:grouping val="standard"/>
        <c:varyColors val="0"/>
        <c:ser>
          <c:idx val="5"/>
          <c:order val="5"/>
          <c:tx>
            <c:strRef>
              <c:f>'Ratios Calulation '!$A$29</c:f>
              <c:strCache>
                <c:ptCount val="1"/>
                <c:pt idx="0">
                  <c:v>Reurn on Investment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'!$B$29:$G$29</c:f>
              <c:numCache>
                <c:formatCode>0%</c:formatCode>
                <c:ptCount val="6"/>
                <c:pt idx="0">
                  <c:v>8.9964128740353644E-2</c:v>
                </c:pt>
                <c:pt idx="1">
                  <c:v>2.76554016445952E-2</c:v>
                </c:pt>
                <c:pt idx="2">
                  <c:v>0.16115184351568573</c:v>
                </c:pt>
                <c:pt idx="3">
                  <c:v>0.21089728571906691</c:v>
                </c:pt>
                <c:pt idx="4">
                  <c:v>0.12812791262793005</c:v>
                </c:pt>
                <c:pt idx="5">
                  <c:v>0.13405576630511223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F-4CDD-8385-610993890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556143"/>
        <c:axId val="1002558063"/>
      </c:lineChart>
      <c:catAx>
        <c:axId val="100256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Profitability 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46063"/>
        <c:crosses val="autoZero"/>
        <c:auto val="1"/>
        <c:lblAlgn val="ctr"/>
        <c:lblOffset val="100"/>
        <c:noMultiLvlLbl val="0"/>
      </c:catAx>
      <c:valAx>
        <c:axId val="100254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65263"/>
        <c:crosses val="autoZero"/>
        <c:crossBetween val="between"/>
      </c:valAx>
      <c:valAx>
        <c:axId val="1002558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Reurn on Investment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56143"/>
        <c:crosses val="max"/>
        <c:crossBetween val="between"/>
      </c:valAx>
      <c:catAx>
        <c:axId val="100255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25580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'Capital Employed', 'Operating Expenses' by 'Profitability Ratios'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Calulation '!$A$31</c:f>
              <c:strCache>
                <c:ptCount val="1"/>
                <c:pt idx="0">
                  <c:v>Capital Employed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'!$B$30:$G$30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'!$B$31:$G$31</c:f>
              <c:numCache>
                <c:formatCode>General</c:formatCode>
                <c:ptCount val="6"/>
                <c:pt idx="0">
                  <c:v>36750.869999999995</c:v>
                </c:pt>
                <c:pt idx="1">
                  <c:v>38088.400000000001</c:v>
                </c:pt>
                <c:pt idx="2">
                  <c:v>48377.78</c:v>
                </c:pt>
                <c:pt idx="3">
                  <c:v>43313.45</c:v>
                </c:pt>
                <c:pt idx="4">
                  <c:v>49839.64</c:v>
                </c:pt>
                <c:pt idx="5">
                  <c:v>54567.360000000001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5E-4452-984B-D7955065EFC2}"/>
            </c:ext>
          </c:extLst>
        </c:ser>
        <c:ser>
          <c:idx val="1"/>
          <c:order val="1"/>
          <c:tx>
            <c:strRef>
              <c:f>'Ratios Calulation '!$A$32</c:f>
              <c:strCache>
                <c:ptCount val="1"/>
                <c:pt idx="0">
                  <c:v>Operating 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'!$B$30:$G$30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'!$B$32:$G$32</c:f>
              <c:numCache>
                <c:formatCode>0%</c:formatCode>
                <c:ptCount val="6"/>
                <c:pt idx="0">
                  <c:v>42251.08</c:v>
                </c:pt>
                <c:pt idx="1">
                  <c:v>46475.21</c:v>
                </c:pt>
                <c:pt idx="2">
                  <c:v>40671.870000000003</c:v>
                </c:pt>
                <c:pt idx="3">
                  <c:v>47699.26</c:v>
                </c:pt>
                <c:pt idx="4">
                  <c:v>50644.14</c:v>
                </c:pt>
                <c:pt idx="5">
                  <c:v>57409.35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5E-4452-984B-D7955065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177167"/>
        <c:axId val="995152207"/>
      </c:lineChart>
      <c:catAx>
        <c:axId val="99517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Profitability 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52207"/>
        <c:crosses val="autoZero"/>
        <c:auto val="1"/>
        <c:lblAlgn val="ctr"/>
        <c:lblOffset val="100"/>
        <c:noMultiLvlLbl val="0"/>
      </c:catAx>
      <c:valAx>
        <c:axId val="99515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7716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 Analysis: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'!$A$3</c:f>
              <c:strCache>
                <c:ptCount val="1"/>
                <c:pt idx="0">
                  <c:v>Net Income Growth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'!$B$1:$G$1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'Analysis '!$B$3:$G$3</c:f>
              <c:numCache>
                <c:formatCode>General</c:formatCode>
                <c:ptCount val="6"/>
                <c:pt idx="0">
                  <c:v>11.412466161806528</c:v>
                </c:pt>
                <c:pt idx="1">
                  <c:v>-57.142417764928396</c:v>
                </c:pt>
                <c:pt idx="2">
                  <c:v>369.03608549523358</c:v>
                </c:pt>
                <c:pt idx="3">
                  <c:v>68.865246960961073</c:v>
                </c:pt>
                <c:pt idx="4">
                  <c:v>-19.658864391422536</c:v>
                </c:pt>
                <c:pt idx="5">
                  <c:v>-6.3599232358242785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3-4618-8DD2-DED409F9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73878623"/>
        <c:axId val="73881023"/>
      </c:barChart>
      <c:lineChart>
        <c:grouping val="standard"/>
        <c:varyColors val="0"/>
        <c:ser>
          <c:idx val="1"/>
          <c:order val="1"/>
          <c:tx>
            <c:strRef>
              <c:f>'Analysis '!$A$2</c:f>
              <c:strCache>
                <c:ptCount val="1"/>
                <c:pt idx="0">
                  <c:v>Revenue Growth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'Analysis '!$B$1:$G$1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'Analysis '!$B$2:$G$2</c:f>
              <c:numCache>
                <c:formatCode>0%</c:formatCode>
                <c:ptCount val="6"/>
                <c:pt idx="0">
                  <c:v>0.11573647315106662</c:v>
                </c:pt>
                <c:pt idx="1">
                  <c:v>7.0429446272529908E-2</c:v>
                </c:pt>
                <c:pt idx="2">
                  <c:v>-2.6629737957761459E-4</c:v>
                </c:pt>
                <c:pt idx="3">
                  <c:v>0.15657683020905505</c:v>
                </c:pt>
                <c:pt idx="4">
                  <c:v>2.8592814267410609E-2</c:v>
                </c:pt>
                <c:pt idx="5">
                  <c:v>0.12260422897969935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03-4618-8DD2-DED409F9B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703391"/>
        <c:axId val="484704831"/>
      </c:lineChart>
      <c:catAx>
        <c:axId val="484703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Horizontal Analysis: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4831"/>
        <c:crosses val="autoZero"/>
        <c:auto val="1"/>
        <c:lblAlgn val="ctr"/>
        <c:lblOffset val="100"/>
        <c:noMultiLvlLbl val="0"/>
      </c:catAx>
      <c:valAx>
        <c:axId val="484704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703391"/>
        <c:crosses val="autoZero"/>
        <c:crossBetween val="between"/>
      </c:valAx>
      <c:valAx>
        <c:axId val="7388102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Net Income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78623"/>
        <c:crosses val="max"/>
        <c:crossBetween val="between"/>
      </c:valAx>
      <c:catAx>
        <c:axId val="73878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3881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Vertical Analysis: </a:t>
            </a:r>
            <a:r>
              <a:rPr lang="en-US"/>
              <a:t> 'INCOME SHEET'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'Analysis '!$B$5</c:f>
              <c:strCache>
                <c:ptCount val="1"/>
                <c:pt idx="0">
                  <c:v>FY 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'!$B$6:$B$9</c:f>
              <c:numCache>
                <c:formatCode>0%</c:formatCode>
                <c:ptCount val="4"/>
                <c:pt idx="0">
                  <c:v>0.11573647315106662</c:v>
                </c:pt>
                <c:pt idx="1">
                  <c:v>0.17156701528207152</c:v>
                </c:pt>
                <c:pt idx="2">
                  <c:v>-0.10603144078540712</c:v>
                </c:pt>
                <c:pt idx="3">
                  <c:v>0.11412466161806527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EE-4EAB-828F-2FA168E9D83C}"/>
            </c:ext>
          </c:extLst>
        </c:ser>
        <c:ser>
          <c:idx val="1"/>
          <c:order val="1"/>
          <c:tx>
            <c:strRef>
              <c:f>'Analysis '!$C$5</c:f>
              <c:strCache>
                <c:ptCount val="1"/>
                <c:pt idx="0">
                  <c:v>FY 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'!$C$6:$C$9</c:f>
              <c:numCache>
                <c:formatCode>0%</c:formatCode>
                <c:ptCount val="4"/>
                <c:pt idx="0">
                  <c:v>7.0429446272529908E-2</c:v>
                </c:pt>
                <c:pt idx="1">
                  <c:v>0.20086087509825218</c:v>
                </c:pt>
                <c:pt idx="2">
                  <c:v>-0.20452445468797043</c:v>
                </c:pt>
                <c:pt idx="3">
                  <c:v>-0.57142417764928399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EE-4EAB-828F-2FA168E9D83C}"/>
            </c:ext>
          </c:extLst>
        </c:ser>
        <c:ser>
          <c:idx val="2"/>
          <c:order val="2"/>
          <c:tx>
            <c:strRef>
              <c:f>'Analysis '!$D$5</c:f>
              <c:strCache>
                <c:ptCount val="1"/>
                <c:pt idx="0">
                  <c:v>FY 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'!$D$6:$D$9</c:f>
              <c:numCache>
                <c:formatCode>0%</c:formatCode>
                <c:ptCount val="4"/>
                <c:pt idx="0">
                  <c:v>-2.6629737957761459E-4</c:v>
                </c:pt>
                <c:pt idx="1">
                  <c:v>-0.22079954119575856</c:v>
                </c:pt>
                <c:pt idx="2">
                  <c:v>1.5222510799911253</c:v>
                </c:pt>
                <c:pt idx="3">
                  <c:v>3.6903608549523357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EE-4EAB-828F-2FA168E9D83C}"/>
            </c:ext>
          </c:extLst>
        </c:ser>
        <c:ser>
          <c:idx val="3"/>
          <c:order val="3"/>
          <c:tx>
            <c:strRef>
              <c:f>'Analysis '!$E$5</c:f>
              <c:strCache>
                <c:ptCount val="1"/>
                <c:pt idx="0">
                  <c:v>FY 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'!$E$6:$E$9</c:f>
              <c:numCache>
                <c:formatCode>0%</c:formatCode>
                <c:ptCount val="4"/>
                <c:pt idx="0">
                  <c:v>0.15657683020905505</c:v>
                </c:pt>
                <c:pt idx="1">
                  <c:v>-2.0556493355840488E-2</c:v>
                </c:pt>
                <c:pt idx="2">
                  <c:v>0.12333188793805563</c:v>
                </c:pt>
                <c:pt idx="3">
                  <c:v>0.6886524696096108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EE-4EAB-828F-2FA168E9D83C}"/>
            </c:ext>
          </c:extLst>
        </c:ser>
        <c:ser>
          <c:idx val="4"/>
          <c:order val="4"/>
          <c:tx>
            <c:strRef>
              <c:f>'Analysis '!$F$5</c:f>
              <c:strCache>
                <c:ptCount val="1"/>
                <c:pt idx="0">
                  <c:v>FY 2023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'!$F$6:$F$9</c:f>
              <c:numCache>
                <c:formatCode>0%</c:formatCode>
                <c:ptCount val="4"/>
                <c:pt idx="0">
                  <c:v>2.8592814267410609E-2</c:v>
                </c:pt>
                <c:pt idx="1">
                  <c:v>6.2334851238487941E-2</c:v>
                </c:pt>
                <c:pt idx="2">
                  <c:v>-0.15114683991410111</c:v>
                </c:pt>
                <c:pt idx="3">
                  <c:v>-0.19658864391422537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EE-4EAB-828F-2FA168E9D83C}"/>
            </c:ext>
          </c:extLst>
        </c:ser>
        <c:ser>
          <c:idx val="5"/>
          <c:order val="5"/>
          <c:tx>
            <c:strRef>
              <c:f>'Analysis '!$G$5</c:f>
              <c:strCache>
                <c:ptCount val="1"/>
                <c:pt idx="0">
                  <c:v>FY 2024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'!$G$6:$G$9</c:f>
              <c:numCache>
                <c:formatCode>0%</c:formatCode>
                <c:ptCount val="4"/>
                <c:pt idx="0">
                  <c:v>0.12260422897969935</c:v>
                </c:pt>
                <c:pt idx="1">
                  <c:v>0.20102030616873895</c:v>
                </c:pt>
                <c:pt idx="2">
                  <c:v>-4.4291440063294642E-3</c:v>
                </c:pt>
                <c:pt idx="3">
                  <c:v>-6.3599232358242788E-2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EE-4EAB-828F-2FA168E9D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8792031"/>
        <c:axId val="1938792991"/>
      </c:barChart>
      <c:catAx>
        <c:axId val="193879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 SHEET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92991"/>
        <c:crosses val="autoZero"/>
        <c:auto val="1"/>
        <c:lblAlgn val="ctr"/>
        <c:lblOffset val="100"/>
        <c:noMultiLvlLbl val="0"/>
      </c:catAx>
      <c:valAx>
        <c:axId val="193879299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Vertical Analysis:  'BAL SHEET'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'!$B$10</c:f>
              <c:strCache>
                <c:ptCount val="1"/>
                <c:pt idx="0">
                  <c:v>FY 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'!$B$11:$B$22</c:f>
              <c:numCache>
                <c:formatCode>0%</c:formatCode>
                <c:ptCount val="12"/>
                <c:pt idx="0">
                  <c:v>-0.61425448573552743</c:v>
                </c:pt>
                <c:pt idx="1">
                  <c:v>-0.61425448573552743</c:v>
                </c:pt>
                <c:pt idx="2">
                  <c:v>-4.2302912076620298E-2</c:v>
                </c:pt>
                <c:pt idx="3">
                  <c:v>5.1577287199061655E-2</c:v>
                </c:pt>
                <c:pt idx="4">
                  <c:v>0.10893415129367472</c:v>
                </c:pt>
                <c:pt idx="5">
                  <c:v>9.5512209864266714E-2</c:v>
                </c:pt>
                <c:pt idx="6">
                  <c:v>8.8444468416267324E-2</c:v>
                </c:pt>
                <c:pt idx="7">
                  <c:v>3.8419870844353575E-2</c:v>
                </c:pt>
                <c:pt idx="8">
                  <c:v>7.1878923400898673E-2</c:v>
                </c:pt>
                <c:pt idx="9">
                  <c:v>7.8834183427513832E-2</c:v>
                </c:pt>
                <c:pt idx="10">
                  <c:v>8.3082515432353732E-2</c:v>
                </c:pt>
                <c:pt idx="11">
                  <c:v>7.5625212253714227E-2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E-4D4B-B227-FBBDF29072F6}"/>
            </c:ext>
          </c:extLst>
        </c:ser>
        <c:ser>
          <c:idx val="1"/>
          <c:order val="1"/>
          <c:tx>
            <c:strRef>
              <c:f>'Analysis '!$C$10</c:f>
              <c:strCache>
                <c:ptCount val="1"/>
                <c:pt idx="0">
                  <c:v>FY 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'!$C$11:$C$22</c:f>
              <c:numCache>
                <c:formatCode>0%</c:formatCode>
                <c:ptCount val="12"/>
                <c:pt idx="0">
                  <c:v>0.5709902290749741</c:v>
                </c:pt>
                <c:pt idx="1">
                  <c:v>0.5709902290749741</c:v>
                </c:pt>
                <c:pt idx="2">
                  <c:v>0.2808473242660508</c:v>
                </c:pt>
                <c:pt idx="3">
                  <c:v>0.14436844435867513</c:v>
                </c:pt>
                <c:pt idx="4">
                  <c:v>-2.7554702587188073E-2</c:v>
                </c:pt>
                <c:pt idx="5">
                  <c:v>-1.9418864266590121E-4</c:v>
                </c:pt>
                <c:pt idx="6">
                  <c:v>0.14832683037524455</c:v>
                </c:pt>
                <c:pt idx="7">
                  <c:v>-8.4241377157011743E-2</c:v>
                </c:pt>
                <c:pt idx="8">
                  <c:v>7.3716368290953932E-2</c:v>
                </c:pt>
                <c:pt idx="9">
                  <c:v>4.1889090635633071E-2</c:v>
                </c:pt>
                <c:pt idx="10">
                  <c:v>4.4201415619808664E-2</c:v>
                </c:pt>
                <c:pt idx="11">
                  <c:v>6.3778651022672786E-2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E-4D4B-B227-FBBDF29072F6}"/>
            </c:ext>
          </c:extLst>
        </c:ser>
        <c:ser>
          <c:idx val="2"/>
          <c:order val="2"/>
          <c:tx>
            <c:strRef>
              <c:f>'Analysis '!$D$10</c:f>
              <c:strCache>
                <c:ptCount val="1"/>
                <c:pt idx="0">
                  <c:v>FY 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'!$D$11:$D$22</c:f>
              <c:numCache>
                <c:formatCode>0%</c:formatCode>
                <c:ptCount val="12"/>
                <c:pt idx="0">
                  <c:v>2.2015051545133275</c:v>
                </c:pt>
                <c:pt idx="1">
                  <c:v>2.2015051545133275</c:v>
                </c:pt>
                <c:pt idx="2">
                  <c:v>-0.60365657452098875</c:v>
                </c:pt>
                <c:pt idx="3">
                  <c:v>0.30060796133006285</c:v>
                </c:pt>
                <c:pt idx="4">
                  <c:v>-0.12556745441043551</c:v>
                </c:pt>
                <c:pt idx="5">
                  <c:v>-1.7759155499975469E-2</c:v>
                </c:pt>
                <c:pt idx="6">
                  <c:v>0.16724866242579198</c:v>
                </c:pt>
                <c:pt idx="7">
                  <c:v>-6.2410385425635706E-2</c:v>
                </c:pt>
                <c:pt idx="8">
                  <c:v>0.10441036826996714</c:v>
                </c:pt>
                <c:pt idx="9">
                  <c:v>0.18884763963986581</c:v>
                </c:pt>
                <c:pt idx="10">
                  <c:v>0.19333409932028731</c:v>
                </c:pt>
                <c:pt idx="11">
                  <c:v>0.13380007345035969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E-4D4B-B227-FBBDF29072F6}"/>
            </c:ext>
          </c:extLst>
        </c:ser>
        <c:ser>
          <c:idx val="3"/>
          <c:order val="3"/>
          <c:tx>
            <c:strRef>
              <c:f>'Analysis '!$F$10</c:f>
              <c:strCache>
                <c:ptCount val="1"/>
                <c:pt idx="0">
                  <c:v>FY 2023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'!$F$11:$F$22</c:f>
              <c:numCache>
                <c:formatCode>0%</c:formatCode>
                <c:ptCount val="12"/>
                <c:pt idx="0">
                  <c:v>0.4626855667306104</c:v>
                </c:pt>
                <c:pt idx="1">
                  <c:v>0.4626855667306104</c:v>
                </c:pt>
                <c:pt idx="2">
                  <c:v>0.19136290468525258</c:v>
                </c:pt>
                <c:pt idx="3">
                  <c:v>0.12026901091352805</c:v>
                </c:pt>
                <c:pt idx="4">
                  <c:v>-9.2949758813791611E-2</c:v>
                </c:pt>
                <c:pt idx="5">
                  <c:v>7.4733364401353281E-2</c:v>
                </c:pt>
                <c:pt idx="6">
                  <c:v>1.8335964738607095E-2</c:v>
                </c:pt>
                <c:pt idx="7">
                  <c:v>1.9483025866990213E-2</c:v>
                </c:pt>
                <c:pt idx="8">
                  <c:v>1.8621906973010905E-2</c:v>
                </c:pt>
                <c:pt idx="9">
                  <c:v>0.25839778460696289</c:v>
                </c:pt>
                <c:pt idx="10">
                  <c:v>0.25330275828208326</c:v>
                </c:pt>
                <c:pt idx="11">
                  <c:v>0.10044777997545622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E-4D4B-B227-FBBDF29072F6}"/>
            </c:ext>
          </c:extLst>
        </c:ser>
        <c:ser>
          <c:idx val="4"/>
          <c:order val="4"/>
          <c:tx>
            <c:strRef>
              <c:f>'Analysis '!$G$10</c:f>
              <c:strCache>
                <c:ptCount val="1"/>
                <c:pt idx="0">
                  <c:v>FY 2024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'!$G$11:$G$22</c:f>
              <c:numCache>
                <c:formatCode>0%</c:formatCode>
                <c:ptCount val="12"/>
                <c:pt idx="0">
                  <c:v>0.16105443475794043</c:v>
                </c:pt>
                <c:pt idx="1">
                  <c:v>-0.49284132197139152</c:v>
                </c:pt>
                <c:pt idx="2">
                  <c:v>0.3532419251678926</c:v>
                </c:pt>
                <c:pt idx="3">
                  <c:v>0.11053512176504567</c:v>
                </c:pt>
                <c:pt idx="4">
                  <c:v>1.5802915458684088</c:v>
                </c:pt>
                <c:pt idx="5">
                  <c:v>0.25016718847331998</c:v>
                </c:pt>
                <c:pt idx="6">
                  <c:v>6.3355030087520151E-2</c:v>
                </c:pt>
                <c:pt idx="7">
                  <c:v>0.46852230643462689</c:v>
                </c:pt>
                <c:pt idx="8">
                  <c:v>0.16444151453029451</c:v>
                </c:pt>
                <c:pt idx="9">
                  <c:v>0.18038155614711149</c:v>
                </c:pt>
                <c:pt idx="10">
                  <c:v>0.1781756904659467</c:v>
                </c:pt>
                <c:pt idx="11">
                  <c:v>0.16989535155400562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6E-4D4B-B227-FBBDF2907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5772943"/>
        <c:axId val="165772463"/>
      </c:barChart>
      <c:catAx>
        <c:axId val="16577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 SHEET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2463"/>
        <c:crosses val="autoZero"/>
        <c:auto val="1"/>
        <c:lblAlgn val="ctr"/>
        <c:lblOffset val="100"/>
        <c:noMultiLvlLbl val="0"/>
      </c:catAx>
      <c:valAx>
        <c:axId val="16577246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Vertical Analysis:  'CASH FLOW SHEET'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'Analysis '!$B$23</c:f>
              <c:strCache>
                <c:ptCount val="1"/>
                <c:pt idx="0">
                  <c:v>FY 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'!$B$24:$B$28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A-4195-A71C-89B17F4132B7}"/>
            </c:ext>
          </c:extLst>
        </c:ser>
        <c:ser>
          <c:idx val="1"/>
          <c:order val="1"/>
          <c:tx>
            <c:strRef>
              <c:f>'Analysis '!$C$23</c:f>
              <c:strCache>
                <c:ptCount val="1"/>
                <c:pt idx="0">
                  <c:v>FY 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'!$C$24:$C$28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A-4195-A71C-89B17F4132B7}"/>
            </c:ext>
          </c:extLst>
        </c:ser>
        <c:ser>
          <c:idx val="2"/>
          <c:order val="2"/>
          <c:tx>
            <c:strRef>
              <c:f>'Analysis '!$D$23</c:f>
              <c:strCache>
                <c:ptCount val="1"/>
                <c:pt idx="0">
                  <c:v>FY 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'!$D$24:$D$28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A-4195-A71C-89B17F4132B7}"/>
            </c:ext>
          </c:extLst>
        </c:ser>
        <c:ser>
          <c:idx val="3"/>
          <c:order val="3"/>
          <c:tx>
            <c:strRef>
              <c:f>'Analysis '!$E$23</c:f>
              <c:strCache>
                <c:ptCount val="1"/>
                <c:pt idx="0">
                  <c:v>FY 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'!$E$24:$E$28</c:f>
              <c:numCache>
                <c:formatCode>0%</c:formatCode>
                <c:ptCount val="5"/>
                <c:pt idx="0">
                  <c:v>0.17306974160858182</c:v>
                </c:pt>
                <c:pt idx="1">
                  <c:v>2.063420049416218</c:v>
                </c:pt>
                <c:pt idx="2">
                  <c:v>-1.7853426826509842</c:v>
                </c:pt>
                <c:pt idx="3">
                  <c:v>-1.6648846239954296</c:v>
                </c:pt>
                <c:pt idx="4">
                  <c:v>-0.40161092985318114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A-4195-A71C-89B17F4132B7}"/>
            </c:ext>
          </c:extLst>
        </c:ser>
        <c:ser>
          <c:idx val="4"/>
          <c:order val="4"/>
          <c:tx>
            <c:strRef>
              <c:f>'Analysis '!$F$23</c:f>
              <c:strCache>
                <c:ptCount val="1"/>
                <c:pt idx="0">
                  <c:v>FY 2023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'!$F$24:$F$28</c:f>
              <c:numCache>
                <c:formatCode>0%</c:formatCode>
                <c:ptCount val="5"/>
                <c:pt idx="0">
                  <c:v>-7.3202301751845819E-2</c:v>
                </c:pt>
                <c:pt idx="1">
                  <c:v>-0.40493117245891735</c:v>
                </c:pt>
                <c:pt idx="2">
                  <c:v>8.551555299539169</c:v>
                </c:pt>
                <c:pt idx="3">
                  <c:v>-1.7758709774802757</c:v>
                </c:pt>
                <c:pt idx="4">
                  <c:v>-0.23975913127677881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6A-4195-A71C-89B17F4132B7}"/>
            </c:ext>
          </c:extLst>
        </c:ser>
        <c:ser>
          <c:idx val="5"/>
          <c:order val="5"/>
          <c:tx>
            <c:strRef>
              <c:f>'Analysis '!$G$23</c:f>
              <c:strCache>
                <c:ptCount val="1"/>
                <c:pt idx="0">
                  <c:v>FY 2024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'!$G$24:$G$28</c:f>
              <c:numCache>
                <c:formatCode>0%</c:formatCode>
                <c:ptCount val="5"/>
                <c:pt idx="0">
                  <c:v>0.5501444555064835</c:v>
                </c:pt>
                <c:pt idx="1">
                  <c:v>0.50660675582809112</c:v>
                </c:pt>
                <c:pt idx="2">
                  <c:v>0.32602599282332723</c:v>
                </c:pt>
                <c:pt idx="3">
                  <c:v>0.63510247450296664</c:v>
                </c:pt>
                <c:pt idx="4">
                  <c:v>2.3524675296278481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6A-4195-A71C-89B17F413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7098127"/>
        <c:axId val="2057101007"/>
      </c:barChart>
      <c:catAx>
        <c:axId val="2057098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CASH FLOW SHEET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01007"/>
        <c:crosses val="autoZero"/>
        <c:auto val="1"/>
        <c:lblAlgn val="ctr"/>
        <c:lblOffset val="100"/>
        <c:noMultiLvlLbl val="0"/>
      </c:catAx>
      <c:valAx>
        <c:axId val="205710100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9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Liquidity Ratios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Calulation '!$A$3</c:f>
              <c:strCache>
                <c:ptCount val="1"/>
                <c:pt idx="0">
                  <c:v>Current Ratio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'!$B$2:$G$2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'!$B$3:$G$3</c:f>
              <c:numCache>
                <c:formatCode>0%</c:formatCode>
                <c:ptCount val="6"/>
                <c:pt idx="0">
                  <c:v>-3.3834956230943236E-2</c:v>
                </c:pt>
                <c:pt idx="1">
                  <c:v>-3.461264379517417E-3</c:v>
                </c:pt>
                <c:pt idx="2">
                  <c:v>0.11420982735723773</c:v>
                </c:pt>
                <c:pt idx="3">
                  <c:v>5.8861281745667952E-2</c:v>
                </c:pt>
                <c:pt idx="4">
                  <c:v>0.10009524634167453</c:v>
                </c:pt>
                <c:pt idx="5">
                  <c:v>4.4391971664698944E-2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7-47DE-8A33-5A21335AC032}"/>
            </c:ext>
          </c:extLst>
        </c:ser>
        <c:ser>
          <c:idx val="1"/>
          <c:order val="1"/>
          <c:tx>
            <c:strRef>
              <c:f>'Ratios Calulation '!$A$4</c:f>
              <c:strCache>
                <c:ptCount val="1"/>
                <c:pt idx="0">
                  <c:v>Cash Ratio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'!$B$2:$G$2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'!$B$4:$G$4</c:f>
              <c:numCache>
                <c:formatCode>0%</c:formatCode>
                <c:ptCount val="6"/>
                <c:pt idx="0">
                  <c:v>0.11573125189420208</c:v>
                </c:pt>
                <c:pt idx="1">
                  <c:v>4.1015240165037881E-2</c:v>
                </c:pt>
                <c:pt idx="2">
                  <c:v>5.6111674688801225E-2</c:v>
                </c:pt>
                <c:pt idx="3">
                  <c:v>0.15390192469463881</c:v>
                </c:pt>
                <c:pt idx="4">
                  <c:v>0.10567118710724968</c:v>
                </c:pt>
                <c:pt idx="5">
                  <c:v>0.15178067509452861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7-47DE-8A33-5A21335AC032}"/>
            </c:ext>
          </c:extLst>
        </c:ser>
        <c:ser>
          <c:idx val="2"/>
          <c:order val="2"/>
          <c:tx>
            <c:strRef>
              <c:f>'Ratios Calulation '!$A$5</c:f>
              <c:strCache>
                <c:ptCount val="1"/>
                <c:pt idx="0">
                  <c:v>Liquid Ratio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'!$B$2:$G$2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'!$B$5:$G$5</c:f>
              <c:numCache>
                <c:formatCode>0%</c:formatCode>
                <c:ptCount val="6"/>
                <c:pt idx="0">
                  <c:v>2.2461846275549258</c:v>
                </c:pt>
                <c:pt idx="1">
                  <c:v>2.2197299787744393</c:v>
                </c:pt>
                <c:pt idx="2">
                  <c:v>2.0562973014256269</c:v>
                </c:pt>
                <c:pt idx="3">
                  <c:v>1.9973722022066343</c:v>
                </c:pt>
                <c:pt idx="4">
                  <c:v>2.045132788434004</c:v>
                </c:pt>
                <c:pt idx="5">
                  <c:v>2.2100386461013413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7-47DE-8A33-5A21335AC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15903"/>
        <c:axId val="542918303"/>
      </c:lineChart>
      <c:catAx>
        <c:axId val="54291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Liquidity 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8303"/>
        <c:crosses val="autoZero"/>
        <c:auto val="1"/>
        <c:lblAlgn val="ctr"/>
        <c:lblOffset val="100"/>
        <c:noMultiLvlLbl val="0"/>
      </c:catAx>
      <c:valAx>
        <c:axId val="54291830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Turnover Ratios</a:t>
            </a:r>
            <a:r>
              <a:rPr lang="en-GB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'Ratios Calulation '!$A$7</c:f>
              <c:strCache>
                <c:ptCount val="1"/>
                <c:pt idx="0">
                  <c:v>Debtors Turnover Ratio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BAB-4C1D-86E3-639FC38E0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BAB-4C1D-86E3-639FC38E0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BAB-4C1D-86E3-639FC38E0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BAB-4C1D-86E3-639FC38E08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9BAB-4C1D-86E3-639FC38E08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9BAB-4C1D-86E3-639FC38E0871}"/>
              </c:ext>
            </c:extLst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'!$B$7:$G$7</c:f>
              <c:numCache>
                <c:formatCode>0%</c:formatCode>
                <c:ptCount val="6"/>
                <c:pt idx="0">
                  <c:v>1.055310616020819</c:v>
                </c:pt>
                <c:pt idx="1">
                  <c:v>1.0817943472874472</c:v>
                </c:pt>
                <c:pt idx="2">
                  <c:v>1.1259829899991451</c:v>
                </c:pt>
                <c:pt idx="3">
                  <c:v>0.94006325012536507</c:v>
                </c:pt>
                <c:pt idx="4">
                  <c:v>1.1149192743791783</c:v>
                </c:pt>
                <c:pt idx="5">
                  <c:v>1.0600224401607592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AB-4C1D-86E3-639FC38E0871}"/>
            </c:ext>
          </c:extLst>
        </c:ser>
        <c:ser>
          <c:idx val="1"/>
          <c:order val="1"/>
          <c:tx>
            <c:strRef>
              <c:f>'Ratios Calulation '!$A$8</c:f>
              <c:strCache>
                <c:ptCount val="1"/>
                <c:pt idx="0">
                  <c:v>Average Collection Period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E-9BAB-4C1D-86E3-639FC38E0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0-9BAB-4C1D-86E3-639FC38E0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2-9BAB-4C1D-86E3-639FC38E0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4-9BAB-4C1D-86E3-639FC38E08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6-9BAB-4C1D-86E3-639FC38E08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8-9BAB-4C1D-86E3-639FC38E0871}"/>
              </c:ext>
            </c:extLst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'!$B$8:$G$8</c:f>
              <c:numCache>
                <c:formatCode>General</c:formatCode>
                <c:ptCount val="6"/>
                <c:pt idx="0">
                  <c:v>345.86973205697319</c:v>
                </c:pt>
                <c:pt idx="1">
                  <c:v>337.40239160541171</c:v>
                </c:pt>
                <c:pt idx="2">
                  <c:v>324.16120247098678</c:v>
                </c:pt>
                <c:pt idx="3">
                  <c:v>388.27174655676021</c:v>
                </c:pt>
                <c:pt idx="4">
                  <c:v>327.37796214281377</c:v>
                </c:pt>
                <c:pt idx="5">
                  <c:v>344.33233313876394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BAB-4C1D-86E3-639FC38E0871}"/>
            </c:ext>
          </c:extLst>
        </c:ser>
        <c:ser>
          <c:idx val="2"/>
          <c:order val="2"/>
          <c:tx>
            <c:strRef>
              <c:f>'Ratios Calulation '!$A$9</c:f>
              <c:strCache>
                <c:ptCount val="1"/>
                <c:pt idx="0">
                  <c:v>Creditors Turnover Ratio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B-9BAB-4C1D-86E3-639FC38E0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D-9BAB-4C1D-86E3-639FC38E0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F-9BAB-4C1D-86E3-639FC38E0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1-9BAB-4C1D-86E3-639FC38E08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3-9BAB-4C1D-86E3-639FC38E08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5-9BAB-4C1D-86E3-639FC38E0871}"/>
              </c:ext>
            </c:extLst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'!$B$9:$G$9</c:f>
              <c:numCache>
                <c:formatCode>General</c:formatCode>
                <c:ptCount val="6"/>
                <c:pt idx="0">
                  <c:v>1.0485984025461335</c:v>
                </c:pt>
                <c:pt idx="1">
                  <c:v>1.038824262043081</c:v>
                </c:pt>
                <c:pt idx="2">
                  <c:v>1.2379759415947849</c:v>
                </c:pt>
                <c:pt idx="3">
                  <c:v>1.0675667036429879</c:v>
                </c:pt>
                <c:pt idx="4">
                  <c:v>0.98777943543306124</c:v>
                </c:pt>
                <c:pt idx="5">
                  <c:v>0.98680136862414092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BAB-4C1D-86E3-639FC38E0871}"/>
            </c:ext>
          </c:extLst>
        </c:ser>
        <c:ser>
          <c:idx val="3"/>
          <c:order val="3"/>
          <c:tx>
            <c:strRef>
              <c:f>'Ratios Calulation '!$A$10</c:f>
              <c:strCache>
                <c:ptCount val="1"/>
                <c:pt idx="0">
                  <c:v>Average Payment period*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8-9BAB-4C1D-86E3-639FC38E0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A-9BAB-4C1D-86E3-639FC38E0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C-9BAB-4C1D-86E3-639FC38E0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2E-9BAB-4C1D-86E3-639FC38E08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0-9BAB-4C1D-86E3-639FC38E08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2-9BAB-4C1D-86E3-639FC38E0871}"/>
              </c:ext>
            </c:extLst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'!$B$10:$G$10</c:f>
              <c:numCache>
                <c:formatCode>General</c:formatCode>
                <c:ptCount val="6"/>
                <c:pt idx="0">
                  <c:v>348.08368877325432</c:v>
                </c:pt>
                <c:pt idx="1">
                  <c:v>351.35875560140039</c:v>
                </c:pt>
                <c:pt idx="2">
                  <c:v>294.83610120064196</c:v>
                </c:pt>
                <c:pt idx="3">
                  <c:v>341.89901085755679</c:v>
                </c:pt>
                <c:pt idx="4">
                  <c:v>369.51569035244904</c:v>
                </c:pt>
                <c:pt idx="5">
                  <c:v>369.88193531683629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BAB-4C1D-86E3-639FC38E0871}"/>
            </c:ext>
          </c:extLst>
        </c:ser>
        <c:ser>
          <c:idx val="4"/>
          <c:order val="4"/>
          <c:tx>
            <c:strRef>
              <c:f>'Ratios Calulation '!$A$11</c:f>
              <c:strCache>
                <c:ptCount val="1"/>
                <c:pt idx="0">
                  <c:v>Inventory Turnover Ratio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5-9BAB-4C1D-86E3-639FC38E0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7-9BAB-4C1D-86E3-639FC38E0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9-9BAB-4C1D-86E3-639FC38E0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B-9BAB-4C1D-86E3-639FC38E08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D-9BAB-4C1D-86E3-639FC38E08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3F-9BAB-4C1D-86E3-639FC38E0871}"/>
              </c:ext>
            </c:extLst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'!$B$11:$G$11</c:f>
              <c:numCache>
                <c:formatCode>General</c:formatCode>
                <c:ptCount val="6"/>
                <c:pt idx="0">
                  <c:v>4.1310448849081052</c:v>
                </c:pt>
                <c:pt idx="1">
                  <c:v>4.2508500581764554</c:v>
                </c:pt>
                <c:pt idx="2">
                  <c:v>3.2920382849049314</c:v>
                </c:pt>
                <c:pt idx="3">
                  <c:v>3.9782974510405924</c:v>
                </c:pt>
                <c:pt idx="4">
                  <c:v>4.2884744838676321</c:v>
                </c:pt>
                <c:pt idx="5">
                  <c:v>4.3657799488558124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BAB-4C1D-86E3-639FC38E0871}"/>
            </c:ext>
          </c:extLst>
        </c:ser>
        <c:ser>
          <c:idx val="5"/>
          <c:order val="5"/>
          <c:tx>
            <c:strRef>
              <c:f>'Ratios Calulation '!$A$12</c:f>
              <c:strCache>
                <c:ptCount val="1"/>
                <c:pt idx="0">
                  <c:v>Working Capital Turnover Ratio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2-9BAB-4C1D-86E3-639FC38E0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4-9BAB-4C1D-86E3-639FC38E0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6-9BAB-4C1D-86E3-639FC38E0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8-9BAB-4C1D-86E3-639FC38E08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A-9BAB-4C1D-86E3-639FC38E08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C-9BAB-4C1D-86E3-639FC38E0871}"/>
              </c:ext>
            </c:extLst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'!$B$12:$G$12</c:f>
              <c:numCache>
                <c:formatCode>General</c:formatCode>
                <c:ptCount val="6"/>
                <c:pt idx="0">
                  <c:v>-3.9724262480154033</c:v>
                </c:pt>
                <c:pt idx="1">
                  <c:v>-4.0387915953972939</c:v>
                </c:pt>
                <c:pt idx="2">
                  <c:v>-4.1368564034183004</c:v>
                </c:pt>
                <c:pt idx="3">
                  <c:v>-5.8235955339874446</c:v>
                </c:pt>
                <c:pt idx="4">
                  <c:v>-10.47325214062338</c:v>
                </c:pt>
                <c:pt idx="5">
                  <c:v>-13.997979640834386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BAB-4C1D-86E3-639FC38E0871}"/>
            </c:ext>
          </c:extLst>
        </c:ser>
        <c:ser>
          <c:idx val="6"/>
          <c:order val="6"/>
          <c:tx>
            <c:strRef>
              <c:f>'Ratios Calulation '!$A$13</c:f>
              <c:strCache>
                <c:ptCount val="1"/>
                <c:pt idx="0">
                  <c:v>Fixed Asset Turnover Ratio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4F-9BAB-4C1D-86E3-639FC38E0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1-9BAB-4C1D-86E3-639FC38E0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3-9BAB-4C1D-86E3-639FC38E0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5-9BAB-4C1D-86E3-639FC38E08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7-9BAB-4C1D-86E3-639FC38E08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9-9BAB-4C1D-86E3-639FC38E0871}"/>
              </c:ext>
            </c:extLst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'!$B$13:$G$13</c:f>
              <c:numCache>
                <c:formatCode>0%</c:formatCode>
                <c:ptCount val="6"/>
                <c:pt idx="0">
                  <c:v>2.4399082021061984</c:v>
                </c:pt>
                <c:pt idx="1">
                  <c:v>2.8727525774324234</c:v>
                </c:pt>
                <c:pt idx="2">
                  <c:v>4.874335905954311</c:v>
                </c:pt>
                <c:pt idx="3">
                  <c:v>5.4714410559906179</c:v>
                </c:pt>
                <c:pt idx="4">
                  <c:v>5.3429747673570134</c:v>
                </c:pt>
                <c:pt idx="5">
                  <c:v>6.1106006389365861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9BAB-4C1D-86E3-639FC38E0871}"/>
            </c:ext>
          </c:extLst>
        </c:ser>
        <c:ser>
          <c:idx val="7"/>
          <c:order val="7"/>
          <c:tx>
            <c:strRef>
              <c:f>'Ratios Calulation '!$A$14</c:f>
              <c:strCache>
                <c:ptCount val="1"/>
                <c:pt idx="0">
                  <c:v>Cost of Good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C-9BAB-4C1D-86E3-639FC38E0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5E-9BAB-4C1D-86E3-639FC38E0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0-9BAB-4C1D-86E3-639FC38E0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2-9BAB-4C1D-86E3-639FC38E08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4-9BAB-4C1D-86E3-639FC38E08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6-9BAB-4C1D-86E3-639FC38E0871}"/>
              </c:ext>
            </c:extLst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'!$B$14:$G$14</c:f>
              <c:numCache>
                <c:formatCode>General</c:formatCode>
                <c:ptCount val="6"/>
                <c:pt idx="0">
                  <c:v>43281.64</c:v>
                </c:pt>
                <c:pt idx="1">
                  <c:v>48815.71</c:v>
                </c:pt>
                <c:pt idx="2">
                  <c:v>41448.81</c:v>
                </c:pt>
                <c:pt idx="3">
                  <c:v>47936.56</c:v>
                </c:pt>
                <c:pt idx="4">
                  <c:v>51838.61</c:v>
                </c:pt>
                <c:pt idx="5">
                  <c:v>59310.229999999996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9BAB-4C1D-86E3-639FC38E0871}"/>
            </c:ext>
          </c:extLst>
        </c:ser>
        <c:ser>
          <c:idx val="8"/>
          <c:order val="8"/>
          <c:tx>
            <c:strRef>
              <c:f>'Ratios Calulation '!$A$15</c:f>
              <c:strCache>
                <c:ptCount val="1"/>
                <c:pt idx="0">
                  <c:v>Working Capital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9-9BAB-4C1D-86E3-639FC38E08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B-9BAB-4C1D-86E3-639FC38E08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D-9BAB-4C1D-86E3-639FC38E08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6F-9BAB-4C1D-86E3-639FC38E08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1-9BAB-4C1D-86E3-639FC38E08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73-9BAB-4C1D-86E3-639FC38E0871}"/>
              </c:ext>
            </c:extLst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'!$B$15:$G$15</c:f>
              <c:numCache>
                <c:formatCode>General</c:formatCode>
                <c:ptCount val="6"/>
                <c:pt idx="0">
                  <c:v>-450.30999999999767</c:v>
                </c:pt>
                <c:pt idx="1">
                  <c:v>-615.97000000000116</c:v>
                </c:pt>
                <c:pt idx="2">
                  <c:v>3092.7400000000052</c:v>
                </c:pt>
                <c:pt idx="3">
                  <c:v>4592.6999999999971</c:v>
                </c:pt>
                <c:pt idx="4">
                  <c:v>8167.2000000000044</c:v>
                </c:pt>
                <c:pt idx="5">
                  <c:v>10494.420000000002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9BAB-4C1D-86E3-639FC38E0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'Solvency Ratios'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'Ratios Calulation '!$A$17</c:f>
              <c:strCache>
                <c:ptCount val="1"/>
                <c:pt idx="0">
                  <c:v>Debt-Equity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'!$B$17:$G$17</c:f>
              <c:numCache>
                <c:formatCode>0%</c:formatCode>
                <c:ptCount val="6"/>
                <c:pt idx="0">
                  <c:v>0.93388073579394326</c:v>
                </c:pt>
                <c:pt idx="1">
                  <c:v>0.91942220394604235</c:v>
                </c:pt>
                <c:pt idx="2">
                  <c:v>1.0429684959632839</c:v>
                </c:pt>
                <c:pt idx="3">
                  <c:v>1.0487483811399614</c:v>
                </c:pt>
                <c:pt idx="4">
                  <c:v>0.8809824656748414</c:v>
                </c:pt>
                <c:pt idx="5">
                  <c:v>0.74796501338185284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C-4C72-BE8F-2945854E24B3}"/>
            </c:ext>
          </c:extLst>
        </c:ser>
        <c:ser>
          <c:idx val="1"/>
          <c:order val="1"/>
          <c:tx>
            <c:strRef>
              <c:f>'Ratios Calulation '!$A$18</c:f>
              <c:strCache>
                <c:ptCount val="1"/>
                <c:pt idx="0">
                  <c:v>Solvency Ratio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'!$B$18:$G$18</c:f>
              <c:numCache>
                <c:formatCode>0%</c:formatCode>
                <c:ptCount val="6"/>
                <c:pt idx="0">
                  <c:v>0.66329889195463632</c:v>
                </c:pt>
                <c:pt idx="1">
                  <c:v>0.66949536604844562</c:v>
                </c:pt>
                <c:pt idx="2">
                  <c:v>0.6521410970829089</c:v>
                </c:pt>
                <c:pt idx="3">
                  <c:v>0.65133127587524564</c:v>
                </c:pt>
                <c:pt idx="4">
                  <c:v>0.60290030874341383</c:v>
                </c:pt>
                <c:pt idx="5">
                  <c:v>0.60008969835756698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C-4C72-BE8F-2945854E24B3}"/>
            </c:ext>
          </c:extLst>
        </c:ser>
        <c:ser>
          <c:idx val="2"/>
          <c:order val="2"/>
          <c:tx>
            <c:strRef>
              <c:f>'Ratios Calulation '!$A$19</c:f>
              <c:strCache>
                <c:ptCount val="1"/>
                <c:pt idx="0">
                  <c:v>Proprietory Ratio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'!$B$19:$G$19</c:f>
              <c:numCache>
                <c:formatCode>0%</c:formatCode>
                <c:ptCount val="6"/>
                <c:pt idx="0">
                  <c:v>0.33670110804536363</c:v>
                </c:pt>
                <c:pt idx="1">
                  <c:v>0.33050463395155438</c:v>
                </c:pt>
                <c:pt idx="2">
                  <c:v>0.3478589029170911</c:v>
                </c:pt>
                <c:pt idx="3">
                  <c:v>0.34866872412475441</c:v>
                </c:pt>
                <c:pt idx="4">
                  <c:v>0.39709969125658612</c:v>
                </c:pt>
                <c:pt idx="5">
                  <c:v>0.39991030164243302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C-4C72-BE8F-2945854E24B3}"/>
            </c:ext>
          </c:extLst>
        </c:ser>
        <c:ser>
          <c:idx val="3"/>
          <c:order val="3"/>
          <c:tx>
            <c:strRef>
              <c:f>'Ratios Calulation '!$A$20</c:f>
              <c:strCache>
                <c:ptCount val="1"/>
                <c:pt idx="0">
                  <c:v>Fixed Assets/Proprietor's Funds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'!$B$20:$G$20</c:f>
              <c:numCache>
                <c:formatCode>General</c:formatCode>
                <c:ptCount val="6"/>
                <c:pt idx="0">
                  <c:v>1.6556916051566826</c:v>
                </c:pt>
                <c:pt idx="1">
                  <c:v>1.5852976867193989</c:v>
                </c:pt>
                <c:pt idx="2">
                  <c:v>1.3048685522974104</c:v>
                </c:pt>
                <c:pt idx="3">
                  <c:v>1.2484355355505918</c:v>
                </c:pt>
                <c:pt idx="4">
                  <c:v>1.0705596189699811</c:v>
                </c:pt>
                <c:pt idx="5">
                  <c:v>1.1359753216529751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6C-4C72-BE8F-2945854E24B3}"/>
            </c:ext>
          </c:extLst>
        </c:ser>
        <c:ser>
          <c:idx val="4"/>
          <c:order val="4"/>
          <c:tx>
            <c:strRef>
              <c:f>'Ratios Calulation '!$A$21</c:f>
              <c:strCache>
                <c:ptCount val="1"/>
                <c:pt idx="0">
                  <c:v>Current Assets to Proprietor's Funds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'!$B$21:$G$21</c:f>
              <c:numCache>
                <c:formatCode>General</c:formatCode>
                <c:ptCount val="6"/>
                <c:pt idx="0">
                  <c:v>1.3143015909015565</c:v>
                </c:pt>
                <c:pt idx="1">
                  <c:v>1.4403784983430492</c:v>
                </c:pt>
                <c:pt idx="2">
                  <c:v>1.5698602288668904</c:v>
                </c:pt>
                <c:pt idx="3">
                  <c:v>1.6196163739237945</c:v>
                </c:pt>
                <c:pt idx="4">
                  <c:v>1.4476997048677946</c:v>
                </c:pt>
                <c:pt idx="5">
                  <c:v>1.3645854188255682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6C-4C72-BE8F-2945854E24B3}"/>
            </c:ext>
          </c:extLst>
        </c:ser>
        <c:ser>
          <c:idx val="5"/>
          <c:order val="5"/>
          <c:tx>
            <c:strRef>
              <c:f>'Ratios Calulation '!$A$22</c:f>
              <c:strCache>
                <c:ptCount val="1"/>
                <c:pt idx="0">
                  <c:v>Interest Coverage Ratio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5.5255784220093052</c:v>
                </c:pt>
                <c:pt idx="3">
                  <c:v>6.4220391955550182</c:v>
                </c:pt>
                <c:pt idx="4">
                  <c:v>3.6604732529233037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6C-4C72-BE8F-2945854E2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49081919"/>
        <c:axId val="749065599"/>
      </c:barChart>
      <c:catAx>
        <c:axId val="74908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Solvency 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65599"/>
        <c:crosses val="autoZero"/>
        <c:auto val="1"/>
        <c:lblAlgn val="ctr"/>
        <c:lblOffset val="100"/>
        <c:noMultiLvlLbl val="0"/>
      </c:catAx>
      <c:valAx>
        <c:axId val="749065599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08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'INCOME SHEET'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'Analysis '!$B$5</c:f>
              <c:strCache>
                <c:ptCount val="1"/>
                <c:pt idx="0">
                  <c:v>FY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'!$B$6:$B$9</c:f>
              <c:numCache>
                <c:formatCode>0%</c:formatCode>
                <c:ptCount val="4"/>
                <c:pt idx="0">
                  <c:v>0.11573647315106662</c:v>
                </c:pt>
                <c:pt idx="1">
                  <c:v>0.17156701528207152</c:v>
                </c:pt>
                <c:pt idx="2">
                  <c:v>-0.10603144078540712</c:v>
                </c:pt>
                <c:pt idx="3">
                  <c:v>0.11412466161806527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19-4EE9-9557-BC12D7A4DE80}"/>
            </c:ext>
          </c:extLst>
        </c:ser>
        <c:ser>
          <c:idx val="1"/>
          <c:order val="1"/>
          <c:tx>
            <c:strRef>
              <c:f>'Analysis '!$C$5</c:f>
              <c:strCache>
                <c:ptCount val="1"/>
                <c:pt idx="0">
                  <c:v>FY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'!$C$6:$C$9</c:f>
              <c:numCache>
                <c:formatCode>0%</c:formatCode>
                <c:ptCount val="4"/>
                <c:pt idx="0">
                  <c:v>7.0429446272529908E-2</c:v>
                </c:pt>
                <c:pt idx="1">
                  <c:v>0.20086087509825218</c:v>
                </c:pt>
                <c:pt idx="2">
                  <c:v>-0.20452445468797043</c:v>
                </c:pt>
                <c:pt idx="3">
                  <c:v>-0.57142417764928399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9-4EE9-9557-BC12D7A4DE80}"/>
            </c:ext>
          </c:extLst>
        </c:ser>
        <c:ser>
          <c:idx val="2"/>
          <c:order val="2"/>
          <c:tx>
            <c:strRef>
              <c:f>'Analysis '!$D$5</c:f>
              <c:strCache>
                <c:ptCount val="1"/>
                <c:pt idx="0">
                  <c:v>FY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'!$D$6:$D$9</c:f>
              <c:numCache>
                <c:formatCode>0%</c:formatCode>
                <c:ptCount val="4"/>
                <c:pt idx="0">
                  <c:v>-2.6629737957761459E-4</c:v>
                </c:pt>
                <c:pt idx="1">
                  <c:v>-0.22079954119575856</c:v>
                </c:pt>
                <c:pt idx="2">
                  <c:v>1.5222510799911253</c:v>
                </c:pt>
                <c:pt idx="3">
                  <c:v>3.6903608549523357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19-4EE9-9557-BC12D7A4DE80}"/>
            </c:ext>
          </c:extLst>
        </c:ser>
        <c:ser>
          <c:idx val="3"/>
          <c:order val="3"/>
          <c:tx>
            <c:strRef>
              <c:f>'Analysis '!$E$5</c:f>
              <c:strCache>
                <c:ptCount val="1"/>
                <c:pt idx="0">
                  <c:v>FY 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'!$E$6:$E$9</c:f>
              <c:numCache>
                <c:formatCode>0%</c:formatCode>
                <c:ptCount val="4"/>
                <c:pt idx="0">
                  <c:v>0.15657683020905505</c:v>
                </c:pt>
                <c:pt idx="1">
                  <c:v>-2.0556493355840488E-2</c:v>
                </c:pt>
                <c:pt idx="2">
                  <c:v>0.12333188793805563</c:v>
                </c:pt>
                <c:pt idx="3">
                  <c:v>0.6886524696096108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19-4EE9-9557-BC12D7A4DE80}"/>
            </c:ext>
          </c:extLst>
        </c:ser>
        <c:ser>
          <c:idx val="4"/>
          <c:order val="4"/>
          <c:tx>
            <c:strRef>
              <c:f>'Analysis '!$F$5</c:f>
              <c:strCache>
                <c:ptCount val="1"/>
                <c:pt idx="0">
                  <c:v>FY 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'!$F$6:$F$9</c:f>
              <c:numCache>
                <c:formatCode>0%</c:formatCode>
                <c:ptCount val="4"/>
                <c:pt idx="0">
                  <c:v>2.8592814267410609E-2</c:v>
                </c:pt>
                <c:pt idx="1">
                  <c:v>6.2334851238487941E-2</c:v>
                </c:pt>
                <c:pt idx="2">
                  <c:v>-0.15114683991410111</c:v>
                </c:pt>
                <c:pt idx="3">
                  <c:v>-0.19658864391422537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19-4EE9-9557-BC12D7A4DE80}"/>
            </c:ext>
          </c:extLst>
        </c:ser>
        <c:ser>
          <c:idx val="5"/>
          <c:order val="5"/>
          <c:tx>
            <c:strRef>
              <c:f>'Analysis '!$G$5</c:f>
              <c:strCache>
                <c:ptCount val="1"/>
                <c:pt idx="0">
                  <c:v>FY 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'!$G$6:$G$9</c:f>
              <c:numCache>
                <c:formatCode>0%</c:formatCode>
                <c:ptCount val="4"/>
                <c:pt idx="0">
                  <c:v>0.12260422897969935</c:v>
                </c:pt>
                <c:pt idx="1">
                  <c:v>0.20102030616873895</c:v>
                </c:pt>
                <c:pt idx="2">
                  <c:v>-4.4291440063294642E-3</c:v>
                </c:pt>
                <c:pt idx="3">
                  <c:v>-6.3599232358242788E-2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19-4EE9-9557-BC12D7A4D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938792031"/>
        <c:axId val="1938792991"/>
      </c:barChart>
      <c:catAx>
        <c:axId val="19387920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 SHEET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92991"/>
        <c:crosses val="autoZero"/>
        <c:auto val="1"/>
        <c:lblAlgn val="ctr"/>
        <c:lblOffset val="100"/>
        <c:noMultiLvlLbl val="0"/>
      </c:catAx>
      <c:valAx>
        <c:axId val="1938792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79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'Profitability Ratios'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'Ratios Calulation '!$A$24</c:f>
              <c:strCache>
                <c:ptCount val="1"/>
                <c:pt idx="0">
                  <c:v>Gross Profit Ratio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'!$B$24:$G$24</c:f>
              <c:numCache>
                <c:formatCode>0%</c:formatCode>
                <c:ptCount val="6"/>
                <c:pt idx="0">
                  <c:v>7.0968212776278818</c:v>
                </c:pt>
                <c:pt idx="1">
                  <c:v>2.1122315118833201</c:v>
                </c:pt>
                <c:pt idx="2">
                  <c:v>16.862578421198101</c:v>
                </c:pt>
                <c:pt idx="3">
                  <c:v>16.866347427180862</c:v>
                </c:pt>
                <c:pt idx="4">
                  <c:v>12.598304253730689</c:v>
                </c:pt>
                <c:pt idx="5">
                  <c:v>10.922207648825495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E-44A4-B35C-71522E8779F9}"/>
            </c:ext>
          </c:extLst>
        </c:ser>
        <c:ser>
          <c:idx val="1"/>
          <c:order val="1"/>
          <c:tx>
            <c:strRef>
              <c:f>'Ratios Calulation '!$A$25</c:f>
              <c:strCache>
                <c:ptCount val="1"/>
                <c:pt idx="0">
                  <c:v>Net Profit Ratio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'!$B$25:$G$25</c:f>
              <c:numCache>
                <c:formatCode>0%</c:formatCode>
                <c:ptCount val="6"/>
                <c:pt idx="0">
                  <c:v>4.1873748333794829</c:v>
                </c:pt>
                <c:pt idx="1">
                  <c:v>1.6765304980683415</c:v>
                </c:pt>
                <c:pt idx="2">
                  <c:v>11.64367902778775</c:v>
                </c:pt>
                <c:pt idx="3">
                  <c:v>11.489111380728117</c:v>
                </c:pt>
                <c:pt idx="4">
                  <c:v>8.9725270760313975</c:v>
                </c:pt>
                <c:pt idx="5">
                  <c:v>7.4821901427266715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E-44A4-B35C-71522E8779F9}"/>
            </c:ext>
          </c:extLst>
        </c:ser>
        <c:ser>
          <c:idx val="2"/>
          <c:order val="2"/>
          <c:tx>
            <c:strRef>
              <c:f>'Ratios Calulation '!$A$26</c:f>
              <c:strCache>
                <c:ptCount val="1"/>
                <c:pt idx="0">
                  <c:v>Operating Ratio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'!$B$26:$G$26</c:f>
              <c:numCache>
                <c:formatCode>0%</c:formatCode>
                <c:ptCount val="6"/>
                <c:pt idx="0">
                  <c:v>1.835942809184359</c:v>
                </c:pt>
                <c:pt idx="1">
                  <c:v>1.9108224618631273</c:v>
                </c:pt>
                <c:pt idx="2">
                  <c:v>1.6471646818082075</c:v>
                </c:pt>
                <c:pt idx="3">
                  <c:v>1.6585576923743941</c:v>
                </c:pt>
                <c:pt idx="4">
                  <c:v>1.7278947361321959</c:v>
                </c:pt>
                <c:pt idx="5">
                  <c:v>1.7530066078914717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E-44A4-B35C-71522E8779F9}"/>
            </c:ext>
          </c:extLst>
        </c:ser>
        <c:ser>
          <c:idx val="3"/>
          <c:order val="3"/>
          <c:tx>
            <c:strRef>
              <c:f>'Ratios Calulation '!$A$27</c:f>
              <c:strCache>
                <c:ptCount val="1"/>
                <c:pt idx="0">
                  <c:v>Operating Profit Ratio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'!$B$27:$G$27</c:f>
              <c:numCache>
                <c:formatCode>0%</c:formatCode>
                <c:ptCount val="6"/>
                <c:pt idx="0">
                  <c:v>98.16405719081564</c:v>
                </c:pt>
                <c:pt idx="1">
                  <c:v>98.089177538136866</c:v>
                </c:pt>
                <c:pt idx="2">
                  <c:v>98.352835318191794</c:v>
                </c:pt>
                <c:pt idx="3">
                  <c:v>98.341442307625613</c:v>
                </c:pt>
                <c:pt idx="4">
                  <c:v>98.2721052638678</c:v>
                </c:pt>
                <c:pt idx="5">
                  <c:v>98.246993392108521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E-44A4-B35C-71522E8779F9}"/>
            </c:ext>
          </c:extLst>
        </c:ser>
        <c:ser>
          <c:idx val="4"/>
          <c:order val="4"/>
          <c:tx>
            <c:strRef>
              <c:f>'Ratios Calulation '!$A$28</c:f>
              <c:strCache>
                <c:ptCount val="1"/>
                <c:pt idx="0">
                  <c:v>Return on Equity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'!$B$28:$G$28</c:f>
              <c:numCache>
                <c:formatCode>0%</c:formatCode>
                <c:ptCount val="6"/>
                <c:pt idx="0">
                  <c:v>10.630630532444291</c:v>
                </c:pt>
                <c:pt idx="1">
                  <c:v>4.3728562507256967</c:v>
                </c:pt>
                <c:pt idx="2">
                  <c:v>25.538894916107274</c:v>
                </c:pt>
                <c:pt idx="3">
                  <c:v>33.331803810524328</c:v>
                </c:pt>
                <c:pt idx="4">
                  <c:v>21.277112788400107</c:v>
                </c:pt>
                <c:pt idx="5">
                  <c:v>16.874500174949354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DE-44A4-B35C-71522E87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27"/>
        <c:axId val="1002565263"/>
        <c:axId val="1002546063"/>
      </c:barChart>
      <c:lineChart>
        <c:grouping val="standard"/>
        <c:varyColors val="0"/>
        <c:ser>
          <c:idx val="5"/>
          <c:order val="5"/>
          <c:tx>
            <c:strRef>
              <c:f>'Ratios Calulation '!$A$29</c:f>
              <c:strCache>
                <c:ptCount val="1"/>
                <c:pt idx="0">
                  <c:v>Reurn on Investment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'Ratios Calulation '!$B$23:$G$23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'!$B$29:$G$29</c:f>
              <c:numCache>
                <c:formatCode>0%</c:formatCode>
                <c:ptCount val="6"/>
                <c:pt idx="0">
                  <c:v>8.9964128740353644E-2</c:v>
                </c:pt>
                <c:pt idx="1">
                  <c:v>2.76554016445952E-2</c:v>
                </c:pt>
                <c:pt idx="2">
                  <c:v>0.16115184351568573</c:v>
                </c:pt>
                <c:pt idx="3">
                  <c:v>0.21089728571906691</c:v>
                </c:pt>
                <c:pt idx="4">
                  <c:v>0.12812791262793005</c:v>
                </c:pt>
                <c:pt idx="5">
                  <c:v>0.13405576630511223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DE-44A4-B35C-71522E877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556143"/>
        <c:axId val="1002558063"/>
      </c:lineChart>
      <c:catAx>
        <c:axId val="1002565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Profitability 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46063"/>
        <c:crosses val="autoZero"/>
        <c:auto val="1"/>
        <c:lblAlgn val="ctr"/>
        <c:lblOffset val="100"/>
        <c:noMultiLvlLbl val="0"/>
      </c:catAx>
      <c:valAx>
        <c:axId val="100254606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65263"/>
        <c:crosses val="autoZero"/>
        <c:crossBetween val="between"/>
      </c:valAx>
      <c:valAx>
        <c:axId val="10025580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Reurn on Investment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56143"/>
        <c:crosses val="max"/>
        <c:crossBetween val="between"/>
      </c:valAx>
      <c:catAx>
        <c:axId val="10025561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25580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'Capital Employed', 'Operating Expenses' by 'Profitability Ratios'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Calulation '!$A$31</c:f>
              <c:strCache>
                <c:ptCount val="1"/>
                <c:pt idx="0">
                  <c:v>Capital Employed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'Ratios Calulation '!$B$30:$G$30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'!$B$31:$G$31</c:f>
              <c:numCache>
                <c:formatCode>General</c:formatCode>
                <c:ptCount val="6"/>
                <c:pt idx="0">
                  <c:v>36750.869999999995</c:v>
                </c:pt>
                <c:pt idx="1">
                  <c:v>38088.400000000001</c:v>
                </c:pt>
                <c:pt idx="2">
                  <c:v>48377.78</c:v>
                </c:pt>
                <c:pt idx="3">
                  <c:v>43313.45</c:v>
                </c:pt>
                <c:pt idx="4">
                  <c:v>49839.64</c:v>
                </c:pt>
                <c:pt idx="5">
                  <c:v>54567.360000000001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0-4AB5-AAA8-2DA2FBFA9CE4}"/>
            </c:ext>
          </c:extLst>
        </c:ser>
        <c:ser>
          <c:idx val="1"/>
          <c:order val="1"/>
          <c:tx>
            <c:strRef>
              <c:f>'Ratios Calulation '!$A$32</c:f>
              <c:strCache>
                <c:ptCount val="1"/>
                <c:pt idx="0">
                  <c:v>Operating Expenses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'Ratios Calulation '!$B$30:$G$30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'!$B$32:$G$32</c:f>
              <c:numCache>
                <c:formatCode>0%</c:formatCode>
                <c:ptCount val="6"/>
                <c:pt idx="0">
                  <c:v>42251.08</c:v>
                </c:pt>
                <c:pt idx="1">
                  <c:v>46475.21</c:v>
                </c:pt>
                <c:pt idx="2">
                  <c:v>40671.870000000003</c:v>
                </c:pt>
                <c:pt idx="3">
                  <c:v>47699.26</c:v>
                </c:pt>
                <c:pt idx="4">
                  <c:v>50644.14</c:v>
                </c:pt>
                <c:pt idx="5">
                  <c:v>57409.35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00-4AB5-AAA8-2DA2FBFA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177167"/>
        <c:axId val="995152207"/>
      </c:lineChart>
      <c:catAx>
        <c:axId val="995177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Profitability 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52207"/>
        <c:crosses val="autoZero"/>
        <c:auto val="1"/>
        <c:lblAlgn val="ctr"/>
        <c:lblOffset val="100"/>
        <c:noMultiLvlLbl val="0"/>
      </c:catAx>
      <c:valAx>
        <c:axId val="99515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17716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'INCOME SHEET'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'!$B$5</c:f>
              <c:strCache>
                <c:ptCount val="1"/>
                <c:pt idx="0">
                  <c:v>FY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'!$B$6:$B$9</c:f>
              <c:numCache>
                <c:formatCode>0%</c:formatCode>
                <c:ptCount val="4"/>
                <c:pt idx="0">
                  <c:v>0.11573647315106662</c:v>
                </c:pt>
                <c:pt idx="1">
                  <c:v>0.17156701528207152</c:v>
                </c:pt>
                <c:pt idx="2">
                  <c:v>-0.10603144078540712</c:v>
                </c:pt>
                <c:pt idx="3">
                  <c:v>0.11412466161806527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5-477B-A486-E4DA1F7212C5}"/>
            </c:ext>
          </c:extLst>
        </c:ser>
        <c:ser>
          <c:idx val="1"/>
          <c:order val="1"/>
          <c:tx>
            <c:strRef>
              <c:f>'Analysis '!$C$5</c:f>
              <c:strCache>
                <c:ptCount val="1"/>
                <c:pt idx="0">
                  <c:v>FY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'!$C$6:$C$9</c:f>
              <c:numCache>
                <c:formatCode>0%</c:formatCode>
                <c:ptCount val="4"/>
                <c:pt idx="0">
                  <c:v>7.0429446272529908E-2</c:v>
                </c:pt>
                <c:pt idx="1">
                  <c:v>0.20086087509825218</c:v>
                </c:pt>
                <c:pt idx="2">
                  <c:v>-0.20452445468797043</c:v>
                </c:pt>
                <c:pt idx="3">
                  <c:v>-0.57142417764928399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5-477B-A486-E4DA1F7212C5}"/>
            </c:ext>
          </c:extLst>
        </c:ser>
        <c:ser>
          <c:idx val="2"/>
          <c:order val="2"/>
          <c:tx>
            <c:strRef>
              <c:f>'Analysis '!$D$5</c:f>
              <c:strCache>
                <c:ptCount val="1"/>
                <c:pt idx="0">
                  <c:v>FY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'!$D$6:$D$9</c:f>
              <c:numCache>
                <c:formatCode>0%</c:formatCode>
                <c:ptCount val="4"/>
                <c:pt idx="0">
                  <c:v>-2.6629737957761459E-4</c:v>
                </c:pt>
                <c:pt idx="1">
                  <c:v>-0.22079954119575856</c:v>
                </c:pt>
                <c:pt idx="2">
                  <c:v>1.5222510799911253</c:v>
                </c:pt>
                <c:pt idx="3">
                  <c:v>3.6903608549523357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5-477B-A486-E4DA1F7212C5}"/>
            </c:ext>
          </c:extLst>
        </c:ser>
        <c:ser>
          <c:idx val="3"/>
          <c:order val="3"/>
          <c:tx>
            <c:strRef>
              <c:f>'Analysis '!$E$5</c:f>
              <c:strCache>
                <c:ptCount val="1"/>
                <c:pt idx="0">
                  <c:v>FY 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'!$A$6:$A$9</c:f>
              <c:strCache>
                <c:ptCount val="4"/>
                <c:pt idx="0">
                  <c:v>Revenue</c:v>
                </c:pt>
                <c:pt idx="1">
                  <c:v> Depreciation &amp; Amortization</c:v>
                </c:pt>
                <c:pt idx="2">
                  <c:v>Operating Income (Loss)</c:v>
                </c:pt>
                <c:pt idx="3">
                  <c:v>Net Income Avail to Common, GAAP</c:v>
                </c:pt>
              </c:strCache>
            </c:strRef>
          </c:cat>
          <c:val>
            <c:numRef>
              <c:f>'Analysis '!$E$6:$E$9</c:f>
              <c:numCache>
                <c:formatCode>0%</c:formatCode>
                <c:ptCount val="4"/>
                <c:pt idx="0">
                  <c:v>0.15657683020905505</c:v>
                </c:pt>
                <c:pt idx="1">
                  <c:v>-2.0556493355840488E-2</c:v>
                </c:pt>
                <c:pt idx="2">
                  <c:v>0.12333188793805563</c:v>
                </c:pt>
                <c:pt idx="3">
                  <c:v>0.6886524696096108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15-477B-A486-E4DA1F72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30"/>
        <c:axId val="36718319"/>
        <c:axId val="40681375"/>
      </c:barChart>
      <c:catAx>
        <c:axId val="3671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 SHEET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1375"/>
        <c:crosses val="autoZero"/>
        <c:auto val="1"/>
        <c:lblAlgn val="ctr"/>
        <c:lblOffset val="100"/>
        <c:noMultiLvlLbl val="0"/>
      </c:catAx>
      <c:valAx>
        <c:axId val="406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'BAL SHEET'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'Analysis '!$B$10</c:f>
              <c:strCache>
                <c:ptCount val="1"/>
                <c:pt idx="0">
                  <c:v>FY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'!$B$11:$B$22</c:f>
              <c:numCache>
                <c:formatCode>0%</c:formatCode>
                <c:ptCount val="12"/>
                <c:pt idx="0">
                  <c:v>-0.61425448573552743</c:v>
                </c:pt>
                <c:pt idx="1">
                  <c:v>-0.61425448573552743</c:v>
                </c:pt>
                <c:pt idx="2">
                  <c:v>-4.2302912076620298E-2</c:v>
                </c:pt>
                <c:pt idx="3">
                  <c:v>5.1577287199061655E-2</c:v>
                </c:pt>
                <c:pt idx="4">
                  <c:v>0.10893415129367472</c:v>
                </c:pt>
                <c:pt idx="5">
                  <c:v>9.5512209864266714E-2</c:v>
                </c:pt>
                <c:pt idx="6">
                  <c:v>8.8444468416267324E-2</c:v>
                </c:pt>
                <c:pt idx="7">
                  <c:v>3.8419870844353575E-2</c:v>
                </c:pt>
                <c:pt idx="8">
                  <c:v>7.1878923400898673E-2</c:v>
                </c:pt>
                <c:pt idx="9">
                  <c:v>7.8834183427513832E-2</c:v>
                </c:pt>
                <c:pt idx="10">
                  <c:v>8.3082515432353732E-2</c:v>
                </c:pt>
                <c:pt idx="11">
                  <c:v>7.5625212253714227E-2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CF0-B30F-B625F9E81B0A}"/>
            </c:ext>
          </c:extLst>
        </c:ser>
        <c:ser>
          <c:idx val="1"/>
          <c:order val="1"/>
          <c:tx>
            <c:strRef>
              <c:f>'Analysis '!$C$10</c:f>
              <c:strCache>
                <c:ptCount val="1"/>
                <c:pt idx="0">
                  <c:v>FY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'!$C$11:$C$22</c:f>
              <c:numCache>
                <c:formatCode>0%</c:formatCode>
                <c:ptCount val="12"/>
                <c:pt idx="0">
                  <c:v>0.5709902290749741</c:v>
                </c:pt>
                <c:pt idx="1">
                  <c:v>0.5709902290749741</c:v>
                </c:pt>
                <c:pt idx="2">
                  <c:v>0.2808473242660508</c:v>
                </c:pt>
                <c:pt idx="3">
                  <c:v>0.14436844435867513</c:v>
                </c:pt>
                <c:pt idx="4">
                  <c:v>-2.7554702587188073E-2</c:v>
                </c:pt>
                <c:pt idx="5">
                  <c:v>-1.9418864266590121E-4</c:v>
                </c:pt>
                <c:pt idx="6">
                  <c:v>0.14832683037524455</c:v>
                </c:pt>
                <c:pt idx="7">
                  <c:v>-8.4241377157011743E-2</c:v>
                </c:pt>
                <c:pt idx="8">
                  <c:v>7.3716368290953932E-2</c:v>
                </c:pt>
                <c:pt idx="9">
                  <c:v>4.1889090635633071E-2</c:v>
                </c:pt>
                <c:pt idx="10">
                  <c:v>4.4201415619808664E-2</c:v>
                </c:pt>
                <c:pt idx="11">
                  <c:v>6.3778651022672786E-2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F-4CF0-B30F-B625F9E81B0A}"/>
            </c:ext>
          </c:extLst>
        </c:ser>
        <c:ser>
          <c:idx val="2"/>
          <c:order val="2"/>
          <c:tx>
            <c:strRef>
              <c:f>'Analysis '!$D$10</c:f>
              <c:strCache>
                <c:ptCount val="1"/>
                <c:pt idx="0">
                  <c:v>FY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'!$D$11:$D$22</c:f>
              <c:numCache>
                <c:formatCode>0%</c:formatCode>
                <c:ptCount val="12"/>
                <c:pt idx="0">
                  <c:v>2.2015051545133275</c:v>
                </c:pt>
                <c:pt idx="1">
                  <c:v>2.2015051545133275</c:v>
                </c:pt>
                <c:pt idx="2">
                  <c:v>-0.60365657452098875</c:v>
                </c:pt>
                <c:pt idx="3">
                  <c:v>0.30060796133006285</c:v>
                </c:pt>
                <c:pt idx="4">
                  <c:v>-0.12556745441043551</c:v>
                </c:pt>
                <c:pt idx="5">
                  <c:v>-1.7759155499975469E-2</c:v>
                </c:pt>
                <c:pt idx="6">
                  <c:v>0.16724866242579198</c:v>
                </c:pt>
                <c:pt idx="7">
                  <c:v>-6.2410385425635706E-2</c:v>
                </c:pt>
                <c:pt idx="8">
                  <c:v>0.10441036826996714</c:v>
                </c:pt>
                <c:pt idx="9">
                  <c:v>0.18884763963986581</c:v>
                </c:pt>
                <c:pt idx="10">
                  <c:v>0.19333409932028731</c:v>
                </c:pt>
                <c:pt idx="11">
                  <c:v>0.13380007345035969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F-4CF0-B30F-B625F9E81B0A}"/>
            </c:ext>
          </c:extLst>
        </c:ser>
        <c:ser>
          <c:idx val="3"/>
          <c:order val="3"/>
          <c:tx>
            <c:strRef>
              <c:f>'Analysis '!$E$10</c:f>
              <c:strCache>
                <c:ptCount val="1"/>
                <c:pt idx="0">
                  <c:v>FY 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'!$E$11:$E$22</c:f>
              <c:numCache>
                <c:formatCode>0%</c:formatCode>
                <c:ptCount val="12"/>
                <c:pt idx="0">
                  <c:v>-0.4027033983127592</c:v>
                </c:pt>
                <c:pt idx="1">
                  <c:v>-0.4027033983127592</c:v>
                </c:pt>
                <c:pt idx="2">
                  <c:v>0.40887955501580125</c:v>
                </c:pt>
                <c:pt idx="3">
                  <c:v>-7.8912136299846419E-2</c:v>
                </c:pt>
                <c:pt idx="4">
                  <c:v>-0.51485213194380397</c:v>
                </c:pt>
                <c:pt idx="5">
                  <c:v>-0.14582030047764574</c:v>
                </c:pt>
                <c:pt idx="6">
                  <c:v>-0.13008361948337765</c:v>
                </c:pt>
                <c:pt idx="7">
                  <c:v>-4.5295464441183986E-2</c:v>
                </c:pt>
                <c:pt idx="8">
                  <c:v>-0.1103885133613132</c:v>
                </c:pt>
                <c:pt idx="9">
                  <c:v>-0.12559227319401225</c:v>
                </c:pt>
                <c:pt idx="10">
                  <c:v>-0.10720882562349721</c:v>
                </c:pt>
                <c:pt idx="11">
                  <c:v>-0.1092824306732175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F-4CF0-B30F-B625F9E81B0A}"/>
            </c:ext>
          </c:extLst>
        </c:ser>
        <c:ser>
          <c:idx val="4"/>
          <c:order val="4"/>
          <c:tx>
            <c:strRef>
              <c:f>'Analysis '!$F$10</c:f>
              <c:strCache>
                <c:ptCount val="1"/>
                <c:pt idx="0">
                  <c:v>FY 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'!$F$11:$F$22</c:f>
              <c:numCache>
                <c:formatCode>0%</c:formatCode>
                <c:ptCount val="12"/>
                <c:pt idx="0">
                  <c:v>0.4626855667306104</c:v>
                </c:pt>
                <c:pt idx="1">
                  <c:v>0.4626855667306104</c:v>
                </c:pt>
                <c:pt idx="2">
                  <c:v>0.19136290468525258</c:v>
                </c:pt>
                <c:pt idx="3">
                  <c:v>0.12026901091352805</c:v>
                </c:pt>
                <c:pt idx="4">
                  <c:v>-9.2949758813791611E-2</c:v>
                </c:pt>
                <c:pt idx="5">
                  <c:v>7.4733364401353281E-2</c:v>
                </c:pt>
                <c:pt idx="6">
                  <c:v>1.8335964738607095E-2</c:v>
                </c:pt>
                <c:pt idx="7">
                  <c:v>1.9483025866990213E-2</c:v>
                </c:pt>
                <c:pt idx="8">
                  <c:v>1.8621906973010905E-2</c:v>
                </c:pt>
                <c:pt idx="9">
                  <c:v>0.25839778460696289</c:v>
                </c:pt>
                <c:pt idx="10">
                  <c:v>0.25330275828208326</c:v>
                </c:pt>
                <c:pt idx="11">
                  <c:v>0.10044777997545622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F-4CF0-B30F-B625F9E81B0A}"/>
            </c:ext>
          </c:extLst>
        </c:ser>
        <c:ser>
          <c:idx val="5"/>
          <c:order val="5"/>
          <c:tx>
            <c:strRef>
              <c:f>'Analysis '!$G$10</c:f>
              <c:strCache>
                <c:ptCount val="1"/>
                <c:pt idx="0">
                  <c:v>FY 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'!$G$11:$G$22</c:f>
              <c:numCache>
                <c:formatCode>0%</c:formatCode>
                <c:ptCount val="12"/>
                <c:pt idx="0">
                  <c:v>0.16105443475794043</c:v>
                </c:pt>
                <c:pt idx="1">
                  <c:v>-0.49284132197139152</c:v>
                </c:pt>
                <c:pt idx="2">
                  <c:v>0.3532419251678926</c:v>
                </c:pt>
                <c:pt idx="3">
                  <c:v>0.11053512176504567</c:v>
                </c:pt>
                <c:pt idx="4">
                  <c:v>1.5802915458684088</c:v>
                </c:pt>
                <c:pt idx="5">
                  <c:v>0.25016718847331998</c:v>
                </c:pt>
                <c:pt idx="6">
                  <c:v>6.3355030087520151E-2</c:v>
                </c:pt>
                <c:pt idx="7">
                  <c:v>0.46852230643462689</c:v>
                </c:pt>
                <c:pt idx="8">
                  <c:v>0.16444151453029451</c:v>
                </c:pt>
                <c:pt idx="9">
                  <c:v>0.18038155614711149</c:v>
                </c:pt>
                <c:pt idx="10">
                  <c:v>0.1781756904659467</c:v>
                </c:pt>
                <c:pt idx="11">
                  <c:v>0.16989535155400562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F-4CF0-B30F-B625F9E81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30"/>
        <c:axId val="161896527"/>
        <c:axId val="161903727"/>
      </c:barChart>
      <c:catAx>
        <c:axId val="161896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 SHEET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3727"/>
        <c:crosses val="autoZero"/>
        <c:auto val="1"/>
        <c:lblAlgn val="ctr"/>
        <c:lblOffset val="100"/>
        <c:noMultiLvlLbl val="0"/>
      </c:catAx>
      <c:valAx>
        <c:axId val="16190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9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'BAL SHEET'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 '!$B$10</c:f>
              <c:strCache>
                <c:ptCount val="1"/>
                <c:pt idx="0">
                  <c:v>FY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'!$B$11:$B$22</c:f>
              <c:numCache>
                <c:formatCode>0%</c:formatCode>
                <c:ptCount val="12"/>
                <c:pt idx="0">
                  <c:v>-0.61425448573552743</c:v>
                </c:pt>
                <c:pt idx="1">
                  <c:v>-0.61425448573552743</c:v>
                </c:pt>
                <c:pt idx="2">
                  <c:v>-4.2302912076620298E-2</c:v>
                </c:pt>
                <c:pt idx="3">
                  <c:v>5.1577287199061655E-2</c:v>
                </c:pt>
                <c:pt idx="4">
                  <c:v>0.10893415129367472</c:v>
                </c:pt>
                <c:pt idx="5">
                  <c:v>9.5512209864266714E-2</c:v>
                </c:pt>
                <c:pt idx="6">
                  <c:v>8.8444468416267324E-2</c:v>
                </c:pt>
                <c:pt idx="7">
                  <c:v>3.8419870844353575E-2</c:v>
                </c:pt>
                <c:pt idx="8">
                  <c:v>7.1878923400898673E-2</c:v>
                </c:pt>
                <c:pt idx="9">
                  <c:v>7.8834183427513832E-2</c:v>
                </c:pt>
                <c:pt idx="10">
                  <c:v>8.3082515432353732E-2</c:v>
                </c:pt>
                <c:pt idx="11">
                  <c:v>7.5625212253714227E-2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72-40A0-8CD3-CCC38FD79137}"/>
            </c:ext>
          </c:extLst>
        </c:ser>
        <c:ser>
          <c:idx val="1"/>
          <c:order val="1"/>
          <c:tx>
            <c:strRef>
              <c:f>'Analysis '!$C$10</c:f>
              <c:strCache>
                <c:ptCount val="1"/>
                <c:pt idx="0">
                  <c:v>FY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'!$C$11:$C$22</c:f>
              <c:numCache>
                <c:formatCode>0%</c:formatCode>
                <c:ptCount val="12"/>
                <c:pt idx="0">
                  <c:v>0.5709902290749741</c:v>
                </c:pt>
                <c:pt idx="1">
                  <c:v>0.5709902290749741</c:v>
                </c:pt>
                <c:pt idx="2">
                  <c:v>0.2808473242660508</c:v>
                </c:pt>
                <c:pt idx="3">
                  <c:v>0.14436844435867513</c:v>
                </c:pt>
                <c:pt idx="4">
                  <c:v>-2.7554702587188073E-2</c:v>
                </c:pt>
                <c:pt idx="5">
                  <c:v>-1.9418864266590121E-4</c:v>
                </c:pt>
                <c:pt idx="6">
                  <c:v>0.14832683037524455</c:v>
                </c:pt>
                <c:pt idx="7">
                  <c:v>-8.4241377157011743E-2</c:v>
                </c:pt>
                <c:pt idx="8">
                  <c:v>7.3716368290953932E-2</c:v>
                </c:pt>
                <c:pt idx="9">
                  <c:v>4.1889090635633071E-2</c:v>
                </c:pt>
                <c:pt idx="10">
                  <c:v>4.4201415619808664E-2</c:v>
                </c:pt>
                <c:pt idx="11">
                  <c:v>6.3778651022672786E-2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72-40A0-8CD3-CCC38FD79137}"/>
            </c:ext>
          </c:extLst>
        </c:ser>
        <c:ser>
          <c:idx val="2"/>
          <c:order val="2"/>
          <c:tx>
            <c:strRef>
              <c:f>'Analysis '!$D$10</c:f>
              <c:strCache>
                <c:ptCount val="1"/>
                <c:pt idx="0">
                  <c:v>FY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'!$D$11:$D$22</c:f>
              <c:numCache>
                <c:formatCode>0%</c:formatCode>
                <c:ptCount val="12"/>
                <c:pt idx="0">
                  <c:v>2.2015051545133275</c:v>
                </c:pt>
                <c:pt idx="1">
                  <c:v>2.2015051545133275</c:v>
                </c:pt>
                <c:pt idx="2">
                  <c:v>-0.60365657452098875</c:v>
                </c:pt>
                <c:pt idx="3">
                  <c:v>0.30060796133006285</c:v>
                </c:pt>
                <c:pt idx="4">
                  <c:v>-0.12556745441043551</c:v>
                </c:pt>
                <c:pt idx="5">
                  <c:v>-1.7759155499975469E-2</c:v>
                </c:pt>
                <c:pt idx="6">
                  <c:v>0.16724866242579198</c:v>
                </c:pt>
                <c:pt idx="7">
                  <c:v>-6.2410385425635706E-2</c:v>
                </c:pt>
                <c:pt idx="8">
                  <c:v>0.10441036826996714</c:v>
                </c:pt>
                <c:pt idx="9">
                  <c:v>0.18884763963986581</c:v>
                </c:pt>
                <c:pt idx="10">
                  <c:v>0.19333409932028731</c:v>
                </c:pt>
                <c:pt idx="11">
                  <c:v>0.13380007345035969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72-40A0-8CD3-CCC38FD79137}"/>
            </c:ext>
          </c:extLst>
        </c:ser>
        <c:ser>
          <c:idx val="3"/>
          <c:order val="3"/>
          <c:tx>
            <c:strRef>
              <c:f>'Analysis '!$F$10</c:f>
              <c:strCache>
                <c:ptCount val="1"/>
                <c:pt idx="0">
                  <c:v>FY 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'!$F$11:$F$22</c:f>
              <c:numCache>
                <c:formatCode>0%</c:formatCode>
                <c:ptCount val="12"/>
                <c:pt idx="0">
                  <c:v>0.4626855667306104</c:v>
                </c:pt>
                <c:pt idx="1">
                  <c:v>0.4626855667306104</c:v>
                </c:pt>
                <c:pt idx="2">
                  <c:v>0.19136290468525258</c:v>
                </c:pt>
                <c:pt idx="3">
                  <c:v>0.12026901091352805</c:v>
                </c:pt>
                <c:pt idx="4">
                  <c:v>-9.2949758813791611E-2</c:v>
                </c:pt>
                <c:pt idx="5">
                  <c:v>7.4733364401353281E-2</c:v>
                </c:pt>
                <c:pt idx="6">
                  <c:v>1.8335964738607095E-2</c:v>
                </c:pt>
                <c:pt idx="7">
                  <c:v>1.9483025866990213E-2</c:v>
                </c:pt>
                <c:pt idx="8">
                  <c:v>1.8621906973010905E-2</c:v>
                </c:pt>
                <c:pt idx="9">
                  <c:v>0.25839778460696289</c:v>
                </c:pt>
                <c:pt idx="10">
                  <c:v>0.25330275828208326</c:v>
                </c:pt>
                <c:pt idx="11">
                  <c:v>0.10044777997545622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72-40A0-8CD3-CCC38FD79137}"/>
            </c:ext>
          </c:extLst>
        </c:ser>
        <c:ser>
          <c:idx val="4"/>
          <c:order val="4"/>
          <c:tx>
            <c:strRef>
              <c:f>'Analysis '!$G$10</c:f>
              <c:strCache>
                <c:ptCount val="1"/>
                <c:pt idx="0">
                  <c:v>FY 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'Analysis '!$A$11:$A$22</c:f>
              <c:strCache>
                <c:ptCount val="12"/>
                <c:pt idx="0">
                  <c:v> Cash, Cash Equivalents &amp; STI</c:v>
                </c:pt>
                <c:pt idx="1">
                  <c:v> Cash &amp; Cash Equivalents</c:v>
                </c:pt>
                <c:pt idx="2">
                  <c:v> Misc ST Assets</c:v>
                </c:pt>
                <c:pt idx="3">
                  <c:v>Total Current Assets</c:v>
                </c:pt>
                <c:pt idx="4">
                  <c:v> Total Intangible Assets</c:v>
                </c:pt>
                <c:pt idx="5">
                  <c:v>Total Noncurrent Assets</c:v>
                </c:pt>
                <c:pt idx="6">
                  <c:v>Total Current Liabilities</c:v>
                </c:pt>
                <c:pt idx="7">
                  <c:v>Total Noncurrent Liabilities</c:v>
                </c:pt>
                <c:pt idx="8">
                  <c:v>Total Liabilities</c:v>
                </c:pt>
                <c:pt idx="9">
                  <c:v>Equity Before Minority Interest</c:v>
                </c:pt>
                <c:pt idx="10">
                  <c:v>Total Equity</c:v>
                </c:pt>
                <c:pt idx="11">
                  <c:v>Total Liabilities &amp; Equity</c:v>
                </c:pt>
              </c:strCache>
            </c:strRef>
          </c:cat>
          <c:val>
            <c:numRef>
              <c:f>'Analysis '!$G$11:$G$22</c:f>
              <c:numCache>
                <c:formatCode>0%</c:formatCode>
                <c:ptCount val="12"/>
                <c:pt idx="0">
                  <c:v>0.16105443475794043</c:v>
                </c:pt>
                <c:pt idx="1">
                  <c:v>-0.49284132197139152</c:v>
                </c:pt>
                <c:pt idx="2">
                  <c:v>0.3532419251678926</c:v>
                </c:pt>
                <c:pt idx="3">
                  <c:v>0.11053512176504567</c:v>
                </c:pt>
                <c:pt idx="4">
                  <c:v>1.5802915458684088</c:v>
                </c:pt>
                <c:pt idx="5">
                  <c:v>0.25016718847331998</c:v>
                </c:pt>
                <c:pt idx="6">
                  <c:v>6.3355030087520151E-2</c:v>
                </c:pt>
                <c:pt idx="7">
                  <c:v>0.46852230643462689</c:v>
                </c:pt>
                <c:pt idx="8">
                  <c:v>0.16444151453029451</c:v>
                </c:pt>
                <c:pt idx="9">
                  <c:v>0.18038155614711149</c:v>
                </c:pt>
                <c:pt idx="10">
                  <c:v>0.1781756904659467</c:v>
                </c:pt>
                <c:pt idx="11">
                  <c:v>0.16989535155400562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72-40A0-8CD3-CCC38FD7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65772943"/>
        <c:axId val="165772463"/>
      </c:barChart>
      <c:catAx>
        <c:axId val="16577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BAL SHEET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2463"/>
        <c:crosses val="autoZero"/>
        <c:auto val="1"/>
        <c:lblAlgn val="ctr"/>
        <c:lblOffset val="100"/>
        <c:noMultiLvlLbl val="0"/>
      </c:catAx>
      <c:valAx>
        <c:axId val="1657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'CASH FLOW SHEET'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'Analysis '!$B$23</c:f>
              <c:strCache>
                <c:ptCount val="1"/>
                <c:pt idx="0">
                  <c:v>FY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'!$B$24:$B$28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50-40AF-AE78-BC2EA1E74DF4}"/>
            </c:ext>
          </c:extLst>
        </c:ser>
        <c:ser>
          <c:idx val="1"/>
          <c:order val="1"/>
          <c:tx>
            <c:strRef>
              <c:f>'Analysis '!$C$23</c:f>
              <c:strCache>
                <c:ptCount val="1"/>
                <c:pt idx="0">
                  <c:v>FY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'!$C$24:$C$28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50-40AF-AE78-BC2EA1E74DF4}"/>
            </c:ext>
          </c:extLst>
        </c:ser>
        <c:ser>
          <c:idx val="2"/>
          <c:order val="2"/>
          <c:tx>
            <c:strRef>
              <c:f>'Analysis '!$D$23</c:f>
              <c:strCache>
                <c:ptCount val="1"/>
                <c:pt idx="0">
                  <c:v>FY 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'!$D$24:$D$28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50-40AF-AE78-BC2EA1E74DF4}"/>
            </c:ext>
          </c:extLst>
        </c:ser>
        <c:ser>
          <c:idx val="3"/>
          <c:order val="3"/>
          <c:tx>
            <c:strRef>
              <c:f>'Analysis '!$E$23</c:f>
              <c:strCache>
                <c:ptCount val="1"/>
                <c:pt idx="0">
                  <c:v>FY 2022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'!$E$24:$E$28</c:f>
              <c:numCache>
                <c:formatCode>0%</c:formatCode>
                <c:ptCount val="5"/>
                <c:pt idx="0">
                  <c:v>0.17306974160858182</c:v>
                </c:pt>
                <c:pt idx="1">
                  <c:v>2.063420049416218</c:v>
                </c:pt>
                <c:pt idx="2">
                  <c:v>-1.7853426826509842</c:v>
                </c:pt>
                <c:pt idx="3">
                  <c:v>-1.6648846239954296</c:v>
                </c:pt>
                <c:pt idx="4">
                  <c:v>-0.40161092985318114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50-40AF-AE78-BC2EA1E74DF4}"/>
            </c:ext>
          </c:extLst>
        </c:ser>
        <c:ser>
          <c:idx val="4"/>
          <c:order val="4"/>
          <c:tx>
            <c:strRef>
              <c:f>'Analysis '!$F$23</c:f>
              <c:strCache>
                <c:ptCount val="1"/>
                <c:pt idx="0">
                  <c:v>FY 2023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'!$F$24:$F$28</c:f>
              <c:numCache>
                <c:formatCode>0%</c:formatCode>
                <c:ptCount val="5"/>
                <c:pt idx="0">
                  <c:v>-7.3202301751845819E-2</c:v>
                </c:pt>
                <c:pt idx="1">
                  <c:v>-0.40493117245891735</c:v>
                </c:pt>
                <c:pt idx="2">
                  <c:v>8.551555299539169</c:v>
                </c:pt>
                <c:pt idx="3">
                  <c:v>-1.7758709774802757</c:v>
                </c:pt>
                <c:pt idx="4">
                  <c:v>-0.23975913127677881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50-40AF-AE78-BC2EA1E74DF4}"/>
            </c:ext>
          </c:extLst>
        </c:ser>
        <c:ser>
          <c:idx val="5"/>
          <c:order val="5"/>
          <c:tx>
            <c:strRef>
              <c:f>'Analysis '!$G$23</c:f>
              <c:strCache>
                <c:ptCount val="1"/>
                <c:pt idx="0">
                  <c:v>FY 2024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'Analysis '!$A$24:$A$28</c:f>
              <c:strCache>
                <c:ptCount val="5"/>
                <c:pt idx="0">
                  <c:v>Cash from Operating Activities</c:v>
                </c:pt>
                <c:pt idx="1">
                  <c:v>Cash from Investing Activities</c:v>
                </c:pt>
                <c:pt idx="2">
                  <c:v>Cash from Financing Activities</c:v>
                </c:pt>
                <c:pt idx="3">
                  <c:v>Net Changes in Cash</c:v>
                </c:pt>
                <c:pt idx="4">
                  <c:v>Free Cash Flow</c:v>
                </c:pt>
              </c:strCache>
            </c:strRef>
          </c:cat>
          <c:val>
            <c:numRef>
              <c:f>'Analysis '!$G$24:$G$28</c:f>
              <c:numCache>
                <c:formatCode>0%</c:formatCode>
                <c:ptCount val="5"/>
                <c:pt idx="0">
                  <c:v>0.5501444555064835</c:v>
                </c:pt>
                <c:pt idx="1">
                  <c:v>0.50660675582809112</c:v>
                </c:pt>
                <c:pt idx="2">
                  <c:v>0.32602599282332723</c:v>
                </c:pt>
                <c:pt idx="3">
                  <c:v>0.63510247450296664</c:v>
                </c:pt>
                <c:pt idx="4">
                  <c:v>2.3524675296278481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50-40AF-AE78-BC2EA1E7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057098127"/>
        <c:axId val="2057101007"/>
      </c:barChart>
      <c:catAx>
        <c:axId val="2057098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CASH FLOW SHEET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101007"/>
        <c:crosses val="autoZero"/>
        <c:auto val="1"/>
        <c:lblAlgn val="ctr"/>
        <c:lblOffset val="100"/>
        <c:noMultiLvlLbl val="0"/>
      </c:catAx>
      <c:valAx>
        <c:axId val="205710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09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'Liquidity Ratios'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Calulation '!$A$3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'!$B$2:$G$2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'!$B$3:$G$3</c:f>
              <c:numCache>
                <c:formatCode>0%</c:formatCode>
                <c:ptCount val="6"/>
                <c:pt idx="0">
                  <c:v>-3.3834956230943236E-2</c:v>
                </c:pt>
                <c:pt idx="1">
                  <c:v>-3.461264379517417E-3</c:v>
                </c:pt>
                <c:pt idx="2">
                  <c:v>0.11420982735723773</c:v>
                </c:pt>
                <c:pt idx="3">
                  <c:v>5.8861281745667952E-2</c:v>
                </c:pt>
                <c:pt idx="4">
                  <c:v>0.10009524634167453</c:v>
                </c:pt>
                <c:pt idx="5">
                  <c:v>4.4391971664698944E-2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2-4416-B90A-B4880A30D9E3}"/>
            </c:ext>
          </c:extLst>
        </c:ser>
        <c:ser>
          <c:idx val="1"/>
          <c:order val="1"/>
          <c:tx>
            <c:strRef>
              <c:f>'Ratios Calulation '!$A$4</c:f>
              <c:strCache>
                <c:ptCount val="1"/>
                <c:pt idx="0">
                  <c:v>Cash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'!$B$2:$G$2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'!$B$4:$G$4</c:f>
              <c:numCache>
                <c:formatCode>0%</c:formatCode>
                <c:ptCount val="6"/>
                <c:pt idx="0">
                  <c:v>0.11573125189420208</c:v>
                </c:pt>
                <c:pt idx="1">
                  <c:v>4.1015240165037881E-2</c:v>
                </c:pt>
                <c:pt idx="2">
                  <c:v>5.6111674688801225E-2</c:v>
                </c:pt>
                <c:pt idx="3">
                  <c:v>0.15390192469463881</c:v>
                </c:pt>
                <c:pt idx="4">
                  <c:v>0.10567118710724968</c:v>
                </c:pt>
                <c:pt idx="5">
                  <c:v>0.15178067509452861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2-4416-B90A-B4880A30D9E3}"/>
            </c:ext>
          </c:extLst>
        </c:ser>
        <c:ser>
          <c:idx val="2"/>
          <c:order val="2"/>
          <c:tx>
            <c:strRef>
              <c:f>'Ratios Calulation '!$A$5</c:f>
              <c:strCache>
                <c:ptCount val="1"/>
                <c:pt idx="0">
                  <c:v>Liquid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'!$B$2:$G$2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'!$B$5:$G$5</c:f>
              <c:numCache>
                <c:formatCode>0%</c:formatCode>
                <c:ptCount val="6"/>
                <c:pt idx="0">
                  <c:v>2.2461846275549258</c:v>
                </c:pt>
                <c:pt idx="1">
                  <c:v>2.2197299787744393</c:v>
                </c:pt>
                <c:pt idx="2">
                  <c:v>2.0562973014256269</c:v>
                </c:pt>
                <c:pt idx="3">
                  <c:v>1.9973722022066343</c:v>
                </c:pt>
                <c:pt idx="4">
                  <c:v>2.045132788434004</c:v>
                </c:pt>
                <c:pt idx="5">
                  <c:v>2.2100386461013413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2-4416-B90A-B4880A30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15903"/>
        <c:axId val="542918303"/>
      </c:lineChart>
      <c:catAx>
        <c:axId val="54291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Liquidity 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8303"/>
        <c:crosses val="autoZero"/>
        <c:auto val="1"/>
        <c:lblAlgn val="ctr"/>
        <c:lblOffset val="100"/>
        <c:noMultiLvlLbl val="0"/>
      </c:catAx>
      <c:valAx>
        <c:axId val="5429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Turnover Ratios</a:t>
            </a:r>
            <a:r>
              <a:rPr lang="en-GB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'Ratios Calulation '!$A$7</c:f>
              <c:strCache>
                <c:ptCount val="1"/>
                <c:pt idx="0">
                  <c:v>Debtors Turnover Ratio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'!$B$7:$G$7</c:f>
              <c:numCache>
                <c:formatCode>0%</c:formatCode>
                <c:ptCount val="6"/>
                <c:pt idx="0">
                  <c:v>1.055310616020819</c:v>
                </c:pt>
                <c:pt idx="1">
                  <c:v>1.0817943472874472</c:v>
                </c:pt>
                <c:pt idx="2">
                  <c:v>1.1259829899991451</c:v>
                </c:pt>
                <c:pt idx="3">
                  <c:v>0.94006325012536507</c:v>
                </c:pt>
                <c:pt idx="4">
                  <c:v>1.1149192743791783</c:v>
                </c:pt>
                <c:pt idx="5">
                  <c:v>1.0600224401607592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9-4473-B902-CC25CD394E37}"/>
            </c:ext>
          </c:extLst>
        </c:ser>
        <c:ser>
          <c:idx val="1"/>
          <c:order val="1"/>
          <c:tx>
            <c:strRef>
              <c:f>'Ratios Calulation '!$A$8</c:f>
              <c:strCache>
                <c:ptCount val="1"/>
                <c:pt idx="0">
                  <c:v>Average Collection Period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'!$B$8:$G$8</c:f>
              <c:numCache>
                <c:formatCode>General</c:formatCode>
                <c:ptCount val="6"/>
                <c:pt idx="0">
                  <c:v>345.86973205697319</c:v>
                </c:pt>
                <c:pt idx="1">
                  <c:v>337.40239160541171</c:v>
                </c:pt>
                <c:pt idx="2">
                  <c:v>324.16120247098678</c:v>
                </c:pt>
                <c:pt idx="3">
                  <c:v>388.27174655676021</c:v>
                </c:pt>
                <c:pt idx="4">
                  <c:v>327.37796214281377</c:v>
                </c:pt>
                <c:pt idx="5">
                  <c:v>344.33233313876394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9-4473-B902-CC25CD394E37}"/>
            </c:ext>
          </c:extLst>
        </c:ser>
        <c:ser>
          <c:idx val="2"/>
          <c:order val="2"/>
          <c:tx>
            <c:strRef>
              <c:f>'Ratios Calulation '!$A$9</c:f>
              <c:strCache>
                <c:ptCount val="1"/>
                <c:pt idx="0">
                  <c:v>Creditors Turnover Ratio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'!$B$9:$G$9</c:f>
              <c:numCache>
                <c:formatCode>General</c:formatCode>
                <c:ptCount val="6"/>
                <c:pt idx="0">
                  <c:v>1.0485984025461335</c:v>
                </c:pt>
                <c:pt idx="1">
                  <c:v>1.038824262043081</c:v>
                </c:pt>
                <c:pt idx="2">
                  <c:v>1.2379759415947849</c:v>
                </c:pt>
                <c:pt idx="3">
                  <c:v>1.0675667036429879</c:v>
                </c:pt>
                <c:pt idx="4">
                  <c:v>0.98777943543306124</c:v>
                </c:pt>
                <c:pt idx="5">
                  <c:v>0.98680136862414092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9-4473-B902-CC25CD394E37}"/>
            </c:ext>
          </c:extLst>
        </c:ser>
        <c:ser>
          <c:idx val="3"/>
          <c:order val="3"/>
          <c:tx>
            <c:strRef>
              <c:f>'Ratios Calulation '!$A$10</c:f>
              <c:strCache>
                <c:ptCount val="1"/>
                <c:pt idx="0">
                  <c:v>Average Payment period*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'!$B$10:$G$10</c:f>
              <c:numCache>
                <c:formatCode>General</c:formatCode>
                <c:ptCount val="6"/>
                <c:pt idx="0">
                  <c:v>348.08368877325432</c:v>
                </c:pt>
                <c:pt idx="1">
                  <c:v>351.35875560140039</c:v>
                </c:pt>
                <c:pt idx="2">
                  <c:v>294.83610120064196</c:v>
                </c:pt>
                <c:pt idx="3">
                  <c:v>341.89901085755679</c:v>
                </c:pt>
                <c:pt idx="4">
                  <c:v>369.51569035244904</c:v>
                </c:pt>
                <c:pt idx="5">
                  <c:v>369.88193531683629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9-4473-B902-CC25CD394E37}"/>
            </c:ext>
          </c:extLst>
        </c:ser>
        <c:ser>
          <c:idx val="4"/>
          <c:order val="4"/>
          <c:tx>
            <c:strRef>
              <c:f>'Ratios Calulation '!$A$11</c:f>
              <c:strCache>
                <c:ptCount val="1"/>
                <c:pt idx="0">
                  <c:v>Inventory Turnover Ratio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'!$B$11:$G$11</c:f>
              <c:numCache>
                <c:formatCode>General</c:formatCode>
                <c:ptCount val="6"/>
                <c:pt idx="0">
                  <c:v>4.1310448849081052</c:v>
                </c:pt>
                <c:pt idx="1">
                  <c:v>4.2508500581764554</c:v>
                </c:pt>
                <c:pt idx="2">
                  <c:v>3.2920382849049314</c:v>
                </c:pt>
                <c:pt idx="3">
                  <c:v>3.9782974510405924</c:v>
                </c:pt>
                <c:pt idx="4">
                  <c:v>4.2884744838676321</c:v>
                </c:pt>
                <c:pt idx="5">
                  <c:v>4.3657799488558124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89-4473-B902-CC25CD394E37}"/>
            </c:ext>
          </c:extLst>
        </c:ser>
        <c:ser>
          <c:idx val="5"/>
          <c:order val="5"/>
          <c:tx>
            <c:strRef>
              <c:f>'Ratios Calulation '!$A$12</c:f>
              <c:strCache>
                <c:ptCount val="1"/>
                <c:pt idx="0">
                  <c:v>Working Capital Turnover Ratio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'!$B$12:$G$12</c:f>
              <c:numCache>
                <c:formatCode>General</c:formatCode>
                <c:ptCount val="6"/>
                <c:pt idx="0">
                  <c:v>-3.9724262480154033</c:v>
                </c:pt>
                <c:pt idx="1">
                  <c:v>-4.0387915953972939</c:v>
                </c:pt>
                <c:pt idx="2">
                  <c:v>-4.1368564034183004</c:v>
                </c:pt>
                <c:pt idx="3">
                  <c:v>-5.8235955339874446</c:v>
                </c:pt>
                <c:pt idx="4">
                  <c:v>-10.47325214062338</c:v>
                </c:pt>
                <c:pt idx="5">
                  <c:v>-13.997979640834386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89-4473-B902-CC25CD394E37}"/>
            </c:ext>
          </c:extLst>
        </c:ser>
        <c:ser>
          <c:idx val="6"/>
          <c:order val="6"/>
          <c:tx>
            <c:strRef>
              <c:f>'Ratios Calulation '!$A$13</c:f>
              <c:strCache>
                <c:ptCount val="1"/>
                <c:pt idx="0">
                  <c:v>Fixed Asset Turnover Ratio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'!$B$13:$G$13</c:f>
              <c:numCache>
                <c:formatCode>0%</c:formatCode>
                <c:ptCount val="6"/>
                <c:pt idx="0">
                  <c:v>2.4399082021061984</c:v>
                </c:pt>
                <c:pt idx="1">
                  <c:v>2.8727525774324234</c:v>
                </c:pt>
                <c:pt idx="2">
                  <c:v>4.874335905954311</c:v>
                </c:pt>
                <c:pt idx="3">
                  <c:v>5.4714410559906179</c:v>
                </c:pt>
                <c:pt idx="4">
                  <c:v>5.3429747673570134</c:v>
                </c:pt>
                <c:pt idx="5">
                  <c:v>6.1106006389365861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89-4473-B902-CC25CD394E37}"/>
            </c:ext>
          </c:extLst>
        </c:ser>
        <c:ser>
          <c:idx val="7"/>
          <c:order val="7"/>
          <c:tx>
            <c:strRef>
              <c:f>'Ratios Calulation '!$A$14</c:f>
              <c:strCache>
                <c:ptCount val="1"/>
                <c:pt idx="0">
                  <c:v>Cost of Good Sold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'!$B$14:$G$14</c:f>
              <c:numCache>
                <c:formatCode>General</c:formatCode>
                <c:ptCount val="6"/>
                <c:pt idx="0">
                  <c:v>43281.64</c:v>
                </c:pt>
                <c:pt idx="1">
                  <c:v>48815.71</c:v>
                </c:pt>
                <c:pt idx="2">
                  <c:v>41448.81</c:v>
                </c:pt>
                <c:pt idx="3">
                  <c:v>47936.56</c:v>
                </c:pt>
                <c:pt idx="4">
                  <c:v>51838.61</c:v>
                </c:pt>
                <c:pt idx="5">
                  <c:v>59310.229999999996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89-4473-B902-CC25CD394E37}"/>
            </c:ext>
          </c:extLst>
        </c:ser>
        <c:ser>
          <c:idx val="8"/>
          <c:order val="8"/>
          <c:tx>
            <c:strRef>
              <c:f>'Ratios Calulation '!$A$15</c:f>
              <c:strCache>
                <c:ptCount val="1"/>
                <c:pt idx="0">
                  <c:v>Working Capital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strRef>
              <c:f>'Ratios Calulation '!$B$6:$G$6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'!$B$15:$G$15</c:f>
              <c:numCache>
                <c:formatCode>General</c:formatCode>
                <c:ptCount val="6"/>
                <c:pt idx="0">
                  <c:v>-450.30999999999767</c:v>
                </c:pt>
                <c:pt idx="1">
                  <c:v>-615.97000000000116</c:v>
                </c:pt>
                <c:pt idx="2">
                  <c:v>3092.7400000000052</c:v>
                </c:pt>
                <c:pt idx="3">
                  <c:v>4592.6999999999971</c:v>
                </c:pt>
                <c:pt idx="4">
                  <c:v>8167.2000000000044</c:v>
                </c:pt>
                <c:pt idx="5">
                  <c:v>10494.420000000002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89-4473-B902-CC25CD394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'Solvency Ratios'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'Ratios Calulation '!$A$17</c:f>
              <c:strCache>
                <c:ptCount val="1"/>
                <c:pt idx="0">
                  <c:v>Debt-Equity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'!$B$17:$G$17</c:f>
              <c:numCache>
                <c:formatCode>0%</c:formatCode>
                <c:ptCount val="6"/>
                <c:pt idx="0">
                  <c:v>0.93388073579394326</c:v>
                </c:pt>
                <c:pt idx="1">
                  <c:v>0.91942220394604235</c:v>
                </c:pt>
                <c:pt idx="2">
                  <c:v>1.0429684959632839</c:v>
                </c:pt>
                <c:pt idx="3">
                  <c:v>1.0487483811399614</c:v>
                </c:pt>
                <c:pt idx="4">
                  <c:v>0.8809824656748414</c:v>
                </c:pt>
                <c:pt idx="5">
                  <c:v>0.74796501338185284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C-415A-BE4B-41B754655509}"/>
            </c:ext>
          </c:extLst>
        </c:ser>
        <c:ser>
          <c:idx val="1"/>
          <c:order val="1"/>
          <c:tx>
            <c:strRef>
              <c:f>'Ratios Calulation '!$A$18</c:f>
              <c:strCache>
                <c:ptCount val="1"/>
                <c:pt idx="0">
                  <c:v>Solvency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'!$B$18:$G$18</c:f>
              <c:numCache>
                <c:formatCode>0%</c:formatCode>
                <c:ptCount val="6"/>
                <c:pt idx="0">
                  <c:v>0.66329889195463632</c:v>
                </c:pt>
                <c:pt idx="1">
                  <c:v>0.66949536604844562</c:v>
                </c:pt>
                <c:pt idx="2">
                  <c:v>0.6521410970829089</c:v>
                </c:pt>
                <c:pt idx="3">
                  <c:v>0.65133127587524564</c:v>
                </c:pt>
                <c:pt idx="4">
                  <c:v>0.60290030874341383</c:v>
                </c:pt>
                <c:pt idx="5">
                  <c:v>0.60008969835756698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C-415A-BE4B-41B754655509}"/>
            </c:ext>
          </c:extLst>
        </c:ser>
        <c:ser>
          <c:idx val="2"/>
          <c:order val="2"/>
          <c:tx>
            <c:strRef>
              <c:f>'Ratios Calulation '!$A$19</c:f>
              <c:strCache>
                <c:ptCount val="1"/>
                <c:pt idx="0">
                  <c:v>Proprietory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'!$B$19:$G$19</c:f>
              <c:numCache>
                <c:formatCode>0%</c:formatCode>
                <c:ptCount val="6"/>
                <c:pt idx="0">
                  <c:v>0.33670110804536363</c:v>
                </c:pt>
                <c:pt idx="1">
                  <c:v>0.33050463395155438</c:v>
                </c:pt>
                <c:pt idx="2">
                  <c:v>0.3478589029170911</c:v>
                </c:pt>
                <c:pt idx="3">
                  <c:v>0.34866872412475441</c:v>
                </c:pt>
                <c:pt idx="4">
                  <c:v>0.39709969125658612</c:v>
                </c:pt>
                <c:pt idx="5">
                  <c:v>0.39991030164243302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BC-415A-BE4B-41B754655509}"/>
            </c:ext>
          </c:extLst>
        </c:ser>
        <c:ser>
          <c:idx val="3"/>
          <c:order val="3"/>
          <c:tx>
            <c:strRef>
              <c:f>'Ratios Calulation '!$A$20</c:f>
              <c:strCache>
                <c:ptCount val="1"/>
                <c:pt idx="0">
                  <c:v>Fixed Assets/Proprietor's Funds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'!$B$20:$G$20</c:f>
              <c:numCache>
                <c:formatCode>General</c:formatCode>
                <c:ptCount val="6"/>
                <c:pt idx="0">
                  <c:v>1.6556916051566826</c:v>
                </c:pt>
                <c:pt idx="1">
                  <c:v>1.5852976867193989</c:v>
                </c:pt>
                <c:pt idx="2">
                  <c:v>1.3048685522974104</c:v>
                </c:pt>
                <c:pt idx="3">
                  <c:v>1.2484355355505918</c:v>
                </c:pt>
                <c:pt idx="4">
                  <c:v>1.0705596189699811</c:v>
                </c:pt>
                <c:pt idx="5">
                  <c:v>1.1359753216529751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BC-415A-BE4B-41B754655509}"/>
            </c:ext>
          </c:extLst>
        </c:ser>
        <c:ser>
          <c:idx val="4"/>
          <c:order val="4"/>
          <c:tx>
            <c:strRef>
              <c:f>'Ratios Calulation '!$A$21</c:f>
              <c:strCache>
                <c:ptCount val="1"/>
                <c:pt idx="0">
                  <c:v>Current Assets to Proprietor's Funds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'!$B$21:$G$21</c:f>
              <c:numCache>
                <c:formatCode>General</c:formatCode>
                <c:ptCount val="6"/>
                <c:pt idx="0">
                  <c:v>1.3143015909015565</c:v>
                </c:pt>
                <c:pt idx="1">
                  <c:v>1.4403784983430492</c:v>
                </c:pt>
                <c:pt idx="2">
                  <c:v>1.5698602288668904</c:v>
                </c:pt>
                <c:pt idx="3">
                  <c:v>1.6196163739237945</c:v>
                </c:pt>
                <c:pt idx="4">
                  <c:v>1.4476997048677946</c:v>
                </c:pt>
                <c:pt idx="5">
                  <c:v>1.3645854188255682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BC-415A-BE4B-41B754655509}"/>
            </c:ext>
          </c:extLst>
        </c:ser>
        <c:ser>
          <c:idx val="5"/>
          <c:order val="5"/>
          <c:tx>
            <c:strRef>
              <c:f>'Ratios Calulation '!$A$22</c:f>
              <c:strCache>
                <c:ptCount val="1"/>
                <c:pt idx="0">
                  <c:v>Interest Coverage Ratio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'Ratios Calulation '!$B$16:$G$16</c:f>
              <c:strCache>
                <c:ptCount val="6"/>
                <c:pt idx="0">
                  <c:v>FY 2019</c:v>
                </c:pt>
                <c:pt idx="1">
                  <c:v>FY 2020</c:v>
                </c:pt>
                <c:pt idx="2">
                  <c:v>FY 2021</c:v>
                </c:pt>
                <c:pt idx="3">
                  <c:v>FY 2022</c:v>
                </c:pt>
                <c:pt idx="4">
                  <c:v>FY 2023</c:v>
                </c:pt>
                <c:pt idx="5">
                  <c:v>FY 2024</c:v>
                </c:pt>
              </c:strCache>
            </c:strRef>
          </c:cat>
          <c:val>
            <c:numRef>
              <c:f>'Ratios Calulation '!$B$22:$G$22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5.5255784220093052</c:v>
                </c:pt>
                <c:pt idx="3">
                  <c:v>6.4220391955550182</c:v>
                </c:pt>
                <c:pt idx="4">
                  <c:v>3.6604732529233037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BC-415A-BE4B-41B754655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747087"/>
        <c:axId val="992755727"/>
      </c:lineChart>
      <c:catAx>
        <c:axId val="99274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Solvency 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55727"/>
        <c:crosses val="autoZero"/>
        <c:auto val="1"/>
        <c:lblAlgn val="ctr"/>
        <c:lblOffset val="100"/>
        <c:noMultiLvlLbl val="0"/>
      </c:catAx>
      <c:valAx>
        <c:axId val="99275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4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25400</xdr:rowOff>
    </xdr:from>
    <xdr:to>
      <xdr:col>15</xdr:col>
      <xdr:colOff>552450</xdr:colOff>
      <xdr:row>14</xdr:row>
      <xdr:rowOff>76200</xdr:rowOff>
    </xdr:to>
    <xdr:graphicFrame macro="">
      <xdr:nvGraphicFramePr>
        <xdr:cNvPr id="2" name="Chart 1" descr="Chart type: Line, Clustered Column. 'Revenue Growth', 'Net Income Growth' by 'Horizontal Analysis:'&#10;&#10;Description automatically generated">
          <a:extLst>
            <a:ext uri="{FF2B5EF4-FFF2-40B4-BE49-F238E27FC236}">
              <a16:creationId xmlns:a16="http://schemas.microsoft.com/office/drawing/2014/main" id="{5B99D02E-5263-0A61-FE4D-508D2BB98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539750</xdr:colOff>
      <xdr:row>15</xdr:row>
      <xdr:rowOff>127000</xdr:rowOff>
    </xdr:from>
    <xdr:to>
      <xdr:col>16</xdr:col>
      <xdr:colOff>412750</xdr:colOff>
      <xdr:row>30</xdr:row>
      <xdr:rowOff>107950</xdr:rowOff>
    </xdr:to>
    <xdr:graphicFrame macro="">
      <xdr:nvGraphicFramePr>
        <xdr:cNvPr id="3" name="Chart 2" descr="Chart type: 100% Stacked Bar. Multiple values by 'INCOME SHEET'&#10;&#10;Description automatically generated">
          <a:extLst>
            <a:ext uri="{FF2B5EF4-FFF2-40B4-BE49-F238E27FC236}">
              <a16:creationId xmlns:a16="http://schemas.microsoft.com/office/drawing/2014/main" id="{7FB79D0F-16CD-F3D6-B9F2-2C6ECEE4E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565150</xdr:colOff>
      <xdr:row>15</xdr:row>
      <xdr:rowOff>101600</xdr:rowOff>
    </xdr:from>
    <xdr:to>
      <xdr:col>24</xdr:col>
      <xdr:colOff>260350</xdr:colOff>
      <xdr:row>30</xdr:row>
      <xdr:rowOff>82550</xdr:rowOff>
    </xdr:to>
    <xdr:graphicFrame macro="">
      <xdr:nvGraphicFramePr>
        <xdr:cNvPr id="4" name="Chart 3" descr="Chart type: Clustered Column. Multiple values by 'INCOME SHEET'&#10;&#10;Description automatically generated">
          <a:extLst>
            <a:ext uri="{FF2B5EF4-FFF2-40B4-BE49-F238E27FC236}">
              <a16:creationId xmlns:a16="http://schemas.microsoft.com/office/drawing/2014/main" id="{FAB7FE30-DD4E-D7C4-D095-DDC5AB3DF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374650</xdr:colOff>
      <xdr:row>31</xdr:row>
      <xdr:rowOff>133350</xdr:rowOff>
    </xdr:from>
    <xdr:to>
      <xdr:col>12</xdr:col>
      <xdr:colOff>400050</xdr:colOff>
      <xdr:row>46</xdr:row>
      <xdr:rowOff>114300</xdr:rowOff>
    </xdr:to>
    <xdr:graphicFrame macro="">
      <xdr:nvGraphicFramePr>
        <xdr:cNvPr id="5" name="Chart 4" descr="Chart type: Clustered Bar. Multiple values by 'BAL SHEET'&#10;&#10;Description automatically generated">
          <a:extLst>
            <a:ext uri="{FF2B5EF4-FFF2-40B4-BE49-F238E27FC236}">
              <a16:creationId xmlns:a16="http://schemas.microsoft.com/office/drawing/2014/main" id="{39064096-41AC-6971-4B43-87A1047C6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1244600</xdr:colOff>
      <xdr:row>31</xdr:row>
      <xdr:rowOff>146050</xdr:rowOff>
    </xdr:from>
    <xdr:to>
      <xdr:col>5</xdr:col>
      <xdr:colOff>88900</xdr:colOff>
      <xdr:row>46</xdr:row>
      <xdr:rowOff>127000</xdr:rowOff>
    </xdr:to>
    <xdr:graphicFrame macro="">
      <xdr:nvGraphicFramePr>
        <xdr:cNvPr id="6" name="Chart 5" descr="Chart type: Clustered Column. Multiple values by 'BAL SHEET'&#10;&#10;Description automatically generated">
          <a:extLst>
            <a:ext uri="{FF2B5EF4-FFF2-40B4-BE49-F238E27FC236}">
              <a16:creationId xmlns:a16="http://schemas.microsoft.com/office/drawing/2014/main" id="{A602E93D-742F-B3C3-E2CF-F602F4CF0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25400</xdr:colOff>
      <xdr:row>48</xdr:row>
      <xdr:rowOff>19050</xdr:rowOff>
    </xdr:from>
    <xdr:to>
      <xdr:col>9</xdr:col>
      <xdr:colOff>203200</xdr:colOff>
      <xdr:row>63</xdr:row>
      <xdr:rowOff>0</xdr:rowOff>
    </xdr:to>
    <xdr:graphicFrame macro="">
      <xdr:nvGraphicFramePr>
        <xdr:cNvPr id="7" name="Chart 6" descr="Chart type: Stacked Bar. Multiple values by 'CASH FLOW SHEET'&#10;&#10;Description automatically generated">
          <a:extLst>
            <a:ext uri="{FF2B5EF4-FFF2-40B4-BE49-F238E27FC236}">
              <a16:creationId xmlns:a16="http://schemas.microsoft.com/office/drawing/2014/main" id="{A8E38AFA-30AC-5423-55C6-4953B9AB1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254000</xdr:rowOff>
    </xdr:from>
    <xdr:to>
      <xdr:col>15</xdr:col>
      <xdr:colOff>254000</xdr:colOff>
      <xdr:row>15</xdr:row>
      <xdr:rowOff>127000</xdr:rowOff>
    </xdr:to>
    <xdr:graphicFrame macro="">
      <xdr:nvGraphicFramePr>
        <xdr:cNvPr id="2" name="Chart 1" descr="Chart type: Line. 'Current Ratio', 'Cash Ratio', 'Liquid Ratio' by 'Liquidity Ratios'&#10;&#10;Description automatically generated">
          <a:extLst>
            <a:ext uri="{FF2B5EF4-FFF2-40B4-BE49-F238E27FC236}">
              <a16:creationId xmlns:a16="http://schemas.microsoft.com/office/drawing/2014/main" id="{5C8087AD-C88A-47C1-6304-6F35651F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16</xdr:row>
      <xdr:rowOff>101600</xdr:rowOff>
    </xdr:from>
    <xdr:to>
      <xdr:col>15</xdr:col>
      <xdr:colOff>257175</xdr:colOff>
      <xdr:row>31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09B568-2F05-AB2B-0836-E7FC2962B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33</xdr:row>
      <xdr:rowOff>38100</xdr:rowOff>
    </xdr:from>
    <xdr:to>
      <xdr:col>15</xdr:col>
      <xdr:colOff>317500</xdr:colOff>
      <xdr:row>48</xdr:row>
      <xdr:rowOff>19050</xdr:rowOff>
    </xdr:to>
    <xdr:graphicFrame macro="">
      <xdr:nvGraphicFramePr>
        <xdr:cNvPr id="5" name="Chart 4" descr="Chart type: Line. Multiple values by 'Solvency Ratios'&#10;&#10;Description automatically generated">
          <a:extLst>
            <a:ext uri="{FF2B5EF4-FFF2-40B4-BE49-F238E27FC236}">
              <a16:creationId xmlns:a16="http://schemas.microsoft.com/office/drawing/2014/main" id="{FD9A88AC-5022-A49E-1524-82C906C1B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2127250</xdr:colOff>
      <xdr:row>33</xdr:row>
      <xdr:rowOff>12700</xdr:rowOff>
    </xdr:from>
    <xdr:to>
      <xdr:col>7</xdr:col>
      <xdr:colOff>190500</xdr:colOff>
      <xdr:row>47</xdr:row>
      <xdr:rowOff>177800</xdr:rowOff>
    </xdr:to>
    <xdr:graphicFrame macro="">
      <xdr:nvGraphicFramePr>
        <xdr:cNvPr id="6" name="Chart 5" descr="Chart type: Clustered Column. Multiple values by 'Solvency Ratios'&#10;&#10;Description automatically generated">
          <a:extLst>
            <a:ext uri="{FF2B5EF4-FFF2-40B4-BE49-F238E27FC236}">
              <a16:creationId xmlns:a16="http://schemas.microsoft.com/office/drawing/2014/main" id="{FB5028B8-6C0A-9D8B-A915-078AE666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730250</xdr:colOff>
      <xdr:row>50</xdr:row>
      <xdr:rowOff>107950</xdr:rowOff>
    </xdr:from>
    <xdr:to>
      <xdr:col>5</xdr:col>
      <xdr:colOff>25400</xdr:colOff>
      <xdr:row>65</xdr:row>
      <xdr:rowOff>88900</xdr:rowOff>
    </xdr:to>
    <xdr:graphicFrame macro="">
      <xdr:nvGraphicFramePr>
        <xdr:cNvPr id="8" name="Chart 7" descr="Chart type: Clustered Column, Line. Multiple values by 'Profitability Ratios'&#10;&#10;Description automatically generated">
          <a:extLst>
            <a:ext uri="{FF2B5EF4-FFF2-40B4-BE49-F238E27FC236}">
              <a16:creationId xmlns:a16="http://schemas.microsoft.com/office/drawing/2014/main" id="{31BDE2F5-639A-0BDB-04BF-886B0694A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641350</xdr:colOff>
      <xdr:row>50</xdr:row>
      <xdr:rowOff>107950</xdr:rowOff>
    </xdr:from>
    <xdr:to>
      <xdr:col>13</xdr:col>
      <xdr:colOff>254000</xdr:colOff>
      <xdr:row>65</xdr:row>
      <xdr:rowOff>88900</xdr:rowOff>
    </xdr:to>
    <xdr:graphicFrame macro="">
      <xdr:nvGraphicFramePr>
        <xdr:cNvPr id="9" name="Chart 8" descr="Chart type: Line. 'Capital Employed', 'Operating Expenses' by 'Profitability Ratios'&#10;&#10;Description automatically generated">
          <a:extLst>
            <a:ext uri="{FF2B5EF4-FFF2-40B4-BE49-F238E27FC236}">
              <a16:creationId xmlns:a16="http://schemas.microsoft.com/office/drawing/2014/main" id="{A83AF54F-FE9C-15B6-AE05-CBE7B4529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76200</xdr:rowOff>
    </xdr:from>
    <xdr:to>
      <xdr:col>9</xdr:col>
      <xdr:colOff>571500</xdr:colOff>
      <xdr:row>19</xdr:row>
      <xdr:rowOff>31750</xdr:rowOff>
    </xdr:to>
    <xdr:graphicFrame macro="">
      <xdr:nvGraphicFramePr>
        <xdr:cNvPr id="2" name="Chart 1" descr="Chart type: Line, Clustered Column. 'Revenue Growth', 'Net Income Growth' by 'Horizontal Analysis:'&#10;&#10;Description automatically generated">
          <a:extLst>
            <a:ext uri="{FF2B5EF4-FFF2-40B4-BE49-F238E27FC236}">
              <a16:creationId xmlns:a16="http://schemas.microsoft.com/office/drawing/2014/main" id="{02EE8417-7632-4B45-A040-CE160A268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3</xdr:row>
      <xdr:rowOff>76200</xdr:rowOff>
    </xdr:from>
    <xdr:to>
      <xdr:col>19</xdr:col>
      <xdr:colOff>495300</xdr:colOff>
      <xdr:row>19</xdr:row>
      <xdr:rowOff>0</xdr:rowOff>
    </xdr:to>
    <xdr:graphicFrame macro="">
      <xdr:nvGraphicFramePr>
        <xdr:cNvPr id="3" name="Chart 2" descr="Chart type: 100% Stacked Bar. Multiple values by 'INCOME SHEET'&#10;&#10;Description automatically generated">
          <a:extLst>
            <a:ext uri="{FF2B5EF4-FFF2-40B4-BE49-F238E27FC236}">
              <a16:creationId xmlns:a16="http://schemas.microsoft.com/office/drawing/2014/main" id="{662774A8-75E1-4C4E-9AE0-14CC09FCE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6350</xdr:colOff>
      <xdr:row>19</xdr:row>
      <xdr:rowOff>114300</xdr:rowOff>
    </xdr:from>
    <xdr:to>
      <xdr:col>10</xdr:col>
      <xdr:colOff>0</xdr:colOff>
      <xdr:row>41</xdr:row>
      <xdr:rowOff>101600</xdr:rowOff>
    </xdr:to>
    <xdr:graphicFrame macro="">
      <xdr:nvGraphicFramePr>
        <xdr:cNvPr id="4" name="Chart 3" descr="Chart type: Clustered Column. Multiple values by 'BAL SHEET'&#10;&#10;Description automatically generated">
          <a:extLst>
            <a:ext uri="{FF2B5EF4-FFF2-40B4-BE49-F238E27FC236}">
              <a16:creationId xmlns:a16="http://schemas.microsoft.com/office/drawing/2014/main" id="{E47EA595-B3BD-4969-BF6C-8863AA33A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19</xdr:row>
      <xdr:rowOff>127000</xdr:rowOff>
    </xdr:from>
    <xdr:to>
      <xdr:col>19</xdr:col>
      <xdr:colOff>527050</xdr:colOff>
      <xdr:row>34</xdr:row>
      <xdr:rowOff>158750</xdr:rowOff>
    </xdr:to>
    <xdr:graphicFrame macro="">
      <xdr:nvGraphicFramePr>
        <xdr:cNvPr id="6" name="Chart 5" descr="Chart type: Stacked Bar. Multiple values by 'CASH FLOW SHEET'&#10;&#10;Description automatically generated">
          <a:extLst>
            <a:ext uri="{FF2B5EF4-FFF2-40B4-BE49-F238E27FC236}">
              <a16:creationId xmlns:a16="http://schemas.microsoft.com/office/drawing/2014/main" id="{770CBFE2-62C2-4F1C-9FCB-871F5A344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44450</xdr:colOff>
      <xdr:row>42</xdr:row>
      <xdr:rowOff>6350</xdr:rowOff>
    </xdr:from>
    <xdr:to>
      <xdr:col>9</xdr:col>
      <xdr:colOff>590550</xdr:colOff>
      <xdr:row>55</xdr:row>
      <xdr:rowOff>152400</xdr:rowOff>
    </xdr:to>
    <xdr:graphicFrame macro="">
      <xdr:nvGraphicFramePr>
        <xdr:cNvPr id="7" name="Chart 6" descr="Chart type: Line. 'Current Ratio', 'Cash Ratio', 'Liquid Ratio' by 'Liquidity Ratios'&#10;&#10;Description automatically generated">
          <a:extLst>
            <a:ext uri="{FF2B5EF4-FFF2-40B4-BE49-F238E27FC236}">
              <a16:creationId xmlns:a16="http://schemas.microsoft.com/office/drawing/2014/main" id="{F63162B2-0B46-4868-84EB-FEC77B415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101600</xdr:colOff>
      <xdr:row>35</xdr:row>
      <xdr:rowOff>76200</xdr:rowOff>
    </xdr:from>
    <xdr:to>
      <xdr:col>19</xdr:col>
      <xdr:colOff>565150</xdr:colOff>
      <xdr:row>55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BB374F-3051-45F5-A7F0-67297E5F8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56</xdr:row>
      <xdr:rowOff>76200</xdr:rowOff>
    </xdr:from>
    <xdr:to>
      <xdr:col>9</xdr:col>
      <xdr:colOff>546100</xdr:colOff>
      <xdr:row>72</xdr:row>
      <xdr:rowOff>6350</xdr:rowOff>
    </xdr:to>
    <xdr:graphicFrame macro="">
      <xdr:nvGraphicFramePr>
        <xdr:cNvPr id="9" name="Chart 8" descr="Chart type: Clustered Column. Multiple values by 'Solvency Ratios'&#10;&#10;Description automatically generated">
          <a:extLst>
            <a:ext uri="{FF2B5EF4-FFF2-40B4-BE49-F238E27FC236}">
              <a16:creationId xmlns:a16="http://schemas.microsoft.com/office/drawing/2014/main" id="{1EAE8C9F-E451-422A-8CBE-CEB1CAD104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82550</xdr:colOff>
      <xdr:row>56</xdr:row>
      <xdr:rowOff>82550</xdr:rowOff>
    </xdr:from>
    <xdr:to>
      <xdr:col>19</xdr:col>
      <xdr:colOff>546100</xdr:colOff>
      <xdr:row>72</xdr:row>
      <xdr:rowOff>19050</xdr:rowOff>
    </xdr:to>
    <xdr:graphicFrame macro="">
      <xdr:nvGraphicFramePr>
        <xdr:cNvPr id="10" name="Chart 9" descr="Chart type: Clustered Column, Line. Multiple values by 'Profitability Ratios'&#10;&#10;Description automatically generated">
          <a:extLst>
            <a:ext uri="{FF2B5EF4-FFF2-40B4-BE49-F238E27FC236}">
              <a16:creationId xmlns:a16="http://schemas.microsoft.com/office/drawing/2014/main" id="{CD1EC8CD-5AE2-4766-A138-EB964071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19050</xdr:colOff>
      <xdr:row>73</xdr:row>
      <xdr:rowOff>76200</xdr:rowOff>
    </xdr:from>
    <xdr:to>
      <xdr:col>16</xdr:col>
      <xdr:colOff>152400</xdr:colOff>
      <xdr:row>90</xdr:row>
      <xdr:rowOff>165100</xdr:rowOff>
    </xdr:to>
    <xdr:graphicFrame macro="">
      <xdr:nvGraphicFramePr>
        <xdr:cNvPr id="11" name="Chart 10" descr="Chart type: Line. 'Capital Employed', 'Operating Expenses' by 'Profitability Ratios'&#10;&#10;Description automatically generated">
          <a:extLst>
            <a:ext uri="{FF2B5EF4-FFF2-40B4-BE49-F238E27FC236}">
              <a16:creationId xmlns:a16="http://schemas.microsoft.com/office/drawing/2014/main" id="{EE9AAE86-8569-4C63-B0D0-57D78741E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43"/>
  <sheetViews>
    <sheetView workbookViewId="0">
      <selection activeCell="H3" sqref="H3"/>
    </sheetView>
  </sheetViews>
  <sheetFormatPr defaultRowHeight="14.5" x14ac:dyDescent="0.35"/>
  <cols>
    <col min="1" max="1" width="35.1796875" customWidth="1"/>
    <col min="2" max="2" width="0" hidden="1" customWidth="1"/>
    <col min="3" max="13" width="11.81640625" customWidth="1"/>
  </cols>
  <sheetData>
    <row r="1" spans="1:1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" x14ac:dyDescent="0.3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21.5" x14ac:dyDescent="0.45">
      <c r="A3" s="2"/>
      <c r="B3" s="2"/>
      <c r="C3" s="2"/>
      <c r="D3" s="2"/>
      <c r="E3" s="42" t="s">
        <v>460</v>
      </c>
      <c r="F3" s="2"/>
      <c r="G3" s="2"/>
      <c r="H3" s="2"/>
      <c r="I3" s="2"/>
      <c r="J3" s="2"/>
      <c r="K3" s="2"/>
      <c r="L3" s="2"/>
      <c r="M3" s="2"/>
    </row>
    <row r="4" spans="1:13" x14ac:dyDescent="0.35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</row>
    <row r="5" spans="1:13" x14ac:dyDescent="0.35">
      <c r="A5" s="9" t="s">
        <v>13</v>
      </c>
      <c r="B5" s="9"/>
      <c r="C5" s="5" t="s">
        <v>14</v>
      </c>
      <c r="D5" s="5" t="s">
        <v>15</v>
      </c>
      <c r="E5" s="5" t="s">
        <v>16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</row>
    <row r="6" spans="1:13" x14ac:dyDescent="0.35">
      <c r="A6" s="6" t="s">
        <v>25</v>
      </c>
      <c r="B6" s="6" t="s">
        <v>26</v>
      </c>
      <c r="C6" s="19">
        <v>41209.849000000002</v>
      </c>
      <c r="D6" s="19">
        <v>41755.29</v>
      </c>
      <c r="E6" s="19">
        <v>46587.9</v>
      </c>
      <c r="F6" s="19">
        <v>49869.06</v>
      </c>
      <c r="G6" s="19">
        <v>49855.78</v>
      </c>
      <c r="H6" s="19">
        <v>57662.04</v>
      </c>
      <c r="I6" s="19">
        <v>59310.76</v>
      </c>
      <c r="J6" s="19">
        <v>66582.509999999995</v>
      </c>
      <c r="K6" s="22"/>
      <c r="L6" s="19">
        <v>79361</v>
      </c>
      <c r="M6" s="19">
        <v>87741.5</v>
      </c>
    </row>
    <row r="7" spans="1:13" x14ac:dyDescent="0.35">
      <c r="A7" s="10" t="s">
        <v>27</v>
      </c>
      <c r="B7" s="10" t="s">
        <v>28</v>
      </c>
      <c r="C7" s="13">
        <v>41209.849000000002</v>
      </c>
      <c r="D7" s="13">
        <v>41755.29</v>
      </c>
      <c r="E7" s="13">
        <v>46587.9</v>
      </c>
      <c r="F7" s="13">
        <v>49869.06</v>
      </c>
      <c r="G7" s="13">
        <v>49855.78</v>
      </c>
      <c r="H7" s="13">
        <v>57662.04</v>
      </c>
      <c r="I7" s="13">
        <v>59310.76</v>
      </c>
      <c r="J7" s="13">
        <v>66582.509999999995</v>
      </c>
      <c r="K7" s="16">
        <v>18151.38</v>
      </c>
      <c r="L7" s="13"/>
      <c r="M7" s="13"/>
    </row>
    <row r="8" spans="1:13" x14ac:dyDescent="0.35">
      <c r="A8" s="6" t="s">
        <v>29</v>
      </c>
      <c r="B8" s="6" t="s">
        <v>30</v>
      </c>
      <c r="C8" s="19" t="s">
        <v>457</v>
      </c>
      <c r="D8" s="19" t="s">
        <v>457</v>
      </c>
      <c r="E8" s="19" t="s">
        <v>457</v>
      </c>
      <c r="F8" s="19" t="s">
        <v>457</v>
      </c>
      <c r="G8" s="19" t="s">
        <v>457</v>
      </c>
      <c r="H8" s="19" t="s">
        <v>457</v>
      </c>
      <c r="I8" s="19" t="s">
        <v>457</v>
      </c>
      <c r="J8" s="19" t="s">
        <v>457</v>
      </c>
      <c r="K8" s="22"/>
      <c r="L8" s="19">
        <v>49600.625</v>
      </c>
      <c r="M8" s="19">
        <v>55277.144999999997</v>
      </c>
    </row>
    <row r="9" spans="1:13" x14ac:dyDescent="0.35">
      <c r="A9" s="10" t="s">
        <v>31</v>
      </c>
      <c r="B9" s="10" t="s">
        <v>32</v>
      </c>
      <c r="C9" s="13" t="s">
        <v>457</v>
      </c>
      <c r="D9" s="13">
        <v>365.79</v>
      </c>
      <c r="E9" s="13">
        <v>479.23</v>
      </c>
      <c r="F9" s="13">
        <v>437.2</v>
      </c>
      <c r="G9" s="13">
        <v>478.96</v>
      </c>
      <c r="H9" s="13">
        <v>891.83</v>
      </c>
      <c r="I9" s="13">
        <v>547.35</v>
      </c>
      <c r="J9" s="13">
        <v>0</v>
      </c>
      <c r="K9" s="16">
        <v>0</v>
      </c>
      <c r="L9" s="13"/>
      <c r="M9" s="13"/>
    </row>
    <row r="10" spans="1:13" x14ac:dyDescent="0.35">
      <c r="A10" s="10" t="s">
        <v>33</v>
      </c>
      <c r="B10" s="10" t="s">
        <v>34</v>
      </c>
      <c r="C10" s="13">
        <v>34889.974800000004</v>
      </c>
      <c r="D10" s="13">
        <v>36733.81</v>
      </c>
      <c r="E10" s="13">
        <v>42251.08</v>
      </c>
      <c r="F10" s="13">
        <v>46475.21</v>
      </c>
      <c r="G10" s="13">
        <v>40671.870000000003</v>
      </c>
      <c r="H10" s="13">
        <v>47699.26</v>
      </c>
      <c r="I10" s="13">
        <v>50644.14</v>
      </c>
      <c r="J10" s="13">
        <v>57409.35</v>
      </c>
      <c r="K10" s="16"/>
      <c r="L10" s="13"/>
      <c r="M10" s="13"/>
    </row>
    <row r="11" spans="1:13" x14ac:dyDescent="0.35">
      <c r="A11" s="11" t="s">
        <v>35</v>
      </c>
      <c r="B11" s="11" t="s">
        <v>36</v>
      </c>
      <c r="C11" s="24" t="s">
        <v>457</v>
      </c>
      <c r="D11" s="24" t="s">
        <v>457</v>
      </c>
      <c r="E11" s="24" t="s">
        <v>457</v>
      </c>
      <c r="F11" s="24" t="s">
        <v>457</v>
      </c>
      <c r="G11" s="24">
        <v>1219.72</v>
      </c>
      <c r="H11" s="24">
        <v>1633.22</v>
      </c>
      <c r="I11" s="24">
        <v>1828.19</v>
      </c>
      <c r="J11" s="24">
        <v>2787.99</v>
      </c>
      <c r="K11" s="25"/>
      <c r="L11" s="24"/>
      <c r="M11" s="24"/>
    </row>
    <row r="12" spans="1:13" x14ac:dyDescent="0.35">
      <c r="A12" s="10" t="s">
        <v>37</v>
      </c>
      <c r="B12" s="10" t="s">
        <v>38</v>
      </c>
      <c r="C12" s="13" t="s">
        <v>457</v>
      </c>
      <c r="D12" s="13" t="s">
        <v>457</v>
      </c>
      <c r="E12" s="13">
        <v>0</v>
      </c>
      <c r="F12" s="13" t="s">
        <v>457</v>
      </c>
      <c r="G12" s="13">
        <v>0</v>
      </c>
      <c r="H12" s="13">
        <v>0</v>
      </c>
      <c r="I12" s="13">
        <v>0</v>
      </c>
      <c r="J12" s="13" t="s">
        <v>457</v>
      </c>
      <c r="K12" s="16"/>
      <c r="L12" s="13"/>
      <c r="M12" s="13"/>
    </row>
    <row r="13" spans="1:13" x14ac:dyDescent="0.35">
      <c r="A13" s="10" t="s">
        <v>39</v>
      </c>
      <c r="B13" s="10" t="s">
        <v>40</v>
      </c>
      <c r="C13" s="13">
        <v>2170.9281999999998</v>
      </c>
      <c r="D13" s="13">
        <v>2280.4499999999998</v>
      </c>
      <c r="E13" s="13">
        <v>2671.7</v>
      </c>
      <c r="F13" s="13">
        <v>3208.34</v>
      </c>
      <c r="G13" s="13">
        <v>2499.94</v>
      </c>
      <c r="H13" s="13">
        <v>2448.5500000000002</v>
      </c>
      <c r="I13" s="13">
        <v>2601.1799999999998</v>
      </c>
      <c r="J13" s="13">
        <v>3124.07</v>
      </c>
      <c r="K13" s="16">
        <v>935.89</v>
      </c>
      <c r="L13" s="13"/>
      <c r="M13" s="13"/>
    </row>
    <row r="14" spans="1:13" x14ac:dyDescent="0.35">
      <c r="A14" s="10" t="s">
        <v>41</v>
      </c>
      <c r="B14" s="10" t="s">
        <v>42</v>
      </c>
      <c r="C14" s="13" t="s">
        <v>457</v>
      </c>
      <c r="D14" s="13" t="s">
        <v>457</v>
      </c>
      <c r="E14" s="13" t="s">
        <v>457</v>
      </c>
      <c r="F14" s="13" t="s">
        <v>457</v>
      </c>
      <c r="G14" s="13">
        <v>259.79000000000002</v>
      </c>
      <c r="H14" s="13">
        <v>55.77</v>
      </c>
      <c r="I14" s="13">
        <v>53.44</v>
      </c>
      <c r="J14" s="13" t="s">
        <v>457</v>
      </c>
      <c r="K14" s="16"/>
      <c r="L14" s="13"/>
      <c r="M14" s="13"/>
    </row>
    <row r="15" spans="1:13" x14ac:dyDescent="0.35">
      <c r="A15" s="10" t="s">
        <v>43</v>
      </c>
      <c r="B15" s="10" t="s">
        <v>44</v>
      </c>
      <c r="C15" s="13">
        <v>32719.046699999999</v>
      </c>
      <c r="D15" s="13">
        <v>34453.360000000001</v>
      </c>
      <c r="E15" s="13">
        <v>39579.379999999997</v>
      </c>
      <c r="F15" s="13">
        <v>43266.87</v>
      </c>
      <c r="G15" s="13">
        <v>36692.42</v>
      </c>
      <c r="H15" s="13">
        <v>43561.72</v>
      </c>
      <c r="I15" s="13">
        <v>46161.33</v>
      </c>
      <c r="J15" s="13">
        <v>51497.29</v>
      </c>
      <c r="K15" s="16">
        <v>14788.23</v>
      </c>
      <c r="L15" s="13"/>
      <c r="M15" s="13"/>
    </row>
    <row r="16" spans="1:13" x14ac:dyDescent="0.35">
      <c r="A16" s="6" t="s">
        <v>45</v>
      </c>
      <c r="B16" s="6" t="s">
        <v>46</v>
      </c>
      <c r="C16" s="19">
        <v>6319.8741</v>
      </c>
      <c r="D16" s="19">
        <v>5387.27</v>
      </c>
      <c r="E16" s="19">
        <v>4816.05</v>
      </c>
      <c r="F16" s="19">
        <v>3831.05</v>
      </c>
      <c r="G16" s="19">
        <v>9662.8700000000008</v>
      </c>
      <c r="H16" s="19">
        <v>10854.61</v>
      </c>
      <c r="I16" s="19">
        <v>9213.9699999999993</v>
      </c>
      <c r="J16" s="19">
        <v>9173.16</v>
      </c>
      <c r="K16" s="22"/>
      <c r="L16" s="19">
        <v>11852</v>
      </c>
      <c r="M16" s="19">
        <v>14507</v>
      </c>
    </row>
    <row r="17" spans="1:13" x14ac:dyDescent="0.35">
      <c r="A17" s="10" t="s">
        <v>47</v>
      </c>
      <c r="B17" s="10" t="s">
        <v>48</v>
      </c>
      <c r="C17" s="13">
        <v>3364.7705999999998</v>
      </c>
      <c r="D17" s="13">
        <v>2482.5700000000002</v>
      </c>
      <c r="E17" s="13">
        <v>1509.79</v>
      </c>
      <c r="F17" s="13">
        <v>2777.7</v>
      </c>
      <c r="G17" s="13">
        <v>1260.19</v>
      </c>
      <c r="H17" s="13">
        <v>1125.05</v>
      </c>
      <c r="I17" s="13">
        <v>1739.7</v>
      </c>
      <c r="J17" s="13">
        <v>1900.88</v>
      </c>
      <c r="K17" s="16">
        <v>353.19</v>
      </c>
      <c r="L17" s="13"/>
      <c r="M17" s="13"/>
    </row>
    <row r="18" spans="1:13" x14ac:dyDescent="0.35">
      <c r="A18" s="10" t="s">
        <v>49</v>
      </c>
      <c r="B18" s="10" t="s">
        <v>50</v>
      </c>
      <c r="C18" s="13" t="s">
        <v>457</v>
      </c>
      <c r="D18" s="13" t="s">
        <v>457</v>
      </c>
      <c r="E18" s="13" t="s">
        <v>457</v>
      </c>
      <c r="F18" s="13" t="s">
        <v>457</v>
      </c>
      <c r="G18" s="13">
        <v>1228.49</v>
      </c>
      <c r="H18" s="13">
        <v>1222.67</v>
      </c>
      <c r="I18" s="13">
        <v>1510.81</v>
      </c>
      <c r="J18" s="13" t="s">
        <v>457</v>
      </c>
      <c r="K18" s="16"/>
      <c r="L18" s="13"/>
      <c r="M18" s="13"/>
    </row>
    <row r="19" spans="1:13" x14ac:dyDescent="0.35">
      <c r="A19" s="11" t="s">
        <v>51</v>
      </c>
      <c r="B19" s="11" t="s">
        <v>52</v>
      </c>
      <c r="C19" s="24" t="s">
        <v>457</v>
      </c>
      <c r="D19" s="24" t="s">
        <v>457</v>
      </c>
      <c r="E19" s="24" t="s">
        <v>457</v>
      </c>
      <c r="F19" s="24" t="s">
        <v>457</v>
      </c>
      <c r="G19" s="24">
        <v>1298.3599999999999</v>
      </c>
      <c r="H19" s="24">
        <v>1324.64</v>
      </c>
      <c r="I19" s="24">
        <v>1629.15</v>
      </c>
      <c r="J19" s="24">
        <v>2371.4699999999998</v>
      </c>
      <c r="K19" s="25"/>
      <c r="L19" s="24"/>
      <c r="M19" s="24"/>
    </row>
    <row r="20" spans="1:13" x14ac:dyDescent="0.35">
      <c r="A20" s="11" t="s">
        <v>53</v>
      </c>
      <c r="B20" s="11" t="s">
        <v>54</v>
      </c>
      <c r="C20" s="24" t="s">
        <v>457</v>
      </c>
      <c r="D20" s="24" t="s">
        <v>457</v>
      </c>
      <c r="E20" s="24" t="s">
        <v>457</v>
      </c>
      <c r="F20" s="24" t="s">
        <v>457</v>
      </c>
      <c r="G20" s="24">
        <v>69.87</v>
      </c>
      <c r="H20" s="24">
        <v>101.97</v>
      </c>
      <c r="I20" s="24">
        <v>118.34</v>
      </c>
      <c r="J20" s="24" t="s">
        <v>457</v>
      </c>
      <c r="K20" s="25"/>
      <c r="L20" s="24"/>
      <c r="M20" s="24"/>
    </row>
    <row r="21" spans="1:13" x14ac:dyDescent="0.35">
      <c r="A21" s="10" t="s">
        <v>55</v>
      </c>
      <c r="B21" s="10" t="s">
        <v>56</v>
      </c>
      <c r="C21" s="13">
        <v>0</v>
      </c>
      <c r="D21" s="13">
        <v>0</v>
      </c>
      <c r="E21" s="13">
        <v>0</v>
      </c>
      <c r="F21" s="13">
        <v>0</v>
      </c>
      <c r="G21" s="13">
        <v>-30.33</v>
      </c>
      <c r="H21" s="13">
        <v>-367.78</v>
      </c>
      <c r="I21" s="13">
        <v>-190.15</v>
      </c>
      <c r="J21" s="13">
        <v>0</v>
      </c>
      <c r="K21" s="16"/>
      <c r="L21" s="13"/>
      <c r="M21" s="13"/>
    </row>
    <row r="22" spans="1:13" x14ac:dyDescent="0.35">
      <c r="A22" s="10" t="s">
        <v>57</v>
      </c>
      <c r="B22" s="10" t="s">
        <v>58</v>
      </c>
      <c r="C22" s="13" t="s">
        <v>457</v>
      </c>
      <c r="D22" s="13">
        <v>0</v>
      </c>
      <c r="E22" s="13" t="s">
        <v>457</v>
      </c>
      <c r="F22" s="13" t="s">
        <v>457</v>
      </c>
      <c r="G22" s="13" t="s">
        <v>457</v>
      </c>
      <c r="H22" s="13" t="s">
        <v>457</v>
      </c>
      <c r="I22" s="13" t="s">
        <v>457</v>
      </c>
      <c r="J22" s="13" t="s">
        <v>457</v>
      </c>
      <c r="K22" s="16"/>
      <c r="L22" s="13"/>
      <c r="M22" s="13"/>
    </row>
    <row r="23" spans="1:13" x14ac:dyDescent="0.35">
      <c r="A23" s="10" t="s">
        <v>59</v>
      </c>
      <c r="B23" s="10" t="s">
        <v>60</v>
      </c>
      <c r="C23" s="13">
        <v>3364.7705999999998</v>
      </c>
      <c r="D23" s="13">
        <v>2482.5700000000002</v>
      </c>
      <c r="E23" s="13">
        <v>1509.79</v>
      </c>
      <c r="F23" s="13">
        <v>2777.7</v>
      </c>
      <c r="G23" s="13">
        <v>62.03</v>
      </c>
      <c r="H23" s="13">
        <v>270.16000000000003</v>
      </c>
      <c r="I23" s="13">
        <v>419.04</v>
      </c>
      <c r="J23" s="13">
        <v>-470.59</v>
      </c>
      <c r="K23" s="16">
        <v>353.19</v>
      </c>
      <c r="L23" s="13"/>
      <c r="M23" s="13"/>
    </row>
    <row r="24" spans="1:13" x14ac:dyDescent="0.35">
      <c r="A24" s="6" t="s">
        <v>61</v>
      </c>
      <c r="B24" s="6" t="s">
        <v>62</v>
      </c>
      <c r="C24" s="19">
        <v>2955.1035999999999</v>
      </c>
      <c r="D24" s="19">
        <v>2904.7</v>
      </c>
      <c r="E24" s="19">
        <v>3306.26</v>
      </c>
      <c r="F24" s="19">
        <v>1053.3499999999999</v>
      </c>
      <c r="G24" s="19">
        <v>8402.68</v>
      </c>
      <c r="H24" s="19">
        <v>9729.56</v>
      </c>
      <c r="I24" s="19">
        <v>7474.27</v>
      </c>
      <c r="J24" s="19">
        <v>7272.28</v>
      </c>
      <c r="K24" s="22"/>
      <c r="L24" s="19">
        <v>10482</v>
      </c>
      <c r="M24" s="19">
        <v>13204</v>
      </c>
    </row>
    <row r="25" spans="1:13" x14ac:dyDescent="0.35">
      <c r="A25" s="10" t="s">
        <v>63</v>
      </c>
      <c r="B25" s="10" t="s">
        <v>64</v>
      </c>
      <c r="C25" s="13">
        <v>0</v>
      </c>
      <c r="D25" s="13">
        <v>0</v>
      </c>
      <c r="E25" s="13">
        <v>0</v>
      </c>
      <c r="F25" s="13">
        <v>0</v>
      </c>
      <c r="G25" s="13">
        <v>-4.29</v>
      </c>
      <c r="H25" s="13">
        <v>4.08</v>
      </c>
      <c r="I25" s="13">
        <v>2.12</v>
      </c>
      <c r="J25" s="13">
        <v>0</v>
      </c>
      <c r="K25" s="16"/>
      <c r="L25" s="13"/>
      <c r="M25" s="13"/>
    </row>
    <row r="26" spans="1:13" x14ac:dyDescent="0.35">
      <c r="A26" s="10" t="s">
        <v>65</v>
      </c>
      <c r="B26" s="10" t="s">
        <v>66</v>
      </c>
      <c r="C26" s="13" t="s">
        <v>457</v>
      </c>
      <c r="D26" s="13" t="s">
        <v>457</v>
      </c>
      <c r="E26" s="13" t="s">
        <v>457</v>
      </c>
      <c r="F26" s="13" t="s">
        <v>457</v>
      </c>
      <c r="G26" s="13">
        <v>-4.29</v>
      </c>
      <c r="H26" s="13">
        <v>4.08</v>
      </c>
      <c r="I26" s="13">
        <v>3.33</v>
      </c>
      <c r="J26" s="13" t="s">
        <v>457</v>
      </c>
      <c r="K26" s="16"/>
      <c r="L26" s="13"/>
      <c r="M26" s="13"/>
    </row>
    <row r="27" spans="1:13" x14ac:dyDescent="0.35">
      <c r="A27" s="10" t="s">
        <v>67</v>
      </c>
      <c r="B27" s="10" t="s">
        <v>68</v>
      </c>
      <c r="C27" s="13" t="s">
        <v>457</v>
      </c>
      <c r="D27" s="13" t="s">
        <v>457</v>
      </c>
      <c r="E27" s="13" t="s">
        <v>457</v>
      </c>
      <c r="F27" s="13" t="s">
        <v>457</v>
      </c>
      <c r="G27" s="13" t="s">
        <v>457</v>
      </c>
      <c r="H27" s="13" t="s">
        <v>457</v>
      </c>
      <c r="I27" s="13">
        <v>-1.21</v>
      </c>
      <c r="J27" s="13" t="s">
        <v>457</v>
      </c>
      <c r="K27" s="16"/>
      <c r="L27" s="13"/>
      <c r="M27" s="13"/>
    </row>
    <row r="28" spans="1:13" x14ac:dyDescent="0.35">
      <c r="A28" s="6" t="s">
        <v>69</v>
      </c>
      <c r="B28" s="6" t="s">
        <v>62</v>
      </c>
      <c r="C28" s="19">
        <v>2955.1035999999999</v>
      </c>
      <c r="D28" s="19">
        <v>2904.7</v>
      </c>
      <c r="E28" s="19">
        <v>3306.26</v>
      </c>
      <c r="F28" s="19">
        <v>1053.3499999999999</v>
      </c>
      <c r="G28" s="19">
        <v>8406.9699999999993</v>
      </c>
      <c r="H28" s="19">
        <v>9725.48</v>
      </c>
      <c r="I28" s="19">
        <v>7472.15</v>
      </c>
      <c r="J28" s="19">
        <v>7272.28</v>
      </c>
      <c r="K28" s="22"/>
      <c r="L28" s="19">
        <v>10482</v>
      </c>
      <c r="M28" s="19">
        <v>13204</v>
      </c>
    </row>
    <row r="29" spans="1:13" x14ac:dyDescent="0.35">
      <c r="A29" s="10" t="s">
        <v>70</v>
      </c>
      <c r="B29" s="10" t="s">
        <v>71</v>
      </c>
      <c r="C29" s="13">
        <v>442.59039999999999</v>
      </c>
      <c r="D29" s="13">
        <v>1162.81</v>
      </c>
      <c r="E29" s="13">
        <v>1214.3499999999999</v>
      </c>
      <c r="F29" s="13">
        <v>47.25</v>
      </c>
      <c r="G29" s="13">
        <v>2334.4499999999998</v>
      </c>
      <c r="H29" s="13">
        <v>2699.92</v>
      </c>
      <c r="I29" s="13">
        <v>1853.7</v>
      </c>
      <c r="J29" s="13">
        <v>1996.53</v>
      </c>
      <c r="K29" s="16"/>
      <c r="L29" s="13"/>
      <c r="M29" s="13"/>
    </row>
    <row r="30" spans="1:13" x14ac:dyDescent="0.35">
      <c r="A30" s="10" t="s">
        <v>72</v>
      </c>
      <c r="B30" s="10" t="s">
        <v>73</v>
      </c>
      <c r="C30" s="13">
        <v>670.63390000000004</v>
      </c>
      <c r="D30" s="13">
        <v>1231.77</v>
      </c>
      <c r="E30" s="13">
        <v>2125.58</v>
      </c>
      <c r="F30" s="13">
        <v>316.55</v>
      </c>
      <c r="G30" s="13">
        <v>2620.02</v>
      </c>
      <c r="H30" s="13">
        <v>2860.53</v>
      </c>
      <c r="I30" s="13">
        <v>1732.96</v>
      </c>
      <c r="J30" s="13">
        <v>2096.39</v>
      </c>
      <c r="K30" s="16">
        <v>618.70000000000005</v>
      </c>
      <c r="L30" s="13"/>
      <c r="M30" s="13"/>
    </row>
    <row r="31" spans="1:13" x14ac:dyDescent="0.35">
      <c r="A31" s="10" t="s">
        <v>74</v>
      </c>
      <c r="B31" s="10" t="s">
        <v>75</v>
      </c>
      <c r="C31" s="13">
        <v>-228.04349999999999</v>
      </c>
      <c r="D31" s="13">
        <v>-68.959999999999994</v>
      </c>
      <c r="E31" s="13">
        <v>-911.23</v>
      </c>
      <c r="F31" s="13">
        <v>-269.3</v>
      </c>
      <c r="G31" s="13">
        <v>-285.57</v>
      </c>
      <c r="H31" s="13">
        <v>-160.61000000000001</v>
      </c>
      <c r="I31" s="13">
        <v>120.74</v>
      </c>
      <c r="J31" s="13">
        <v>-99.86</v>
      </c>
      <c r="K31" s="16">
        <v>-70.53</v>
      </c>
      <c r="L31" s="13"/>
      <c r="M31" s="13"/>
    </row>
    <row r="32" spans="1:13" x14ac:dyDescent="0.35">
      <c r="A32" s="6" t="s">
        <v>76</v>
      </c>
      <c r="B32" s="6" t="s">
        <v>77</v>
      </c>
      <c r="C32" s="19">
        <v>2512.5131999999999</v>
      </c>
      <c r="D32" s="19">
        <v>1741.89</v>
      </c>
      <c r="E32" s="19">
        <v>2091.91</v>
      </c>
      <c r="F32" s="19">
        <v>1006.1</v>
      </c>
      <c r="G32" s="19">
        <v>6072.52</v>
      </c>
      <c r="H32" s="19">
        <v>7025.56</v>
      </c>
      <c r="I32" s="19">
        <v>5618.45</v>
      </c>
      <c r="J32" s="19">
        <v>5275.75</v>
      </c>
      <c r="K32" s="22"/>
      <c r="L32" s="19">
        <v>7497.5</v>
      </c>
      <c r="M32" s="19">
        <v>9566.5</v>
      </c>
    </row>
    <row r="33" spans="1:13" x14ac:dyDescent="0.35">
      <c r="A33" s="10" t="s">
        <v>78</v>
      </c>
      <c r="B33" s="10" t="s">
        <v>79</v>
      </c>
      <c r="C33" s="13">
        <v>0</v>
      </c>
      <c r="D33" s="13">
        <v>0</v>
      </c>
      <c r="E33" s="13">
        <v>0</v>
      </c>
      <c r="F33" s="13">
        <v>0</v>
      </c>
      <c r="G33" s="13">
        <v>1886.58</v>
      </c>
      <c r="H33" s="13">
        <v>0</v>
      </c>
      <c r="I33" s="13">
        <v>0</v>
      </c>
      <c r="J33" s="13">
        <v>0</v>
      </c>
      <c r="K33" s="16"/>
      <c r="L33" s="13"/>
      <c r="M33" s="13"/>
    </row>
    <row r="34" spans="1:13" x14ac:dyDescent="0.35">
      <c r="A34" s="10" t="s">
        <v>80</v>
      </c>
      <c r="B34" s="10" t="s">
        <v>81</v>
      </c>
      <c r="C34" s="13">
        <v>0</v>
      </c>
      <c r="D34" s="13">
        <v>0</v>
      </c>
      <c r="E34" s="13">
        <v>0</v>
      </c>
      <c r="F34" s="13">
        <v>0</v>
      </c>
      <c r="G34" s="13">
        <v>1886.58</v>
      </c>
      <c r="H34" s="13">
        <v>0</v>
      </c>
      <c r="I34" s="13">
        <v>0</v>
      </c>
      <c r="J34" s="13">
        <v>0</v>
      </c>
      <c r="K34" s="16">
        <v>0</v>
      </c>
      <c r="L34" s="13"/>
      <c r="M34" s="13"/>
    </row>
    <row r="35" spans="1:13" x14ac:dyDescent="0.35">
      <c r="A35" s="10" t="s">
        <v>82</v>
      </c>
      <c r="B35" s="10" t="s">
        <v>83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6">
        <v>0</v>
      </c>
      <c r="L35" s="13"/>
      <c r="M35" s="13"/>
    </row>
    <row r="36" spans="1:13" x14ac:dyDescent="0.35">
      <c r="A36" s="6" t="s">
        <v>84</v>
      </c>
      <c r="B36" s="6" t="s">
        <v>85</v>
      </c>
      <c r="C36" s="19">
        <v>2512.5131999999999</v>
      </c>
      <c r="D36" s="19">
        <v>1741.89</v>
      </c>
      <c r="E36" s="19">
        <v>2091.91</v>
      </c>
      <c r="F36" s="19">
        <v>1006.1</v>
      </c>
      <c r="G36" s="19">
        <v>4185.9399999999996</v>
      </c>
      <c r="H36" s="19">
        <v>7025.56</v>
      </c>
      <c r="I36" s="19">
        <v>5618.45</v>
      </c>
      <c r="J36" s="19">
        <v>5275.75</v>
      </c>
      <c r="K36" s="22">
        <v>1525.9</v>
      </c>
      <c r="L36" s="19"/>
      <c r="M36" s="19"/>
    </row>
    <row r="37" spans="1:13" x14ac:dyDescent="0.35">
      <c r="A37" s="10" t="s">
        <v>86</v>
      </c>
      <c r="B37" s="10" t="s">
        <v>87</v>
      </c>
      <c r="C37" s="13">
        <v>113.9824</v>
      </c>
      <c r="D37" s="13">
        <v>-9.09</v>
      </c>
      <c r="E37" s="13">
        <v>141.1</v>
      </c>
      <c r="F37" s="13">
        <v>170.03</v>
      </c>
      <c r="G37" s="13">
        <v>264.47000000000003</v>
      </c>
      <c r="H37" s="13">
        <v>403.56</v>
      </c>
      <c r="I37" s="13">
        <v>298.26</v>
      </c>
      <c r="J37" s="13">
        <v>293.92</v>
      </c>
      <c r="K37" s="16"/>
      <c r="L37" s="13"/>
      <c r="M37" s="13"/>
    </row>
    <row r="38" spans="1:13" x14ac:dyDescent="0.35">
      <c r="A38" s="6" t="s">
        <v>88</v>
      </c>
      <c r="B38" s="6" t="s">
        <v>89</v>
      </c>
      <c r="C38" s="19">
        <v>2398.5308</v>
      </c>
      <c r="D38" s="19">
        <v>1750.98</v>
      </c>
      <c r="E38" s="19">
        <v>1950.81</v>
      </c>
      <c r="F38" s="19">
        <v>836.07</v>
      </c>
      <c r="G38" s="19">
        <v>3921.47</v>
      </c>
      <c r="H38" s="19">
        <v>6622</v>
      </c>
      <c r="I38" s="19">
        <v>5320.19</v>
      </c>
      <c r="J38" s="19">
        <v>4981.83</v>
      </c>
      <c r="K38" s="22"/>
      <c r="L38" s="19">
        <v>7497.5</v>
      </c>
      <c r="M38" s="19">
        <v>9566.5</v>
      </c>
    </row>
    <row r="39" spans="1:13" x14ac:dyDescent="0.35">
      <c r="A39" s="10" t="s">
        <v>90</v>
      </c>
      <c r="B39" s="10" t="s">
        <v>91</v>
      </c>
      <c r="C39" s="13" t="s">
        <v>457</v>
      </c>
      <c r="D39" s="13" t="s">
        <v>457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6"/>
      <c r="L39" s="13"/>
      <c r="M39" s="13"/>
    </row>
    <row r="40" spans="1:13" x14ac:dyDescent="0.35">
      <c r="A40" s="10" t="s">
        <v>92</v>
      </c>
      <c r="B40" s="10" t="s">
        <v>93</v>
      </c>
      <c r="C40" s="13" t="s">
        <v>457</v>
      </c>
      <c r="D40" s="13" t="s">
        <v>457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6"/>
      <c r="L40" s="13"/>
      <c r="M40" s="13"/>
    </row>
    <row r="41" spans="1:13" x14ac:dyDescent="0.35">
      <c r="A41" s="6" t="s">
        <v>94</v>
      </c>
      <c r="B41" s="6" t="s">
        <v>95</v>
      </c>
      <c r="C41" s="19">
        <v>2398.5308</v>
      </c>
      <c r="D41" s="19">
        <v>1750.98</v>
      </c>
      <c r="E41" s="19">
        <v>1950.81</v>
      </c>
      <c r="F41" s="19">
        <v>836.07</v>
      </c>
      <c r="G41" s="19">
        <v>3921.47</v>
      </c>
      <c r="H41" s="19">
        <v>6622</v>
      </c>
      <c r="I41" s="19">
        <v>5320.19</v>
      </c>
      <c r="J41" s="19">
        <v>4981.83</v>
      </c>
      <c r="K41" s="22"/>
      <c r="L41" s="19">
        <v>7497.5</v>
      </c>
      <c r="M41" s="19">
        <v>9566.5</v>
      </c>
    </row>
    <row r="42" spans="1:13" x14ac:dyDescent="0.35">
      <c r="A42" s="6"/>
      <c r="B42" s="18"/>
      <c r="C42" s="18"/>
      <c r="D42" s="18"/>
      <c r="E42" s="18"/>
      <c r="F42" s="18"/>
      <c r="G42" s="18"/>
      <c r="H42" s="18"/>
      <c r="I42" s="18"/>
      <c r="J42" s="18"/>
      <c r="K42" s="21"/>
      <c r="L42" s="18"/>
      <c r="M42" s="18"/>
    </row>
    <row r="43" spans="1:13" x14ac:dyDescent="0.35">
      <c r="A43" s="6" t="s">
        <v>96</v>
      </c>
      <c r="B43" s="6" t="s">
        <v>95</v>
      </c>
      <c r="C43" s="19">
        <v>2398.5308</v>
      </c>
      <c r="D43" s="19">
        <v>1750.98</v>
      </c>
      <c r="E43" s="19">
        <v>1950.81</v>
      </c>
      <c r="F43" s="19">
        <v>836.07</v>
      </c>
      <c r="G43" s="19">
        <v>5805.0469999999996</v>
      </c>
      <c r="H43" s="19">
        <v>6624.8559999999998</v>
      </c>
      <c r="I43" s="19">
        <v>5321.674</v>
      </c>
      <c r="J43" s="19">
        <v>4981.83</v>
      </c>
      <c r="K43" s="22"/>
      <c r="L43" s="19">
        <v>7497.5</v>
      </c>
      <c r="M43" s="19">
        <v>9566.5</v>
      </c>
    </row>
    <row r="44" spans="1:13" x14ac:dyDescent="0.35">
      <c r="A44" s="10" t="s">
        <v>97</v>
      </c>
      <c r="B44" s="10" t="s">
        <v>98</v>
      </c>
      <c r="C44" s="13">
        <v>0</v>
      </c>
      <c r="D44" s="13">
        <v>0</v>
      </c>
      <c r="E44" s="13">
        <v>0</v>
      </c>
      <c r="F44" s="13">
        <v>0</v>
      </c>
      <c r="G44" s="13">
        <v>-3.0030000000000001</v>
      </c>
      <c r="H44" s="13">
        <v>2.8559999999999999</v>
      </c>
      <c r="I44" s="13">
        <v>1.484</v>
      </c>
      <c r="J44" s="13">
        <v>0</v>
      </c>
      <c r="K44" s="16">
        <v>0</v>
      </c>
      <c r="L44" s="13"/>
      <c r="M44" s="13"/>
    </row>
    <row r="45" spans="1:13" x14ac:dyDescent="0.35">
      <c r="A45" s="10" t="s">
        <v>99</v>
      </c>
      <c r="B45" s="10" t="s">
        <v>79</v>
      </c>
      <c r="C45" s="13">
        <v>0</v>
      </c>
      <c r="D45" s="13">
        <v>0</v>
      </c>
      <c r="E45" s="13">
        <v>0</v>
      </c>
      <c r="F45" s="13">
        <v>0</v>
      </c>
      <c r="G45" s="13">
        <v>1886.58</v>
      </c>
      <c r="H45" s="13">
        <v>0</v>
      </c>
      <c r="I45" s="13">
        <v>0</v>
      </c>
      <c r="J45" s="13">
        <v>0</v>
      </c>
      <c r="K45" s="16"/>
      <c r="L45" s="13"/>
      <c r="M45" s="13"/>
    </row>
    <row r="46" spans="1:13" x14ac:dyDescent="0.35">
      <c r="A46" s="6"/>
      <c r="B46" s="18"/>
      <c r="C46" s="18"/>
      <c r="D46" s="18"/>
      <c r="E46" s="18"/>
      <c r="F46" s="18"/>
      <c r="G46" s="18"/>
      <c r="H46" s="18"/>
      <c r="I46" s="18"/>
      <c r="J46" s="18"/>
      <c r="K46" s="21"/>
      <c r="L46" s="18"/>
      <c r="M46" s="18"/>
    </row>
    <row r="47" spans="1:13" x14ac:dyDescent="0.35">
      <c r="A47" s="10" t="s">
        <v>100</v>
      </c>
      <c r="B47" s="10" t="s">
        <v>101</v>
      </c>
      <c r="C47" s="13" t="s">
        <v>457</v>
      </c>
      <c r="D47" s="13" t="s">
        <v>457</v>
      </c>
      <c r="E47" s="13" t="s">
        <v>457</v>
      </c>
      <c r="F47" s="13" t="s">
        <v>457</v>
      </c>
      <c r="G47" s="13" t="s">
        <v>457</v>
      </c>
      <c r="H47" s="13" t="s">
        <v>457</v>
      </c>
      <c r="I47" s="13" t="s">
        <v>457</v>
      </c>
      <c r="J47" s="13">
        <v>180.89429999999999</v>
      </c>
      <c r="K47" s="16">
        <v>189.09834699999999</v>
      </c>
      <c r="L47" s="13"/>
      <c r="M47" s="13"/>
    </row>
    <row r="48" spans="1:13" x14ac:dyDescent="0.35">
      <c r="A48" s="6" t="s">
        <v>102</v>
      </c>
      <c r="B48" s="6" t="s">
        <v>103</v>
      </c>
      <c r="C48" s="20" t="s">
        <v>457</v>
      </c>
      <c r="D48" s="20">
        <v>9.68</v>
      </c>
      <c r="E48" s="20">
        <v>10.79</v>
      </c>
      <c r="F48" s="20" t="s">
        <v>457</v>
      </c>
      <c r="G48" s="20" t="s">
        <v>457</v>
      </c>
      <c r="H48" s="20" t="s">
        <v>457</v>
      </c>
      <c r="I48" s="20" t="s">
        <v>457</v>
      </c>
      <c r="J48" s="20">
        <v>27.54</v>
      </c>
      <c r="K48" s="23"/>
      <c r="L48" s="20">
        <v>39.65</v>
      </c>
      <c r="M48" s="20">
        <v>50.59</v>
      </c>
    </row>
    <row r="49" spans="1:13" x14ac:dyDescent="0.35">
      <c r="A49" s="6" t="s">
        <v>104</v>
      </c>
      <c r="B49" s="6" t="s">
        <v>105</v>
      </c>
      <c r="C49" s="20" t="s">
        <v>457</v>
      </c>
      <c r="D49" s="20">
        <v>9.68</v>
      </c>
      <c r="E49" s="20">
        <v>10.79</v>
      </c>
      <c r="F49" s="20" t="s">
        <v>457</v>
      </c>
      <c r="G49" s="20" t="s">
        <v>457</v>
      </c>
      <c r="H49" s="20" t="s">
        <v>457</v>
      </c>
      <c r="I49" s="20" t="s">
        <v>457</v>
      </c>
      <c r="J49" s="20">
        <v>27.54</v>
      </c>
      <c r="K49" s="23"/>
      <c r="L49" s="20">
        <v>39.65</v>
      </c>
      <c r="M49" s="20">
        <v>50.59</v>
      </c>
    </row>
    <row r="50" spans="1:13" x14ac:dyDescent="0.35">
      <c r="A50" s="6" t="s">
        <v>106</v>
      </c>
      <c r="B50" s="6" t="s">
        <v>107</v>
      </c>
      <c r="C50" s="20" t="s">
        <v>457</v>
      </c>
      <c r="D50" s="20">
        <v>9.68</v>
      </c>
      <c r="E50" s="20">
        <v>10.79</v>
      </c>
      <c r="F50" s="20" t="s">
        <v>457</v>
      </c>
      <c r="G50" s="20" t="s">
        <v>457</v>
      </c>
      <c r="H50" s="20" t="s">
        <v>457</v>
      </c>
      <c r="I50" s="20" t="s">
        <v>457</v>
      </c>
      <c r="J50" s="20">
        <v>27.54</v>
      </c>
      <c r="K50" s="23"/>
      <c r="L50" s="20">
        <v>39.64</v>
      </c>
      <c r="M50" s="20">
        <v>50.564999999999998</v>
      </c>
    </row>
    <row r="51" spans="1:13" x14ac:dyDescent="0.35">
      <c r="A51" s="6"/>
      <c r="B51" s="18"/>
      <c r="C51" s="18"/>
      <c r="D51" s="18"/>
      <c r="E51" s="18"/>
      <c r="F51" s="18"/>
      <c r="G51" s="18"/>
      <c r="H51" s="18"/>
      <c r="I51" s="18"/>
      <c r="J51" s="18"/>
      <c r="K51" s="21"/>
      <c r="L51" s="18"/>
      <c r="M51" s="18"/>
    </row>
    <row r="52" spans="1:13" x14ac:dyDescent="0.35">
      <c r="A52" s="10" t="s">
        <v>108</v>
      </c>
      <c r="B52" s="10" t="s">
        <v>109</v>
      </c>
      <c r="C52" s="13" t="s">
        <v>457</v>
      </c>
      <c r="D52" s="13" t="s">
        <v>457</v>
      </c>
      <c r="E52" s="13" t="s">
        <v>457</v>
      </c>
      <c r="F52" s="13" t="s">
        <v>457</v>
      </c>
      <c r="G52" s="13" t="s">
        <v>457</v>
      </c>
      <c r="H52" s="13" t="s">
        <v>457</v>
      </c>
      <c r="I52" s="13" t="s">
        <v>457</v>
      </c>
      <c r="J52" s="13">
        <v>180.89429999999999</v>
      </c>
      <c r="K52" s="16">
        <v>189.09834699999999</v>
      </c>
      <c r="L52" s="13"/>
      <c r="M52" s="13"/>
    </row>
    <row r="53" spans="1:13" x14ac:dyDescent="0.35">
      <c r="A53" s="6" t="s">
        <v>110</v>
      </c>
      <c r="B53" s="6" t="s">
        <v>111</v>
      </c>
      <c r="C53" s="20" t="s">
        <v>457</v>
      </c>
      <c r="D53" s="20">
        <v>9.68</v>
      </c>
      <c r="E53" s="20">
        <v>10.79</v>
      </c>
      <c r="F53" s="20" t="s">
        <v>457</v>
      </c>
      <c r="G53" s="20" t="s">
        <v>457</v>
      </c>
      <c r="H53" s="20" t="s">
        <v>457</v>
      </c>
      <c r="I53" s="20" t="s">
        <v>457</v>
      </c>
      <c r="J53" s="20">
        <v>27.54</v>
      </c>
      <c r="K53" s="23"/>
      <c r="L53" s="20">
        <v>39.65</v>
      </c>
      <c r="M53" s="20">
        <v>50.59</v>
      </c>
    </row>
    <row r="54" spans="1:13" x14ac:dyDescent="0.35">
      <c r="A54" s="6" t="s">
        <v>112</v>
      </c>
      <c r="B54" s="6" t="s">
        <v>113</v>
      </c>
      <c r="C54" s="20" t="s">
        <v>457</v>
      </c>
      <c r="D54" s="20">
        <v>9.68</v>
      </c>
      <c r="E54" s="20">
        <v>10.79</v>
      </c>
      <c r="F54" s="20" t="s">
        <v>457</v>
      </c>
      <c r="G54" s="20" t="s">
        <v>457</v>
      </c>
      <c r="H54" s="20" t="s">
        <v>457</v>
      </c>
      <c r="I54" s="20" t="s">
        <v>457</v>
      </c>
      <c r="J54" s="20">
        <v>27.54</v>
      </c>
      <c r="K54" s="23"/>
      <c r="L54" s="20">
        <v>39.65</v>
      </c>
      <c r="M54" s="20">
        <v>50.59</v>
      </c>
    </row>
    <row r="55" spans="1:13" x14ac:dyDescent="0.35">
      <c r="A55" s="6" t="s">
        <v>114</v>
      </c>
      <c r="B55" s="6" t="s">
        <v>115</v>
      </c>
      <c r="C55" s="20" t="s">
        <v>457</v>
      </c>
      <c r="D55" s="20">
        <v>9.68</v>
      </c>
      <c r="E55" s="20">
        <v>10.79</v>
      </c>
      <c r="F55" s="20" t="s">
        <v>457</v>
      </c>
      <c r="G55" s="20" t="s">
        <v>457</v>
      </c>
      <c r="H55" s="20" t="s">
        <v>457</v>
      </c>
      <c r="I55" s="20" t="s">
        <v>457</v>
      </c>
      <c r="J55" s="20">
        <v>27.54</v>
      </c>
      <c r="K55" s="23"/>
      <c r="L55" s="20">
        <v>39.64</v>
      </c>
      <c r="M55" s="20">
        <v>50.564999999999998</v>
      </c>
    </row>
    <row r="56" spans="1:13" x14ac:dyDescent="0.35">
      <c r="A56" s="6"/>
      <c r="B56" s="18"/>
      <c r="C56" s="18"/>
      <c r="D56" s="18"/>
      <c r="E56" s="18"/>
      <c r="F56" s="18"/>
      <c r="G56" s="18"/>
      <c r="H56" s="18"/>
      <c r="I56" s="18"/>
      <c r="J56" s="18"/>
      <c r="K56" s="21"/>
      <c r="L56" s="18"/>
      <c r="M56" s="18"/>
    </row>
    <row r="57" spans="1:13" x14ac:dyDescent="0.35">
      <c r="A57" s="6" t="s">
        <v>116</v>
      </c>
      <c r="B57" s="18"/>
      <c r="C57" s="18"/>
      <c r="D57" s="18"/>
      <c r="E57" s="18"/>
      <c r="F57" s="18"/>
      <c r="G57" s="18"/>
      <c r="H57" s="18"/>
      <c r="I57" s="18"/>
      <c r="J57" s="18"/>
      <c r="K57" s="21"/>
      <c r="L57" s="18"/>
      <c r="M57" s="18"/>
    </row>
    <row r="58" spans="1:13" x14ac:dyDescent="0.35">
      <c r="A58" s="10" t="s">
        <v>117</v>
      </c>
      <c r="B58" s="10" t="s">
        <v>118</v>
      </c>
      <c r="C58" s="12" t="s">
        <v>119</v>
      </c>
      <c r="D58" s="12" t="s">
        <v>119</v>
      </c>
      <c r="E58" s="12" t="s">
        <v>119</v>
      </c>
      <c r="F58" s="12" t="s">
        <v>119</v>
      </c>
      <c r="G58" s="12" t="s">
        <v>119</v>
      </c>
      <c r="H58" s="12" t="s">
        <v>119</v>
      </c>
      <c r="I58" s="12" t="s">
        <v>119</v>
      </c>
      <c r="J58" s="12" t="s">
        <v>119</v>
      </c>
      <c r="K58" s="15"/>
      <c r="L58" s="12"/>
      <c r="M58" s="12"/>
    </row>
    <row r="59" spans="1:13" x14ac:dyDescent="0.35">
      <c r="A59" s="10" t="s">
        <v>120</v>
      </c>
      <c r="B59" s="10" t="s">
        <v>120</v>
      </c>
      <c r="C59" s="13">
        <v>8490.8022999999994</v>
      </c>
      <c r="D59" s="13">
        <v>7667.72</v>
      </c>
      <c r="E59" s="13">
        <v>7487.75</v>
      </c>
      <c r="F59" s="13">
        <v>7039.39</v>
      </c>
      <c r="G59" s="13">
        <v>12895.97</v>
      </c>
      <c r="H59" s="13">
        <v>13303.16</v>
      </c>
      <c r="I59" s="13">
        <v>11815.15</v>
      </c>
      <c r="J59" s="13">
        <v>12297.23</v>
      </c>
      <c r="K59" s="16"/>
      <c r="L59" s="13">
        <v>15352.5</v>
      </c>
      <c r="M59" s="13">
        <v>17767.5</v>
      </c>
    </row>
    <row r="60" spans="1:13" x14ac:dyDescent="0.35">
      <c r="A60" s="10" t="s">
        <v>121</v>
      </c>
      <c r="B60" s="10" t="s">
        <v>122</v>
      </c>
      <c r="C60" s="14">
        <v>20.6038</v>
      </c>
      <c r="D60" s="14">
        <v>18.363499999999998</v>
      </c>
      <c r="E60" s="14">
        <v>16.072299999999998</v>
      </c>
      <c r="F60" s="14">
        <v>14.1157</v>
      </c>
      <c r="G60" s="14">
        <v>25.866499999999998</v>
      </c>
      <c r="H60" s="14">
        <v>23.070900000000002</v>
      </c>
      <c r="I60" s="14">
        <v>19.9208</v>
      </c>
      <c r="J60" s="14">
        <v>18.469200000000001</v>
      </c>
      <c r="K60" s="17"/>
      <c r="L60" s="14">
        <v>19.3451443404191</v>
      </c>
      <c r="M60" s="14">
        <v>20.249824769350901</v>
      </c>
    </row>
    <row r="61" spans="1:13" x14ac:dyDescent="0.35">
      <c r="A61" s="10" t="s">
        <v>123</v>
      </c>
      <c r="B61" s="10" t="s">
        <v>123</v>
      </c>
      <c r="C61" s="13" t="s">
        <v>457</v>
      </c>
      <c r="D61" s="13" t="s">
        <v>457</v>
      </c>
      <c r="E61" s="13" t="s">
        <v>457</v>
      </c>
      <c r="F61" s="13" t="s">
        <v>457</v>
      </c>
      <c r="G61" s="13">
        <v>11095.03</v>
      </c>
      <c r="H61" s="13">
        <v>11388.26</v>
      </c>
      <c r="I61" s="13">
        <v>9737.2099999999991</v>
      </c>
      <c r="J61" s="13">
        <v>9800.94</v>
      </c>
      <c r="K61" s="16"/>
      <c r="L61" s="13"/>
      <c r="M61" s="13"/>
    </row>
    <row r="62" spans="1:13" x14ac:dyDescent="0.35">
      <c r="A62" s="10" t="s">
        <v>124</v>
      </c>
      <c r="B62" s="10" t="s">
        <v>124</v>
      </c>
      <c r="C62" s="13">
        <v>6319.8741</v>
      </c>
      <c r="D62" s="13">
        <v>5387.27</v>
      </c>
      <c r="E62" s="13">
        <v>4816.05</v>
      </c>
      <c r="F62" s="13">
        <v>3831.05</v>
      </c>
      <c r="G62" s="13">
        <v>9662.8700000000008</v>
      </c>
      <c r="H62" s="13">
        <v>10854.61</v>
      </c>
      <c r="I62" s="13">
        <v>9213.9699999999993</v>
      </c>
      <c r="J62" s="13">
        <v>9173.16</v>
      </c>
      <c r="K62" s="16">
        <v>2427.2600000000002</v>
      </c>
      <c r="L62" s="13">
        <v>11852</v>
      </c>
      <c r="M62" s="13">
        <v>14507</v>
      </c>
    </row>
    <row r="63" spans="1:13" x14ac:dyDescent="0.35">
      <c r="A63" s="10" t="s">
        <v>125</v>
      </c>
      <c r="B63" s="10" t="s">
        <v>126</v>
      </c>
      <c r="C63" s="14" t="s">
        <v>457</v>
      </c>
      <c r="D63" s="14" t="s">
        <v>457</v>
      </c>
      <c r="E63" s="14" t="s">
        <v>457</v>
      </c>
      <c r="F63" s="14" t="s">
        <v>457</v>
      </c>
      <c r="G63" s="14" t="s">
        <v>457</v>
      </c>
      <c r="H63" s="14" t="s">
        <v>457</v>
      </c>
      <c r="I63" s="14" t="s">
        <v>457</v>
      </c>
      <c r="J63" s="14" t="s">
        <v>457</v>
      </c>
      <c r="K63" s="17"/>
      <c r="L63" s="14">
        <v>62.5</v>
      </c>
      <c r="M63" s="14">
        <v>63</v>
      </c>
    </row>
    <row r="64" spans="1:13" x14ac:dyDescent="0.35">
      <c r="A64" s="10" t="s">
        <v>127</v>
      </c>
      <c r="B64" s="10" t="s">
        <v>128</v>
      </c>
      <c r="C64" s="14">
        <v>15.335800000000001</v>
      </c>
      <c r="D64" s="14">
        <v>12.901999999999999</v>
      </c>
      <c r="E64" s="14">
        <v>10.3376</v>
      </c>
      <c r="F64" s="14">
        <v>7.6821999999999999</v>
      </c>
      <c r="G64" s="14">
        <v>19.381599999999999</v>
      </c>
      <c r="H64" s="14">
        <v>18.8245</v>
      </c>
      <c r="I64" s="14">
        <v>15.5351</v>
      </c>
      <c r="J64" s="14">
        <v>13.777100000000001</v>
      </c>
      <c r="K64" s="17"/>
      <c r="L64" s="14">
        <v>14.934287622383801</v>
      </c>
      <c r="M64" s="14">
        <v>16.533795296410499</v>
      </c>
    </row>
    <row r="65" spans="1:13" x14ac:dyDescent="0.35">
      <c r="A65" s="10" t="s">
        <v>129</v>
      </c>
      <c r="B65" s="10" t="s">
        <v>130</v>
      </c>
      <c r="C65" s="14">
        <v>5.8202999999999996</v>
      </c>
      <c r="D65" s="14">
        <v>4.1933999999999996</v>
      </c>
      <c r="E65" s="14">
        <v>4.1874000000000002</v>
      </c>
      <c r="F65" s="14">
        <v>1.6765000000000001</v>
      </c>
      <c r="G65" s="14">
        <v>11.643700000000001</v>
      </c>
      <c r="H65" s="14">
        <v>11.489100000000001</v>
      </c>
      <c r="I65" s="14">
        <v>8.9725000000000001</v>
      </c>
      <c r="J65" s="14">
        <v>7.4821999999999997</v>
      </c>
      <c r="K65" s="17"/>
      <c r="L65" s="14">
        <v>9.4473355930494805</v>
      </c>
      <c r="M65" s="14">
        <v>10.903050437934199</v>
      </c>
    </row>
    <row r="66" spans="1:13" x14ac:dyDescent="0.35">
      <c r="A66" s="10" t="s">
        <v>131</v>
      </c>
      <c r="B66" s="10" t="s">
        <v>132</v>
      </c>
      <c r="C66" s="14" t="s">
        <v>457</v>
      </c>
      <c r="D66" s="14" t="s">
        <v>457</v>
      </c>
      <c r="E66" s="14" t="s">
        <v>457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7"/>
      <c r="L66" s="14">
        <v>2.99</v>
      </c>
      <c r="M66" s="14">
        <v>3.81</v>
      </c>
    </row>
    <row r="67" spans="1:13" x14ac:dyDescent="0.35">
      <c r="A67" s="10" t="s">
        <v>133</v>
      </c>
      <c r="B67" s="10" t="s">
        <v>134</v>
      </c>
      <c r="C67" s="13" t="s">
        <v>457</v>
      </c>
      <c r="D67" s="13" t="s">
        <v>457</v>
      </c>
      <c r="E67" s="13" t="s">
        <v>457</v>
      </c>
      <c r="F67" s="13" t="s">
        <v>457</v>
      </c>
      <c r="G67" s="13">
        <v>0</v>
      </c>
      <c r="H67" s="13">
        <v>0</v>
      </c>
      <c r="I67" s="13">
        <v>0</v>
      </c>
      <c r="J67" s="13">
        <v>0</v>
      </c>
      <c r="K67" s="16"/>
      <c r="L67" s="13"/>
      <c r="M67" s="13"/>
    </row>
    <row r="68" spans="1:13" x14ac:dyDescent="0.35">
      <c r="A68" s="10" t="s">
        <v>135</v>
      </c>
      <c r="B68" s="10" t="s">
        <v>136</v>
      </c>
      <c r="C68" s="13">
        <v>8649.9927000000007</v>
      </c>
      <c r="D68" s="13">
        <v>8874.64</v>
      </c>
      <c r="E68" s="13">
        <v>10103.299999999999</v>
      </c>
      <c r="F68" s="13">
        <v>11056.2</v>
      </c>
      <c r="G68" s="13">
        <v>9028.06</v>
      </c>
      <c r="H68" s="13">
        <v>10118.200000000001</v>
      </c>
      <c r="I68" s="13">
        <v>11173.32</v>
      </c>
      <c r="J68" s="13">
        <v>12920.8</v>
      </c>
      <c r="K68" s="16"/>
      <c r="L68" s="13"/>
      <c r="M68" s="13"/>
    </row>
    <row r="69" spans="1:13" x14ac:dyDescent="0.35">
      <c r="A69" s="10" t="s">
        <v>137</v>
      </c>
      <c r="B69" s="10" t="s">
        <v>138</v>
      </c>
      <c r="C69" s="13" t="s">
        <v>457</v>
      </c>
      <c r="D69" s="13" t="s">
        <v>457</v>
      </c>
      <c r="E69" s="13" t="s">
        <v>457</v>
      </c>
      <c r="F69" s="13" t="s">
        <v>457</v>
      </c>
      <c r="G69" s="13">
        <v>1800.94</v>
      </c>
      <c r="H69" s="13">
        <v>1914.9</v>
      </c>
      <c r="I69" s="13">
        <v>2077.94</v>
      </c>
      <c r="J69" s="13">
        <v>2496.29</v>
      </c>
      <c r="K69" s="16"/>
      <c r="L69" s="13"/>
      <c r="M69" s="13"/>
    </row>
    <row r="70" spans="1:13" x14ac:dyDescent="0.35">
      <c r="A70" s="10" t="s">
        <v>139</v>
      </c>
      <c r="B70" s="10" t="s">
        <v>140</v>
      </c>
      <c r="C70" s="13" t="s">
        <v>457</v>
      </c>
      <c r="D70" s="13" t="s">
        <v>457</v>
      </c>
      <c r="E70" s="13" t="s">
        <v>457</v>
      </c>
      <c r="F70" s="13" t="s">
        <v>457</v>
      </c>
      <c r="G70" s="13">
        <v>23.74</v>
      </c>
      <c r="H70" s="13">
        <v>53.53</v>
      </c>
      <c r="I70" s="13">
        <v>67.06</v>
      </c>
      <c r="J70" s="13">
        <v>71.400000000000006</v>
      </c>
      <c r="K70" s="16"/>
      <c r="L70" s="13"/>
      <c r="M70" s="13"/>
    </row>
    <row r="71" spans="1:13" x14ac:dyDescent="0.35">
      <c r="A71" s="7" t="s">
        <v>141</v>
      </c>
      <c r="B71" s="7"/>
      <c r="C71" s="7" t="s">
        <v>142</v>
      </c>
      <c r="D71" s="7"/>
      <c r="E71" s="7"/>
      <c r="F71" s="7"/>
      <c r="G71" s="7"/>
      <c r="H71" s="7"/>
      <c r="I71" s="7"/>
      <c r="J71" s="7"/>
      <c r="K71" s="7"/>
      <c r="L71" s="7"/>
      <c r="M71" s="7"/>
    </row>
    <row r="73" spans="1:13" ht="26" x14ac:dyDescent="0.6">
      <c r="A73" s="29" t="s">
        <v>438</v>
      </c>
      <c r="C73" s="39"/>
    </row>
    <row r="74" spans="1:13" x14ac:dyDescent="0.35">
      <c r="J74" t="s">
        <v>458</v>
      </c>
    </row>
    <row r="75" spans="1:13" x14ac:dyDescent="0.35">
      <c r="A75" s="3" t="s">
        <v>1</v>
      </c>
      <c r="C75" s="4" t="s">
        <v>3</v>
      </c>
      <c r="D75" s="4" t="s">
        <v>4</v>
      </c>
      <c r="E75" s="4" t="s">
        <v>5</v>
      </c>
      <c r="F75" s="4" t="s">
        <v>6</v>
      </c>
      <c r="G75" s="4" t="s">
        <v>7</v>
      </c>
      <c r="H75" s="4" t="s">
        <v>8</v>
      </c>
      <c r="I75" s="4" t="s">
        <v>9</v>
      </c>
    </row>
    <row r="76" spans="1:13" x14ac:dyDescent="0.35">
      <c r="A76" s="9" t="s">
        <v>13</v>
      </c>
      <c r="C76" s="5" t="s">
        <v>15</v>
      </c>
      <c r="D76" s="5" t="s">
        <v>16</v>
      </c>
      <c r="E76" s="5" t="s">
        <v>17</v>
      </c>
      <c r="F76" s="5" t="s">
        <v>18</v>
      </c>
      <c r="G76" s="5" t="s">
        <v>19</v>
      </c>
      <c r="H76" s="5" t="s">
        <v>20</v>
      </c>
      <c r="I76" s="5" t="s">
        <v>21</v>
      </c>
    </row>
    <row r="77" spans="1:13" x14ac:dyDescent="0.35">
      <c r="A77" s="6" t="s">
        <v>25</v>
      </c>
      <c r="C77" s="19">
        <v>41755.29</v>
      </c>
      <c r="D77" s="19">
        <v>46587.9</v>
      </c>
      <c r="E77" s="19">
        <v>49869.06</v>
      </c>
      <c r="F77" s="19">
        <v>49855.78</v>
      </c>
      <c r="G77" s="19">
        <v>57662.04</v>
      </c>
      <c r="H77" s="19">
        <v>59310.76</v>
      </c>
      <c r="I77" s="19">
        <v>66582.509999999995</v>
      </c>
    </row>
    <row r="78" spans="1:13" x14ac:dyDescent="0.35">
      <c r="A78" s="10" t="s">
        <v>27</v>
      </c>
      <c r="C78" s="13">
        <v>41755.29</v>
      </c>
      <c r="D78" s="13">
        <v>46587.9</v>
      </c>
      <c r="E78" s="13">
        <v>49869.06</v>
      </c>
      <c r="F78" s="13">
        <v>49855.78</v>
      </c>
      <c r="G78" s="13">
        <v>57662.04</v>
      </c>
      <c r="H78" s="13">
        <v>59310.76</v>
      </c>
      <c r="I78" s="13">
        <v>66582.509999999995</v>
      </c>
    </row>
    <row r="79" spans="1:13" x14ac:dyDescent="0.35">
      <c r="A79" s="6" t="s">
        <v>29</v>
      </c>
      <c r="C79" s="19" t="s">
        <v>457</v>
      </c>
      <c r="D79" s="19" t="s">
        <v>457</v>
      </c>
      <c r="E79" s="19" t="s">
        <v>457</v>
      </c>
      <c r="F79" s="19" t="s">
        <v>457</v>
      </c>
      <c r="G79" s="19" t="s">
        <v>457</v>
      </c>
      <c r="H79" s="19" t="s">
        <v>457</v>
      </c>
      <c r="I79" s="19" t="s">
        <v>457</v>
      </c>
    </row>
    <row r="80" spans="1:13" x14ac:dyDescent="0.35">
      <c r="A80" s="10" t="s">
        <v>31</v>
      </c>
      <c r="C80" s="13">
        <v>365.79</v>
      </c>
      <c r="D80" s="13">
        <v>479.23</v>
      </c>
      <c r="E80" s="13">
        <v>437.2</v>
      </c>
      <c r="F80" s="13">
        <v>478.96</v>
      </c>
      <c r="G80" s="13">
        <v>891.83</v>
      </c>
      <c r="H80" s="13">
        <v>547.35</v>
      </c>
      <c r="I80" s="13">
        <v>0</v>
      </c>
    </row>
    <row r="81" spans="1:9" x14ac:dyDescent="0.35">
      <c r="A81" s="10" t="s">
        <v>33</v>
      </c>
      <c r="C81" s="13">
        <v>36733.81</v>
      </c>
      <c r="D81" s="13">
        <v>42251.08</v>
      </c>
      <c r="E81" s="13">
        <v>46475.21</v>
      </c>
      <c r="F81" s="13">
        <v>40671.870000000003</v>
      </c>
      <c r="G81" s="13">
        <v>47699.26</v>
      </c>
      <c r="H81" s="13">
        <v>50644.14</v>
      </c>
      <c r="I81" s="13">
        <v>57409.35</v>
      </c>
    </row>
    <row r="82" spans="1:9" x14ac:dyDescent="0.35">
      <c r="A82" s="11" t="s">
        <v>35</v>
      </c>
      <c r="C82" s="24" t="s">
        <v>457</v>
      </c>
      <c r="D82" s="24" t="s">
        <v>457</v>
      </c>
      <c r="E82" s="24" t="s">
        <v>457</v>
      </c>
      <c r="F82" s="24">
        <v>1219.72</v>
      </c>
      <c r="G82" s="24">
        <v>1633.22</v>
      </c>
      <c r="H82" s="24">
        <v>1828.19</v>
      </c>
      <c r="I82" s="24">
        <v>2787.99</v>
      </c>
    </row>
    <row r="83" spans="1:9" x14ac:dyDescent="0.35">
      <c r="A83" s="10" t="s">
        <v>37</v>
      </c>
      <c r="C83" s="13" t="s">
        <v>457</v>
      </c>
      <c r="D83" s="13">
        <v>0</v>
      </c>
      <c r="E83" s="13" t="s">
        <v>457</v>
      </c>
      <c r="F83" s="13">
        <v>0</v>
      </c>
      <c r="G83" s="13">
        <v>0</v>
      </c>
      <c r="H83" s="13">
        <v>0</v>
      </c>
      <c r="I83" s="13" t="s">
        <v>457</v>
      </c>
    </row>
    <row r="84" spans="1:9" x14ac:dyDescent="0.35">
      <c r="A84" s="10" t="s">
        <v>39</v>
      </c>
      <c r="C84" s="13">
        <v>2280.4499999999998</v>
      </c>
      <c r="D84" s="13">
        <v>2671.7</v>
      </c>
      <c r="E84" s="13">
        <v>3208.34</v>
      </c>
      <c r="F84" s="13">
        <v>2499.94</v>
      </c>
      <c r="G84" s="13">
        <v>2448.5500000000002</v>
      </c>
      <c r="H84" s="13">
        <v>2601.1799999999998</v>
      </c>
      <c r="I84" s="13">
        <v>3124.07</v>
      </c>
    </row>
    <row r="85" spans="1:9" x14ac:dyDescent="0.35">
      <c r="A85" s="10" t="s">
        <v>41</v>
      </c>
      <c r="C85" s="13" t="s">
        <v>457</v>
      </c>
      <c r="D85" s="13" t="s">
        <v>457</v>
      </c>
      <c r="E85" s="13" t="s">
        <v>457</v>
      </c>
      <c r="F85" s="13">
        <v>259.79000000000002</v>
      </c>
      <c r="G85" s="13">
        <v>55.77</v>
      </c>
      <c r="H85" s="13">
        <v>53.44</v>
      </c>
      <c r="I85" s="13">
        <v>0</v>
      </c>
    </row>
    <row r="86" spans="1:9" x14ac:dyDescent="0.35">
      <c r="A86" s="10" t="s">
        <v>43</v>
      </c>
      <c r="C86" s="13">
        <v>34453.360000000001</v>
      </c>
      <c r="D86" s="13">
        <v>39579.379999999997</v>
      </c>
      <c r="E86" s="13">
        <v>43266.87</v>
      </c>
      <c r="F86" s="13">
        <v>36692.42</v>
      </c>
      <c r="G86" s="13">
        <v>43561.72</v>
      </c>
      <c r="H86" s="13">
        <v>46161.33</v>
      </c>
      <c r="I86" s="13">
        <v>51497.29</v>
      </c>
    </row>
    <row r="87" spans="1:9" x14ac:dyDescent="0.35">
      <c r="A87" s="6" t="s">
        <v>45</v>
      </c>
      <c r="C87" s="19">
        <v>5387.27</v>
      </c>
      <c r="D87" s="19">
        <v>4816.05</v>
      </c>
      <c r="E87" s="19">
        <v>3831.05</v>
      </c>
      <c r="F87" s="19">
        <v>9662.8700000000008</v>
      </c>
      <c r="G87" s="19">
        <v>10854.61</v>
      </c>
      <c r="H87" s="19">
        <v>9213.9699999999993</v>
      </c>
      <c r="I87" s="19">
        <v>9173.16</v>
      </c>
    </row>
    <row r="88" spans="1:9" x14ac:dyDescent="0.35">
      <c r="A88" s="10" t="s">
        <v>47</v>
      </c>
      <c r="C88" s="13">
        <v>2482.5700000000002</v>
      </c>
      <c r="D88" s="13">
        <v>1509.79</v>
      </c>
      <c r="E88" s="13">
        <v>2777.7</v>
      </c>
      <c r="F88" s="13">
        <v>1260.19</v>
      </c>
      <c r="G88" s="13">
        <v>1125.05</v>
      </c>
      <c r="H88" s="13">
        <v>1739.7</v>
      </c>
      <c r="I88" s="13">
        <v>1900.88</v>
      </c>
    </row>
    <row r="89" spans="1:9" x14ac:dyDescent="0.35">
      <c r="A89" s="10" t="s">
        <v>49</v>
      </c>
      <c r="C89" s="13" t="s">
        <v>457</v>
      </c>
      <c r="D89" s="13">
        <v>0</v>
      </c>
      <c r="E89" s="13">
        <v>0</v>
      </c>
      <c r="F89" s="13">
        <v>1228.49</v>
      </c>
      <c r="G89" s="13">
        <v>1222.67</v>
      </c>
      <c r="H89" s="13">
        <v>1510.81</v>
      </c>
      <c r="I89" s="13" t="s">
        <v>457</v>
      </c>
    </row>
    <row r="90" spans="1:9" x14ac:dyDescent="0.35">
      <c r="A90" s="11" t="s">
        <v>51</v>
      </c>
      <c r="C90" s="24" t="s">
        <v>457</v>
      </c>
      <c r="D90" s="24">
        <v>0</v>
      </c>
      <c r="E90" s="24">
        <v>0</v>
      </c>
      <c r="F90" s="24">
        <v>1298.3599999999999</v>
      </c>
      <c r="G90" s="24">
        <v>1324.64</v>
      </c>
      <c r="H90" s="24">
        <v>1629.15</v>
      </c>
      <c r="I90" s="24">
        <v>2371.4699999999998</v>
      </c>
    </row>
    <row r="91" spans="1:9" x14ac:dyDescent="0.35">
      <c r="A91" s="11" t="s">
        <v>53</v>
      </c>
      <c r="C91" s="24" t="s">
        <v>457</v>
      </c>
      <c r="D91" s="24">
        <v>0</v>
      </c>
      <c r="E91" s="24">
        <v>0</v>
      </c>
      <c r="F91" s="24">
        <v>69.87</v>
      </c>
      <c r="G91" s="24">
        <v>101.97</v>
      </c>
      <c r="H91" s="24">
        <v>118.34</v>
      </c>
      <c r="I91" s="24" t="s">
        <v>457</v>
      </c>
    </row>
    <row r="92" spans="1:9" x14ac:dyDescent="0.35">
      <c r="A92" s="10" t="s">
        <v>55</v>
      </c>
      <c r="C92" s="13">
        <v>0</v>
      </c>
      <c r="D92" s="13">
        <v>0</v>
      </c>
      <c r="E92" s="13">
        <v>0</v>
      </c>
      <c r="F92" s="13">
        <v>-30.33</v>
      </c>
      <c r="G92" s="13">
        <v>-367.78</v>
      </c>
      <c r="H92" s="13">
        <v>-190.15</v>
      </c>
      <c r="I92" s="13">
        <v>0</v>
      </c>
    </row>
    <row r="93" spans="1:9" x14ac:dyDescent="0.35">
      <c r="A93" s="10" t="s">
        <v>57</v>
      </c>
      <c r="C93" s="13">
        <v>0</v>
      </c>
      <c r="D93" s="13" t="s">
        <v>457</v>
      </c>
      <c r="E93" s="13" t="s">
        <v>457</v>
      </c>
      <c r="F93" s="13" t="s">
        <v>457</v>
      </c>
      <c r="G93" s="13" t="s">
        <v>457</v>
      </c>
      <c r="H93" s="13" t="s">
        <v>457</v>
      </c>
      <c r="I93" s="13" t="s">
        <v>457</v>
      </c>
    </row>
    <row r="94" spans="1:9" x14ac:dyDescent="0.35">
      <c r="A94" s="10" t="s">
        <v>59</v>
      </c>
      <c r="C94" s="13">
        <v>2482.5700000000002</v>
      </c>
      <c r="D94" s="13">
        <v>1509.79</v>
      </c>
      <c r="E94" s="13">
        <v>2777.7</v>
      </c>
      <c r="F94" s="13">
        <v>62.03</v>
      </c>
      <c r="G94" s="13">
        <v>270.16000000000003</v>
      </c>
      <c r="H94" s="13">
        <v>419.04</v>
      </c>
      <c r="I94" s="13">
        <v>-470.59</v>
      </c>
    </row>
    <row r="95" spans="1:9" x14ac:dyDescent="0.35">
      <c r="A95" s="6" t="s">
        <v>61</v>
      </c>
      <c r="C95" s="19">
        <v>2904.7</v>
      </c>
      <c r="D95" s="19">
        <v>3306.26</v>
      </c>
      <c r="E95" s="19">
        <v>1053.3499999999999</v>
      </c>
      <c r="F95" s="19">
        <v>8402.68</v>
      </c>
      <c r="G95" s="19">
        <v>9729.56</v>
      </c>
      <c r="H95" s="19">
        <v>7474.27</v>
      </c>
      <c r="I95" s="19">
        <v>7272.28</v>
      </c>
    </row>
    <row r="96" spans="1:9" x14ac:dyDescent="0.35">
      <c r="A96" s="10" t="s">
        <v>63</v>
      </c>
      <c r="C96" s="13">
        <v>0</v>
      </c>
      <c r="D96" s="13">
        <v>0</v>
      </c>
      <c r="E96" s="13">
        <v>0</v>
      </c>
      <c r="F96" s="13">
        <v>-4.29</v>
      </c>
      <c r="G96" s="13">
        <v>4.08</v>
      </c>
      <c r="H96" s="13">
        <v>2.12</v>
      </c>
      <c r="I96" s="13">
        <v>0</v>
      </c>
    </row>
    <row r="97" spans="1:9" x14ac:dyDescent="0.35">
      <c r="A97" s="10" t="s">
        <v>65</v>
      </c>
      <c r="C97" s="13" t="s">
        <v>457</v>
      </c>
      <c r="D97" s="13" t="s">
        <v>457</v>
      </c>
      <c r="E97" s="13" t="s">
        <v>457</v>
      </c>
      <c r="F97" s="13">
        <v>-4.29</v>
      </c>
      <c r="G97" s="13">
        <v>4.08</v>
      </c>
      <c r="H97" s="13">
        <v>3.33</v>
      </c>
      <c r="I97" s="13" t="s">
        <v>457</v>
      </c>
    </row>
    <row r="98" spans="1:9" x14ac:dyDescent="0.35">
      <c r="A98" s="10" t="s">
        <v>67</v>
      </c>
      <c r="C98" s="13" t="s">
        <v>457</v>
      </c>
      <c r="D98" s="13" t="s">
        <v>457</v>
      </c>
      <c r="E98" s="13" t="s">
        <v>457</v>
      </c>
      <c r="F98" s="13" t="s">
        <v>457</v>
      </c>
      <c r="G98" s="13" t="s">
        <v>457</v>
      </c>
      <c r="H98" s="13">
        <v>-1.21</v>
      </c>
      <c r="I98" s="13" t="s">
        <v>457</v>
      </c>
    </row>
    <row r="99" spans="1:9" x14ac:dyDescent="0.35">
      <c r="A99" s="6" t="s">
        <v>69</v>
      </c>
      <c r="C99" s="19">
        <v>2904.7</v>
      </c>
      <c r="D99" s="19">
        <v>3306.26</v>
      </c>
      <c r="E99" s="19">
        <v>1053.3499999999999</v>
      </c>
      <c r="F99" s="19">
        <v>8406.9699999999993</v>
      </c>
      <c r="G99" s="19">
        <v>9725.48</v>
      </c>
      <c r="H99" s="19">
        <v>7472.15</v>
      </c>
      <c r="I99" s="19">
        <v>7272.28</v>
      </c>
    </row>
    <row r="100" spans="1:9" x14ac:dyDescent="0.35">
      <c r="A100" s="10" t="s">
        <v>70</v>
      </c>
      <c r="C100" s="13">
        <v>1162.81</v>
      </c>
      <c r="D100" s="13">
        <v>1214.3499999999999</v>
      </c>
      <c r="E100" s="13">
        <v>47.25</v>
      </c>
      <c r="F100" s="13">
        <v>2334.4499999999998</v>
      </c>
      <c r="G100" s="13">
        <v>2699.92</v>
      </c>
      <c r="H100" s="13">
        <v>1853.7</v>
      </c>
      <c r="I100" s="13">
        <v>1996.53</v>
      </c>
    </row>
    <row r="101" spans="1:9" x14ac:dyDescent="0.35">
      <c r="A101" s="10" t="s">
        <v>72</v>
      </c>
      <c r="C101" s="13">
        <v>1231.77</v>
      </c>
      <c r="D101" s="13">
        <v>2125.58</v>
      </c>
      <c r="E101" s="13">
        <v>316.55</v>
      </c>
      <c r="F101" s="13">
        <v>2620.02</v>
      </c>
      <c r="G101" s="13">
        <v>2860.53</v>
      </c>
      <c r="H101" s="13">
        <v>1732.96</v>
      </c>
      <c r="I101" s="13">
        <v>2096.39</v>
      </c>
    </row>
    <row r="102" spans="1:9" x14ac:dyDescent="0.35">
      <c r="A102" s="10" t="s">
        <v>74</v>
      </c>
      <c r="C102" s="13">
        <v>-68.959999999999994</v>
      </c>
      <c r="D102" s="13">
        <v>-911.23</v>
      </c>
      <c r="E102" s="13">
        <v>-269.3</v>
      </c>
      <c r="F102" s="13">
        <v>-285.57</v>
      </c>
      <c r="G102" s="13">
        <v>-160.61000000000001</v>
      </c>
      <c r="H102" s="13">
        <v>120.74</v>
      </c>
      <c r="I102" s="13">
        <v>-99.86</v>
      </c>
    </row>
    <row r="103" spans="1:9" x14ac:dyDescent="0.35">
      <c r="A103" s="6" t="s">
        <v>76</v>
      </c>
      <c r="C103" s="19">
        <v>1741.89</v>
      </c>
      <c r="D103" s="19">
        <v>2091.91</v>
      </c>
      <c r="E103" s="19">
        <v>1006.1</v>
      </c>
      <c r="F103" s="19">
        <v>6072.52</v>
      </c>
      <c r="G103" s="19">
        <v>7025.56</v>
      </c>
      <c r="H103" s="19">
        <v>5618.45</v>
      </c>
      <c r="I103" s="19">
        <v>5275.75</v>
      </c>
    </row>
    <row r="104" spans="1:9" x14ac:dyDescent="0.35">
      <c r="A104" s="10" t="s">
        <v>78</v>
      </c>
      <c r="C104" s="13">
        <v>0</v>
      </c>
      <c r="D104" s="13">
        <v>0</v>
      </c>
      <c r="E104" s="13">
        <v>0</v>
      </c>
      <c r="F104" s="13">
        <v>1886.58</v>
      </c>
      <c r="G104" s="13">
        <v>0</v>
      </c>
      <c r="H104" s="13">
        <v>0</v>
      </c>
      <c r="I104" s="13">
        <v>0</v>
      </c>
    </row>
    <row r="105" spans="1:9" x14ac:dyDescent="0.35">
      <c r="A105" s="10" t="s">
        <v>80</v>
      </c>
      <c r="C105" s="13">
        <v>0</v>
      </c>
      <c r="D105" s="13">
        <v>0</v>
      </c>
      <c r="E105" s="13">
        <v>0</v>
      </c>
      <c r="F105" s="13">
        <v>1886.58</v>
      </c>
      <c r="G105" s="13">
        <v>0</v>
      </c>
      <c r="H105" s="13">
        <v>0</v>
      </c>
      <c r="I105" s="13">
        <v>0</v>
      </c>
    </row>
    <row r="106" spans="1:9" x14ac:dyDescent="0.35">
      <c r="A106" s="10" t="s">
        <v>82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</row>
    <row r="107" spans="1:9" x14ac:dyDescent="0.35">
      <c r="A107" s="6" t="s">
        <v>84</v>
      </c>
      <c r="C107" s="19">
        <v>1741.89</v>
      </c>
      <c r="D107" s="19">
        <v>2091.91</v>
      </c>
      <c r="E107" s="19">
        <v>1006.1</v>
      </c>
      <c r="F107" s="19">
        <v>4185.9399999999996</v>
      </c>
      <c r="G107" s="19">
        <v>7025.56</v>
      </c>
      <c r="H107" s="19">
        <v>5618.45</v>
      </c>
      <c r="I107" s="19">
        <v>5275.75</v>
      </c>
    </row>
    <row r="108" spans="1:9" x14ac:dyDescent="0.35">
      <c r="A108" s="10" t="s">
        <v>86</v>
      </c>
      <c r="C108" s="13">
        <v>-9.09</v>
      </c>
      <c r="D108" s="13">
        <v>141.1</v>
      </c>
      <c r="E108" s="13">
        <v>170.03</v>
      </c>
      <c r="F108" s="13">
        <v>264.47000000000003</v>
      </c>
      <c r="G108" s="13">
        <v>403.56</v>
      </c>
      <c r="H108" s="13">
        <v>298.26</v>
      </c>
      <c r="I108" s="13">
        <v>293.92</v>
      </c>
    </row>
    <row r="109" spans="1:9" x14ac:dyDescent="0.35">
      <c r="A109" s="6" t="s">
        <v>88</v>
      </c>
      <c r="C109" s="19">
        <v>1750.98</v>
      </c>
      <c r="D109" s="19">
        <v>1950.81</v>
      </c>
      <c r="E109" s="19">
        <v>836.07</v>
      </c>
      <c r="F109" s="19">
        <v>3921.47</v>
      </c>
      <c r="G109" s="19">
        <v>6622</v>
      </c>
      <c r="H109" s="19">
        <v>5320.19</v>
      </c>
      <c r="I109" s="19">
        <v>4981.83</v>
      </c>
    </row>
    <row r="110" spans="1:9" x14ac:dyDescent="0.35">
      <c r="A110" s="10" t="s">
        <v>90</v>
      </c>
      <c r="C110" s="13" t="s">
        <v>457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</row>
    <row r="111" spans="1:9" x14ac:dyDescent="0.35">
      <c r="A111" s="10" t="s">
        <v>92</v>
      </c>
      <c r="C111" s="13" t="s">
        <v>457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</row>
    <row r="112" spans="1:9" x14ac:dyDescent="0.35">
      <c r="A112" s="6" t="s">
        <v>94</v>
      </c>
      <c r="C112" s="37">
        <v>1750.98</v>
      </c>
      <c r="D112" s="37">
        <v>1950.81</v>
      </c>
      <c r="E112" s="37">
        <v>836.07</v>
      </c>
      <c r="F112" s="37">
        <v>3921.47</v>
      </c>
      <c r="G112" s="37">
        <v>6622</v>
      </c>
      <c r="H112" s="37">
        <v>5320.19</v>
      </c>
      <c r="I112" s="19">
        <v>4981.83</v>
      </c>
    </row>
    <row r="113" spans="1:9" x14ac:dyDescent="0.35">
      <c r="A113" s="6"/>
      <c r="C113" s="18"/>
      <c r="D113" s="18"/>
      <c r="E113" s="18"/>
      <c r="F113" s="18"/>
      <c r="G113" s="18"/>
      <c r="H113" s="18"/>
      <c r="I113" s="18"/>
    </row>
    <row r="114" spans="1:9" x14ac:dyDescent="0.35">
      <c r="A114" s="6" t="s">
        <v>96</v>
      </c>
      <c r="C114" s="19">
        <v>1750.98</v>
      </c>
      <c r="D114" s="19">
        <v>1950.81</v>
      </c>
      <c r="E114" s="19">
        <v>836.07</v>
      </c>
      <c r="F114" s="19">
        <v>5805.0469999999996</v>
      </c>
      <c r="G114" s="19">
        <v>6624.8559999999998</v>
      </c>
      <c r="H114" s="19">
        <v>5321.674</v>
      </c>
      <c r="I114" s="19">
        <v>4981.83</v>
      </c>
    </row>
    <row r="115" spans="1:9" x14ac:dyDescent="0.35">
      <c r="A115" s="10" t="s">
        <v>97</v>
      </c>
      <c r="C115" s="13">
        <v>0</v>
      </c>
      <c r="D115" s="13">
        <v>0</v>
      </c>
      <c r="E115" s="13">
        <v>0</v>
      </c>
      <c r="F115" s="13">
        <v>-3.0030000000000001</v>
      </c>
      <c r="G115" s="13">
        <v>2.8559999999999999</v>
      </c>
      <c r="H115" s="13">
        <v>1.484</v>
      </c>
      <c r="I115" s="13">
        <v>0</v>
      </c>
    </row>
    <row r="116" spans="1:9" x14ac:dyDescent="0.35">
      <c r="A116" s="10" t="s">
        <v>99</v>
      </c>
      <c r="C116" s="13">
        <v>0</v>
      </c>
      <c r="D116" s="13">
        <v>0</v>
      </c>
      <c r="E116" s="13">
        <v>0</v>
      </c>
      <c r="F116" s="13">
        <v>1886.58</v>
      </c>
      <c r="G116" s="13">
        <v>0</v>
      </c>
      <c r="H116" s="13">
        <v>0</v>
      </c>
      <c r="I116" s="13">
        <v>0</v>
      </c>
    </row>
    <row r="117" spans="1:9" x14ac:dyDescent="0.35">
      <c r="A117" s="6"/>
      <c r="C117" s="18"/>
      <c r="D117" s="18"/>
      <c r="E117" s="18"/>
      <c r="F117" s="18"/>
      <c r="G117" s="18"/>
      <c r="H117" s="18"/>
      <c r="I117" s="18"/>
    </row>
    <row r="118" spans="1:9" x14ac:dyDescent="0.35">
      <c r="A118" s="10" t="s">
        <v>100</v>
      </c>
      <c r="C118" s="13" t="s">
        <v>457</v>
      </c>
      <c r="D118" s="13" t="s">
        <v>457</v>
      </c>
      <c r="E118" s="13" t="s">
        <v>457</v>
      </c>
      <c r="F118" s="13" t="s">
        <v>457</v>
      </c>
      <c r="G118" s="13" t="s">
        <v>457</v>
      </c>
      <c r="H118" s="13" t="s">
        <v>457</v>
      </c>
      <c r="I118" s="13">
        <v>180.89429999999999</v>
      </c>
    </row>
    <row r="119" spans="1:9" x14ac:dyDescent="0.35">
      <c r="A119" s="6" t="s">
        <v>102</v>
      </c>
      <c r="C119" s="20">
        <v>9.68</v>
      </c>
      <c r="D119" s="20">
        <v>10.79</v>
      </c>
      <c r="E119" s="20" t="s">
        <v>457</v>
      </c>
      <c r="F119" s="20" t="s">
        <v>457</v>
      </c>
      <c r="G119" s="20" t="s">
        <v>457</v>
      </c>
      <c r="H119" s="20" t="s">
        <v>457</v>
      </c>
      <c r="I119" s="20">
        <v>27.54</v>
      </c>
    </row>
    <row r="120" spans="1:9" x14ac:dyDescent="0.35">
      <c r="A120" s="6" t="s">
        <v>104</v>
      </c>
      <c r="C120" s="20">
        <v>9.68</v>
      </c>
      <c r="D120" s="20">
        <v>10.79</v>
      </c>
      <c r="E120" s="20" t="s">
        <v>457</v>
      </c>
      <c r="F120" s="20" t="s">
        <v>457</v>
      </c>
      <c r="G120" s="20" t="s">
        <v>457</v>
      </c>
      <c r="H120" s="20" t="s">
        <v>457</v>
      </c>
      <c r="I120" s="20">
        <v>27.54</v>
      </c>
    </row>
    <row r="121" spans="1:9" x14ac:dyDescent="0.35">
      <c r="A121" s="6" t="s">
        <v>106</v>
      </c>
      <c r="C121" s="20">
        <v>9.68</v>
      </c>
      <c r="D121" s="20">
        <v>10.79</v>
      </c>
      <c r="E121" s="20" t="s">
        <v>457</v>
      </c>
      <c r="F121" s="20" t="s">
        <v>457</v>
      </c>
      <c r="G121" s="20" t="s">
        <v>457</v>
      </c>
      <c r="H121" s="20" t="s">
        <v>457</v>
      </c>
      <c r="I121" s="20">
        <v>27.54</v>
      </c>
    </row>
    <row r="122" spans="1:9" x14ac:dyDescent="0.35">
      <c r="A122" s="6"/>
      <c r="C122" s="18"/>
      <c r="D122" s="18"/>
      <c r="E122" s="18"/>
      <c r="F122" s="18"/>
      <c r="G122" s="18"/>
      <c r="H122" s="18"/>
      <c r="I122" s="18"/>
    </row>
    <row r="123" spans="1:9" x14ac:dyDescent="0.35">
      <c r="A123" s="10" t="s">
        <v>108</v>
      </c>
      <c r="C123" s="13" t="s">
        <v>457</v>
      </c>
      <c r="D123" s="13" t="s">
        <v>457</v>
      </c>
      <c r="E123" s="13" t="s">
        <v>457</v>
      </c>
      <c r="F123" s="13" t="s">
        <v>457</v>
      </c>
      <c r="G123" s="13" t="s">
        <v>457</v>
      </c>
      <c r="H123" s="13" t="s">
        <v>457</v>
      </c>
      <c r="I123" s="13">
        <v>180.89429999999999</v>
      </c>
    </row>
    <row r="124" spans="1:9" x14ac:dyDescent="0.35">
      <c r="A124" s="6" t="s">
        <v>110</v>
      </c>
      <c r="C124" s="20">
        <v>9.68</v>
      </c>
      <c r="D124" s="20">
        <v>10.79</v>
      </c>
      <c r="E124" s="20" t="s">
        <v>457</v>
      </c>
      <c r="F124" s="20" t="s">
        <v>457</v>
      </c>
      <c r="G124" s="20" t="s">
        <v>457</v>
      </c>
      <c r="H124" s="20" t="s">
        <v>457</v>
      </c>
      <c r="I124" s="20">
        <v>27.54</v>
      </c>
    </row>
    <row r="125" spans="1:9" x14ac:dyDescent="0.35">
      <c r="A125" s="6" t="s">
        <v>112</v>
      </c>
      <c r="C125" s="20">
        <v>9.68</v>
      </c>
      <c r="D125" s="20">
        <v>10.79</v>
      </c>
      <c r="E125" s="20" t="s">
        <v>457</v>
      </c>
      <c r="F125" s="20" t="s">
        <v>457</v>
      </c>
      <c r="G125" s="20" t="s">
        <v>457</v>
      </c>
      <c r="H125" s="20">
        <v>0</v>
      </c>
      <c r="I125" s="20">
        <v>27.54</v>
      </c>
    </row>
    <row r="126" spans="1:9" x14ac:dyDescent="0.35">
      <c r="A126" s="6" t="s">
        <v>114</v>
      </c>
      <c r="C126" s="20">
        <v>9.68</v>
      </c>
      <c r="D126" s="20">
        <v>10.79</v>
      </c>
      <c r="E126" s="20" t="s">
        <v>457</v>
      </c>
      <c r="F126" s="20" t="s">
        <v>457</v>
      </c>
      <c r="G126" s="20" t="s">
        <v>457</v>
      </c>
      <c r="H126" s="20" t="s">
        <v>457</v>
      </c>
      <c r="I126" s="20">
        <v>27.54</v>
      </c>
    </row>
    <row r="127" spans="1:9" x14ac:dyDescent="0.35">
      <c r="A127" s="6"/>
      <c r="C127" s="18"/>
      <c r="D127" s="18"/>
      <c r="E127" s="18"/>
      <c r="F127" s="18"/>
      <c r="G127" s="18"/>
      <c r="H127" s="18"/>
      <c r="I127" s="18"/>
    </row>
    <row r="128" spans="1:9" x14ac:dyDescent="0.35">
      <c r="A128" s="6" t="s">
        <v>116</v>
      </c>
      <c r="C128" s="18"/>
      <c r="D128" s="18"/>
      <c r="E128" s="18"/>
      <c r="F128" s="18"/>
      <c r="G128" s="18"/>
      <c r="H128" s="18"/>
      <c r="I128" s="18"/>
    </row>
    <row r="129" spans="1:9" x14ac:dyDescent="0.35">
      <c r="A129" s="10" t="s">
        <v>117</v>
      </c>
      <c r="C129" s="12" t="s">
        <v>119</v>
      </c>
      <c r="D129" s="12" t="s">
        <v>119</v>
      </c>
      <c r="E129" s="12" t="s">
        <v>119</v>
      </c>
      <c r="F129" s="12" t="s">
        <v>119</v>
      </c>
      <c r="G129" s="12" t="s">
        <v>119</v>
      </c>
      <c r="H129" s="12" t="s">
        <v>119</v>
      </c>
      <c r="I129" s="12" t="s">
        <v>119</v>
      </c>
    </row>
    <row r="130" spans="1:9" x14ac:dyDescent="0.35">
      <c r="A130" s="10" t="s">
        <v>120</v>
      </c>
      <c r="C130" s="13">
        <v>7667.72</v>
      </c>
      <c r="D130" s="13">
        <v>7487.75</v>
      </c>
      <c r="E130" s="13">
        <v>7039.39</v>
      </c>
      <c r="F130" s="13">
        <v>12895.97</v>
      </c>
      <c r="G130" s="13">
        <v>13303.16</v>
      </c>
      <c r="H130" s="13">
        <v>11815.15</v>
      </c>
      <c r="I130" s="13">
        <v>12297.23</v>
      </c>
    </row>
    <row r="131" spans="1:9" x14ac:dyDescent="0.35">
      <c r="A131" s="10" t="s">
        <v>121</v>
      </c>
      <c r="C131" s="14">
        <v>18.363499999999998</v>
      </c>
      <c r="D131" s="14">
        <v>16.072299999999998</v>
      </c>
      <c r="E131" s="14">
        <v>14.1157</v>
      </c>
      <c r="F131" s="14">
        <v>25.866499999999998</v>
      </c>
      <c r="G131" s="14">
        <v>23.070900000000002</v>
      </c>
      <c r="H131" s="14">
        <v>19.9208</v>
      </c>
      <c r="I131" s="14">
        <v>18.469200000000001</v>
      </c>
    </row>
    <row r="132" spans="1:9" x14ac:dyDescent="0.35">
      <c r="A132" s="10" t="s">
        <v>123</v>
      </c>
      <c r="C132" s="13" t="s">
        <v>457</v>
      </c>
      <c r="D132" s="13" t="s">
        <v>457</v>
      </c>
      <c r="E132" s="13" t="s">
        <v>457</v>
      </c>
      <c r="F132" s="13">
        <v>11095.03</v>
      </c>
      <c r="G132" s="13">
        <v>11388.26</v>
      </c>
      <c r="H132" s="13">
        <v>9737.2099999999991</v>
      </c>
      <c r="I132" s="13">
        <v>9800.94</v>
      </c>
    </row>
    <row r="133" spans="1:9" x14ac:dyDescent="0.35">
      <c r="A133" s="10" t="s">
        <v>124</v>
      </c>
      <c r="C133" s="13">
        <v>5387.27</v>
      </c>
      <c r="D133" s="13">
        <v>4816.05</v>
      </c>
      <c r="E133" s="13">
        <v>3831.05</v>
      </c>
      <c r="F133" s="13">
        <v>9662.8700000000008</v>
      </c>
      <c r="G133" s="13">
        <v>10854.61</v>
      </c>
      <c r="H133" s="13">
        <v>9213.9699999999993</v>
      </c>
      <c r="I133" s="13">
        <v>9173.16</v>
      </c>
    </row>
    <row r="134" spans="1:9" x14ac:dyDescent="0.35">
      <c r="A134" s="10" t="s">
        <v>125</v>
      </c>
      <c r="C134" s="14" t="s">
        <v>457</v>
      </c>
      <c r="D134" s="14" t="s">
        <v>457</v>
      </c>
      <c r="E134" s="14" t="s">
        <v>457</v>
      </c>
      <c r="F134" s="14" t="s">
        <v>457</v>
      </c>
      <c r="G134" s="14" t="s">
        <v>457</v>
      </c>
      <c r="H134" s="14" t="s">
        <v>457</v>
      </c>
      <c r="I134" s="14" t="s">
        <v>457</v>
      </c>
    </row>
    <row r="135" spans="1:9" x14ac:dyDescent="0.35">
      <c r="A135" s="10" t="s">
        <v>127</v>
      </c>
      <c r="C135" s="14">
        <v>12.901999999999999</v>
      </c>
      <c r="D135" s="14">
        <v>10.3376</v>
      </c>
      <c r="E135" s="14">
        <v>7.6821999999999999</v>
      </c>
      <c r="F135" s="14">
        <v>19.381599999999999</v>
      </c>
      <c r="G135" s="14">
        <v>18.8245</v>
      </c>
      <c r="H135" s="14">
        <v>15.5351</v>
      </c>
      <c r="I135" s="14">
        <v>13.777100000000001</v>
      </c>
    </row>
    <row r="136" spans="1:9" x14ac:dyDescent="0.35">
      <c r="A136" s="10" t="s">
        <v>129</v>
      </c>
      <c r="C136" s="14">
        <v>4.1933999999999996</v>
      </c>
      <c r="D136" s="14">
        <v>4.1874000000000002</v>
      </c>
      <c r="E136" s="14">
        <v>1.6765000000000001</v>
      </c>
      <c r="F136" s="14">
        <v>11.643700000000001</v>
      </c>
      <c r="G136" s="14">
        <v>11.489100000000001</v>
      </c>
      <c r="H136" s="14">
        <v>8.9725000000000001</v>
      </c>
      <c r="I136" s="14">
        <v>7.4821999999999997</v>
      </c>
    </row>
    <row r="137" spans="1:9" x14ac:dyDescent="0.35">
      <c r="A137" s="10" t="s">
        <v>131</v>
      </c>
      <c r="C137" s="14" t="s">
        <v>457</v>
      </c>
      <c r="D137" s="14" t="s">
        <v>457</v>
      </c>
      <c r="E137" s="14">
        <v>0</v>
      </c>
      <c r="F137" s="14">
        <v>0</v>
      </c>
      <c r="G137" s="14">
        <v>0</v>
      </c>
      <c r="H137" s="14">
        <v>0</v>
      </c>
      <c r="I137" s="14">
        <v>0</v>
      </c>
    </row>
    <row r="138" spans="1:9" x14ac:dyDescent="0.35">
      <c r="A138" s="10" t="s">
        <v>133</v>
      </c>
      <c r="C138" s="13" t="s">
        <v>457</v>
      </c>
      <c r="D138" s="13" t="s">
        <v>457</v>
      </c>
      <c r="E138" s="13" t="s">
        <v>457</v>
      </c>
      <c r="F138" s="13">
        <v>0</v>
      </c>
      <c r="G138" s="13">
        <v>0</v>
      </c>
      <c r="H138" s="13">
        <v>0</v>
      </c>
      <c r="I138" s="13">
        <v>0</v>
      </c>
    </row>
    <row r="139" spans="1:9" x14ac:dyDescent="0.35">
      <c r="A139" s="10" t="s">
        <v>135</v>
      </c>
      <c r="C139" s="13">
        <v>8874.64</v>
      </c>
      <c r="D139" s="13">
        <v>10103.299999999999</v>
      </c>
      <c r="E139" s="13">
        <v>11056.2</v>
      </c>
      <c r="F139" s="13">
        <v>9028.06</v>
      </c>
      <c r="G139" s="13">
        <v>10118.200000000001</v>
      </c>
      <c r="H139" s="13">
        <v>11173.32</v>
      </c>
      <c r="I139" s="13">
        <v>12920.8</v>
      </c>
    </row>
    <row r="140" spans="1:9" x14ac:dyDescent="0.35">
      <c r="A140" s="10" t="s">
        <v>137</v>
      </c>
      <c r="C140" s="13" t="s">
        <v>457</v>
      </c>
      <c r="D140" s="13" t="s">
        <v>457</v>
      </c>
      <c r="E140" s="13" t="s">
        <v>457</v>
      </c>
      <c r="F140" s="13">
        <v>1800.94</v>
      </c>
      <c r="G140" s="13">
        <v>1914.9</v>
      </c>
      <c r="H140" s="13">
        <v>2077.94</v>
      </c>
      <c r="I140" s="13">
        <v>2496.29</v>
      </c>
    </row>
    <row r="141" spans="1:9" x14ac:dyDescent="0.35">
      <c r="A141" s="10" t="s">
        <v>139</v>
      </c>
      <c r="C141" s="13" t="s">
        <v>457</v>
      </c>
      <c r="D141" s="13" t="s">
        <v>457</v>
      </c>
      <c r="E141" s="13" t="s">
        <v>457</v>
      </c>
      <c r="F141" s="13">
        <v>23.74</v>
      </c>
      <c r="G141" s="13">
        <v>53.53</v>
      </c>
      <c r="H141" s="13">
        <v>67.06</v>
      </c>
      <c r="I141" s="13">
        <v>71.400000000000006</v>
      </c>
    </row>
    <row r="143" spans="1:9" x14ac:dyDescent="0.35">
      <c r="A143" s="30"/>
      <c r="C143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T190"/>
  <sheetViews>
    <sheetView tabSelected="1" workbookViewId="0">
      <selection activeCell="A2" sqref="A2"/>
    </sheetView>
  </sheetViews>
  <sheetFormatPr defaultRowHeight="14.5" x14ac:dyDescent="0.35"/>
  <cols>
    <col min="1" max="1" width="35.1796875" customWidth="1"/>
    <col min="2" max="2" width="0" hidden="1" customWidth="1"/>
    <col min="3" max="13" width="11.81640625" customWidth="1"/>
    <col min="14" max="14" width="12.7265625" bestFit="1" customWidth="1"/>
    <col min="24" max="24" width="12.54296875" bestFit="1" customWidth="1"/>
  </cols>
  <sheetData>
    <row r="1" spans="1:4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46" ht="20" x14ac:dyDescent="0.35">
      <c r="A2" s="8" t="s">
        <v>143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46" ht="21.5" x14ac:dyDescent="0.45">
      <c r="A3" s="2"/>
      <c r="B3" s="2"/>
      <c r="C3" s="2"/>
      <c r="D3" s="2"/>
      <c r="E3" s="42" t="s">
        <v>460</v>
      </c>
      <c r="F3" s="2"/>
      <c r="G3" s="2"/>
      <c r="H3" s="2"/>
      <c r="I3" s="2"/>
      <c r="J3" s="2"/>
      <c r="K3" s="2"/>
      <c r="L3" s="2"/>
      <c r="M3" s="2"/>
    </row>
    <row r="4" spans="1:46" x14ac:dyDescent="0.35">
      <c r="A4" s="3" t="s">
        <v>1</v>
      </c>
      <c r="B4" s="3"/>
      <c r="C4" s="4" t="s">
        <v>144</v>
      </c>
      <c r="D4" s="4" t="s">
        <v>145</v>
      </c>
      <c r="E4" s="4" t="s">
        <v>146</v>
      </c>
      <c r="F4" s="4" t="s">
        <v>2</v>
      </c>
      <c r="G4" s="4" t="s">
        <v>3</v>
      </c>
      <c r="H4" s="4" t="s">
        <v>4</v>
      </c>
      <c r="I4" s="4" t="s">
        <v>5</v>
      </c>
      <c r="J4" s="4" t="s">
        <v>6</v>
      </c>
      <c r="K4" s="4" t="s">
        <v>7</v>
      </c>
      <c r="L4" s="4" t="s">
        <v>8</v>
      </c>
      <c r="M4" s="4" t="s">
        <v>9</v>
      </c>
    </row>
    <row r="5" spans="1:46" x14ac:dyDescent="0.35">
      <c r="A5" s="9" t="s">
        <v>13</v>
      </c>
      <c r="B5" s="9"/>
      <c r="C5" s="5" t="s">
        <v>147</v>
      </c>
      <c r="D5" s="5" t="s">
        <v>148</v>
      </c>
      <c r="E5" s="5" t="s">
        <v>149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</row>
    <row r="6" spans="1:46" x14ac:dyDescent="0.35">
      <c r="A6" s="6" t="s">
        <v>150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</row>
    <row r="7" spans="1:46" x14ac:dyDescent="0.35">
      <c r="A7" s="10" t="s">
        <v>151</v>
      </c>
      <c r="B7" s="10" t="s">
        <v>152</v>
      </c>
      <c r="C7" s="13">
        <v>3585.7896000000001</v>
      </c>
      <c r="D7" s="13">
        <v>2167.2914000000001</v>
      </c>
      <c r="E7" s="13">
        <v>3129.4115000000002</v>
      </c>
      <c r="F7" s="13">
        <v>2518.2845000000002</v>
      </c>
      <c r="G7" s="13">
        <v>2703.57</v>
      </c>
      <c r="H7" s="13">
        <v>1042.8900000000001</v>
      </c>
      <c r="I7" s="13">
        <v>1638.37</v>
      </c>
      <c r="J7" s="13">
        <v>5245.25</v>
      </c>
      <c r="K7" s="13">
        <v>3132.97</v>
      </c>
      <c r="L7" s="13">
        <v>4582.55</v>
      </c>
      <c r="M7" s="13">
        <v>5320.59</v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>
        <f>+(D7-C7)/C7</f>
        <v>-0.3955887986288989</v>
      </c>
      <c r="AA7" s="26">
        <f t="shared" ref="AA7:AI8" si="0">+(E7-D7)/D7</f>
        <v>0.44392742941719793</v>
      </c>
      <c r="AB7" s="26">
        <f t="shared" si="0"/>
        <v>-0.19528496012748719</v>
      </c>
      <c r="AC7" s="26">
        <f t="shared" si="0"/>
        <v>7.3576079271424635E-2</v>
      </c>
      <c r="AD7" s="26">
        <f t="shared" si="0"/>
        <v>-0.61425448573552743</v>
      </c>
      <c r="AE7" s="26">
        <f t="shared" si="0"/>
        <v>0.5709902290749741</v>
      </c>
      <c r="AF7" s="26">
        <f t="shared" si="0"/>
        <v>2.2015051545133275</v>
      </c>
      <c r="AG7" s="26">
        <f t="shared" si="0"/>
        <v>-0.4027033983127592</v>
      </c>
      <c r="AH7" s="26">
        <f t="shared" si="0"/>
        <v>0.4626855667306104</v>
      </c>
      <c r="AI7" s="26">
        <f t="shared" si="0"/>
        <v>0.16105443475794043</v>
      </c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</row>
    <row r="8" spans="1:46" x14ac:dyDescent="0.35">
      <c r="A8" s="10" t="s">
        <v>153</v>
      </c>
      <c r="B8" s="10" t="s">
        <v>154</v>
      </c>
      <c r="C8" s="13">
        <v>3585.7896000000001</v>
      </c>
      <c r="D8" s="13">
        <v>2167.2914000000001</v>
      </c>
      <c r="E8" s="13">
        <v>3129.4115000000002</v>
      </c>
      <c r="F8" s="13">
        <v>2518.2845000000002</v>
      </c>
      <c r="G8" s="13">
        <v>2703.57</v>
      </c>
      <c r="H8" s="13">
        <v>1042.8900000000001</v>
      </c>
      <c r="I8" s="13">
        <v>1638.37</v>
      </c>
      <c r="J8" s="13">
        <v>5245.25</v>
      </c>
      <c r="K8" s="13">
        <v>3132.97</v>
      </c>
      <c r="L8" s="13">
        <v>4582.55</v>
      </c>
      <c r="M8" s="13">
        <v>2324.08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>+(D8-C8)/C8</f>
        <v>-0.3955887986288989</v>
      </c>
      <c r="AA8" s="27">
        <f t="shared" si="0"/>
        <v>0.44392742941719793</v>
      </c>
      <c r="AB8" s="27">
        <f t="shared" si="0"/>
        <v>-0.19528496012748719</v>
      </c>
      <c r="AC8" s="27">
        <f t="shared" si="0"/>
        <v>7.3576079271424635E-2</v>
      </c>
      <c r="AD8" s="27">
        <f t="shared" si="0"/>
        <v>-0.61425448573552743</v>
      </c>
      <c r="AE8" s="27">
        <f t="shared" si="0"/>
        <v>0.5709902290749741</v>
      </c>
      <c r="AF8" s="27">
        <f t="shared" si="0"/>
        <v>2.2015051545133275</v>
      </c>
      <c r="AG8" s="27">
        <f t="shared" si="0"/>
        <v>-0.4027033983127592</v>
      </c>
      <c r="AH8" s="27">
        <f t="shared" si="0"/>
        <v>0.4626855667306104</v>
      </c>
      <c r="AI8" s="27">
        <f t="shared" si="0"/>
        <v>-0.49284132197139152</v>
      </c>
    </row>
    <row r="9" spans="1:46" x14ac:dyDescent="0.35">
      <c r="A9" s="10" t="s">
        <v>155</v>
      </c>
      <c r="B9" s="10" t="s">
        <v>156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2996.51</v>
      </c>
    </row>
    <row r="10" spans="1:46" x14ac:dyDescent="0.35">
      <c r="A10" s="10" t="s">
        <v>157</v>
      </c>
      <c r="B10" s="10" t="s">
        <v>158</v>
      </c>
      <c r="C10" s="13">
        <v>3523.2330999999999</v>
      </c>
      <c r="D10" s="13">
        <v>6079.4875000000002</v>
      </c>
      <c r="E10" s="13">
        <v>7516.2460000000001</v>
      </c>
      <c r="F10" s="13">
        <v>6423.4386999999997</v>
      </c>
      <c r="G10" s="13">
        <v>8701.43</v>
      </c>
      <c r="H10" s="13">
        <v>9720.35</v>
      </c>
      <c r="I10" s="13">
        <v>11452.14</v>
      </c>
      <c r="J10" s="13">
        <v>14753.62</v>
      </c>
      <c r="K10" s="13">
        <v>13085.06</v>
      </c>
      <c r="L10" s="13">
        <v>16483</v>
      </c>
      <c r="M10" s="13">
        <v>18588.05</v>
      </c>
    </row>
    <row r="11" spans="1:46" x14ac:dyDescent="0.35">
      <c r="A11" s="10" t="s">
        <v>159</v>
      </c>
      <c r="B11" s="10" t="s">
        <v>160</v>
      </c>
      <c r="C11" s="13">
        <v>3523.2330999999999</v>
      </c>
      <c r="D11" s="13">
        <v>6079.4875000000002</v>
      </c>
      <c r="E11" s="13">
        <v>7516.2460000000001</v>
      </c>
      <c r="F11" s="13">
        <v>6423.4386999999997</v>
      </c>
      <c r="G11" s="13">
        <v>8701.43</v>
      </c>
      <c r="H11" s="13">
        <v>9720.35</v>
      </c>
      <c r="I11" s="13">
        <v>11452.14</v>
      </c>
      <c r="J11" s="13">
        <v>14753.62</v>
      </c>
      <c r="K11" s="13">
        <v>13085.06</v>
      </c>
      <c r="L11" s="13">
        <v>16483</v>
      </c>
      <c r="M11" s="13">
        <v>18588.05</v>
      </c>
    </row>
    <row r="12" spans="1:46" x14ac:dyDescent="0.35">
      <c r="A12" s="10" t="s">
        <v>161</v>
      </c>
      <c r="B12" s="10" t="s">
        <v>162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</row>
    <row r="13" spans="1:46" x14ac:dyDescent="0.35">
      <c r="A13" s="10" t="s">
        <v>163</v>
      </c>
      <c r="B13" s="10" t="s">
        <v>164</v>
      </c>
      <c r="C13" s="13">
        <v>5553.6552000000001</v>
      </c>
      <c r="D13" s="13">
        <v>6255.2646000000004</v>
      </c>
      <c r="E13" s="13">
        <v>9124.6689000000006</v>
      </c>
      <c r="F13" s="13">
        <v>9954.1052999999993</v>
      </c>
      <c r="G13" s="13">
        <v>9281.0300000000007</v>
      </c>
      <c r="H13" s="13">
        <v>11277.51</v>
      </c>
      <c r="I13" s="13">
        <v>11731.55</v>
      </c>
      <c r="J13" s="13">
        <v>15144.35</v>
      </c>
      <c r="K13" s="13">
        <v>14494.15</v>
      </c>
      <c r="L13" s="13">
        <v>13830.27</v>
      </c>
      <c r="M13" s="13">
        <v>15251</v>
      </c>
    </row>
    <row r="14" spans="1:46" x14ac:dyDescent="0.35">
      <c r="A14" s="10" t="s">
        <v>165</v>
      </c>
      <c r="B14" s="10" t="s">
        <v>166</v>
      </c>
      <c r="C14" s="13" t="s">
        <v>457</v>
      </c>
      <c r="D14" s="13" t="s">
        <v>457</v>
      </c>
      <c r="E14" s="13" t="s">
        <v>457</v>
      </c>
      <c r="F14" s="13" t="s">
        <v>457</v>
      </c>
      <c r="G14" s="13" t="s">
        <v>457</v>
      </c>
      <c r="H14" s="13" t="s">
        <v>457</v>
      </c>
      <c r="I14" s="13" t="s">
        <v>457</v>
      </c>
      <c r="J14" s="13">
        <v>3684.32</v>
      </c>
      <c r="K14" s="13">
        <v>4149.5200000000004</v>
      </c>
      <c r="L14" s="13">
        <v>3620.63</v>
      </c>
      <c r="M14" s="13">
        <v>3232.58</v>
      </c>
    </row>
    <row r="15" spans="1:46" x14ac:dyDescent="0.35">
      <c r="A15" s="10" t="s">
        <v>167</v>
      </c>
      <c r="B15" s="10" t="s">
        <v>168</v>
      </c>
      <c r="C15" s="13" t="s">
        <v>457</v>
      </c>
      <c r="D15" s="13" t="s">
        <v>457</v>
      </c>
      <c r="E15" s="13" t="s">
        <v>457</v>
      </c>
      <c r="F15" s="13" t="s">
        <v>457</v>
      </c>
      <c r="G15" s="13" t="s">
        <v>457</v>
      </c>
      <c r="H15" s="13" t="s">
        <v>457</v>
      </c>
      <c r="I15" s="13" t="s">
        <v>457</v>
      </c>
      <c r="J15" s="13">
        <v>1541.04</v>
      </c>
      <c r="K15" s="13">
        <v>1551.38</v>
      </c>
      <c r="L15" s="13">
        <v>1515.98</v>
      </c>
      <c r="M15" s="13">
        <v>2534.38</v>
      </c>
    </row>
    <row r="16" spans="1:46" x14ac:dyDescent="0.35">
      <c r="A16" s="10" t="s">
        <v>169</v>
      </c>
      <c r="B16" s="10" t="s">
        <v>170</v>
      </c>
      <c r="C16" s="13" t="s">
        <v>457</v>
      </c>
      <c r="D16" s="13" t="s">
        <v>457</v>
      </c>
      <c r="E16" s="13" t="s">
        <v>457</v>
      </c>
      <c r="F16" s="13" t="s">
        <v>457</v>
      </c>
      <c r="G16" s="13" t="s">
        <v>457</v>
      </c>
      <c r="H16" s="13" t="s">
        <v>457</v>
      </c>
      <c r="I16" s="13" t="s">
        <v>457</v>
      </c>
      <c r="J16" s="13">
        <v>3227.38</v>
      </c>
      <c r="K16" s="13">
        <v>2771.65</v>
      </c>
      <c r="L16" s="13">
        <v>2343.85</v>
      </c>
      <c r="M16" s="13">
        <v>7693.22</v>
      </c>
    </row>
    <row r="17" spans="1:35" x14ac:dyDescent="0.35">
      <c r="A17" s="10" t="s">
        <v>171</v>
      </c>
      <c r="B17" s="10" t="s">
        <v>172</v>
      </c>
      <c r="C17" s="13" t="s">
        <v>457</v>
      </c>
      <c r="D17" s="13" t="s">
        <v>457</v>
      </c>
      <c r="E17" s="13" t="s">
        <v>457</v>
      </c>
      <c r="F17" s="13" t="s">
        <v>457</v>
      </c>
      <c r="G17" s="13" t="s">
        <v>457</v>
      </c>
      <c r="H17" s="13" t="s">
        <v>457</v>
      </c>
      <c r="I17" s="13" t="s">
        <v>457</v>
      </c>
      <c r="J17" s="13">
        <v>6691.61</v>
      </c>
      <c r="K17" s="13">
        <v>6021.6</v>
      </c>
      <c r="L17" s="13">
        <v>6349.81</v>
      </c>
      <c r="M17" s="13">
        <v>1790.82</v>
      </c>
    </row>
    <row r="18" spans="1:35" x14ac:dyDescent="0.35">
      <c r="A18" s="10" t="s">
        <v>173</v>
      </c>
      <c r="B18" s="10" t="s">
        <v>174</v>
      </c>
      <c r="C18" s="13">
        <v>1007.7875</v>
      </c>
      <c r="D18" s="13">
        <v>1051.4404</v>
      </c>
      <c r="E18" s="13">
        <v>1327.08</v>
      </c>
      <c r="F18" s="13">
        <v>1153.4289000000001</v>
      </c>
      <c r="G18" s="13">
        <v>3065.51</v>
      </c>
      <c r="H18" s="13">
        <v>2935.83</v>
      </c>
      <c r="I18" s="13">
        <v>3760.35</v>
      </c>
      <c r="J18" s="13">
        <v>2031.29</v>
      </c>
      <c r="K18" s="13">
        <v>3528.81</v>
      </c>
      <c r="L18" s="13">
        <v>3463.3</v>
      </c>
      <c r="M18" s="13">
        <v>3439.51</v>
      </c>
    </row>
    <row r="19" spans="1:35" x14ac:dyDescent="0.35">
      <c r="A19" s="10" t="s">
        <v>175</v>
      </c>
      <c r="B19" s="10" t="s">
        <v>176</v>
      </c>
      <c r="C19" s="13" t="s">
        <v>457</v>
      </c>
      <c r="D19" s="13" t="s">
        <v>457</v>
      </c>
      <c r="E19" s="13" t="s">
        <v>457</v>
      </c>
      <c r="F19" s="13" t="s">
        <v>457</v>
      </c>
      <c r="G19" s="13" t="s">
        <v>457</v>
      </c>
      <c r="H19" s="13" t="s">
        <v>457</v>
      </c>
      <c r="I19" s="13" t="s">
        <v>457</v>
      </c>
      <c r="J19" s="13">
        <v>540.9</v>
      </c>
      <c r="K19" s="13">
        <v>1429.03</v>
      </c>
      <c r="L19" s="13">
        <v>961.7</v>
      </c>
      <c r="M19" s="13" t="s">
        <v>457</v>
      </c>
    </row>
    <row r="20" spans="1:35" x14ac:dyDescent="0.35">
      <c r="A20" s="10" t="s">
        <v>177</v>
      </c>
      <c r="B20" s="10" t="s">
        <v>178</v>
      </c>
      <c r="C20" s="13" t="s">
        <v>457</v>
      </c>
      <c r="D20" s="13" t="s">
        <v>457</v>
      </c>
      <c r="E20" s="13" t="s">
        <v>457</v>
      </c>
      <c r="F20" s="13" t="s">
        <v>457</v>
      </c>
      <c r="G20" s="13" t="s">
        <v>457</v>
      </c>
      <c r="H20" s="13">
        <v>0</v>
      </c>
      <c r="I20" s="13" t="s">
        <v>457</v>
      </c>
      <c r="J20" s="13" t="s">
        <v>457</v>
      </c>
      <c r="K20" s="13" t="s">
        <v>457</v>
      </c>
      <c r="L20" s="13" t="s">
        <v>457</v>
      </c>
      <c r="M20" s="13" t="s">
        <v>457</v>
      </c>
    </row>
    <row r="21" spans="1:35" x14ac:dyDescent="0.35">
      <c r="A21" s="10" t="s">
        <v>179</v>
      </c>
      <c r="B21" s="10" t="s">
        <v>180</v>
      </c>
      <c r="C21" s="13" t="s">
        <v>457</v>
      </c>
      <c r="D21" s="13" t="s">
        <v>457</v>
      </c>
      <c r="E21" s="13" t="s">
        <v>457</v>
      </c>
      <c r="F21" s="13" t="s">
        <v>457</v>
      </c>
      <c r="G21" s="13" t="s">
        <v>457</v>
      </c>
      <c r="H21" s="13" t="s">
        <v>457</v>
      </c>
      <c r="I21" s="13" t="s">
        <v>457</v>
      </c>
      <c r="J21" s="13" t="s">
        <v>457</v>
      </c>
      <c r="K21" s="13" t="s">
        <v>457</v>
      </c>
      <c r="L21" s="13" t="s">
        <v>457</v>
      </c>
      <c r="M21" s="13">
        <v>54.24</v>
      </c>
    </row>
    <row r="22" spans="1:35" x14ac:dyDescent="0.35">
      <c r="A22" s="10" t="s">
        <v>181</v>
      </c>
      <c r="B22" s="10" t="s">
        <v>182</v>
      </c>
      <c r="C22" s="13">
        <v>1007.7875</v>
      </c>
      <c r="D22" s="13">
        <v>1051.4404</v>
      </c>
      <c r="E22" s="13">
        <v>1327.08</v>
      </c>
      <c r="F22" s="13">
        <v>1153.4289000000001</v>
      </c>
      <c r="G22" s="13">
        <v>3065.51</v>
      </c>
      <c r="H22" s="13">
        <v>2935.83</v>
      </c>
      <c r="I22" s="13">
        <v>3760.35</v>
      </c>
      <c r="J22" s="13">
        <v>1490.39</v>
      </c>
      <c r="K22" s="13">
        <v>2099.7800000000002</v>
      </c>
      <c r="L22" s="13">
        <v>2501.6</v>
      </c>
      <c r="M22" s="13">
        <v>3385.27</v>
      </c>
    </row>
    <row r="23" spans="1:35" x14ac:dyDescent="0.35">
      <c r="A23" s="6" t="s">
        <v>183</v>
      </c>
      <c r="B23" s="6" t="s">
        <v>184</v>
      </c>
      <c r="C23" s="19">
        <v>13670.4653</v>
      </c>
      <c r="D23" s="19">
        <v>15553.483899999999</v>
      </c>
      <c r="E23" s="19">
        <v>21097.4064</v>
      </c>
      <c r="F23" s="19">
        <v>20049.257399999999</v>
      </c>
      <c r="G23" s="19">
        <v>23751.54</v>
      </c>
      <c r="H23" s="19">
        <v>24976.58</v>
      </c>
      <c r="I23" s="19">
        <v>28582.41</v>
      </c>
      <c r="J23" s="19">
        <v>37174.51</v>
      </c>
      <c r="K23" s="19">
        <v>34240.99</v>
      </c>
      <c r="L23" s="19">
        <v>38359.120000000003</v>
      </c>
      <c r="M23" s="19">
        <v>42599.15</v>
      </c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+(D23-C23)/C23</f>
        <v>0.13774356312509708</v>
      </c>
      <c r="AA23" s="27">
        <f t="shared" ref="AA23:AI23" si="1">+(E23-D23)/D23</f>
        <v>0.35644248810390328</v>
      </c>
      <c r="AB23" s="27">
        <f t="shared" si="1"/>
        <v>-4.9681414868132857E-2</v>
      </c>
      <c r="AC23" s="27">
        <f t="shared" si="1"/>
        <v>0.18465933805608195</v>
      </c>
      <c r="AD23" s="27">
        <f t="shared" si="1"/>
        <v>5.1577287199061655E-2</v>
      </c>
      <c r="AE23" s="27">
        <f t="shared" si="1"/>
        <v>0.14436844435867513</v>
      </c>
      <c r="AF23" s="27">
        <f t="shared" si="1"/>
        <v>0.30060796133006285</v>
      </c>
      <c r="AG23" s="27">
        <f t="shared" si="1"/>
        <v>-7.8912136299846419E-2</v>
      </c>
      <c r="AH23" s="27">
        <f t="shared" si="1"/>
        <v>0.12026901091352805</v>
      </c>
      <c r="AI23" s="27">
        <f t="shared" si="1"/>
        <v>0.11053512176504567</v>
      </c>
    </row>
    <row r="24" spans="1:35" x14ac:dyDescent="0.35">
      <c r="A24" s="10" t="s">
        <v>185</v>
      </c>
      <c r="B24" s="10" t="s">
        <v>186</v>
      </c>
      <c r="C24" s="13">
        <v>8241.9321</v>
      </c>
      <c r="D24" s="13">
        <v>9247.6669999999995</v>
      </c>
      <c r="E24" s="13">
        <v>10947.637000000001</v>
      </c>
      <c r="F24" s="13">
        <v>15271.651</v>
      </c>
      <c r="G24" s="13">
        <v>17521.759999999998</v>
      </c>
      <c r="H24" s="13">
        <v>19094.12</v>
      </c>
      <c r="I24" s="13">
        <v>17359.330000000002</v>
      </c>
      <c r="J24" s="13">
        <v>19331.5</v>
      </c>
      <c r="K24" s="13">
        <v>19854.57</v>
      </c>
      <c r="L24" s="13">
        <v>22147.56</v>
      </c>
      <c r="M24" s="13">
        <v>23972.07</v>
      </c>
    </row>
    <row r="25" spans="1:35" x14ac:dyDescent="0.35">
      <c r="A25" s="10" t="s">
        <v>187</v>
      </c>
      <c r="B25" s="10" t="s">
        <v>188</v>
      </c>
      <c r="C25" s="13" t="s">
        <v>457</v>
      </c>
      <c r="D25" s="13" t="s">
        <v>457</v>
      </c>
      <c r="E25" s="13" t="s">
        <v>457</v>
      </c>
      <c r="F25" s="13" t="s">
        <v>457</v>
      </c>
      <c r="G25" s="13" t="s">
        <v>457</v>
      </c>
      <c r="H25" s="13" t="s">
        <v>457</v>
      </c>
      <c r="I25" s="13" t="s">
        <v>457</v>
      </c>
      <c r="J25" s="13">
        <v>28434.78</v>
      </c>
      <c r="K25" s="13">
        <v>29170.41</v>
      </c>
      <c r="L25" s="13">
        <v>33194.42</v>
      </c>
      <c r="M25" s="13">
        <v>37047.910000000003</v>
      </c>
    </row>
    <row r="26" spans="1:35" x14ac:dyDescent="0.35">
      <c r="A26" s="10" t="s">
        <v>189</v>
      </c>
      <c r="B26" s="10" t="s">
        <v>190</v>
      </c>
      <c r="C26" s="13" t="s">
        <v>457</v>
      </c>
      <c r="D26" s="13" t="s">
        <v>457</v>
      </c>
      <c r="E26" s="13" t="s">
        <v>457</v>
      </c>
      <c r="F26" s="13" t="s">
        <v>457</v>
      </c>
      <c r="G26" s="13" t="s">
        <v>457</v>
      </c>
      <c r="H26" s="13" t="s">
        <v>457</v>
      </c>
      <c r="I26" s="13" t="s">
        <v>457</v>
      </c>
      <c r="J26" s="13">
        <v>9103.2800000000007</v>
      </c>
      <c r="K26" s="13">
        <v>9315.84</v>
      </c>
      <c r="L26" s="13">
        <v>11046.86</v>
      </c>
      <c r="M26" s="13">
        <v>13075.84</v>
      </c>
    </row>
    <row r="27" spans="1:35" x14ac:dyDescent="0.35">
      <c r="A27" s="10" t="s">
        <v>191</v>
      </c>
      <c r="B27" s="10" t="s">
        <v>192</v>
      </c>
      <c r="C27" s="13">
        <v>0.16500000000000001</v>
      </c>
      <c r="D27" s="13">
        <v>0.04</v>
      </c>
      <c r="E27" s="13">
        <v>3.5000000000000003E-2</v>
      </c>
      <c r="F27" s="13">
        <v>3.4000000000000002E-2</v>
      </c>
      <c r="G27" s="13">
        <v>0.01</v>
      </c>
      <c r="H27" s="13">
        <v>0.04</v>
      </c>
      <c r="I27" s="13">
        <v>0.03</v>
      </c>
      <c r="J27" s="13">
        <v>0</v>
      </c>
      <c r="K27" s="13">
        <v>250</v>
      </c>
      <c r="L27" s="13">
        <v>250</v>
      </c>
      <c r="M27" s="13">
        <v>184.2</v>
      </c>
    </row>
    <row r="28" spans="1:35" x14ac:dyDescent="0.35">
      <c r="A28" s="10" t="s">
        <v>193</v>
      </c>
      <c r="B28" s="10" t="s">
        <v>194</v>
      </c>
      <c r="C28" s="13">
        <v>0.16500000000000001</v>
      </c>
      <c r="D28" s="13">
        <v>0.04</v>
      </c>
      <c r="E28" s="13">
        <v>3.5000000000000003E-2</v>
      </c>
      <c r="F28" s="13">
        <v>3.4000000000000002E-2</v>
      </c>
      <c r="G28" s="13">
        <v>0.01</v>
      </c>
      <c r="H28" s="13">
        <v>0.04</v>
      </c>
      <c r="I28" s="13">
        <v>0.03</v>
      </c>
      <c r="J28" s="13">
        <v>0</v>
      </c>
      <c r="K28" s="13">
        <v>250</v>
      </c>
      <c r="L28" s="13">
        <v>250</v>
      </c>
      <c r="M28" s="13">
        <v>184.2</v>
      </c>
    </row>
    <row r="29" spans="1:35" x14ac:dyDescent="0.35">
      <c r="A29" s="10" t="s">
        <v>195</v>
      </c>
      <c r="B29" s="10" t="s">
        <v>196</v>
      </c>
      <c r="C29" s="13">
        <v>6939.0060000000003</v>
      </c>
      <c r="D29" s="13">
        <v>5323.0267999999996</v>
      </c>
      <c r="E29" s="13">
        <v>11950.882299999999</v>
      </c>
      <c r="F29" s="13">
        <v>12389.3685</v>
      </c>
      <c r="G29" s="13">
        <v>11199.27</v>
      </c>
      <c r="H29" s="13">
        <v>12370.09</v>
      </c>
      <c r="I29" s="13">
        <v>14098.78</v>
      </c>
      <c r="J29" s="13">
        <v>11567.97</v>
      </c>
      <c r="K29" s="13">
        <v>6289.13</v>
      </c>
      <c r="L29" s="13">
        <v>5968.63</v>
      </c>
      <c r="M29" s="13">
        <v>11306.21</v>
      </c>
    </row>
    <row r="30" spans="1:35" x14ac:dyDescent="0.35">
      <c r="A30" s="10" t="s">
        <v>197</v>
      </c>
      <c r="B30" s="10" t="s">
        <v>198</v>
      </c>
      <c r="C30" s="13">
        <v>5555.4853000000003</v>
      </c>
      <c r="D30" s="13">
        <v>3034.7511</v>
      </c>
      <c r="E30" s="13">
        <v>9202.1195000000007</v>
      </c>
      <c r="F30" s="13">
        <v>8532.9377999999997</v>
      </c>
      <c r="G30" s="13">
        <v>8279.1299999999992</v>
      </c>
      <c r="H30" s="13">
        <v>9181.01</v>
      </c>
      <c r="I30" s="13">
        <v>8928.0300000000007</v>
      </c>
      <c r="J30" s="13">
        <v>7806.96</v>
      </c>
      <c r="K30" s="13">
        <v>3787.53</v>
      </c>
      <c r="L30" s="13">
        <v>3435.48</v>
      </c>
      <c r="M30" s="13">
        <v>8864.5400000000009</v>
      </c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>
        <f>+(D30-C30)/C30</f>
        <v>-0.45373789396940717</v>
      </c>
      <c r="AA30" s="27">
        <f t="shared" ref="AA30:AI30" si="2">+(E30-D30)/D30</f>
        <v>2.0322485096059446</v>
      </c>
      <c r="AB30" s="27">
        <f t="shared" si="2"/>
        <v>-7.2720387949754509E-2</v>
      </c>
      <c r="AC30" s="27">
        <f t="shared" si="2"/>
        <v>-2.9744480265636121E-2</v>
      </c>
      <c r="AD30" s="27">
        <f t="shared" si="2"/>
        <v>0.10893415129367472</v>
      </c>
      <c r="AE30" s="27">
        <f t="shared" si="2"/>
        <v>-2.7554702587188073E-2</v>
      </c>
      <c r="AF30" s="27">
        <f t="shared" si="2"/>
        <v>-0.12556745441043551</v>
      </c>
      <c r="AG30" s="27">
        <f t="shared" si="2"/>
        <v>-0.51485213194380397</v>
      </c>
      <c r="AH30" s="27">
        <f t="shared" si="2"/>
        <v>-9.2949758813791611E-2</v>
      </c>
      <c r="AI30" s="27">
        <f t="shared" si="2"/>
        <v>1.5802915458684088</v>
      </c>
    </row>
    <row r="31" spans="1:35" x14ac:dyDescent="0.35">
      <c r="A31" s="11" t="s">
        <v>199</v>
      </c>
      <c r="B31" s="11" t="s">
        <v>200</v>
      </c>
      <c r="C31" s="24" t="s">
        <v>457</v>
      </c>
      <c r="D31" s="24" t="s">
        <v>457</v>
      </c>
      <c r="E31" s="24" t="s">
        <v>457</v>
      </c>
      <c r="F31" s="24" t="s">
        <v>457</v>
      </c>
      <c r="G31" s="24" t="s">
        <v>457</v>
      </c>
      <c r="H31" s="24" t="s">
        <v>457</v>
      </c>
      <c r="I31" s="24" t="s">
        <v>457</v>
      </c>
      <c r="J31" s="24">
        <v>3974.77</v>
      </c>
      <c r="K31" s="24">
        <v>2173.9499999999998</v>
      </c>
      <c r="L31" s="24">
        <v>2177.37</v>
      </c>
      <c r="M31" s="24">
        <v>3786.86</v>
      </c>
    </row>
    <row r="32" spans="1:35" x14ac:dyDescent="0.35">
      <c r="A32" s="11" t="s">
        <v>201</v>
      </c>
      <c r="B32" s="11" t="s">
        <v>202</v>
      </c>
      <c r="C32" s="24" t="s">
        <v>457</v>
      </c>
      <c r="D32" s="24" t="s">
        <v>457</v>
      </c>
      <c r="E32" s="24" t="s">
        <v>457</v>
      </c>
      <c r="F32" s="24" t="s">
        <v>457</v>
      </c>
      <c r="G32" s="24" t="s">
        <v>457</v>
      </c>
      <c r="H32" s="24" t="s">
        <v>457</v>
      </c>
      <c r="I32" s="24" t="s">
        <v>457</v>
      </c>
      <c r="J32" s="24">
        <v>3832.19</v>
      </c>
      <c r="K32" s="24">
        <v>1613.58</v>
      </c>
      <c r="L32" s="24">
        <v>1258.1099999999999</v>
      </c>
      <c r="M32" s="24">
        <v>5077.68</v>
      </c>
    </row>
    <row r="33" spans="1:35" x14ac:dyDescent="0.35">
      <c r="A33" s="10" t="s">
        <v>203</v>
      </c>
      <c r="B33" s="10" t="s">
        <v>204</v>
      </c>
      <c r="C33" s="13" t="s">
        <v>457</v>
      </c>
      <c r="D33" s="13" t="s">
        <v>457</v>
      </c>
      <c r="E33" s="13" t="s">
        <v>457</v>
      </c>
      <c r="F33" s="13" t="s">
        <v>457</v>
      </c>
      <c r="G33" s="13" t="s">
        <v>457</v>
      </c>
      <c r="H33" s="13" t="s">
        <v>457</v>
      </c>
      <c r="I33" s="13" t="s">
        <v>457</v>
      </c>
      <c r="J33" s="13">
        <v>2.5299999999999998</v>
      </c>
      <c r="K33" s="13">
        <v>10.64</v>
      </c>
      <c r="L33" s="13">
        <v>62</v>
      </c>
      <c r="M33" s="13" t="s">
        <v>457</v>
      </c>
    </row>
    <row r="34" spans="1:35" x14ac:dyDescent="0.35">
      <c r="A34" s="10" t="s">
        <v>205</v>
      </c>
      <c r="B34" s="10" t="s">
        <v>206</v>
      </c>
      <c r="C34" s="13" t="s">
        <v>457</v>
      </c>
      <c r="D34" s="13">
        <v>559.10170000000005</v>
      </c>
      <c r="E34" s="13">
        <v>1585.7816</v>
      </c>
      <c r="F34" s="13">
        <v>1793.7991999999999</v>
      </c>
      <c r="G34" s="13">
        <v>1586.22</v>
      </c>
      <c r="H34" s="13">
        <v>2040.03</v>
      </c>
      <c r="I34" s="13">
        <v>2007.61</v>
      </c>
      <c r="J34" s="13">
        <v>1482.92</v>
      </c>
      <c r="K34" s="13">
        <v>1160.8</v>
      </c>
      <c r="L34" s="13">
        <v>991.26</v>
      </c>
      <c r="M34" s="13">
        <v>967.96</v>
      </c>
    </row>
    <row r="35" spans="1:35" x14ac:dyDescent="0.35">
      <c r="A35" s="10" t="s">
        <v>177</v>
      </c>
      <c r="B35" s="10" t="s">
        <v>207</v>
      </c>
      <c r="C35" s="13" t="s">
        <v>457</v>
      </c>
      <c r="D35" s="13" t="s">
        <v>457</v>
      </c>
      <c r="E35" s="13" t="s">
        <v>457</v>
      </c>
      <c r="F35" s="13" t="s">
        <v>457</v>
      </c>
      <c r="G35" s="13" t="s">
        <v>457</v>
      </c>
      <c r="H35" s="13">
        <v>0</v>
      </c>
      <c r="I35" s="13" t="s">
        <v>457</v>
      </c>
      <c r="J35" s="13" t="s">
        <v>457</v>
      </c>
      <c r="K35" s="13" t="s">
        <v>457</v>
      </c>
      <c r="L35" s="13" t="s">
        <v>457</v>
      </c>
      <c r="M35" s="13" t="s">
        <v>457</v>
      </c>
    </row>
    <row r="36" spans="1:35" x14ac:dyDescent="0.35">
      <c r="A36" s="10" t="s">
        <v>208</v>
      </c>
      <c r="B36" s="10" t="s">
        <v>209</v>
      </c>
      <c r="C36" s="13" t="s">
        <v>457</v>
      </c>
      <c r="D36" s="13" t="s">
        <v>457</v>
      </c>
      <c r="E36" s="13" t="s">
        <v>457</v>
      </c>
      <c r="F36" s="13" t="s">
        <v>457</v>
      </c>
      <c r="G36" s="13" t="s">
        <v>457</v>
      </c>
      <c r="H36" s="13" t="s">
        <v>457</v>
      </c>
      <c r="I36" s="13" t="s">
        <v>457</v>
      </c>
      <c r="J36" s="13" t="s">
        <v>457</v>
      </c>
      <c r="K36" s="13" t="s">
        <v>457</v>
      </c>
      <c r="L36" s="13" t="s">
        <v>457</v>
      </c>
      <c r="M36" s="13">
        <v>0</v>
      </c>
    </row>
    <row r="37" spans="1:35" x14ac:dyDescent="0.35">
      <c r="A37" s="10" t="s">
        <v>210</v>
      </c>
      <c r="B37" s="10" t="s">
        <v>211</v>
      </c>
      <c r="C37" s="13">
        <v>1383.5207</v>
      </c>
      <c r="D37" s="13">
        <v>1729.1739</v>
      </c>
      <c r="E37" s="13">
        <v>1162.9811999999999</v>
      </c>
      <c r="F37" s="13">
        <v>2062.6316000000002</v>
      </c>
      <c r="G37" s="13">
        <v>1333.92</v>
      </c>
      <c r="H37" s="13">
        <v>1149.05</v>
      </c>
      <c r="I37" s="13">
        <v>3163.14</v>
      </c>
      <c r="J37" s="13">
        <v>2275.56</v>
      </c>
      <c r="K37" s="13">
        <v>1330.16</v>
      </c>
      <c r="L37" s="13">
        <v>1479.89</v>
      </c>
      <c r="M37" s="13">
        <v>1473.71</v>
      </c>
    </row>
    <row r="38" spans="1:35" x14ac:dyDescent="0.35">
      <c r="A38" s="6" t="s">
        <v>212</v>
      </c>
      <c r="B38" s="6" t="s">
        <v>213</v>
      </c>
      <c r="C38" s="19">
        <v>15181.1032</v>
      </c>
      <c r="D38" s="19">
        <v>14570.7338</v>
      </c>
      <c r="E38" s="19">
        <v>22898.5543</v>
      </c>
      <c r="F38" s="19">
        <v>27661.053500000002</v>
      </c>
      <c r="G38" s="19">
        <v>28721.040000000001</v>
      </c>
      <c r="H38" s="19">
        <v>31464.25</v>
      </c>
      <c r="I38" s="19">
        <v>31458.14</v>
      </c>
      <c r="J38" s="19">
        <v>30899.47</v>
      </c>
      <c r="K38" s="19">
        <v>26393.7</v>
      </c>
      <c r="L38" s="19">
        <v>28366.19</v>
      </c>
      <c r="M38" s="19">
        <v>35462.480000000003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>
        <f>+(D38-C38)/C38</f>
        <v>-4.0205865934697001E-2</v>
      </c>
      <c r="AA38" s="27">
        <f t="shared" ref="AA38:AI39" si="3">+(E38-D38)/D38</f>
        <v>0.57154434459574022</v>
      </c>
      <c r="AB38" s="27">
        <f t="shared" si="3"/>
        <v>0.20798252752576621</v>
      </c>
      <c r="AC38" s="27">
        <f t="shared" si="3"/>
        <v>3.8320539743723028E-2</v>
      </c>
      <c r="AD38" s="27">
        <f t="shared" si="3"/>
        <v>9.5512209864266714E-2</v>
      </c>
      <c r="AE38" s="27">
        <f t="shared" si="3"/>
        <v>-1.9418864266590121E-4</v>
      </c>
      <c r="AF38" s="27">
        <f t="shared" si="3"/>
        <v>-1.7759155499975469E-2</v>
      </c>
      <c r="AG38" s="27">
        <f t="shared" si="3"/>
        <v>-0.14582030047764574</v>
      </c>
      <c r="AH38" s="27">
        <f t="shared" si="3"/>
        <v>7.4733364401353281E-2</v>
      </c>
      <c r="AI38" s="27">
        <f t="shared" si="3"/>
        <v>0.25016718847331998</v>
      </c>
    </row>
    <row r="39" spans="1:35" x14ac:dyDescent="0.35">
      <c r="A39" s="6" t="s">
        <v>150</v>
      </c>
      <c r="B39" s="6" t="s">
        <v>214</v>
      </c>
      <c r="C39" s="19">
        <v>28851.5684</v>
      </c>
      <c r="D39" s="19">
        <v>30124.217700000001</v>
      </c>
      <c r="E39" s="19">
        <v>43995.960700000003</v>
      </c>
      <c r="F39" s="19">
        <v>47710.310899999997</v>
      </c>
      <c r="G39" s="19">
        <v>52472.58</v>
      </c>
      <c r="H39" s="19">
        <v>56440.83</v>
      </c>
      <c r="I39" s="19">
        <v>60040.55</v>
      </c>
      <c r="J39" s="19">
        <v>68073.98</v>
      </c>
      <c r="K39" s="19">
        <v>60634.69</v>
      </c>
      <c r="L39" s="19">
        <v>66725.31</v>
      </c>
      <c r="M39" s="19">
        <v>78061.63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>
        <f>+(D39-C39)/C39</f>
        <v>4.4110229376646333E-2</v>
      </c>
      <c r="AA39" s="27">
        <f t="shared" si="3"/>
        <v>0.46048475476261086</v>
      </c>
      <c r="AB39" s="27">
        <f t="shared" si="3"/>
        <v>8.4424800388550061E-2</v>
      </c>
      <c r="AC39" s="27">
        <f t="shared" si="3"/>
        <v>9.9816350180187266E-2</v>
      </c>
      <c r="AD39" s="27">
        <f t="shared" si="3"/>
        <v>7.5625212253714227E-2</v>
      </c>
      <c r="AE39" s="27">
        <f t="shared" si="3"/>
        <v>6.3778651022672786E-2</v>
      </c>
      <c r="AF39" s="27">
        <f t="shared" si="3"/>
        <v>0.13380007345035969</v>
      </c>
      <c r="AG39" s="27">
        <f t="shared" si="3"/>
        <v>-0.1092824306732175</v>
      </c>
      <c r="AH39" s="27">
        <f t="shared" si="3"/>
        <v>0.10044777997545622</v>
      </c>
      <c r="AI39" s="27">
        <f t="shared" si="3"/>
        <v>0.16989535155400562</v>
      </c>
    </row>
    <row r="40" spans="1:35" x14ac:dyDescent="0.35">
      <c r="A40" s="6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35" x14ac:dyDescent="0.35">
      <c r="A41" s="6" t="s">
        <v>215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35" x14ac:dyDescent="0.35">
      <c r="A42" s="10" t="s">
        <v>216</v>
      </c>
      <c r="B42" s="10" t="s">
        <v>217</v>
      </c>
      <c r="C42" s="13">
        <v>4202.4232000000002</v>
      </c>
      <c r="D42" s="13">
        <v>5134.7467999999999</v>
      </c>
      <c r="E42" s="13">
        <v>5052.8315000000002</v>
      </c>
      <c r="F42" s="13">
        <v>5189.1216000000004</v>
      </c>
      <c r="G42" s="13">
        <v>6217.79</v>
      </c>
      <c r="H42" s="13">
        <v>6853.01</v>
      </c>
      <c r="I42" s="13">
        <v>7406.63</v>
      </c>
      <c r="J42" s="13">
        <v>12032.73</v>
      </c>
      <c r="K42" s="13">
        <v>13776.58</v>
      </c>
      <c r="L42" s="13">
        <v>13443.93</v>
      </c>
      <c r="M42" s="13">
        <v>13093.67</v>
      </c>
    </row>
    <row r="43" spans="1:35" x14ac:dyDescent="0.35">
      <c r="A43" s="10" t="s">
        <v>218</v>
      </c>
      <c r="B43" s="10" t="s">
        <v>219</v>
      </c>
      <c r="C43" s="13">
        <v>4202.4232000000002</v>
      </c>
      <c r="D43" s="13">
        <v>5134.7467999999999</v>
      </c>
      <c r="E43" s="13">
        <v>5052.8315000000002</v>
      </c>
      <c r="F43" s="13">
        <v>5189.1216000000004</v>
      </c>
      <c r="G43" s="13">
        <v>6217.79</v>
      </c>
      <c r="H43" s="13">
        <v>6853.01</v>
      </c>
      <c r="I43" s="13">
        <v>7406.63</v>
      </c>
      <c r="J43" s="13">
        <v>9721.94</v>
      </c>
      <c r="K43" s="13">
        <v>11251.9</v>
      </c>
      <c r="L43" s="13">
        <v>10861.1</v>
      </c>
      <c r="M43" s="13">
        <v>13093.67</v>
      </c>
    </row>
    <row r="44" spans="1:35" x14ac:dyDescent="0.35">
      <c r="A44" s="10" t="s">
        <v>220</v>
      </c>
      <c r="B44" s="10" t="s">
        <v>221</v>
      </c>
      <c r="C44" s="13" t="s">
        <v>457</v>
      </c>
      <c r="D44" s="13" t="s">
        <v>457</v>
      </c>
      <c r="E44" s="13" t="s">
        <v>457</v>
      </c>
      <c r="F44" s="13" t="s">
        <v>457</v>
      </c>
      <c r="G44" s="13" t="s">
        <v>457</v>
      </c>
      <c r="H44" s="13" t="s">
        <v>457</v>
      </c>
      <c r="I44" s="13" t="s">
        <v>457</v>
      </c>
      <c r="J44" s="13">
        <v>2310.79</v>
      </c>
      <c r="K44" s="13">
        <v>2524.6799999999998</v>
      </c>
      <c r="L44" s="13">
        <v>2582.83</v>
      </c>
      <c r="M44" s="13" t="s">
        <v>457</v>
      </c>
    </row>
    <row r="45" spans="1:35" x14ac:dyDescent="0.35">
      <c r="A45" s="10" t="s">
        <v>222</v>
      </c>
      <c r="B45" s="10" t="s">
        <v>223</v>
      </c>
      <c r="C45" s="13">
        <v>2888.3721999999998</v>
      </c>
      <c r="D45" s="13">
        <v>3336.38</v>
      </c>
      <c r="E45" s="13">
        <v>3788.3422</v>
      </c>
      <c r="F45" s="13">
        <v>4701.1278000000002</v>
      </c>
      <c r="G45" s="13">
        <v>7628.2</v>
      </c>
      <c r="H45" s="13">
        <v>10868.4</v>
      </c>
      <c r="I45" s="13">
        <v>12711.74</v>
      </c>
      <c r="J45" s="13">
        <v>16489.89</v>
      </c>
      <c r="K45" s="13">
        <v>13886.43</v>
      </c>
      <c r="L45" s="13">
        <v>14749.89</v>
      </c>
      <c r="M45" s="13">
        <v>13526.35</v>
      </c>
    </row>
    <row r="46" spans="1:35" x14ac:dyDescent="0.35">
      <c r="A46" s="10" t="s">
        <v>224</v>
      </c>
      <c r="B46" s="10" t="s">
        <v>225</v>
      </c>
      <c r="C46" s="13">
        <v>2888.3721999999998</v>
      </c>
      <c r="D46" s="13">
        <v>3336.38</v>
      </c>
      <c r="E46" s="13">
        <v>3788.3422</v>
      </c>
      <c r="F46" s="13">
        <v>4701.1278000000002</v>
      </c>
      <c r="G46" s="13">
        <v>7628.2</v>
      </c>
      <c r="H46" s="13">
        <v>10868.4</v>
      </c>
      <c r="I46" s="13">
        <v>12711.74</v>
      </c>
      <c r="J46" s="13">
        <v>12630.31</v>
      </c>
      <c r="K46" s="13">
        <v>10909.63</v>
      </c>
      <c r="L46" s="13">
        <v>11453.27</v>
      </c>
      <c r="M46" s="13">
        <v>13207.16</v>
      </c>
    </row>
    <row r="47" spans="1:35" x14ac:dyDescent="0.35">
      <c r="A47" s="10" t="s">
        <v>226</v>
      </c>
      <c r="B47" s="10" t="s">
        <v>227</v>
      </c>
      <c r="C47" s="13" t="s">
        <v>457</v>
      </c>
      <c r="D47" s="13" t="s">
        <v>457</v>
      </c>
      <c r="E47" s="13" t="s">
        <v>457</v>
      </c>
      <c r="F47" s="13" t="s">
        <v>457</v>
      </c>
      <c r="G47" s="13" t="s">
        <v>457</v>
      </c>
      <c r="H47" s="13">
        <v>0</v>
      </c>
      <c r="I47" s="13" t="s">
        <v>457</v>
      </c>
      <c r="J47" s="13">
        <v>324.43</v>
      </c>
      <c r="K47" s="13">
        <v>222.96</v>
      </c>
      <c r="L47" s="13">
        <v>241.9</v>
      </c>
      <c r="M47" s="13">
        <v>319.19</v>
      </c>
    </row>
    <row r="48" spans="1:35" x14ac:dyDescent="0.35">
      <c r="A48" s="11" t="s">
        <v>228</v>
      </c>
      <c r="B48" s="11" t="s">
        <v>229</v>
      </c>
      <c r="C48" s="24" t="s">
        <v>457</v>
      </c>
      <c r="D48" s="24" t="s">
        <v>457</v>
      </c>
      <c r="E48" s="24" t="s">
        <v>457</v>
      </c>
      <c r="F48" s="24" t="s">
        <v>457</v>
      </c>
      <c r="G48" s="24" t="s">
        <v>457</v>
      </c>
      <c r="H48" s="24">
        <v>0</v>
      </c>
      <c r="I48" s="24" t="s">
        <v>457</v>
      </c>
      <c r="J48" s="24" t="s">
        <v>457</v>
      </c>
      <c r="K48" s="24" t="s">
        <v>457</v>
      </c>
      <c r="L48" s="24" t="s">
        <v>457</v>
      </c>
      <c r="M48" s="24" t="s">
        <v>457</v>
      </c>
    </row>
    <row r="49" spans="1:40" x14ac:dyDescent="0.35">
      <c r="A49" s="10" t="s">
        <v>230</v>
      </c>
      <c r="B49" s="10" t="s">
        <v>231</v>
      </c>
      <c r="C49" s="13" t="s">
        <v>457</v>
      </c>
      <c r="D49" s="13" t="s">
        <v>457</v>
      </c>
      <c r="E49" s="13" t="s">
        <v>457</v>
      </c>
      <c r="F49" s="13" t="s">
        <v>457</v>
      </c>
      <c r="G49" s="13" t="s">
        <v>457</v>
      </c>
      <c r="H49" s="13" t="s">
        <v>457</v>
      </c>
      <c r="I49" s="13" t="s">
        <v>457</v>
      </c>
      <c r="J49" s="13">
        <v>3535.15</v>
      </c>
      <c r="K49" s="13">
        <v>2753.84</v>
      </c>
      <c r="L49" s="13">
        <v>3054.72</v>
      </c>
      <c r="M49" s="13" t="s">
        <v>457</v>
      </c>
    </row>
    <row r="50" spans="1:40" x14ac:dyDescent="0.35">
      <c r="A50" s="10" t="s">
        <v>232</v>
      </c>
      <c r="B50" s="10" t="s">
        <v>233</v>
      </c>
      <c r="C50" s="13">
        <v>6676.7052999999996</v>
      </c>
      <c r="D50" s="13">
        <v>5612.0331999999999</v>
      </c>
      <c r="E50" s="13">
        <v>8466.7566999999999</v>
      </c>
      <c r="F50" s="13">
        <v>8649.3945000000003</v>
      </c>
      <c r="G50" s="13">
        <v>9514.77</v>
      </c>
      <c r="H50" s="13">
        <v>7705.48</v>
      </c>
      <c r="I50" s="13">
        <v>9080.01</v>
      </c>
      <c r="J50" s="13">
        <v>5559.15</v>
      </c>
      <c r="K50" s="13">
        <v>1985.28</v>
      </c>
      <c r="L50" s="13">
        <v>1998.1</v>
      </c>
      <c r="M50" s="13">
        <v>5484.71</v>
      </c>
    </row>
    <row r="51" spans="1:40" x14ac:dyDescent="0.35">
      <c r="A51" s="10" t="s">
        <v>234</v>
      </c>
      <c r="B51" s="10" t="s">
        <v>235</v>
      </c>
      <c r="C51" s="13" t="s">
        <v>457</v>
      </c>
      <c r="D51" s="13" t="s">
        <v>457</v>
      </c>
      <c r="E51" s="13" t="s">
        <v>457</v>
      </c>
      <c r="F51" s="13" t="s">
        <v>457</v>
      </c>
      <c r="G51" s="13" t="s">
        <v>457</v>
      </c>
      <c r="H51" s="13">
        <v>0</v>
      </c>
      <c r="I51" s="13" t="s">
        <v>457</v>
      </c>
      <c r="J51" s="13">
        <v>0</v>
      </c>
      <c r="K51" s="13">
        <v>0</v>
      </c>
      <c r="L51" s="13">
        <v>0</v>
      </c>
      <c r="M51" s="13" t="s">
        <v>457</v>
      </c>
    </row>
    <row r="52" spans="1:40" x14ac:dyDescent="0.35">
      <c r="A52" s="10" t="s">
        <v>236</v>
      </c>
      <c r="B52" s="10" t="s">
        <v>237</v>
      </c>
      <c r="C52" s="13" t="s">
        <v>457</v>
      </c>
      <c r="D52" s="13" t="s">
        <v>457</v>
      </c>
      <c r="E52" s="13" t="s">
        <v>457</v>
      </c>
      <c r="F52" s="13" t="s">
        <v>457</v>
      </c>
      <c r="G52" s="13" t="s">
        <v>457</v>
      </c>
      <c r="H52" s="13">
        <v>0</v>
      </c>
      <c r="I52" s="13" t="s">
        <v>457</v>
      </c>
      <c r="J52" s="13" t="s">
        <v>457</v>
      </c>
      <c r="K52" s="13" t="s">
        <v>457</v>
      </c>
      <c r="L52" s="13" t="s">
        <v>457</v>
      </c>
      <c r="M52" s="13" t="s">
        <v>457</v>
      </c>
    </row>
    <row r="53" spans="1:40" x14ac:dyDescent="0.35">
      <c r="A53" s="10" t="s">
        <v>238</v>
      </c>
      <c r="B53" s="10" t="s">
        <v>239</v>
      </c>
      <c r="C53" s="13" t="s">
        <v>457</v>
      </c>
      <c r="D53" s="13" t="s">
        <v>457</v>
      </c>
      <c r="E53" s="13" t="s">
        <v>457</v>
      </c>
      <c r="F53" s="13" t="s">
        <v>457</v>
      </c>
      <c r="G53" s="13" t="s">
        <v>457</v>
      </c>
      <c r="H53" s="13" t="s">
        <v>457</v>
      </c>
      <c r="I53" s="13" t="s">
        <v>457</v>
      </c>
      <c r="J53" s="13">
        <v>616.91</v>
      </c>
      <c r="K53" s="13">
        <v>621.52</v>
      </c>
      <c r="L53" s="13">
        <v>487.75</v>
      </c>
      <c r="M53" s="13">
        <v>534.45000000000005</v>
      </c>
    </row>
    <row r="54" spans="1:40" x14ac:dyDescent="0.35">
      <c r="A54" s="10" t="s">
        <v>240</v>
      </c>
      <c r="B54" s="10" t="s">
        <v>241</v>
      </c>
      <c r="C54" s="13">
        <v>6676.7052999999996</v>
      </c>
      <c r="D54" s="13">
        <v>5612.0331999999999</v>
      </c>
      <c r="E54" s="13">
        <v>8466.7566999999999</v>
      </c>
      <c r="F54" s="13">
        <v>8649.3945000000003</v>
      </c>
      <c r="G54" s="13">
        <v>9514.77</v>
      </c>
      <c r="H54" s="13">
        <v>7705.48</v>
      </c>
      <c r="I54" s="13">
        <v>9080.01</v>
      </c>
      <c r="J54" s="13">
        <v>4942.24</v>
      </c>
      <c r="K54" s="13">
        <v>1363.76</v>
      </c>
      <c r="L54" s="13">
        <v>1510.35</v>
      </c>
      <c r="M54" s="13">
        <v>4950.26</v>
      </c>
    </row>
    <row r="55" spans="1:40" x14ac:dyDescent="0.35">
      <c r="A55" s="6" t="s">
        <v>242</v>
      </c>
      <c r="B55" s="6" t="s">
        <v>243</v>
      </c>
      <c r="C55" s="19">
        <v>13767.500700000001</v>
      </c>
      <c r="D55" s="19">
        <v>14083.16</v>
      </c>
      <c r="E55" s="19">
        <v>17307.930400000001</v>
      </c>
      <c r="F55" s="19">
        <v>18539.644</v>
      </c>
      <c r="G55" s="19">
        <v>23360.76</v>
      </c>
      <c r="H55" s="19">
        <v>25426.89</v>
      </c>
      <c r="I55" s="19">
        <v>29198.38</v>
      </c>
      <c r="J55" s="19">
        <v>34081.769999999997</v>
      </c>
      <c r="K55" s="19">
        <v>29648.29</v>
      </c>
      <c r="L55" s="19">
        <v>30191.919999999998</v>
      </c>
      <c r="M55" s="19">
        <v>32104.73</v>
      </c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>
        <f>+(D55-C55)/C55</f>
        <v>2.2927857922680137E-2</v>
      </c>
      <c r="AA55" s="27">
        <f t="shared" ref="AA55:AI55" si="4">+(E55-D55)/D55</f>
        <v>0.2289805981044028</v>
      </c>
      <c r="AB55" s="27">
        <f t="shared" si="4"/>
        <v>7.1164695693483895E-2</v>
      </c>
      <c r="AC55" s="27">
        <f t="shared" si="4"/>
        <v>0.26004361248792035</v>
      </c>
      <c r="AD55" s="27">
        <f t="shared" si="4"/>
        <v>8.8444468416267324E-2</v>
      </c>
      <c r="AE55" s="27">
        <f t="shared" si="4"/>
        <v>0.14832683037524455</v>
      </c>
      <c r="AF55" s="27">
        <f t="shared" si="4"/>
        <v>0.16724866242579198</v>
      </c>
      <c r="AG55" s="27">
        <f t="shared" si="4"/>
        <v>-0.13008361948337765</v>
      </c>
      <c r="AH55" s="27">
        <f t="shared" si="4"/>
        <v>1.8335964738607095E-2</v>
      </c>
      <c r="AI55" s="27">
        <f t="shared" si="4"/>
        <v>6.3355030087520151E-2</v>
      </c>
      <c r="AJ55" s="27"/>
      <c r="AK55" s="27"/>
      <c r="AL55" s="27"/>
      <c r="AM55" s="27"/>
      <c r="AN55" s="27"/>
    </row>
    <row r="56" spans="1:40" x14ac:dyDescent="0.35">
      <c r="A56" s="10" t="s">
        <v>244</v>
      </c>
      <c r="B56" s="10" t="s">
        <v>245</v>
      </c>
      <c r="C56" s="13">
        <v>5065.6957000000002</v>
      </c>
      <c r="D56" s="13">
        <v>3943.5990999999999</v>
      </c>
      <c r="E56" s="13">
        <v>9276.2713999999996</v>
      </c>
      <c r="F56" s="13">
        <v>9691.4608000000007</v>
      </c>
      <c r="G56" s="13">
        <v>8056.61</v>
      </c>
      <c r="H56" s="13">
        <v>6878.78</v>
      </c>
      <c r="I56" s="13">
        <v>5532.98</v>
      </c>
      <c r="J56" s="13">
        <v>8207.75</v>
      </c>
      <c r="K56" s="13">
        <v>8285.6</v>
      </c>
      <c r="L56" s="13">
        <v>8593.15</v>
      </c>
      <c r="M56" s="13">
        <v>9823.36</v>
      </c>
    </row>
    <row r="57" spans="1:40" x14ac:dyDescent="0.35">
      <c r="A57" s="10" t="s">
        <v>246</v>
      </c>
      <c r="B57" s="10" t="s">
        <v>247</v>
      </c>
      <c r="C57" s="13">
        <v>5065.6957000000002</v>
      </c>
      <c r="D57" s="13">
        <v>3943.5990999999999</v>
      </c>
      <c r="E57" s="13">
        <v>9276.2713999999996</v>
      </c>
      <c r="F57" s="13">
        <v>9691.4608000000007</v>
      </c>
      <c r="G57" s="13">
        <v>8056.61</v>
      </c>
      <c r="H57" s="13">
        <v>6878.78</v>
      </c>
      <c r="I57" s="13">
        <v>5532.98</v>
      </c>
      <c r="J57" s="13">
        <v>7039.7</v>
      </c>
      <c r="K57" s="13">
        <v>7172.82</v>
      </c>
      <c r="L57" s="13">
        <v>7441.35</v>
      </c>
      <c r="M57" s="13">
        <v>7665.95</v>
      </c>
    </row>
    <row r="58" spans="1:40" x14ac:dyDescent="0.35">
      <c r="A58" s="10" t="s">
        <v>248</v>
      </c>
      <c r="B58" s="10" t="s">
        <v>249</v>
      </c>
      <c r="C58" s="13" t="s">
        <v>457</v>
      </c>
      <c r="D58" s="13" t="s">
        <v>457</v>
      </c>
      <c r="E58" s="13" t="s">
        <v>457</v>
      </c>
      <c r="F58" s="13" t="s">
        <v>457</v>
      </c>
      <c r="G58" s="13" t="s">
        <v>457</v>
      </c>
      <c r="H58" s="13">
        <v>0</v>
      </c>
      <c r="I58" s="13" t="s">
        <v>457</v>
      </c>
      <c r="J58" s="13">
        <v>1168.05</v>
      </c>
      <c r="K58" s="13">
        <v>1112.78</v>
      </c>
      <c r="L58" s="13">
        <v>1151.8</v>
      </c>
      <c r="M58" s="13">
        <v>2157.41</v>
      </c>
    </row>
    <row r="59" spans="1:40" x14ac:dyDescent="0.35">
      <c r="A59" s="11" t="s">
        <v>250</v>
      </c>
      <c r="B59" s="11" t="s">
        <v>251</v>
      </c>
      <c r="C59" s="24" t="s">
        <v>457</v>
      </c>
      <c r="D59" s="24" t="s">
        <v>457</v>
      </c>
      <c r="E59" s="24" t="s">
        <v>457</v>
      </c>
      <c r="F59" s="24" t="s">
        <v>457</v>
      </c>
      <c r="G59" s="24" t="s">
        <v>457</v>
      </c>
      <c r="H59" s="24">
        <v>0</v>
      </c>
      <c r="I59" s="24" t="s">
        <v>457</v>
      </c>
      <c r="J59" s="24" t="s">
        <v>457</v>
      </c>
      <c r="K59" s="24" t="s">
        <v>457</v>
      </c>
      <c r="L59" s="24" t="s">
        <v>457</v>
      </c>
      <c r="M59" s="24" t="s">
        <v>457</v>
      </c>
    </row>
    <row r="60" spans="1:40" x14ac:dyDescent="0.35">
      <c r="A60" s="10" t="s">
        <v>252</v>
      </c>
      <c r="B60" s="10" t="s">
        <v>253</v>
      </c>
      <c r="C60" s="13">
        <v>1600.4123999999999</v>
      </c>
      <c r="D60" s="13">
        <v>1956.7170000000001</v>
      </c>
      <c r="E60" s="13">
        <v>2875.8247999999999</v>
      </c>
      <c r="F60" s="13">
        <v>2991.8485000000001</v>
      </c>
      <c r="G60" s="13">
        <v>3509.28</v>
      </c>
      <c r="H60" s="13">
        <v>5131.47</v>
      </c>
      <c r="I60" s="13">
        <v>5465.51</v>
      </c>
      <c r="J60" s="13">
        <v>2104.3200000000002</v>
      </c>
      <c r="K60" s="13">
        <v>1559.38</v>
      </c>
      <c r="L60" s="13">
        <v>1443.64</v>
      </c>
      <c r="M60" s="13">
        <v>4915.8900000000003</v>
      </c>
    </row>
    <row r="61" spans="1:40" x14ac:dyDescent="0.35">
      <c r="A61" s="10" t="s">
        <v>254</v>
      </c>
      <c r="B61" s="10" t="s">
        <v>255</v>
      </c>
      <c r="C61" s="13" t="s">
        <v>457</v>
      </c>
      <c r="D61" s="13" t="s">
        <v>457</v>
      </c>
      <c r="E61" s="13" t="s">
        <v>457</v>
      </c>
      <c r="F61" s="13" t="s">
        <v>457</v>
      </c>
      <c r="G61" s="13" t="s">
        <v>457</v>
      </c>
      <c r="H61" s="13">
        <v>0</v>
      </c>
      <c r="I61" s="13" t="s">
        <v>457</v>
      </c>
      <c r="J61" s="13">
        <v>0</v>
      </c>
      <c r="K61" s="13">
        <v>0</v>
      </c>
      <c r="L61" s="13">
        <v>0</v>
      </c>
      <c r="M61" s="13" t="s">
        <v>457</v>
      </c>
    </row>
    <row r="62" spans="1:40" x14ac:dyDescent="0.35">
      <c r="A62" s="10" t="s">
        <v>256</v>
      </c>
      <c r="B62" s="10" t="s">
        <v>257</v>
      </c>
      <c r="C62" s="13" t="s">
        <v>457</v>
      </c>
      <c r="D62" s="13" t="s">
        <v>457</v>
      </c>
      <c r="E62" s="13" t="s">
        <v>457</v>
      </c>
      <c r="F62" s="13" t="s">
        <v>457</v>
      </c>
      <c r="G62" s="13" t="s">
        <v>457</v>
      </c>
      <c r="H62" s="13">
        <v>0</v>
      </c>
      <c r="I62" s="13" t="s">
        <v>457</v>
      </c>
      <c r="J62" s="13" t="s">
        <v>457</v>
      </c>
      <c r="K62" s="13" t="s">
        <v>457</v>
      </c>
      <c r="L62" s="13" t="s">
        <v>457</v>
      </c>
      <c r="M62" s="13" t="s">
        <v>457</v>
      </c>
    </row>
    <row r="63" spans="1:40" x14ac:dyDescent="0.35">
      <c r="A63" s="11" t="s">
        <v>258</v>
      </c>
      <c r="B63" s="11" t="s">
        <v>259</v>
      </c>
      <c r="C63" s="24" t="s">
        <v>457</v>
      </c>
      <c r="D63" s="24" t="s">
        <v>457</v>
      </c>
      <c r="E63" s="24" t="s">
        <v>457</v>
      </c>
      <c r="F63" s="24" t="s">
        <v>457</v>
      </c>
      <c r="G63" s="24" t="s">
        <v>457</v>
      </c>
      <c r="H63" s="24">
        <v>0</v>
      </c>
      <c r="I63" s="24" t="s">
        <v>457</v>
      </c>
      <c r="J63" s="24" t="s">
        <v>457</v>
      </c>
      <c r="K63" s="24" t="s">
        <v>457</v>
      </c>
      <c r="L63" s="24" t="s">
        <v>457</v>
      </c>
      <c r="M63" s="24" t="s">
        <v>457</v>
      </c>
    </row>
    <row r="64" spans="1:40" x14ac:dyDescent="0.35">
      <c r="A64" s="11" t="s">
        <v>260</v>
      </c>
      <c r="B64" s="11" t="s">
        <v>261</v>
      </c>
      <c r="C64" s="24" t="s">
        <v>457</v>
      </c>
      <c r="D64" s="24" t="s">
        <v>457</v>
      </c>
      <c r="E64" s="24" t="s">
        <v>457</v>
      </c>
      <c r="F64" s="24" t="s">
        <v>457</v>
      </c>
      <c r="G64" s="24" t="s">
        <v>457</v>
      </c>
      <c r="H64" s="24">
        <v>0</v>
      </c>
      <c r="I64" s="24" t="s">
        <v>457</v>
      </c>
      <c r="J64" s="24" t="s">
        <v>457</v>
      </c>
      <c r="K64" s="24" t="s">
        <v>457</v>
      </c>
      <c r="L64" s="24" t="s">
        <v>457</v>
      </c>
      <c r="M64" s="24" t="s">
        <v>457</v>
      </c>
    </row>
    <row r="65" spans="1:35" x14ac:dyDescent="0.35">
      <c r="A65" s="10" t="s">
        <v>234</v>
      </c>
      <c r="B65" s="10" t="s">
        <v>262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 t="s">
        <v>457</v>
      </c>
    </row>
    <row r="66" spans="1:35" x14ac:dyDescent="0.35">
      <c r="A66" s="10" t="s">
        <v>238</v>
      </c>
      <c r="B66" s="10" t="s">
        <v>263</v>
      </c>
      <c r="C66" s="13">
        <v>821.3125</v>
      </c>
      <c r="D66" s="13">
        <v>782.46900000000005</v>
      </c>
      <c r="E66" s="13">
        <v>118.50149999999999</v>
      </c>
      <c r="F66" s="13">
        <v>97.772000000000006</v>
      </c>
      <c r="G66" s="13">
        <v>40.299999999999997</v>
      </c>
      <c r="H66" s="13">
        <v>673.95</v>
      </c>
      <c r="I66" s="13">
        <v>440.03</v>
      </c>
      <c r="J66" s="13">
        <v>398.83</v>
      </c>
      <c r="K66" s="13">
        <v>426.14</v>
      </c>
      <c r="L66" s="13">
        <v>388.95</v>
      </c>
      <c r="M66" s="13">
        <v>1374.24</v>
      </c>
    </row>
    <row r="67" spans="1:35" x14ac:dyDescent="0.35">
      <c r="A67" s="10" t="s">
        <v>236</v>
      </c>
      <c r="B67" s="10" t="s">
        <v>264</v>
      </c>
      <c r="C67" s="13" t="s">
        <v>457</v>
      </c>
      <c r="D67" s="13" t="s">
        <v>457</v>
      </c>
      <c r="E67" s="13" t="s">
        <v>457</v>
      </c>
      <c r="F67" s="13" t="s">
        <v>457</v>
      </c>
      <c r="G67" s="13" t="s">
        <v>457</v>
      </c>
      <c r="H67" s="13">
        <v>0</v>
      </c>
      <c r="I67" s="13" t="s">
        <v>457</v>
      </c>
      <c r="J67" s="13" t="s">
        <v>457</v>
      </c>
      <c r="K67" s="13" t="s">
        <v>457</v>
      </c>
      <c r="L67" s="13" t="s">
        <v>457</v>
      </c>
      <c r="M67" s="13" t="s">
        <v>457</v>
      </c>
    </row>
    <row r="68" spans="1:35" x14ac:dyDescent="0.35">
      <c r="A68" s="10" t="s">
        <v>265</v>
      </c>
      <c r="B68" s="10" t="s">
        <v>266</v>
      </c>
      <c r="C68" s="13">
        <v>779.09990000000005</v>
      </c>
      <c r="D68" s="13">
        <v>1174.2481</v>
      </c>
      <c r="E68" s="13">
        <v>2757.3233</v>
      </c>
      <c r="F68" s="13">
        <v>2894.0765000000001</v>
      </c>
      <c r="G68" s="13">
        <v>3468.98</v>
      </c>
      <c r="H68" s="13">
        <v>4457.5200000000004</v>
      </c>
      <c r="I68" s="13">
        <v>5025.4799999999996</v>
      </c>
      <c r="J68" s="13">
        <v>1705.49</v>
      </c>
      <c r="K68" s="13">
        <v>1133.24</v>
      </c>
      <c r="L68" s="13">
        <v>1054.69</v>
      </c>
      <c r="M68" s="13">
        <v>3541.65</v>
      </c>
    </row>
    <row r="69" spans="1:35" x14ac:dyDescent="0.35">
      <c r="A69" s="6" t="s">
        <v>267</v>
      </c>
      <c r="B69" s="6" t="s">
        <v>268</v>
      </c>
      <c r="C69" s="19">
        <v>6666.1081000000004</v>
      </c>
      <c r="D69" s="19">
        <v>5900.3161</v>
      </c>
      <c r="E69" s="19">
        <v>12152.0962</v>
      </c>
      <c r="F69" s="19">
        <v>12683.309300000001</v>
      </c>
      <c r="G69" s="19">
        <v>11565.89</v>
      </c>
      <c r="H69" s="19">
        <v>12010.25</v>
      </c>
      <c r="I69" s="19">
        <v>10998.49</v>
      </c>
      <c r="J69" s="19">
        <v>10312.07</v>
      </c>
      <c r="K69" s="19">
        <v>9844.98</v>
      </c>
      <c r="L69" s="19">
        <v>10036.790000000001</v>
      </c>
      <c r="M69" s="19">
        <v>14739.25</v>
      </c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>
        <f>+(D69-C69)/C69</f>
        <v>-0.11487842508884612</v>
      </c>
      <c r="AA69" s="27">
        <f t="shared" ref="AA69:AI70" si="5">+(E69-D69)/D69</f>
        <v>1.0595669781149522</v>
      </c>
      <c r="AB69" s="27">
        <f t="shared" si="5"/>
        <v>4.3713701015632253E-2</v>
      </c>
      <c r="AC69" s="27">
        <f t="shared" si="5"/>
        <v>-8.8101557217405507E-2</v>
      </c>
      <c r="AD69" s="27">
        <f t="shared" si="5"/>
        <v>3.8419870844353575E-2</v>
      </c>
      <c r="AE69" s="27">
        <f t="shared" si="5"/>
        <v>-8.4241377157011743E-2</v>
      </c>
      <c r="AF69" s="27">
        <f t="shared" si="5"/>
        <v>-6.2410385425635706E-2</v>
      </c>
      <c r="AG69" s="27">
        <f t="shared" si="5"/>
        <v>-4.5295464441183986E-2</v>
      </c>
      <c r="AH69" s="27">
        <f t="shared" si="5"/>
        <v>1.9483025866990213E-2</v>
      </c>
      <c r="AI69" s="27">
        <f t="shared" si="5"/>
        <v>0.46852230643462689</v>
      </c>
    </row>
    <row r="70" spans="1:35" x14ac:dyDescent="0.35">
      <c r="A70" s="6" t="s">
        <v>269</v>
      </c>
      <c r="B70" s="6" t="s">
        <v>270</v>
      </c>
      <c r="C70" s="19">
        <v>20433.608800000002</v>
      </c>
      <c r="D70" s="19">
        <v>19983.4761</v>
      </c>
      <c r="E70" s="19">
        <v>29460.026600000001</v>
      </c>
      <c r="F70" s="19">
        <v>31222.9532</v>
      </c>
      <c r="G70" s="19">
        <v>34926.65</v>
      </c>
      <c r="H70" s="19">
        <v>37437.14</v>
      </c>
      <c r="I70" s="19">
        <v>40196.870000000003</v>
      </c>
      <c r="J70" s="19">
        <v>44393.84</v>
      </c>
      <c r="K70" s="19">
        <v>39493.269999999997</v>
      </c>
      <c r="L70" s="19">
        <v>40228.71</v>
      </c>
      <c r="M70" s="19">
        <v>46843.98</v>
      </c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>
        <f>+(D70-C70)/C70</f>
        <v>-2.2029035810845213E-2</v>
      </c>
      <c r="AA70" s="27">
        <f t="shared" si="5"/>
        <v>0.47421932263326305</v>
      </c>
      <c r="AB70" s="27">
        <f t="shared" si="5"/>
        <v>5.984131053024911E-2</v>
      </c>
      <c r="AC70" s="27">
        <f t="shared" si="5"/>
        <v>0.11862096375944353</v>
      </c>
      <c r="AD70" s="27">
        <f t="shared" si="5"/>
        <v>7.1878923400898673E-2</v>
      </c>
      <c r="AE70" s="27">
        <f t="shared" si="5"/>
        <v>7.3716368290953932E-2</v>
      </c>
      <c r="AF70" s="27">
        <f t="shared" si="5"/>
        <v>0.10441036826996714</v>
      </c>
      <c r="AG70" s="27">
        <f t="shared" si="5"/>
        <v>-0.1103885133613132</v>
      </c>
      <c r="AH70" s="27">
        <f t="shared" si="5"/>
        <v>1.8621906973010905E-2</v>
      </c>
      <c r="AI70" s="27">
        <f t="shared" si="5"/>
        <v>0.16444151453029451</v>
      </c>
    </row>
    <row r="71" spans="1:35" x14ac:dyDescent="0.35">
      <c r="A71" s="10" t="s">
        <v>271</v>
      </c>
      <c r="B71" s="10" t="s">
        <v>272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</row>
    <row r="72" spans="1:35" x14ac:dyDescent="0.35">
      <c r="A72" s="10" t="s">
        <v>273</v>
      </c>
      <c r="B72" s="10" t="s">
        <v>274</v>
      </c>
      <c r="C72" s="13" t="s">
        <v>457</v>
      </c>
      <c r="D72" s="13" t="s">
        <v>457</v>
      </c>
      <c r="E72" s="13" t="s">
        <v>457</v>
      </c>
      <c r="F72" s="13" t="s">
        <v>457</v>
      </c>
      <c r="G72" s="13" t="s">
        <v>457</v>
      </c>
      <c r="H72" s="13" t="s">
        <v>457</v>
      </c>
      <c r="I72" s="13" t="s">
        <v>457</v>
      </c>
      <c r="J72" s="13">
        <v>2648.89</v>
      </c>
      <c r="K72" s="13">
        <v>1808.52</v>
      </c>
      <c r="L72" s="13">
        <v>1808.52</v>
      </c>
      <c r="M72" s="13">
        <v>1910.36</v>
      </c>
    </row>
    <row r="73" spans="1:35" x14ac:dyDescent="0.35">
      <c r="A73" s="10" t="s">
        <v>275</v>
      </c>
      <c r="B73" s="10" t="s">
        <v>276</v>
      </c>
      <c r="C73" s="13">
        <v>452.13029999999998</v>
      </c>
      <c r="D73" s="13">
        <v>452.13029999999998</v>
      </c>
      <c r="E73" s="13">
        <v>1808.5211999999999</v>
      </c>
      <c r="F73" s="13">
        <v>1808.5211999999999</v>
      </c>
      <c r="G73" s="13">
        <v>1808.52</v>
      </c>
      <c r="H73" s="13">
        <v>1808.5211999999999</v>
      </c>
      <c r="I73" s="13">
        <v>1808.5211999999999</v>
      </c>
      <c r="J73" s="13">
        <v>1808.52</v>
      </c>
      <c r="K73" s="13">
        <v>1808.52</v>
      </c>
      <c r="L73" s="13">
        <v>1808.52</v>
      </c>
      <c r="M73" s="13">
        <v>1811.52</v>
      </c>
    </row>
    <row r="74" spans="1:35" x14ac:dyDescent="0.35">
      <c r="A74" s="10" t="s">
        <v>277</v>
      </c>
      <c r="B74" s="10" t="s">
        <v>278</v>
      </c>
      <c r="C74" s="13" t="s">
        <v>457</v>
      </c>
      <c r="D74" s="13" t="s">
        <v>457</v>
      </c>
      <c r="E74" s="13" t="s">
        <v>457</v>
      </c>
      <c r="F74" s="13" t="s">
        <v>457</v>
      </c>
      <c r="G74" s="13" t="s">
        <v>457</v>
      </c>
      <c r="H74" s="13" t="s">
        <v>457</v>
      </c>
      <c r="I74" s="13" t="s">
        <v>457</v>
      </c>
      <c r="J74" s="13">
        <v>840.37</v>
      </c>
      <c r="K74" s="13">
        <v>0</v>
      </c>
      <c r="L74" s="13">
        <v>0</v>
      </c>
      <c r="M74" s="13">
        <v>98.84</v>
      </c>
    </row>
    <row r="75" spans="1:35" x14ac:dyDescent="0.35">
      <c r="A75" s="10" t="s">
        <v>279</v>
      </c>
      <c r="B75" s="10" t="s">
        <v>280</v>
      </c>
      <c r="C75" s="13" t="s">
        <v>457</v>
      </c>
      <c r="D75" s="13" t="s">
        <v>457</v>
      </c>
      <c r="E75" s="13" t="s">
        <v>457</v>
      </c>
      <c r="F75" s="13" t="s">
        <v>457</v>
      </c>
      <c r="G75" s="13" t="s">
        <v>457</v>
      </c>
      <c r="H75" s="13">
        <v>0</v>
      </c>
      <c r="I75" s="13" t="s">
        <v>457</v>
      </c>
      <c r="J75" s="13" t="s">
        <v>457</v>
      </c>
      <c r="K75" s="13" t="s">
        <v>457</v>
      </c>
      <c r="L75" s="13" t="s">
        <v>457</v>
      </c>
      <c r="M75" s="13">
        <v>0</v>
      </c>
    </row>
    <row r="76" spans="1:35" x14ac:dyDescent="0.35">
      <c r="A76" s="10" t="s">
        <v>281</v>
      </c>
      <c r="B76" s="10" t="s">
        <v>282</v>
      </c>
      <c r="C76" s="13" t="s">
        <v>457</v>
      </c>
      <c r="D76" s="13" t="s">
        <v>457</v>
      </c>
      <c r="E76" s="13" t="s">
        <v>457</v>
      </c>
      <c r="F76" s="13" t="s">
        <v>457</v>
      </c>
      <c r="G76" s="13" t="s">
        <v>457</v>
      </c>
      <c r="H76" s="13" t="s">
        <v>457</v>
      </c>
      <c r="I76" s="13" t="s">
        <v>457</v>
      </c>
      <c r="J76" s="13">
        <v>17439.669999999998</v>
      </c>
      <c r="K76" s="13">
        <v>16953.060000000001</v>
      </c>
      <c r="L76" s="13">
        <v>21964.240000000002</v>
      </c>
      <c r="M76" s="13">
        <v>26340.080000000002</v>
      </c>
    </row>
    <row r="77" spans="1:35" x14ac:dyDescent="0.35">
      <c r="A77" s="10" t="s">
        <v>283</v>
      </c>
      <c r="B77" s="10" t="s">
        <v>284</v>
      </c>
      <c r="C77" s="13">
        <v>7593.1611000000003</v>
      </c>
      <c r="D77" s="13">
        <v>9216.5571999999993</v>
      </c>
      <c r="E77" s="13">
        <v>12118.4794</v>
      </c>
      <c r="F77" s="13">
        <v>14006.8727</v>
      </c>
      <c r="G77" s="13">
        <v>15201.36</v>
      </c>
      <c r="H77" s="13">
        <v>16542.318800000001</v>
      </c>
      <c r="I77" s="13">
        <v>17311.018800000002</v>
      </c>
      <c r="J77" s="13">
        <v>2641.66</v>
      </c>
      <c r="K77" s="13">
        <v>1113.9000000000001</v>
      </c>
      <c r="L77" s="13">
        <v>1238.5</v>
      </c>
      <c r="M77" s="13">
        <v>1272.3900000000001</v>
      </c>
    </row>
    <row r="78" spans="1:35" x14ac:dyDescent="0.35">
      <c r="A78" s="6" t="s">
        <v>285</v>
      </c>
      <c r="B78" s="6" t="s">
        <v>286</v>
      </c>
      <c r="C78" s="19">
        <v>8045.2914000000001</v>
      </c>
      <c r="D78" s="19">
        <v>9668.6875</v>
      </c>
      <c r="E78" s="19">
        <v>13927.000599999999</v>
      </c>
      <c r="F78" s="19">
        <v>15815.393899999999</v>
      </c>
      <c r="G78" s="19">
        <v>17009.88</v>
      </c>
      <c r="H78" s="19">
        <v>18350.84</v>
      </c>
      <c r="I78" s="19">
        <v>19119.54</v>
      </c>
      <c r="J78" s="19">
        <v>22730.22</v>
      </c>
      <c r="K78" s="19">
        <v>19875.48</v>
      </c>
      <c r="L78" s="19">
        <v>25011.26</v>
      </c>
      <c r="M78" s="19">
        <v>29522.83</v>
      </c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>
        <f>+(D78-C78)/C78</f>
        <v>0.20178213805903911</v>
      </c>
      <c r="AA78" s="27">
        <f t="shared" ref="AA78:AI78" si="6">+(E78-D78)/D78</f>
        <v>0.44042307707224992</v>
      </c>
      <c r="AB78" s="27">
        <f t="shared" si="6"/>
        <v>0.13559224661769598</v>
      </c>
      <c r="AC78" s="27">
        <f t="shared" si="6"/>
        <v>7.5526800505424152E-2</v>
      </c>
      <c r="AD78" s="27">
        <f t="shared" si="6"/>
        <v>7.8834183427513832E-2</v>
      </c>
      <c r="AE78" s="27">
        <f t="shared" si="6"/>
        <v>4.1889090635633071E-2</v>
      </c>
      <c r="AF78" s="27">
        <f t="shared" si="6"/>
        <v>0.18884763963986581</v>
      </c>
      <c r="AG78" s="27">
        <f t="shared" si="6"/>
        <v>-0.12559227319401225</v>
      </c>
      <c r="AH78" s="27">
        <f t="shared" si="6"/>
        <v>0.25839778460696289</v>
      </c>
      <c r="AI78" s="27">
        <f t="shared" si="6"/>
        <v>0.18038155614711149</v>
      </c>
    </row>
    <row r="79" spans="1:35" x14ac:dyDescent="0.35">
      <c r="A79" s="10" t="s">
        <v>287</v>
      </c>
      <c r="B79" s="10" t="s">
        <v>288</v>
      </c>
      <c r="C79" s="13">
        <v>372.66820000000001</v>
      </c>
      <c r="D79" s="13">
        <v>472.05410000000001</v>
      </c>
      <c r="E79" s="13">
        <v>608.93349999999998</v>
      </c>
      <c r="F79" s="13">
        <v>671.96379999999999</v>
      </c>
      <c r="G79" s="13">
        <v>536.04999999999995</v>
      </c>
      <c r="H79" s="13">
        <v>652.85</v>
      </c>
      <c r="I79" s="13">
        <v>724.14</v>
      </c>
      <c r="J79" s="13">
        <v>949.92</v>
      </c>
      <c r="K79" s="13">
        <v>1265.94</v>
      </c>
      <c r="L79" s="13">
        <v>1485.34</v>
      </c>
      <c r="M79" s="13">
        <v>1694.82</v>
      </c>
    </row>
    <row r="80" spans="1:35" x14ac:dyDescent="0.35">
      <c r="A80" s="6" t="s">
        <v>289</v>
      </c>
      <c r="B80" s="6" t="s">
        <v>290</v>
      </c>
      <c r="C80" s="19">
        <v>8417.9596000000001</v>
      </c>
      <c r="D80" s="19">
        <v>10140.741599999999</v>
      </c>
      <c r="E80" s="19">
        <v>14535.9341</v>
      </c>
      <c r="F80" s="19">
        <v>16487.3577</v>
      </c>
      <c r="G80" s="19">
        <v>17545.93</v>
      </c>
      <c r="H80" s="19">
        <v>19003.689999999999</v>
      </c>
      <c r="I80" s="19">
        <v>19843.68</v>
      </c>
      <c r="J80" s="19">
        <v>23680.14</v>
      </c>
      <c r="K80" s="19">
        <v>21141.42</v>
      </c>
      <c r="L80" s="19">
        <v>26496.6</v>
      </c>
      <c r="M80" s="19">
        <v>31217.65</v>
      </c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>
        <f>C80/C70</f>
        <v>0.41196636787917751</v>
      </c>
      <c r="AA80" s="27">
        <f t="shared" ref="AA80:AI80" si="7">D80/D70</f>
        <v>0.50745633788908229</v>
      </c>
      <c r="AB80" s="27">
        <f t="shared" si="7"/>
        <v>0.49341211728573253</v>
      </c>
      <c r="AC80" s="27">
        <f t="shared" si="7"/>
        <v>0.52805247454939663</v>
      </c>
      <c r="AD80" s="27">
        <f t="shared" si="7"/>
        <v>0.50236509942980501</v>
      </c>
      <c r="AE80" s="27">
        <f t="shared" si="7"/>
        <v>0.50761596639059503</v>
      </c>
      <c r="AF80" s="27">
        <f t="shared" si="7"/>
        <v>0.49366231748889899</v>
      </c>
      <c r="AG80" s="27">
        <f t="shared" si="7"/>
        <v>0.53341049118526362</v>
      </c>
      <c r="AH80" s="27">
        <f t="shared" si="7"/>
        <v>0.5353170299648522</v>
      </c>
      <c r="AI80" s="27">
        <f t="shared" si="7"/>
        <v>0.65864900962521544</v>
      </c>
    </row>
    <row r="81" spans="1:35" x14ac:dyDescent="0.35">
      <c r="A81" s="6" t="s">
        <v>291</v>
      </c>
      <c r="B81" s="6" t="s">
        <v>292</v>
      </c>
      <c r="C81" s="19">
        <v>28851.5684</v>
      </c>
      <c r="D81" s="19">
        <v>30124.217700000001</v>
      </c>
      <c r="E81" s="19">
        <v>43995.960700000003</v>
      </c>
      <c r="F81" s="19">
        <v>47710.310899999997</v>
      </c>
      <c r="G81" s="19">
        <v>52472.58</v>
      </c>
      <c r="H81" s="19">
        <v>56440.83</v>
      </c>
      <c r="I81" s="19">
        <v>60040.55</v>
      </c>
      <c r="J81" s="19">
        <v>68073.98</v>
      </c>
      <c r="K81" s="19">
        <v>60634.69</v>
      </c>
      <c r="L81" s="19">
        <v>66725.31</v>
      </c>
      <c r="M81" s="19">
        <v>78061.63</v>
      </c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>
        <f>+(D81-C81)/D81</f>
        <v>4.224671699939285E-2</v>
      </c>
      <c r="AA81" s="27">
        <f t="shared" ref="AA81:AI81" si="8">+(E81-D81)/E81</f>
        <v>0.31529583123752541</v>
      </c>
      <c r="AB81" s="27">
        <f t="shared" si="8"/>
        <v>7.7852148307840804E-2</v>
      </c>
      <c r="AC81" s="27">
        <f t="shared" si="8"/>
        <v>9.0757288854483711E-2</v>
      </c>
      <c r="AD81" s="27">
        <f t="shared" si="8"/>
        <v>7.0308143944729368E-2</v>
      </c>
      <c r="AE81" s="27">
        <f t="shared" si="8"/>
        <v>5.9954813871625108E-2</v>
      </c>
      <c r="AF81" s="27">
        <f t="shared" si="8"/>
        <v>0.11801028821878776</v>
      </c>
      <c r="AG81" s="27">
        <f t="shared" si="8"/>
        <v>-0.12269032792944094</v>
      </c>
      <c r="AH81" s="27">
        <f t="shared" si="8"/>
        <v>9.1279006422000819E-2</v>
      </c>
      <c r="AI81" s="27">
        <f t="shared" si="8"/>
        <v>0.14522269135297336</v>
      </c>
    </row>
    <row r="82" spans="1:35" x14ac:dyDescent="0.35">
      <c r="A82" s="6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35" x14ac:dyDescent="0.35">
      <c r="A83" s="6" t="s">
        <v>116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35" x14ac:dyDescent="0.35">
      <c r="A84" s="10" t="s">
        <v>117</v>
      </c>
      <c r="B84" s="10" t="s">
        <v>118</v>
      </c>
      <c r="C84" s="12" t="s">
        <v>119</v>
      </c>
      <c r="D84" s="12" t="s">
        <v>119</v>
      </c>
      <c r="E84" s="12" t="s">
        <v>119</v>
      </c>
      <c r="F84" s="12" t="s">
        <v>119</v>
      </c>
      <c r="G84" s="12" t="s">
        <v>119</v>
      </c>
      <c r="H84" s="12" t="s">
        <v>119</v>
      </c>
      <c r="I84" s="12" t="s">
        <v>119</v>
      </c>
      <c r="J84" s="12" t="s">
        <v>119</v>
      </c>
      <c r="K84" s="12" t="s">
        <v>119</v>
      </c>
      <c r="L84" s="12" t="s">
        <v>119</v>
      </c>
      <c r="M84" s="12" t="s">
        <v>119</v>
      </c>
    </row>
    <row r="85" spans="1:35" x14ac:dyDescent="0.35">
      <c r="A85" s="10" t="s">
        <v>293</v>
      </c>
      <c r="B85" s="10" t="s">
        <v>294</v>
      </c>
      <c r="C85" s="13" t="s">
        <v>457</v>
      </c>
      <c r="D85" s="13" t="s">
        <v>457</v>
      </c>
      <c r="E85" s="13" t="s">
        <v>457</v>
      </c>
      <c r="F85" s="13" t="s">
        <v>457</v>
      </c>
      <c r="G85" s="13" t="s">
        <v>457</v>
      </c>
      <c r="H85" s="13" t="s">
        <v>457</v>
      </c>
      <c r="I85" s="13" t="s">
        <v>457</v>
      </c>
      <c r="J85" s="13" t="s">
        <v>457</v>
      </c>
      <c r="K85" s="13" t="s">
        <v>457</v>
      </c>
      <c r="L85" s="13" t="s">
        <v>457</v>
      </c>
      <c r="M85" s="13">
        <v>181.15209999999999</v>
      </c>
    </row>
    <row r="86" spans="1:35" x14ac:dyDescent="0.35">
      <c r="A86" s="10" t="s">
        <v>295</v>
      </c>
      <c r="B86" s="10" t="s">
        <v>296</v>
      </c>
      <c r="C86" s="13" t="s">
        <v>457</v>
      </c>
      <c r="D86" s="13" t="s">
        <v>457</v>
      </c>
      <c r="E86" s="13" t="s">
        <v>457</v>
      </c>
      <c r="F86" s="13" t="s">
        <v>457</v>
      </c>
      <c r="G86" s="13" t="s">
        <v>457</v>
      </c>
      <c r="H86" s="13" t="s">
        <v>457</v>
      </c>
      <c r="I86" s="13" t="s">
        <v>457</v>
      </c>
      <c r="J86" s="13" t="s">
        <v>457</v>
      </c>
      <c r="K86" s="13" t="s">
        <v>457</v>
      </c>
      <c r="L86" s="13" t="s">
        <v>457</v>
      </c>
      <c r="M86" s="13">
        <v>0</v>
      </c>
    </row>
    <row r="87" spans="1:35" x14ac:dyDescent="0.35">
      <c r="A87" s="10" t="s">
        <v>297</v>
      </c>
      <c r="B87" s="10" t="s">
        <v>298</v>
      </c>
      <c r="C87" s="13" t="s">
        <v>457</v>
      </c>
      <c r="D87" s="13" t="s">
        <v>457</v>
      </c>
      <c r="E87" s="13" t="s">
        <v>457</v>
      </c>
      <c r="F87" s="13" t="s">
        <v>457</v>
      </c>
      <c r="G87" s="13" t="s">
        <v>457</v>
      </c>
      <c r="H87" s="13" t="s">
        <v>457</v>
      </c>
      <c r="I87" s="13" t="s">
        <v>457</v>
      </c>
      <c r="J87" s="13">
        <v>0</v>
      </c>
      <c r="K87" s="13">
        <v>0</v>
      </c>
      <c r="L87" s="13">
        <v>0</v>
      </c>
      <c r="M87" s="13">
        <v>0</v>
      </c>
    </row>
    <row r="88" spans="1:35" x14ac:dyDescent="0.35">
      <c r="A88" s="10" t="s">
        <v>299</v>
      </c>
      <c r="B88" s="10" t="s">
        <v>300</v>
      </c>
      <c r="C88" s="13" t="s">
        <v>457</v>
      </c>
      <c r="D88" s="13" t="s">
        <v>457</v>
      </c>
      <c r="E88" s="13" t="s">
        <v>457</v>
      </c>
      <c r="F88" s="13" t="s">
        <v>457</v>
      </c>
      <c r="G88" s="13" t="s">
        <v>457</v>
      </c>
      <c r="H88" s="13">
        <v>0</v>
      </c>
      <c r="I88" s="13" t="s">
        <v>457</v>
      </c>
      <c r="J88" s="13" t="s">
        <v>457</v>
      </c>
      <c r="K88" s="13" t="s">
        <v>457</v>
      </c>
      <c r="L88" s="13" t="s">
        <v>457</v>
      </c>
      <c r="M88" s="13" t="s">
        <v>457</v>
      </c>
    </row>
    <row r="89" spans="1:35" x14ac:dyDescent="0.35">
      <c r="A89" s="10" t="s">
        <v>301</v>
      </c>
      <c r="B89" s="10" t="s">
        <v>302</v>
      </c>
      <c r="C89" s="13">
        <v>4368.2782999999999</v>
      </c>
      <c r="D89" s="13">
        <v>5112.6876000000002</v>
      </c>
      <c r="E89" s="13">
        <v>9935.2021000000004</v>
      </c>
      <c r="F89" s="13">
        <v>11874.304099999999</v>
      </c>
      <c r="G89" s="13">
        <v>12981.24</v>
      </c>
      <c r="H89" s="13">
        <v>16704.29</v>
      </c>
      <c r="I89" s="13">
        <v>16606.349999999999</v>
      </c>
      <c r="J89" s="13">
        <v>19452.39</v>
      </c>
      <c r="K89" s="13">
        <v>19039.060000000001</v>
      </c>
      <c r="L89" s="13">
        <v>18760.490000000002</v>
      </c>
      <c r="M89" s="13">
        <v>18029.12</v>
      </c>
    </row>
    <row r="90" spans="1:35" x14ac:dyDescent="0.35">
      <c r="A90" s="10" t="s">
        <v>303</v>
      </c>
      <c r="B90" s="10" t="s">
        <v>304</v>
      </c>
      <c r="C90" s="14">
        <v>51.892400000000002</v>
      </c>
      <c r="D90" s="14">
        <v>50.417299999999997</v>
      </c>
      <c r="E90" s="14">
        <v>68.349299999999999</v>
      </c>
      <c r="F90" s="14">
        <v>72.020700000000005</v>
      </c>
      <c r="G90" s="14">
        <v>73.984300000000005</v>
      </c>
      <c r="H90" s="14">
        <v>87.900199999999998</v>
      </c>
      <c r="I90" s="14">
        <v>83.6858</v>
      </c>
      <c r="J90" s="14">
        <v>82.1464</v>
      </c>
      <c r="K90" s="14">
        <v>90.055700000000002</v>
      </c>
      <c r="L90" s="14">
        <v>70.803399999999996</v>
      </c>
      <c r="M90" s="14">
        <v>57.753</v>
      </c>
    </row>
    <row r="91" spans="1:35" x14ac:dyDescent="0.35">
      <c r="A91" s="10" t="s">
        <v>305</v>
      </c>
      <c r="B91" s="10" t="s">
        <v>306</v>
      </c>
      <c r="C91" s="14">
        <v>10.6877</v>
      </c>
      <c r="D91" s="14">
        <v>24.489000000000001</v>
      </c>
      <c r="E91" s="14">
        <v>13.579599999999999</v>
      </c>
      <c r="F91" s="14">
        <v>18.5884</v>
      </c>
      <c r="G91" s="14">
        <v>19.755800000000001</v>
      </c>
      <c r="H91" s="14">
        <v>19.402999999999999</v>
      </c>
      <c r="I91" s="14">
        <v>19.939399999999999</v>
      </c>
      <c r="J91" s="14">
        <v>24.761900000000001</v>
      </c>
      <c r="K91" s="14">
        <v>28.3004</v>
      </c>
      <c r="L91" s="14">
        <v>34.090400000000002</v>
      </c>
      <c r="M91" s="14">
        <v>29.854299999999999</v>
      </c>
    </row>
    <row r="92" spans="1:35" x14ac:dyDescent="0.35">
      <c r="A92" s="10" t="s">
        <v>307</v>
      </c>
      <c r="B92" s="10" t="s">
        <v>308</v>
      </c>
      <c r="C92" s="14">
        <v>0.99299999999999999</v>
      </c>
      <c r="D92" s="14">
        <v>1.1044</v>
      </c>
      <c r="E92" s="14">
        <v>1.2189000000000001</v>
      </c>
      <c r="F92" s="14">
        <v>1.0813999999999999</v>
      </c>
      <c r="G92" s="14">
        <v>1.0166999999999999</v>
      </c>
      <c r="H92" s="14">
        <v>0.98229999999999995</v>
      </c>
      <c r="I92" s="14">
        <v>0.97889999999999999</v>
      </c>
      <c r="J92" s="14">
        <v>1.0907</v>
      </c>
      <c r="K92" s="14">
        <v>1.1549</v>
      </c>
      <c r="L92" s="14">
        <v>1.2705</v>
      </c>
      <c r="M92" s="14">
        <v>1.3269</v>
      </c>
    </row>
    <row r="93" spans="1:35" x14ac:dyDescent="0.35">
      <c r="A93" s="10" t="s">
        <v>309</v>
      </c>
      <c r="B93" s="10" t="s">
        <v>310</v>
      </c>
      <c r="C93" s="14" t="s">
        <v>457</v>
      </c>
      <c r="D93" s="14">
        <v>83.567300000000003</v>
      </c>
      <c r="E93" s="14">
        <v>131.98089999999999</v>
      </c>
      <c r="F93" s="14">
        <v>176.77940000000001</v>
      </c>
      <c r="G93" s="14">
        <v>159.73099999999999</v>
      </c>
      <c r="H93" s="14">
        <v>156.48150000000001</v>
      </c>
      <c r="I93" s="14">
        <v>159.4819</v>
      </c>
      <c r="J93" s="14">
        <v>196.47059999999999</v>
      </c>
      <c r="K93" s="14">
        <v>150.06819999999999</v>
      </c>
      <c r="L93" s="14">
        <v>136.91229999999999</v>
      </c>
      <c r="M93" s="14">
        <v>139.90790000000001</v>
      </c>
    </row>
    <row r="94" spans="1:35" x14ac:dyDescent="0.35">
      <c r="A94" s="10" t="s">
        <v>311</v>
      </c>
      <c r="B94" s="10" t="s">
        <v>312</v>
      </c>
      <c r="C94" s="14" t="s">
        <v>457</v>
      </c>
      <c r="D94" s="14" t="s">
        <v>457</v>
      </c>
      <c r="E94" s="14" t="s">
        <v>457</v>
      </c>
      <c r="F94" s="14" t="s">
        <v>457</v>
      </c>
      <c r="G94" s="14" t="s">
        <v>457</v>
      </c>
      <c r="H94" s="14" t="s">
        <v>457</v>
      </c>
      <c r="I94" s="14" t="s">
        <v>457</v>
      </c>
      <c r="J94" s="14" t="s">
        <v>457</v>
      </c>
      <c r="K94" s="14" t="s">
        <v>457</v>
      </c>
      <c r="L94" s="14" t="s">
        <v>457</v>
      </c>
      <c r="M94" s="14" t="s">
        <v>457</v>
      </c>
    </row>
    <row r="95" spans="1:35" x14ac:dyDescent="0.35">
      <c r="A95" s="7" t="s">
        <v>141</v>
      </c>
      <c r="B95" s="7"/>
      <c r="C95" s="7" t="s">
        <v>142</v>
      </c>
      <c r="D95" s="7"/>
      <c r="E95" s="7"/>
      <c r="F95" s="7"/>
      <c r="G95" s="7"/>
      <c r="H95" s="7"/>
      <c r="I95" s="7"/>
      <c r="J95" s="7"/>
      <c r="K95" s="7"/>
      <c r="L95" s="7"/>
      <c r="M95" s="7"/>
    </row>
    <row r="96" spans="1:35" x14ac:dyDescent="0.35">
      <c r="J96" t="s">
        <v>458</v>
      </c>
    </row>
    <row r="97" spans="1:9" ht="25" x14ac:dyDescent="0.5">
      <c r="A97" s="31" t="s">
        <v>438</v>
      </c>
    </row>
    <row r="98" spans="1:9" x14ac:dyDescent="0.35">
      <c r="A98" s="3" t="s">
        <v>1</v>
      </c>
      <c r="C98" s="4" t="s">
        <v>3</v>
      </c>
      <c r="D98" s="4" t="s">
        <v>4</v>
      </c>
      <c r="E98" s="4" t="s">
        <v>5</v>
      </c>
      <c r="F98" s="4" t="s">
        <v>6</v>
      </c>
      <c r="G98" s="4" t="s">
        <v>7</v>
      </c>
      <c r="H98" s="4" t="s">
        <v>8</v>
      </c>
      <c r="I98" s="4" t="s">
        <v>9</v>
      </c>
    </row>
    <row r="99" spans="1:9" x14ac:dyDescent="0.35">
      <c r="A99" s="9" t="s">
        <v>13</v>
      </c>
      <c r="C99" s="5" t="s">
        <v>15</v>
      </c>
      <c r="D99" s="5" t="s">
        <v>16</v>
      </c>
      <c r="E99" s="5" t="s">
        <v>17</v>
      </c>
      <c r="F99" s="5" t="s">
        <v>18</v>
      </c>
      <c r="G99" s="5" t="s">
        <v>19</v>
      </c>
      <c r="H99" s="5" t="s">
        <v>20</v>
      </c>
      <c r="I99" s="5" t="s">
        <v>21</v>
      </c>
    </row>
    <row r="100" spans="1:9" x14ac:dyDescent="0.35">
      <c r="A100" s="6" t="s">
        <v>150</v>
      </c>
      <c r="C100" s="18"/>
      <c r="D100" s="18"/>
      <c r="E100" s="18"/>
      <c r="F100" s="18"/>
      <c r="G100" s="18"/>
      <c r="H100" s="18"/>
      <c r="I100" s="18"/>
    </row>
    <row r="101" spans="1:9" x14ac:dyDescent="0.35">
      <c r="A101" s="10" t="s">
        <v>151</v>
      </c>
      <c r="C101" s="13">
        <v>2703.57</v>
      </c>
      <c r="D101" s="13">
        <v>1042.8900000000001</v>
      </c>
      <c r="E101" s="13">
        <v>1638.37</v>
      </c>
      <c r="F101" s="13">
        <v>5245.25</v>
      </c>
      <c r="G101" s="13">
        <v>3132.97</v>
      </c>
      <c r="H101" s="13">
        <v>4582.55</v>
      </c>
      <c r="I101" s="13">
        <v>5320.59</v>
      </c>
    </row>
    <row r="102" spans="1:9" x14ac:dyDescent="0.35">
      <c r="A102" s="10" t="s">
        <v>153</v>
      </c>
      <c r="C102" s="13">
        <v>2703.57</v>
      </c>
      <c r="D102" s="13">
        <v>1042.8900000000001</v>
      </c>
      <c r="E102" s="13">
        <v>1638.37</v>
      </c>
      <c r="F102" s="13">
        <v>5245.25</v>
      </c>
      <c r="G102" s="13">
        <v>3132.97</v>
      </c>
      <c r="H102" s="13">
        <v>4582.55</v>
      </c>
      <c r="I102" s="13">
        <v>2324.08</v>
      </c>
    </row>
    <row r="103" spans="1:9" x14ac:dyDescent="0.35">
      <c r="A103" s="10" t="s">
        <v>155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2996.51</v>
      </c>
    </row>
    <row r="104" spans="1:9" x14ac:dyDescent="0.35">
      <c r="A104" s="10" t="s">
        <v>157</v>
      </c>
      <c r="C104" s="13">
        <v>8701.43</v>
      </c>
      <c r="D104" s="13">
        <v>9720.35</v>
      </c>
      <c r="E104" s="13">
        <v>11452.14</v>
      </c>
      <c r="F104" s="13">
        <v>14753.62</v>
      </c>
      <c r="G104" s="13">
        <v>13085.06</v>
      </c>
      <c r="H104" s="13">
        <v>16483</v>
      </c>
      <c r="I104" s="13">
        <v>18588.05</v>
      </c>
    </row>
    <row r="105" spans="1:9" x14ac:dyDescent="0.35">
      <c r="A105" s="10" t="s">
        <v>159</v>
      </c>
      <c r="C105" s="13">
        <v>8701.43</v>
      </c>
      <c r="D105" s="13">
        <v>9720.35</v>
      </c>
      <c r="E105" s="13">
        <v>11452.14</v>
      </c>
      <c r="F105" s="13">
        <v>14753.62</v>
      </c>
      <c r="G105" s="13">
        <v>13085.06</v>
      </c>
      <c r="H105" s="13">
        <v>16483</v>
      </c>
      <c r="I105" s="13">
        <v>18588.05</v>
      </c>
    </row>
    <row r="106" spans="1:9" x14ac:dyDescent="0.35">
      <c r="A106" s="10" t="s">
        <v>161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</row>
    <row r="107" spans="1:9" x14ac:dyDescent="0.35">
      <c r="A107" s="10" t="s">
        <v>163</v>
      </c>
      <c r="C107" s="13">
        <v>9281.0300000000007</v>
      </c>
      <c r="D107" s="13">
        <v>11277.51</v>
      </c>
      <c r="E107" s="13">
        <v>11731.55</v>
      </c>
      <c r="F107" s="13">
        <v>15144.35</v>
      </c>
      <c r="G107" s="13">
        <v>14494.15</v>
      </c>
      <c r="H107" s="13">
        <v>13830.27</v>
      </c>
      <c r="I107" s="13">
        <v>15251</v>
      </c>
    </row>
    <row r="108" spans="1:9" x14ac:dyDescent="0.35">
      <c r="A108" s="10" t="s">
        <v>165</v>
      </c>
      <c r="C108" s="13" t="s">
        <v>457</v>
      </c>
      <c r="D108" s="13" t="s">
        <v>457</v>
      </c>
      <c r="E108" s="13" t="s">
        <v>457</v>
      </c>
      <c r="F108" s="13">
        <v>3684.32</v>
      </c>
      <c r="G108" s="13">
        <v>4149.5200000000004</v>
      </c>
      <c r="H108" s="13">
        <v>3620.63</v>
      </c>
      <c r="I108" s="13">
        <v>3232.58</v>
      </c>
    </row>
    <row r="109" spans="1:9" x14ac:dyDescent="0.35">
      <c r="A109" s="10" t="s">
        <v>167</v>
      </c>
      <c r="C109" s="13" t="s">
        <v>457</v>
      </c>
      <c r="D109" s="13" t="s">
        <v>457</v>
      </c>
      <c r="E109" s="13" t="s">
        <v>457</v>
      </c>
      <c r="F109" s="13">
        <v>1541.04</v>
      </c>
      <c r="G109" s="13">
        <v>1551.38</v>
      </c>
      <c r="H109" s="13">
        <v>1515.98</v>
      </c>
      <c r="I109" s="13">
        <v>2534.38</v>
      </c>
    </row>
    <row r="110" spans="1:9" x14ac:dyDescent="0.35">
      <c r="A110" s="10" t="s">
        <v>169</v>
      </c>
      <c r="C110" s="13" t="s">
        <v>457</v>
      </c>
      <c r="D110" s="13" t="s">
        <v>457</v>
      </c>
      <c r="E110" s="13" t="s">
        <v>457</v>
      </c>
      <c r="F110" s="13">
        <v>3227.38</v>
      </c>
      <c r="G110" s="13">
        <v>2771.65</v>
      </c>
      <c r="H110" s="13">
        <v>2343.85</v>
      </c>
      <c r="I110" s="13">
        <v>7693.22</v>
      </c>
    </row>
    <row r="111" spans="1:9" x14ac:dyDescent="0.35">
      <c r="A111" s="10" t="s">
        <v>171</v>
      </c>
      <c r="C111" s="13" t="s">
        <v>457</v>
      </c>
      <c r="D111" s="13" t="s">
        <v>457</v>
      </c>
      <c r="E111" s="13" t="s">
        <v>457</v>
      </c>
      <c r="F111" s="13">
        <v>6691.61</v>
      </c>
      <c r="G111" s="13">
        <v>6021.6</v>
      </c>
      <c r="H111" s="13">
        <v>6349.81</v>
      </c>
      <c r="I111" s="13">
        <v>1790.82</v>
      </c>
    </row>
    <row r="112" spans="1:9" x14ac:dyDescent="0.35">
      <c r="A112" s="10" t="s">
        <v>173</v>
      </c>
      <c r="C112" s="13">
        <v>3065.51</v>
      </c>
      <c r="D112" s="13">
        <v>2935.83</v>
      </c>
      <c r="E112" s="13">
        <v>3760.35</v>
      </c>
      <c r="F112" s="13">
        <v>2031.29</v>
      </c>
      <c r="G112" s="13">
        <v>3528.81</v>
      </c>
      <c r="H112" s="13">
        <v>3463.3</v>
      </c>
      <c r="I112" s="13">
        <v>3439.51</v>
      </c>
    </row>
    <row r="113" spans="1:9" x14ac:dyDescent="0.35">
      <c r="A113" s="10" t="s">
        <v>175</v>
      </c>
      <c r="C113" s="13" t="s">
        <v>457</v>
      </c>
      <c r="D113" s="13" t="s">
        <v>457</v>
      </c>
      <c r="E113" s="13" t="s">
        <v>457</v>
      </c>
      <c r="F113" s="13">
        <v>540.9</v>
      </c>
      <c r="G113" s="13">
        <v>1429.03</v>
      </c>
      <c r="H113" s="13">
        <v>961.7</v>
      </c>
      <c r="I113" s="13" t="s">
        <v>457</v>
      </c>
    </row>
    <row r="114" spans="1:9" x14ac:dyDescent="0.35">
      <c r="A114" s="10" t="s">
        <v>177</v>
      </c>
      <c r="C114" s="13" t="s">
        <v>457</v>
      </c>
      <c r="D114" s="13">
        <v>0</v>
      </c>
      <c r="E114" s="13" t="s">
        <v>457</v>
      </c>
      <c r="F114" s="13" t="s">
        <v>457</v>
      </c>
      <c r="G114" s="13" t="s">
        <v>457</v>
      </c>
      <c r="H114" s="13" t="s">
        <v>457</v>
      </c>
      <c r="I114" s="13" t="s">
        <v>457</v>
      </c>
    </row>
    <row r="115" spans="1:9" x14ac:dyDescent="0.35">
      <c r="A115" s="10" t="s">
        <v>179</v>
      </c>
      <c r="C115" s="13" t="s">
        <v>457</v>
      </c>
      <c r="D115" s="13" t="s">
        <v>457</v>
      </c>
      <c r="E115" s="13" t="s">
        <v>457</v>
      </c>
      <c r="F115" s="13" t="s">
        <v>457</v>
      </c>
      <c r="G115" s="13" t="s">
        <v>457</v>
      </c>
      <c r="H115" s="13" t="s">
        <v>457</v>
      </c>
      <c r="I115" s="13">
        <v>54.24</v>
      </c>
    </row>
    <row r="116" spans="1:9" x14ac:dyDescent="0.35">
      <c r="A116" s="10" t="s">
        <v>181</v>
      </c>
      <c r="C116" s="13">
        <v>3065.51</v>
      </c>
      <c r="D116" s="13">
        <v>2935.83</v>
      </c>
      <c r="E116" s="13">
        <v>3760.35</v>
      </c>
      <c r="F116" s="13">
        <v>1490.39</v>
      </c>
      <c r="G116" s="13">
        <v>2099.7800000000002</v>
      </c>
      <c r="H116" s="13">
        <v>2501.6</v>
      </c>
      <c r="I116" s="13">
        <v>3385.27</v>
      </c>
    </row>
    <row r="117" spans="1:9" x14ac:dyDescent="0.35">
      <c r="A117" s="6" t="s">
        <v>183</v>
      </c>
      <c r="C117" s="19">
        <v>23751.54</v>
      </c>
      <c r="D117" s="19">
        <v>24976.58</v>
      </c>
      <c r="E117" s="19">
        <v>28582.41</v>
      </c>
      <c r="F117" s="19">
        <v>37174.51</v>
      </c>
      <c r="G117" s="19">
        <v>34240.99</v>
      </c>
      <c r="H117" s="19">
        <v>38359.120000000003</v>
      </c>
      <c r="I117" s="19">
        <v>42599.15</v>
      </c>
    </row>
    <row r="118" spans="1:9" x14ac:dyDescent="0.35">
      <c r="A118" s="10" t="s">
        <v>185</v>
      </c>
      <c r="C118" s="13">
        <v>17521.759999999998</v>
      </c>
      <c r="D118" s="13">
        <v>19094.12</v>
      </c>
      <c r="E118" s="13">
        <v>17359.330000000002</v>
      </c>
      <c r="F118" s="13">
        <v>19331.5</v>
      </c>
      <c r="G118" s="13">
        <v>19854.57</v>
      </c>
      <c r="H118" s="13">
        <v>22147.56</v>
      </c>
      <c r="I118" s="13">
        <v>23972.07</v>
      </c>
    </row>
    <row r="119" spans="1:9" x14ac:dyDescent="0.35">
      <c r="A119" s="10" t="s">
        <v>187</v>
      </c>
      <c r="C119" s="13" t="s">
        <v>457</v>
      </c>
      <c r="D119" s="13" t="s">
        <v>457</v>
      </c>
      <c r="E119" s="13" t="s">
        <v>457</v>
      </c>
      <c r="F119" s="13">
        <v>28434.78</v>
      </c>
      <c r="G119" s="13">
        <v>29170.41</v>
      </c>
      <c r="H119" s="13">
        <v>33194.42</v>
      </c>
      <c r="I119" s="13">
        <v>37047.910000000003</v>
      </c>
    </row>
    <row r="120" spans="1:9" x14ac:dyDescent="0.35">
      <c r="A120" s="10" t="s">
        <v>189</v>
      </c>
      <c r="C120" s="13" t="s">
        <v>457</v>
      </c>
      <c r="D120" s="13" t="s">
        <v>457</v>
      </c>
      <c r="E120" s="13" t="s">
        <v>457</v>
      </c>
      <c r="F120" s="13">
        <v>9103.2800000000007</v>
      </c>
      <c r="G120" s="13">
        <v>9315.84</v>
      </c>
      <c r="H120" s="13">
        <v>11046.86</v>
      </c>
      <c r="I120" s="13">
        <v>13075.84</v>
      </c>
    </row>
    <row r="121" spans="1:9" x14ac:dyDescent="0.35">
      <c r="A121" s="10" t="s">
        <v>191</v>
      </c>
      <c r="C121" s="13">
        <v>0.01</v>
      </c>
      <c r="D121" s="13">
        <v>0.04</v>
      </c>
      <c r="E121" s="13">
        <v>0.03</v>
      </c>
      <c r="F121" s="13">
        <v>0</v>
      </c>
      <c r="G121" s="13">
        <v>250</v>
      </c>
      <c r="H121" s="13">
        <v>250</v>
      </c>
      <c r="I121" s="13">
        <v>184.2</v>
      </c>
    </row>
    <row r="122" spans="1:9" x14ac:dyDescent="0.35">
      <c r="A122" s="10" t="s">
        <v>193</v>
      </c>
      <c r="C122" s="13">
        <v>0.01</v>
      </c>
      <c r="D122" s="13">
        <v>0.04</v>
      </c>
      <c r="E122" s="13">
        <v>0.03</v>
      </c>
      <c r="F122" s="13">
        <v>0</v>
      </c>
      <c r="G122" s="13">
        <v>250</v>
      </c>
      <c r="H122" s="13">
        <v>250</v>
      </c>
      <c r="I122" s="13">
        <v>184.2</v>
      </c>
    </row>
    <row r="123" spans="1:9" x14ac:dyDescent="0.35">
      <c r="A123" s="10" t="s">
        <v>195</v>
      </c>
      <c r="C123" s="13">
        <v>11199.27</v>
      </c>
      <c r="D123" s="13">
        <v>12370.09</v>
      </c>
      <c r="E123" s="13">
        <v>14098.78</v>
      </c>
      <c r="F123" s="13">
        <v>11567.97</v>
      </c>
      <c r="G123" s="13">
        <v>6289.13</v>
      </c>
      <c r="H123" s="13">
        <v>5968.63</v>
      </c>
      <c r="I123" s="13">
        <v>11306.21</v>
      </c>
    </row>
    <row r="124" spans="1:9" x14ac:dyDescent="0.35">
      <c r="A124" s="10" t="s">
        <v>197</v>
      </c>
      <c r="C124" s="13">
        <v>8279.1299999999992</v>
      </c>
      <c r="D124" s="13">
        <v>9181.01</v>
      </c>
      <c r="E124" s="13">
        <v>8928.0300000000007</v>
      </c>
      <c r="F124" s="13">
        <v>7806.96</v>
      </c>
      <c r="G124" s="13">
        <v>3787.53</v>
      </c>
      <c r="H124" s="13">
        <v>3435.48</v>
      </c>
      <c r="I124" s="13">
        <v>8864.5400000000009</v>
      </c>
    </row>
    <row r="125" spans="1:9" x14ac:dyDescent="0.35">
      <c r="A125" s="11" t="s">
        <v>199</v>
      </c>
      <c r="C125" s="24" t="s">
        <v>457</v>
      </c>
      <c r="D125" s="24" t="s">
        <v>457</v>
      </c>
      <c r="E125" s="24" t="s">
        <v>457</v>
      </c>
      <c r="F125" s="24">
        <v>3974.77</v>
      </c>
      <c r="G125" s="24">
        <v>2173.9499999999998</v>
      </c>
      <c r="H125" s="24">
        <v>2177.37</v>
      </c>
      <c r="I125" s="24">
        <v>3786.86</v>
      </c>
    </row>
    <row r="126" spans="1:9" x14ac:dyDescent="0.35">
      <c r="A126" s="11" t="s">
        <v>201</v>
      </c>
      <c r="C126" s="24" t="s">
        <v>457</v>
      </c>
      <c r="D126" s="24" t="s">
        <v>457</v>
      </c>
      <c r="E126" s="24" t="s">
        <v>457</v>
      </c>
      <c r="F126" s="24">
        <v>3832.19</v>
      </c>
      <c r="G126" s="24">
        <v>1613.58</v>
      </c>
      <c r="H126" s="24">
        <v>1258.1099999999999</v>
      </c>
      <c r="I126" s="24">
        <v>5077.68</v>
      </c>
    </row>
    <row r="127" spans="1:9" x14ac:dyDescent="0.35">
      <c r="A127" s="10" t="s">
        <v>203</v>
      </c>
      <c r="C127" s="13" t="s">
        <v>457</v>
      </c>
      <c r="D127" s="13" t="s">
        <v>457</v>
      </c>
      <c r="E127" s="13" t="s">
        <v>457</v>
      </c>
      <c r="F127" s="13">
        <v>2.5299999999999998</v>
      </c>
      <c r="G127" s="13">
        <v>10.64</v>
      </c>
      <c r="H127" s="13">
        <v>62</v>
      </c>
      <c r="I127" s="13" t="s">
        <v>457</v>
      </c>
    </row>
    <row r="128" spans="1:9" x14ac:dyDescent="0.35">
      <c r="A128" s="10" t="s">
        <v>205</v>
      </c>
      <c r="C128" s="13">
        <v>1586.22</v>
      </c>
      <c r="D128" s="13">
        <v>2040.03</v>
      </c>
      <c r="E128" s="13">
        <v>2007.61</v>
      </c>
      <c r="F128" s="13">
        <v>1482.92</v>
      </c>
      <c r="G128" s="13">
        <v>1160.8</v>
      </c>
      <c r="H128" s="13">
        <v>991.26</v>
      </c>
      <c r="I128" s="13">
        <v>967.96</v>
      </c>
    </row>
    <row r="129" spans="1:9" x14ac:dyDescent="0.35">
      <c r="A129" s="10" t="s">
        <v>177</v>
      </c>
      <c r="C129" s="13" t="s">
        <v>457</v>
      </c>
      <c r="D129" s="13">
        <v>0</v>
      </c>
      <c r="E129" s="13" t="s">
        <v>457</v>
      </c>
      <c r="F129" s="13" t="s">
        <v>457</v>
      </c>
      <c r="G129" s="13" t="s">
        <v>457</v>
      </c>
      <c r="H129" s="13" t="s">
        <v>457</v>
      </c>
      <c r="I129" s="13" t="s">
        <v>457</v>
      </c>
    </row>
    <row r="130" spans="1:9" x14ac:dyDescent="0.35">
      <c r="A130" s="10" t="s">
        <v>208</v>
      </c>
      <c r="C130" s="13" t="s">
        <v>457</v>
      </c>
      <c r="D130" s="13" t="s">
        <v>457</v>
      </c>
      <c r="E130" s="13" t="s">
        <v>457</v>
      </c>
      <c r="F130" s="13" t="s">
        <v>457</v>
      </c>
      <c r="G130" s="13" t="s">
        <v>457</v>
      </c>
      <c r="H130" s="13" t="s">
        <v>457</v>
      </c>
      <c r="I130" s="13">
        <v>0</v>
      </c>
    </row>
    <row r="131" spans="1:9" x14ac:dyDescent="0.35">
      <c r="A131" s="10" t="s">
        <v>210</v>
      </c>
      <c r="C131" s="13">
        <v>1333.92</v>
      </c>
      <c r="D131" s="13">
        <v>1149.05</v>
      </c>
      <c r="E131" s="13">
        <v>3163.14</v>
      </c>
      <c r="F131" s="13">
        <v>2275.56</v>
      </c>
      <c r="G131" s="13">
        <v>1330.16</v>
      </c>
      <c r="H131" s="13">
        <v>1479.89</v>
      </c>
      <c r="I131" s="13">
        <v>1473.71</v>
      </c>
    </row>
    <row r="132" spans="1:9" x14ac:dyDescent="0.35">
      <c r="A132" s="6" t="s">
        <v>212</v>
      </c>
      <c r="C132" s="19">
        <v>28721.040000000001</v>
      </c>
      <c r="D132" s="19">
        <v>31464.25</v>
      </c>
      <c r="E132" s="19">
        <v>31458.14</v>
      </c>
      <c r="F132" s="19">
        <v>30899.47</v>
      </c>
      <c r="G132" s="19">
        <v>26393.7</v>
      </c>
      <c r="H132" s="19">
        <v>28366.19</v>
      </c>
      <c r="I132" s="19">
        <v>35462.480000000003</v>
      </c>
    </row>
    <row r="133" spans="1:9" x14ac:dyDescent="0.35">
      <c r="A133" s="6" t="s">
        <v>150</v>
      </c>
      <c r="C133" s="19">
        <v>52472.58</v>
      </c>
      <c r="D133" s="19">
        <v>56440.83</v>
      </c>
      <c r="E133" s="19">
        <v>60040.55</v>
      </c>
      <c r="F133" s="19">
        <v>68073.98</v>
      </c>
      <c r="G133" s="19">
        <v>60634.69</v>
      </c>
      <c r="H133" s="19">
        <v>66725.31</v>
      </c>
      <c r="I133" s="19">
        <v>78061.63</v>
      </c>
    </row>
    <row r="134" spans="1:9" x14ac:dyDescent="0.35">
      <c r="A134" s="6"/>
      <c r="C134" s="18"/>
      <c r="D134" s="18"/>
      <c r="E134" s="18"/>
      <c r="F134" s="18"/>
      <c r="G134" s="18"/>
      <c r="H134" s="18"/>
      <c r="I134" s="18"/>
    </row>
    <row r="135" spans="1:9" x14ac:dyDescent="0.35">
      <c r="A135" s="6" t="s">
        <v>215</v>
      </c>
      <c r="C135" s="18"/>
      <c r="D135" s="18"/>
      <c r="E135" s="18"/>
      <c r="F135" s="18"/>
      <c r="G135" s="18"/>
      <c r="H135" s="18"/>
      <c r="I135" s="18"/>
    </row>
    <row r="136" spans="1:9" x14ac:dyDescent="0.35">
      <c r="A136" s="10" t="s">
        <v>216</v>
      </c>
      <c r="C136" s="13">
        <v>6217.79</v>
      </c>
      <c r="D136" s="13">
        <v>6853.01</v>
      </c>
      <c r="E136" s="13">
        <v>7406.63</v>
      </c>
      <c r="F136" s="13">
        <v>12032.73</v>
      </c>
      <c r="G136" s="13">
        <v>13776.58</v>
      </c>
      <c r="H136" s="13">
        <v>13443.93</v>
      </c>
      <c r="I136" s="13">
        <v>13093.67</v>
      </c>
    </row>
    <row r="137" spans="1:9" x14ac:dyDescent="0.35">
      <c r="A137" s="10" t="s">
        <v>218</v>
      </c>
      <c r="C137" s="13">
        <v>6217.79</v>
      </c>
      <c r="D137" s="13">
        <v>6853.01</v>
      </c>
      <c r="E137" s="13">
        <v>7406.63</v>
      </c>
      <c r="F137" s="13">
        <v>9721.94</v>
      </c>
      <c r="G137" s="13">
        <v>11251.9</v>
      </c>
      <c r="H137" s="13">
        <v>10861.1</v>
      </c>
      <c r="I137" s="13">
        <v>13093.67</v>
      </c>
    </row>
    <row r="138" spans="1:9" x14ac:dyDescent="0.35">
      <c r="A138" s="10" t="s">
        <v>220</v>
      </c>
      <c r="C138" s="13" t="s">
        <v>457</v>
      </c>
      <c r="D138" s="13" t="s">
        <v>457</v>
      </c>
      <c r="E138" s="13" t="s">
        <v>457</v>
      </c>
      <c r="F138" s="13">
        <v>2310.79</v>
      </c>
      <c r="G138" s="13">
        <v>2524.6799999999998</v>
      </c>
      <c r="H138" s="13">
        <v>2582.83</v>
      </c>
      <c r="I138" s="13" t="s">
        <v>457</v>
      </c>
    </row>
    <row r="139" spans="1:9" x14ac:dyDescent="0.35">
      <c r="A139" s="10" t="s">
        <v>222</v>
      </c>
      <c r="C139" s="13">
        <v>7628.2</v>
      </c>
      <c r="D139" s="13">
        <v>10868.4</v>
      </c>
      <c r="E139" s="13">
        <v>12711.74</v>
      </c>
      <c r="F139" s="13">
        <v>16489.89</v>
      </c>
      <c r="G139" s="13">
        <v>13886.43</v>
      </c>
      <c r="H139" s="13">
        <v>14749.89</v>
      </c>
      <c r="I139" s="13">
        <v>13526.35</v>
      </c>
    </row>
    <row r="140" spans="1:9" x14ac:dyDescent="0.35">
      <c r="A140" s="10" t="s">
        <v>224</v>
      </c>
      <c r="C140" s="13">
        <v>7628.2</v>
      </c>
      <c r="D140" s="13">
        <v>10868.4</v>
      </c>
      <c r="E140" s="13">
        <v>12711.74</v>
      </c>
      <c r="F140" s="13">
        <v>12630.31</v>
      </c>
      <c r="G140" s="13">
        <v>10909.63</v>
      </c>
      <c r="H140" s="13">
        <v>11453.27</v>
      </c>
      <c r="I140" s="13">
        <v>13207.16</v>
      </c>
    </row>
    <row r="141" spans="1:9" x14ac:dyDescent="0.35">
      <c r="A141" s="10" t="s">
        <v>226</v>
      </c>
      <c r="C141" s="13" t="s">
        <v>457</v>
      </c>
      <c r="D141" s="13">
        <v>0</v>
      </c>
      <c r="E141" s="13" t="s">
        <v>457</v>
      </c>
      <c r="F141" s="13">
        <v>324.43</v>
      </c>
      <c r="G141" s="13">
        <v>222.96</v>
      </c>
      <c r="H141" s="13">
        <v>241.9</v>
      </c>
      <c r="I141" s="13">
        <v>319.19</v>
      </c>
    </row>
    <row r="142" spans="1:9" x14ac:dyDescent="0.35">
      <c r="A142" s="11" t="s">
        <v>228</v>
      </c>
      <c r="C142" s="24" t="s">
        <v>457</v>
      </c>
      <c r="D142" s="24">
        <v>0</v>
      </c>
      <c r="E142" s="24" t="s">
        <v>457</v>
      </c>
      <c r="F142" s="24" t="s">
        <v>457</v>
      </c>
      <c r="G142" s="24" t="s">
        <v>457</v>
      </c>
      <c r="H142" s="24" t="s">
        <v>457</v>
      </c>
      <c r="I142" s="24" t="s">
        <v>457</v>
      </c>
    </row>
    <row r="143" spans="1:9" x14ac:dyDescent="0.35">
      <c r="A143" s="10" t="s">
        <v>230</v>
      </c>
      <c r="C143" s="13" t="s">
        <v>457</v>
      </c>
      <c r="D143" s="13" t="s">
        <v>457</v>
      </c>
      <c r="E143" s="13" t="s">
        <v>457</v>
      </c>
      <c r="F143" s="13">
        <v>3535.15</v>
      </c>
      <c r="G143" s="13">
        <v>2753.84</v>
      </c>
      <c r="H143" s="13">
        <v>3054.72</v>
      </c>
      <c r="I143" s="13" t="s">
        <v>457</v>
      </c>
    </row>
    <row r="144" spans="1:9" x14ac:dyDescent="0.35">
      <c r="A144" s="10" t="s">
        <v>232</v>
      </c>
      <c r="C144" s="13">
        <v>9514.77</v>
      </c>
      <c r="D144" s="13">
        <v>7705.48</v>
      </c>
      <c r="E144" s="13">
        <v>9080.01</v>
      </c>
      <c r="F144" s="13">
        <v>5559.15</v>
      </c>
      <c r="G144" s="13">
        <v>1985.28</v>
      </c>
      <c r="H144" s="13">
        <v>1998.1</v>
      </c>
      <c r="I144" s="13">
        <v>5484.71</v>
      </c>
    </row>
    <row r="145" spans="1:9" x14ac:dyDescent="0.35">
      <c r="A145" s="10" t="s">
        <v>234</v>
      </c>
      <c r="C145" s="13" t="s">
        <v>457</v>
      </c>
      <c r="D145" s="13">
        <v>0</v>
      </c>
      <c r="E145" s="13" t="s">
        <v>457</v>
      </c>
      <c r="F145" s="13">
        <v>0</v>
      </c>
      <c r="G145" s="13">
        <v>0</v>
      </c>
      <c r="H145" s="13">
        <v>0</v>
      </c>
      <c r="I145" s="13" t="s">
        <v>457</v>
      </c>
    </row>
    <row r="146" spans="1:9" x14ac:dyDescent="0.35">
      <c r="A146" s="10" t="s">
        <v>236</v>
      </c>
      <c r="C146" s="13" t="s">
        <v>457</v>
      </c>
      <c r="D146" s="13">
        <v>0</v>
      </c>
      <c r="E146" s="13" t="s">
        <v>457</v>
      </c>
      <c r="F146" s="13" t="s">
        <v>457</v>
      </c>
      <c r="G146" s="13" t="s">
        <v>457</v>
      </c>
      <c r="H146" s="13" t="s">
        <v>457</v>
      </c>
      <c r="I146" s="13" t="s">
        <v>457</v>
      </c>
    </row>
    <row r="147" spans="1:9" x14ac:dyDescent="0.35">
      <c r="A147" s="10" t="s">
        <v>238</v>
      </c>
      <c r="C147" s="13" t="s">
        <v>457</v>
      </c>
      <c r="D147" s="13" t="s">
        <v>457</v>
      </c>
      <c r="E147" s="13" t="s">
        <v>457</v>
      </c>
      <c r="F147" s="13">
        <v>616.91</v>
      </c>
      <c r="G147" s="13">
        <v>621.52</v>
      </c>
      <c r="H147" s="13">
        <v>487.75</v>
      </c>
      <c r="I147" s="13">
        <v>534.45000000000005</v>
      </c>
    </row>
    <row r="148" spans="1:9" x14ac:dyDescent="0.35">
      <c r="A148" s="10" t="s">
        <v>240</v>
      </c>
      <c r="C148" s="13">
        <v>9514.77</v>
      </c>
      <c r="D148" s="13">
        <v>7705.48</v>
      </c>
      <c r="E148" s="13">
        <v>9080.01</v>
      </c>
      <c r="F148" s="13">
        <v>4942.24</v>
      </c>
      <c r="G148" s="13">
        <v>1363.76</v>
      </c>
      <c r="H148" s="13">
        <v>1510.35</v>
      </c>
      <c r="I148" s="13">
        <v>4950.26</v>
      </c>
    </row>
    <row r="149" spans="1:9" x14ac:dyDescent="0.35">
      <c r="A149" s="6" t="s">
        <v>242</v>
      </c>
      <c r="C149" s="19">
        <v>23360.76</v>
      </c>
      <c r="D149" s="19">
        <v>25426.89</v>
      </c>
      <c r="E149" s="19">
        <v>29198.38</v>
      </c>
      <c r="F149" s="19">
        <v>34081.769999999997</v>
      </c>
      <c r="G149" s="19">
        <v>29648.29</v>
      </c>
      <c r="H149" s="19">
        <v>30191.919999999998</v>
      </c>
      <c r="I149" s="19">
        <v>32104.73</v>
      </c>
    </row>
    <row r="150" spans="1:9" x14ac:dyDescent="0.35">
      <c r="A150" s="10" t="s">
        <v>244</v>
      </c>
      <c r="C150" s="13">
        <v>8056.61</v>
      </c>
      <c r="D150" s="13">
        <v>6878.78</v>
      </c>
      <c r="E150" s="13">
        <v>5532.98</v>
      </c>
      <c r="F150" s="13">
        <v>8207.75</v>
      </c>
      <c r="G150" s="13">
        <v>8285.6</v>
      </c>
      <c r="H150" s="13">
        <v>8593.15</v>
      </c>
      <c r="I150" s="13">
        <v>9823.36</v>
      </c>
    </row>
    <row r="151" spans="1:9" x14ac:dyDescent="0.35">
      <c r="A151" s="10" t="s">
        <v>246</v>
      </c>
      <c r="C151" s="13">
        <v>8056.61</v>
      </c>
      <c r="D151" s="13">
        <v>6878.78</v>
      </c>
      <c r="E151" s="13">
        <v>5532.98</v>
      </c>
      <c r="F151" s="13">
        <v>7039.7</v>
      </c>
      <c r="G151" s="13">
        <v>7172.82</v>
      </c>
      <c r="H151" s="13">
        <v>7441.35</v>
      </c>
      <c r="I151" s="13">
        <v>7665.95</v>
      </c>
    </row>
    <row r="152" spans="1:9" x14ac:dyDescent="0.35">
      <c r="A152" s="10" t="s">
        <v>248</v>
      </c>
      <c r="C152" s="13" t="s">
        <v>457</v>
      </c>
      <c r="D152" s="13">
        <v>0</v>
      </c>
      <c r="E152" s="13" t="s">
        <v>457</v>
      </c>
      <c r="F152" s="13">
        <v>1168.05</v>
      </c>
      <c r="G152" s="13">
        <v>1112.78</v>
      </c>
      <c r="H152" s="13">
        <v>1151.8</v>
      </c>
      <c r="I152" s="13">
        <v>2157.41</v>
      </c>
    </row>
    <row r="153" spans="1:9" x14ac:dyDescent="0.35">
      <c r="A153" s="11" t="s">
        <v>250</v>
      </c>
      <c r="C153" s="24" t="s">
        <v>457</v>
      </c>
      <c r="D153" s="24">
        <v>0</v>
      </c>
      <c r="E153" s="24" t="s">
        <v>457</v>
      </c>
      <c r="F153" s="24" t="s">
        <v>457</v>
      </c>
      <c r="G153" s="24" t="s">
        <v>457</v>
      </c>
      <c r="H153" s="24" t="s">
        <v>457</v>
      </c>
      <c r="I153" s="24" t="s">
        <v>457</v>
      </c>
    </row>
    <row r="154" spans="1:9" x14ac:dyDescent="0.35">
      <c r="A154" s="10" t="s">
        <v>252</v>
      </c>
      <c r="C154" s="13">
        <v>3509.28</v>
      </c>
      <c r="D154" s="13">
        <v>5131.47</v>
      </c>
      <c r="E154" s="13">
        <v>5465.51</v>
      </c>
      <c r="F154" s="13">
        <v>2104.3200000000002</v>
      </c>
      <c r="G154" s="13">
        <v>1559.38</v>
      </c>
      <c r="H154" s="13">
        <v>1443.64</v>
      </c>
      <c r="I154" s="13">
        <v>4915.8900000000003</v>
      </c>
    </row>
    <row r="155" spans="1:9" x14ac:dyDescent="0.35">
      <c r="A155" s="10" t="s">
        <v>254</v>
      </c>
      <c r="C155" s="13" t="s">
        <v>457</v>
      </c>
      <c r="D155" s="13">
        <v>0</v>
      </c>
      <c r="E155" s="13" t="s">
        <v>457</v>
      </c>
      <c r="F155" s="13">
        <v>0</v>
      </c>
      <c r="G155" s="13">
        <v>0</v>
      </c>
      <c r="H155" s="13">
        <v>0</v>
      </c>
      <c r="I155" s="13" t="s">
        <v>457</v>
      </c>
    </row>
    <row r="156" spans="1:9" x14ac:dyDescent="0.35">
      <c r="A156" s="10" t="s">
        <v>256</v>
      </c>
      <c r="C156" s="13" t="s">
        <v>457</v>
      </c>
      <c r="D156" s="13">
        <v>0</v>
      </c>
      <c r="E156" s="13" t="s">
        <v>457</v>
      </c>
      <c r="F156" s="13" t="s">
        <v>457</v>
      </c>
      <c r="G156" s="13" t="s">
        <v>457</v>
      </c>
      <c r="H156" s="13" t="s">
        <v>457</v>
      </c>
      <c r="I156" s="13" t="s">
        <v>457</v>
      </c>
    </row>
    <row r="157" spans="1:9" x14ac:dyDescent="0.35">
      <c r="A157" s="11" t="s">
        <v>258</v>
      </c>
      <c r="C157" s="24" t="s">
        <v>457</v>
      </c>
      <c r="D157" s="24">
        <v>0</v>
      </c>
      <c r="E157" s="24" t="s">
        <v>457</v>
      </c>
      <c r="F157" s="24" t="s">
        <v>457</v>
      </c>
      <c r="G157" s="24" t="s">
        <v>457</v>
      </c>
      <c r="H157" s="24" t="s">
        <v>457</v>
      </c>
      <c r="I157" s="24" t="s">
        <v>457</v>
      </c>
    </row>
    <row r="158" spans="1:9" x14ac:dyDescent="0.35">
      <c r="A158" s="11" t="s">
        <v>260</v>
      </c>
      <c r="C158" s="24" t="s">
        <v>457</v>
      </c>
      <c r="D158" s="24">
        <v>0</v>
      </c>
      <c r="E158" s="24" t="s">
        <v>457</v>
      </c>
      <c r="F158" s="24" t="s">
        <v>457</v>
      </c>
      <c r="G158" s="24" t="s">
        <v>457</v>
      </c>
      <c r="H158" s="24" t="s">
        <v>457</v>
      </c>
      <c r="I158" s="24" t="s">
        <v>457</v>
      </c>
    </row>
    <row r="159" spans="1:9" x14ac:dyDescent="0.35">
      <c r="A159" s="10" t="s">
        <v>234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 t="s">
        <v>457</v>
      </c>
    </row>
    <row r="160" spans="1:9" x14ac:dyDescent="0.35">
      <c r="A160" s="10" t="s">
        <v>238</v>
      </c>
      <c r="C160" s="13">
        <v>40.299999999999997</v>
      </c>
      <c r="D160" s="13">
        <v>673.95</v>
      </c>
      <c r="E160" s="13">
        <v>440.03</v>
      </c>
      <c r="F160" s="13">
        <v>398.83</v>
      </c>
      <c r="G160" s="13">
        <v>426.14</v>
      </c>
      <c r="H160" s="13">
        <v>388.95</v>
      </c>
      <c r="I160" s="13">
        <v>1374.24</v>
      </c>
    </row>
    <row r="161" spans="1:9" x14ac:dyDescent="0.35">
      <c r="A161" s="10" t="s">
        <v>236</v>
      </c>
      <c r="C161" s="13" t="s">
        <v>457</v>
      </c>
      <c r="D161" s="13">
        <v>0</v>
      </c>
      <c r="E161" s="13" t="s">
        <v>457</v>
      </c>
      <c r="F161" s="13" t="s">
        <v>457</v>
      </c>
      <c r="G161" s="13" t="s">
        <v>457</v>
      </c>
      <c r="H161" s="13" t="s">
        <v>457</v>
      </c>
      <c r="I161" s="13" t="s">
        <v>457</v>
      </c>
    </row>
    <row r="162" spans="1:9" x14ac:dyDescent="0.35">
      <c r="A162" s="10" t="s">
        <v>265</v>
      </c>
      <c r="C162" s="13">
        <v>3468.98</v>
      </c>
      <c r="D162" s="13">
        <v>4457.5200000000004</v>
      </c>
      <c r="E162" s="13">
        <v>5025.4799999999996</v>
      </c>
      <c r="F162" s="13">
        <v>1705.49</v>
      </c>
      <c r="G162" s="13">
        <v>1133.24</v>
      </c>
      <c r="H162" s="13">
        <v>1054.69</v>
      </c>
      <c r="I162" s="13">
        <v>3541.65</v>
      </c>
    </row>
    <row r="163" spans="1:9" x14ac:dyDescent="0.35">
      <c r="A163" s="6" t="s">
        <v>267</v>
      </c>
      <c r="C163" s="19">
        <v>11565.89</v>
      </c>
      <c r="D163" s="19">
        <v>12010.25</v>
      </c>
      <c r="E163" s="19">
        <v>10998.49</v>
      </c>
      <c r="F163" s="19">
        <v>10312.07</v>
      </c>
      <c r="G163" s="19">
        <v>9844.98</v>
      </c>
      <c r="H163" s="19">
        <v>10036.790000000001</v>
      </c>
      <c r="I163" s="19">
        <v>14739.25</v>
      </c>
    </row>
    <row r="164" spans="1:9" x14ac:dyDescent="0.35">
      <c r="A164" s="6" t="s">
        <v>269</v>
      </c>
      <c r="C164" s="19">
        <v>34926.65</v>
      </c>
      <c r="D164" s="19">
        <v>37437.14</v>
      </c>
      <c r="E164" s="19">
        <v>40196.870000000003</v>
      </c>
      <c r="F164" s="19">
        <v>44393.84</v>
      </c>
      <c r="G164" s="19">
        <v>39493.269999999997</v>
      </c>
      <c r="H164" s="19">
        <v>40228.71</v>
      </c>
      <c r="I164" s="19">
        <v>46843.98</v>
      </c>
    </row>
    <row r="165" spans="1:9" x14ac:dyDescent="0.35">
      <c r="A165" s="10" t="s">
        <v>271</v>
      </c>
      <c r="C165" s="13">
        <v>0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</row>
    <row r="166" spans="1:9" x14ac:dyDescent="0.35">
      <c r="A166" s="10" t="s">
        <v>273</v>
      </c>
      <c r="C166" s="13" t="s">
        <v>457</v>
      </c>
      <c r="D166" s="13" t="s">
        <v>457</v>
      </c>
      <c r="E166" s="13" t="s">
        <v>457</v>
      </c>
      <c r="F166" s="13">
        <v>2648.89</v>
      </c>
      <c r="G166" s="13">
        <v>1808.52</v>
      </c>
      <c r="H166" s="13">
        <v>1808.52</v>
      </c>
      <c r="I166" s="13">
        <v>1910.36</v>
      </c>
    </row>
    <row r="167" spans="1:9" x14ac:dyDescent="0.35">
      <c r="A167" s="10" t="s">
        <v>275</v>
      </c>
      <c r="C167" s="13">
        <v>1808.52</v>
      </c>
      <c r="D167" s="13">
        <v>1808.5211999999999</v>
      </c>
      <c r="E167" s="13">
        <v>1808.5211999999999</v>
      </c>
      <c r="F167" s="13">
        <v>1808.52</v>
      </c>
      <c r="G167" s="13">
        <v>1808.52</v>
      </c>
      <c r="H167" s="13">
        <v>1808.52</v>
      </c>
      <c r="I167" s="13">
        <v>1811.52</v>
      </c>
    </row>
    <row r="168" spans="1:9" x14ac:dyDescent="0.35">
      <c r="A168" s="10" t="s">
        <v>277</v>
      </c>
      <c r="C168" s="13" t="s">
        <v>457</v>
      </c>
      <c r="D168" s="13" t="s">
        <v>457</v>
      </c>
      <c r="E168" s="13" t="s">
        <v>457</v>
      </c>
      <c r="F168" s="13">
        <v>840.37</v>
      </c>
      <c r="G168" s="13">
        <v>0</v>
      </c>
      <c r="H168" s="13">
        <v>0</v>
      </c>
      <c r="I168" s="13">
        <v>98.84</v>
      </c>
    </row>
    <row r="169" spans="1:9" x14ac:dyDescent="0.35">
      <c r="A169" s="10" t="s">
        <v>279</v>
      </c>
      <c r="C169" s="13" t="s">
        <v>457</v>
      </c>
      <c r="D169" s="13">
        <v>0</v>
      </c>
      <c r="E169" s="13" t="s">
        <v>457</v>
      </c>
      <c r="F169" s="13" t="s">
        <v>457</v>
      </c>
      <c r="G169" s="13" t="s">
        <v>457</v>
      </c>
      <c r="H169" s="13" t="s">
        <v>457</v>
      </c>
      <c r="I169" s="13">
        <v>0</v>
      </c>
    </row>
    <row r="170" spans="1:9" x14ac:dyDescent="0.35">
      <c r="A170" s="10" t="s">
        <v>281</v>
      </c>
      <c r="C170" s="13" t="s">
        <v>457</v>
      </c>
      <c r="D170" s="13" t="s">
        <v>457</v>
      </c>
      <c r="E170" s="13" t="s">
        <v>457</v>
      </c>
      <c r="F170" s="13">
        <v>17439.669999999998</v>
      </c>
      <c r="G170" s="13">
        <v>16953.060000000001</v>
      </c>
      <c r="H170" s="13">
        <v>21964.240000000002</v>
      </c>
      <c r="I170" s="13">
        <v>26340.080000000002</v>
      </c>
    </row>
    <row r="171" spans="1:9" x14ac:dyDescent="0.35">
      <c r="A171" s="10" t="s">
        <v>283</v>
      </c>
      <c r="C171" s="13">
        <v>15201.36</v>
      </c>
      <c r="D171" s="13">
        <v>16542.318800000001</v>
      </c>
      <c r="E171" s="13">
        <v>17311.018800000002</v>
      </c>
      <c r="F171" s="13">
        <v>2641.66</v>
      </c>
      <c r="G171" s="13">
        <v>1113.9000000000001</v>
      </c>
      <c r="H171" s="13">
        <v>1238.5</v>
      </c>
      <c r="I171" s="13">
        <v>1272.3900000000001</v>
      </c>
    </row>
    <row r="172" spans="1:9" x14ac:dyDescent="0.35">
      <c r="A172" s="6" t="s">
        <v>285</v>
      </c>
      <c r="C172" s="19">
        <v>17009.88</v>
      </c>
      <c r="D172" s="19">
        <v>18350.84</v>
      </c>
      <c r="E172" s="19">
        <v>19119.54</v>
      </c>
      <c r="F172" s="19">
        <v>22730.22</v>
      </c>
      <c r="G172" s="19">
        <v>19875.48</v>
      </c>
      <c r="H172" s="19">
        <v>25011.26</v>
      </c>
      <c r="I172" s="19">
        <v>29522.83</v>
      </c>
    </row>
    <row r="173" spans="1:9" x14ac:dyDescent="0.35">
      <c r="A173" s="10" t="s">
        <v>287</v>
      </c>
      <c r="C173" s="13">
        <v>536.04999999999995</v>
      </c>
      <c r="D173" s="13">
        <v>652.85</v>
      </c>
      <c r="E173" s="13">
        <v>724.14</v>
      </c>
      <c r="F173" s="13">
        <v>949.92</v>
      </c>
      <c r="G173" s="13">
        <v>1265.94</v>
      </c>
      <c r="H173" s="13">
        <v>1485.34</v>
      </c>
      <c r="I173" s="13">
        <v>1694.82</v>
      </c>
    </row>
    <row r="174" spans="1:9" x14ac:dyDescent="0.35">
      <c r="A174" s="6" t="s">
        <v>289</v>
      </c>
      <c r="C174" s="19">
        <v>17545.93</v>
      </c>
      <c r="D174" s="19">
        <v>19003.689999999999</v>
      </c>
      <c r="E174" s="19">
        <v>19843.68</v>
      </c>
      <c r="F174" s="19">
        <v>23680.14</v>
      </c>
      <c r="G174" s="19">
        <v>21141.42</v>
      </c>
      <c r="H174" s="19">
        <v>26496.6</v>
      </c>
      <c r="I174" s="19">
        <v>31217.65</v>
      </c>
    </row>
    <row r="175" spans="1:9" x14ac:dyDescent="0.35">
      <c r="A175" s="6" t="s">
        <v>291</v>
      </c>
      <c r="C175" s="19">
        <v>52472.58</v>
      </c>
      <c r="D175" s="19">
        <v>56440.83</v>
      </c>
      <c r="E175" s="19">
        <v>60040.55</v>
      </c>
      <c r="F175" s="19">
        <v>68073.98</v>
      </c>
      <c r="G175" s="19">
        <v>60634.69</v>
      </c>
      <c r="H175" s="19">
        <v>66725.31</v>
      </c>
      <c r="I175" s="19">
        <v>78061.63</v>
      </c>
    </row>
    <row r="176" spans="1:9" x14ac:dyDescent="0.35">
      <c r="A176" s="6"/>
      <c r="C176" s="18"/>
      <c r="D176" s="18"/>
      <c r="E176" s="18"/>
      <c r="F176" s="18"/>
      <c r="G176" s="18"/>
      <c r="H176" s="18"/>
      <c r="I176" s="18"/>
    </row>
    <row r="177" spans="1:9" x14ac:dyDescent="0.35">
      <c r="A177" s="6" t="s">
        <v>116</v>
      </c>
      <c r="C177" s="18"/>
      <c r="D177" s="18"/>
      <c r="E177" s="18"/>
      <c r="F177" s="18"/>
      <c r="G177" s="18"/>
      <c r="H177" s="18"/>
      <c r="I177" s="18"/>
    </row>
    <row r="178" spans="1:9" x14ac:dyDescent="0.35">
      <c r="A178" s="10" t="s">
        <v>117</v>
      </c>
      <c r="C178" s="12" t="s">
        <v>119</v>
      </c>
      <c r="D178" s="12" t="s">
        <v>119</v>
      </c>
      <c r="E178" s="12" t="s">
        <v>119</v>
      </c>
      <c r="F178" s="12" t="s">
        <v>119</v>
      </c>
      <c r="G178" s="12" t="s">
        <v>119</v>
      </c>
      <c r="H178" s="12" t="s">
        <v>119</v>
      </c>
      <c r="I178" s="12" t="s">
        <v>119</v>
      </c>
    </row>
    <row r="179" spans="1:9" x14ac:dyDescent="0.35">
      <c r="A179" s="10" t="s">
        <v>293</v>
      </c>
      <c r="C179" s="13" t="s">
        <v>457</v>
      </c>
      <c r="D179" s="13" t="s">
        <v>457</v>
      </c>
      <c r="E179" s="13" t="s">
        <v>457</v>
      </c>
      <c r="F179" s="13" t="s">
        <v>457</v>
      </c>
      <c r="G179" s="13" t="s">
        <v>457</v>
      </c>
      <c r="H179" s="13" t="s">
        <v>457</v>
      </c>
      <c r="I179" s="13">
        <v>181.15209999999999</v>
      </c>
    </row>
    <row r="180" spans="1:9" x14ac:dyDescent="0.35">
      <c r="A180" s="10" t="s">
        <v>295</v>
      </c>
      <c r="C180" s="13" t="s">
        <v>457</v>
      </c>
      <c r="D180" s="13" t="s">
        <v>457</v>
      </c>
      <c r="E180" s="13" t="s">
        <v>457</v>
      </c>
      <c r="F180" s="13" t="s">
        <v>457</v>
      </c>
      <c r="G180" s="13" t="s">
        <v>457</v>
      </c>
      <c r="H180" s="13" t="s">
        <v>457</v>
      </c>
      <c r="I180" s="13">
        <v>0</v>
      </c>
    </row>
    <row r="181" spans="1:9" x14ac:dyDescent="0.35">
      <c r="A181" s="10" t="s">
        <v>297</v>
      </c>
      <c r="C181" s="13" t="s">
        <v>457</v>
      </c>
      <c r="D181" s="13" t="s">
        <v>457</v>
      </c>
      <c r="E181" s="13" t="s">
        <v>457</v>
      </c>
      <c r="F181" s="13">
        <v>0</v>
      </c>
      <c r="G181" s="13">
        <v>0</v>
      </c>
      <c r="H181" s="13">
        <v>0</v>
      </c>
      <c r="I181" s="13">
        <v>0</v>
      </c>
    </row>
    <row r="182" spans="1:9" x14ac:dyDescent="0.35">
      <c r="A182" s="10" t="s">
        <v>299</v>
      </c>
      <c r="C182" s="13" t="s">
        <v>457</v>
      </c>
      <c r="D182" s="13">
        <v>0</v>
      </c>
      <c r="E182" s="13" t="s">
        <v>457</v>
      </c>
      <c r="F182" s="13" t="s">
        <v>457</v>
      </c>
      <c r="G182" s="13" t="s">
        <v>457</v>
      </c>
      <c r="H182" s="13" t="s">
        <v>457</v>
      </c>
      <c r="I182" s="13" t="s">
        <v>457</v>
      </c>
    </row>
    <row r="183" spans="1:9" x14ac:dyDescent="0.35">
      <c r="A183" s="10" t="s">
        <v>301</v>
      </c>
      <c r="C183" s="13">
        <v>12981.24</v>
      </c>
      <c r="D183" s="13">
        <v>16704.29</v>
      </c>
      <c r="E183" s="13">
        <v>16606.349999999999</v>
      </c>
      <c r="F183" s="13">
        <v>19452.39</v>
      </c>
      <c r="G183" s="13">
        <v>19039.060000000001</v>
      </c>
      <c r="H183" s="13">
        <v>18760.490000000002</v>
      </c>
      <c r="I183" s="13">
        <v>18029.12</v>
      </c>
    </row>
    <row r="184" spans="1:9" x14ac:dyDescent="0.35">
      <c r="A184" s="10" t="s">
        <v>303</v>
      </c>
      <c r="C184" s="14">
        <v>73.984300000000005</v>
      </c>
      <c r="D184" s="14">
        <v>87.900199999999998</v>
      </c>
      <c r="E184" s="14">
        <v>83.6858</v>
      </c>
      <c r="F184" s="14">
        <v>82.1464</v>
      </c>
      <c r="G184" s="14">
        <v>90.055700000000002</v>
      </c>
      <c r="H184" s="14">
        <v>70.803399999999996</v>
      </c>
      <c r="I184" s="14">
        <v>57.753</v>
      </c>
    </row>
    <row r="185" spans="1:9" x14ac:dyDescent="0.35">
      <c r="A185" s="10" t="s">
        <v>305</v>
      </c>
      <c r="C185" s="14">
        <v>19.755800000000001</v>
      </c>
      <c r="D185" s="14">
        <v>19.402999999999999</v>
      </c>
      <c r="E185" s="14">
        <v>19.939399999999999</v>
      </c>
      <c r="F185" s="14">
        <v>24.761900000000001</v>
      </c>
      <c r="G185" s="14">
        <v>28.3004</v>
      </c>
      <c r="H185" s="14">
        <v>34.090400000000002</v>
      </c>
      <c r="I185" s="14">
        <v>29.854299999999999</v>
      </c>
    </row>
    <row r="186" spans="1:9" x14ac:dyDescent="0.35">
      <c r="A186" s="10" t="s">
        <v>307</v>
      </c>
      <c r="C186" s="14">
        <v>1.0166999999999999</v>
      </c>
      <c r="D186" s="14">
        <v>0.98229999999999995</v>
      </c>
      <c r="E186" s="14">
        <v>0.97889999999999999</v>
      </c>
      <c r="F186" s="14">
        <v>1.0907</v>
      </c>
      <c r="G186" s="14">
        <v>1.1549</v>
      </c>
      <c r="H186" s="14">
        <v>1.2705</v>
      </c>
      <c r="I186" s="14">
        <v>1.3269</v>
      </c>
    </row>
    <row r="187" spans="1:9" x14ac:dyDescent="0.35">
      <c r="A187" s="10" t="s">
        <v>309</v>
      </c>
      <c r="C187" s="14">
        <v>159.73099999999999</v>
      </c>
      <c r="D187" s="14">
        <v>156.48150000000001</v>
      </c>
      <c r="E187" s="14">
        <v>159.4819</v>
      </c>
      <c r="F187" s="14">
        <v>196.47059999999999</v>
      </c>
      <c r="G187" s="14">
        <v>150.06819999999999</v>
      </c>
      <c r="H187" s="14">
        <v>136.91229999999999</v>
      </c>
      <c r="I187" s="14">
        <v>139.90790000000001</v>
      </c>
    </row>
    <row r="188" spans="1:9" x14ac:dyDescent="0.35">
      <c r="A188" s="10" t="s">
        <v>311</v>
      </c>
      <c r="C188" s="14" t="s">
        <v>457</v>
      </c>
      <c r="D188" s="14" t="s">
        <v>457</v>
      </c>
      <c r="E188" s="14" t="s">
        <v>457</v>
      </c>
      <c r="F188" s="14" t="s">
        <v>457</v>
      </c>
      <c r="G188" s="14" t="s">
        <v>457</v>
      </c>
      <c r="H188" s="14" t="s">
        <v>457</v>
      </c>
      <c r="I188" s="14" t="s">
        <v>457</v>
      </c>
    </row>
    <row r="190" spans="1:9" x14ac:dyDescent="0.35">
      <c r="A190" t="s">
        <v>453</v>
      </c>
      <c r="C190" s="27">
        <f>C102/C149</f>
        <v>0.11573125189420208</v>
      </c>
      <c r="D190" s="27">
        <f t="shared" ref="D190:H190" si="9">D102/D149</f>
        <v>4.1015240165037881E-2</v>
      </c>
      <c r="E190" s="27">
        <f t="shared" si="9"/>
        <v>5.6111674688801225E-2</v>
      </c>
      <c r="F190" s="27">
        <f t="shared" si="9"/>
        <v>0.15390192469463881</v>
      </c>
      <c r="G190" s="27">
        <f t="shared" si="9"/>
        <v>0.10567118710724968</v>
      </c>
      <c r="H190" s="27">
        <f t="shared" si="9"/>
        <v>0.15178067509452861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135"/>
  <sheetViews>
    <sheetView workbookViewId="0">
      <selection activeCell="G3" sqref="G3"/>
    </sheetView>
  </sheetViews>
  <sheetFormatPr defaultRowHeight="14.5" x14ac:dyDescent="0.35"/>
  <cols>
    <col min="1" max="1" width="35.1796875" customWidth="1"/>
    <col min="2" max="2" width="0" hidden="1" customWidth="1"/>
    <col min="3" max="13" width="11.81640625" customWidth="1"/>
  </cols>
  <sheetData>
    <row r="1" spans="1:13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" x14ac:dyDescent="0.35">
      <c r="A2" s="8" t="s">
        <v>143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 ht="21.5" x14ac:dyDescent="0.45">
      <c r="A3" s="2"/>
      <c r="B3" s="2"/>
      <c r="C3" s="2"/>
      <c r="D3" s="2"/>
      <c r="E3" s="2"/>
      <c r="F3" s="2"/>
      <c r="G3" s="42" t="s">
        <v>460</v>
      </c>
      <c r="H3" s="2"/>
      <c r="I3" s="2"/>
      <c r="J3" s="2"/>
      <c r="K3" s="2"/>
      <c r="L3" s="2"/>
      <c r="M3" s="2"/>
    </row>
    <row r="4" spans="1:13" x14ac:dyDescent="0.35">
      <c r="A4" s="3" t="s">
        <v>1</v>
      </c>
      <c r="B4" s="3"/>
      <c r="C4" s="4" t="s">
        <v>145</v>
      </c>
      <c r="D4" s="4" t="s">
        <v>146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313</v>
      </c>
    </row>
    <row r="5" spans="1:13" x14ac:dyDescent="0.35">
      <c r="A5" s="9" t="s">
        <v>13</v>
      </c>
      <c r="B5" s="9"/>
      <c r="C5" s="5" t="s">
        <v>148</v>
      </c>
      <c r="D5" s="5" t="s">
        <v>149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314</v>
      </c>
    </row>
    <row r="6" spans="1:13" x14ac:dyDescent="0.35">
      <c r="A6" s="6" t="s">
        <v>315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21"/>
    </row>
    <row r="7" spans="1:13" x14ac:dyDescent="0.35">
      <c r="A7" s="10" t="s">
        <v>316</v>
      </c>
      <c r="B7" s="10" t="s">
        <v>317</v>
      </c>
      <c r="C7" s="13">
        <v>2563.5340000000001</v>
      </c>
      <c r="D7" s="13">
        <v>5583.5995999999996</v>
      </c>
      <c r="E7" s="13">
        <v>2398.5308</v>
      </c>
      <c r="F7" s="13">
        <v>1750.98</v>
      </c>
      <c r="G7" s="13">
        <v>1950.81</v>
      </c>
      <c r="H7" s="13">
        <v>836.07</v>
      </c>
      <c r="I7" s="13">
        <v>3921.47</v>
      </c>
      <c r="J7" s="13">
        <v>6622</v>
      </c>
      <c r="K7" s="13">
        <v>5320.19</v>
      </c>
      <c r="L7" s="13">
        <v>4981.83</v>
      </c>
      <c r="M7" s="16"/>
    </row>
    <row r="8" spans="1:13" x14ac:dyDescent="0.35">
      <c r="A8" s="10" t="s">
        <v>318</v>
      </c>
      <c r="B8" s="10" t="s">
        <v>319</v>
      </c>
      <c r="C8" s="13">
        <v>1878.1631</v>
      </c>
      <c r="D8" s="13">
        <v>1681.4987000000001</v>
      </c>
      <c r="E8" s="13">
        <v>2170.9281999999998</v>
      </c>
      <c r="F8" s="13">
        <v>2280.4499999999998</v>
      </c>
      <c r="G8" s="13">
        <v>2671.7</v>
      </c>
      <c r="H8" s="13">
        <v>3208.34</v>
      </c>
      <c r="I8" s="13">
        <v>3233.1</v>
      </c>
      <c r="J8" s="13">
        <v>2448.5500000000002</v>
      </c>
      <c r="K8" s="13">
        <v>2601.1799999999998</v>
      </c>
      <c r="L8" s="13">
        <v>3124.07</v>
      </c>
      <c r="M8" s="16"/>
    </row>
    <row r="9" spans="1:13" x14ac:dyDescent="0.35">
      <c r="A9" s="10" t="s">
        <v>320</v>
      </c>
      <c r="B9" s="10" t="s">
        <v>321</v>
      </c>
      <c r="C9" s="13" t="s">
        <v>457</v>
      </c>
      <c r="D9" s="13" t="s">
        <v>457</v>
      </c>
      <c r="E9" s="13" t="s">
        <v>457</v>
      </c>
      <c r="F9" s="13" t="s">
        <v>457</v>
      </c>
      <c r="G9" s="13" t="s">
        <v>457</v>
      </c>
      <c r="H9" s="13" t="s">
        <v>457</v>
      </c>
      <c r="I9" s="13">
        <v>3236.56</v>
      </c>
      <c r="J9" s="13">
        <v>2.31</v>
      </c>
      <c r="K9" s="13">
        <v>850.21</v>
      </c>
      <c r="L9" s="13">
        <v>395.86</v>
      </c>
      <c r="M9" s="16"/>
    </row>
    <row r="10" spans="1:13" x14ac:dyDescent="0.35">
      <c r="A10" s="10" t="s">
        <v>322</v>
      </c>
      <c r="B10" s="10" t="s">
        <v>323</v>
      </c>
      <c r="C10" s="13" t="s">
        <v>457</v>
      </c>
      <c r="D10" s="13" t="s">
        <v>457</v>
      </c>
      <c r="E10" s="13" t="s">
        <v>457</v>
      </c>
      <c r="F10" s="13" t="s">
        <v>457</v>
      </c>
      <c r="G10" s="13" t="s">
        <v>457</v>
      </c>
      <c r="H10" s="13" t="s">
        <v>457</v>
      </c>
      <c r="I10" s="13">
        <v>63.48</v>
      </c>
      <c r="J10" s="13">
        <v>57.16</v>
      </c>
      <c r="K10" s="13">
        <v>52.76</v>
      </c>
      <c r="L10" s="13">
        <v>39.67</v>
      </c>
      <c r="M10" s="16"/>
    </row>
    <row r="11" spans="1:13" x14ac:dyDescent="0.35">
      <c r="A11" s="10" t="s">
        <v>324</v>
      </c>
      <c r="B11" s="10" t="s">
        <v>325</v>
      </c>
      <c r="C11" s="13" t="s">
        <v>457</v>
      </c>
      <c r="D11" s="13" t="s">
        <v>457</v>
      </c>
      <c r="E11" s="13" t="s">
        <v>457</v>
      </c>
      <c r="F11" s="13" t="s">
        <v>457</v>
      </c>
      <c r="G11" s="13" t="s">
        <v>457</v>
      </c>
      <c r="H11" s="13" t="s">
        <v>457</v>
      </c>
      <c r="I11" s="13">
        <v>3173.08</v>
      </c>
      <c r="J11" s="13">
        <v>-54.85</v>
      </c>
      <c r="K11" s="13">
        <v>797.45</v>
      </c>
      <c r="L11" s="13">
        <v>356.19</v>
      </c>
      <c r="M11" s="16"/>
    </row>
    <row r="12" spans="1:13" x14ac:dyDescent="0.35">
      <c r="A12" s="10" t="s">
        <v>326</v>
      </c>
      <c r="B12" s="10" t="s">
        <v>327</v>
      </c>
      <c r="C12" s="13" t="s">
        <v>457</v>
      </c>
      <c r="D12" s="13" t="s">
        <v>457</v>
      </c>
      <c r="E12" s="13" t="s">
        <v>457</v>
      </c>
      <c r="F12" s="13" t="s">
        <v>457</v>
      </c>
      <c r="G12" s="13" t="s">
        <v>457</v>
      </c>
      <c r="H12" s="13" t="s">
        <v>457</v>
      </c>
      <c r="I12" s="13">
        <v>-3282.1</v>
      </c>
      <c r="J12" s="13">
        <v>-2884.53</v>
      </c>
      <c r="K12" s="13">
        <v>-3036.25</v>
      </c>
      <c r="L12" s="13">
        <v>388.83</v>
      </c>
      <c r="M12" s="16"/>
    </row>
    <row r="13" spans="1:13" x14ac:dyDescent="0.35">
      <c r="A13" s="10" t="s">
        <v>328</v>
      </c>
      <c r="B13" s="10" t="s">
        <v>329</v>
      </c>
      <c r="C13" s="13" t="s">
        <v>457</v>
      </c>
      <c r="D13" s="13" t="s">
        <v>457</v>
      </c>
      <c r="E13" s="13" t="s">
        <v>457</v>
      </c>
      <c r="F13" s="13" t="s">
        <v>457</v>
      </c>
      <c r="G13" s="13" t="s">
        <v>457</v>
      </c>
      <c r="H13" s="13" t="s">
        <v>457</v>
      </c>
      <c r="I13" s="13">
        <v>-3412.8</v>
      </c>
      <c r="J13" s="13">
        <v>-3071.63</v>
      </c>
      <c r="K13" s="13">
        <v>663.85</v>
      </c>
      <c r="L13" s="13">
        <v>-267.61</v>
      </c>
      <c r="M13" s="16"/>
    </row>
    <row r="14" spans="1:13" x14ac:dyDescent="0.35">
      <c r="A14" s="10" t="s">
        <v>330</v>
      </c>
      <c r="B14" s="10" t="s">
        <v>331</v>
      </c>
      <c r="C14" s="13" t="s">
        <v>457</v>
      </c>
      <c r="D14" s="13" t="s">
        <v>457</v>
      </c>
      <c r="E14" s="13" t="s">
        <v>457</v>
      </c>
      <c r="F14" s="13" t="s">
        <v>457</v>
      </c>
      <c r="G14" s="13" t="s">
        <v>457</v>
      </c>
      <c r="H14" s="13" t="s">
        <v>457</v>
      </c>
      <c r="I14" s="13">
        <v>130.69999999999999</v>
      </c>
      <c r="J14" s="13">
        <v>187.1</v>
      </c>
      <c r="K14" s="13">
        <v>-3700.1</v>
      </c>
      <c r="L14" s="13">
        <v>656.44</v>
      </c>
      <c r="M14" s="16"/>
    </row>
    <row r="15" spans="1:13" x14ac:dyDescent="0.35">
      <c r="A15" s="10" t="s">
        <v>332</v>
      </c>
      <c r="B15" s="10" t="s">
        <v>333</v>
      </c>
      <c r="C15" s="13" t="s">
        <v>457</v>
      </c>
      <c r="D15" s="13" t="s">
        <v>457</v>
      </c>
      <c r="E15" s="13" t="s">
        <v>457</v>
      </c>
      <c r="F15" s="13">
        <v>0</v>
      </c>
      <c r="G15" s="13">
        <v>0</v>
      </c>
      <c r="H15" s="13">
        <v>0</v>
      </c>
      <c r="I15" s="13">
        <v>-1833.7</v>
      </c>
      <c r="J15" s="13">
        <v>0</v>
      </c>
      <c r="K15" s="13">
        <v>0</v>
      </c>
      <c r="L15" s="13">
        <v>0</v>
      </c>
      <c r="M15" s="16"/>
    </row>
    <row r="16" spans="1:13" x14ac:dyDescent="0.35">
      <c r="A16" s="6" t="s">
        <v>315</v>
      </c>
      <c r="B16" s="6" t="s">
        <v>334</v>
      </c>
      <c r="C16" s="19" t="s">
        <v>457</v>
      </c>
      <c r="D16" s="19" t="s">
        <v>457</v>
      </c>
      <c r="E16" s="19" t="s">
        <v>457</v>
      </c>
      <c r="F16" s="19" t="s">
        <v>457</v>
      </c>
      <c r="G16" s="19" t="s">
        <v>457</v>
      </c>
      <c r="H16" s="19" t="s">
        <v>457</v>
      </c>
      <c r="I16" s="19">
        <v>5275.33</v>
      </c>
      <c r="J16" s="19">
        <v>6188.33</v>
      </c>
      <c r="K16" s="19">
        <v>5735.33</v>
      </c>
      <c r="L16" s="19">
        <v>8890.59</v>
      </c>
      <c r="M16" s="22"/>
    </row>
    <row r="17" spans="1:13" x14ac:dyDescent="0.35">
      <c r="A17" s="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21"/>
    </row>
    <row r="18" spans="1:13" x14ac:dyDescent="0.35">
      <c r="A18" s="6" t="s">
        <v>335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21"/>
    </row>
    <row r="19" spans="1:13" x14ac:dyDescent="0.35">
      <c r="A19" s="10" t="s">
        <v>336</v>
      </c>
      <c r="B19" s="10" t="s">
        <v>337</v>
      </c>
      <c r="C19" s="13" t="s">
        <v>457</v>
      </c>
      <c r="D19" s="13" t="s">
        <v>457</v>
      </c>
      <c r="E19" s="13" t="s">
        <v>457</v>
      </c>
      <c r="F19" s="13" t="s">
        <v>457</v>
      </c>
      <c r="G19" s="13" t="s">
        <v>457</v>
      </c>
      <c r="H19" s="13" t="s">
        <v>457</v>
      </c>
      <c r="I19" s="13">
        <v>-1331.56</v>
      </c>
      <c r="J19" s="13">
        <v>-3938.7</v>
      </c>
      <c r="K19" s="13">
        <v>-4020.89</v>
      </c>
      <c r="L19" s="13">
        <v>-3071.32</v>
      </c>
      <c r="M19" s="16"/>
    </row>
    <row r="20" spans="1:13" x14ac:dyDescent="0.35">
      <c r="A20" s="10" t="s">
        <v>338</v>
      </c>
      <c r="B20" s="10" t="s">
        <v>339</v>
      </c>
      <c r="C20" s="13" t="s">
        <v>457</v>
      </c>
      <c r="D20" s="13" t="s">
        <v>457</v>
      </c>
      <c r="E20" s="13" t="s">
        <v>457</v>
      </c>
      <c r="F20" s="13" t="s">
        <v>457</v>
      </c>
      <c r="G20" s="13" t="s">
        <v>457</v>
      </c>
      <c r="H20" s="13" t="s">
        <v>457</v>
      </c>
      <c r="I20" s="13">
        <v>125.14</v>
      </c>
      <c r="J20" s="13">
        <v>31.21</v>
      </c>
      <c r="K20" s="13">
        <v>12.75</v>
      </c>
      <c r="L20" s="13">
        <v>0</v>
      </c>
      <c r="M20" s="16"/>
    </row>
    <row r="21" spans="1:13" x14ac:dyDescent="0.35">
      <c r="A21" s="11" t="s">
        <v>340</v>
      </c>
      <c r="B21" s="11" t="s">
        <v>341</v>
      </c>
      <c r="C21" s="24" t="s">
        <v>457</v>
      </c>
      <c r="D21" s="24" t="s">
        <v>457</v>
      </c>
      <c r="E21" s="24" t="s">
        <v>457</v>
      </c>
      <c r="F21" s="24" t="s">
        <v>457</v>
      </c>
      <c r="G21" s="24" t="s">
        <v>457</v>
      </c>
      <c r="H21" s="24" t="s">
        <v>457</v>
      </c>
      <c r="I21" s="24">
        <v>125.14</v>
      </c>
      <c r="J21" s="24">
        <v>31.21</v>
      </c>
      <c r="K21" s="24">
        <v>12.75</v>
      </c>
      <c r="L21" s="24" t="s">
        <v>457</v>
      </c>
      <c r="M21" s="25"/>
    </row>
    <row r="22" spans="1:13" x14ac:dyDescent="0.35">
      <c r="A22" s="11" t="s">
        <v>342</v>
      </c>
      <c r="B22" s="11" t="s">
        <v>343</v>
      </c>
      <c r="C22" s="24" t="s">
        <v>457</v>
      </c>
      <c r="D22" s="24" t="s">
        <v>457</v>
      </c>
      <c r="E22" s="24" t="s">
        <v>457</v>
      </c>
      <c r="F22" s="24" t="s">
        <v>457</v>
      </c>
      <c r="G22" s="24" t="s">
        <v>457</v>
      </c>
      <c r="H22" s="24" t="s">
        <v>457</v>
      </c>
      <c r="I22" s="24">
        <v>0</v>
      </c>
      <c r="J22" s="24">
        <v>0</v>
      </c>
      <c r="K22" s="24">
        <v>0</v>
      </c>
      <c r="L22" s="24" t="s">
        <v>457</v>
      </c>
      <c r="M22" s="25"/>
    </row>
    <row r="23" spans="1:13" x14ac:dyDescent="0.35">
      <c r="A23" s="10" t="s">
        <v>344</v>
      </c>
      <c r="B23" s="10" t="s">
        <v>345</v>
      </c>
      <c r="C23" s="13" t="s">
        <v>457</v>
      </c>
      <c r="D23" s="13" t="s">
        <v>457</v>
      </c>
      <c r="E23" s="13" t="s">
        <v>457</v>
      </c>
      <c r="F23" s="13" t="s">
        <v>457</v>
      </c>
      <c r="G23" s="13" t="s">
        <v>457</v>
      </c>
      <c r="H23" s="13" t="s">
        <v>457</v>
      </c>
      <c r="I23" s="13">
        <v>-1456.7</v>
      </c>
      <c r="J23" s="13">
        <v>-3969.91</v>
      </c>
      <c r="K23" s="13">
        <v>-4033.64</v>
      </c>
      <c r="L23" s="13">
        <v>-3071.32</v>
      </c>
      <c r="M23" s="16"/>
    </row>
    <row r="24" spans="1:13" x14ac:dyDescent="0.35">
      <c r="A24" s="11" t="s">
        <v>346</v>
      </c>
      <c r="B24" s="11" t="s">
        <v>347</v>
      </c>
      <c r="C24" s="24" t="s">
        <v>457</v>
      </c>
      <c r="D24" s="24" t="s">
        <v>457</v>
      </c>
      <c r="E24" s="24" t="s">
        <v>457</v>
      </c>
      <c r="F24" s="24" t="s">
        <v>457</v>
      </c>
      <c r="G24" s="24" t="s">
        <v>457</v>
      </c>
      <c r="H24" s="24" t="s">
        <v>457</v>
      </c>
      <c r="I24" s="24">
        <v>-1254.05</v>
      </c>
      <c r="J24" s="24">
        <v>-3782.04</v>
      </c>
      <c r="K24" s="24">
        <v>-3905.97</v>
      </c>
      <c r="L24" s="24">
        <v>-2757.72</v>
      </c>
      <c r="M24" s="25"/>
    </row>
    <row r="25" spans="1:13" x14ac:dyDescent="0.35">
      <c r="A25" s="11" t="s">
        <v>348</v>
      </c>
      <c r="B25" s="11" t="s">
        <v>349</v>
      </c>
      <c r="C25" s="24" t="s">
        <v>457</v>
      </c>
      <c r="D25" s="24" t="s">
        <v>457</v>
      </c>
      <c r="E25" s="24" t="s">
        <v>457</v>
      </c>
      <c r="F25" s="24" t="s">
        <v>457</v>
      </c>
      <c r="G25" s="24" t="s">
        <v>457</v>
      </c>
      <c r="H25" s="24" t="s">
        <v>457</v>
      </c>
      <c r="I25" s="24">
        <v>-202.65</v>
      </c>
      <c r="J25" s="24">
        <v>-187.87</v>
      </c>
      <c r="K25" s="24">
        <v>-127.67</v>
      </c>
      <c r="L25" s="24">
        <v>-313.60000000000002</v>
      </c>
      <c r="M25" s="25"/>
    </row>
    <row r="26" spans="1:13" x14ac:dyDescent="0.35">
      <c r="A26" s="10" t="s">
        <v>350</v>
      </c>
      <c r="B26" s="10" t="s">
        <v>351</v>
      </c>
      <c r="C26" s="13" t="s">
        <v>457</v>
      </c>
      <c r="D26" s="13" t="s">
        <v>457</v>
      </c>
      <c r="E26" s="13" t="s">
        <v>457</v>
      </c>
      <c r="F26" s="13" t="s">
        <v>457</v>
      </c>
      <c r="G26" s="13" t="s">
        <v>457</v>
      </c>
      <c r="H26" s="13" t="s">
        <v>457</v>
      </c>
      <c r="I26" s="13" t="s">
        <v>457</v>
      </c>
      <c r="J26" s="13" t="s">
        <v>457</v>
      </c>
      <c r="K26" s="13" t="s">
        <v>457</v>
      </c>
      <c r="L26" s="13">
        <v>0</v>
      </c>
      <c r="M26" s="16"/>
    </row>
    <row r="27" spans="1:13" x14ac:dyDescent="0.35">
      <c r="A27" s="10" t="s">
        <v>352</v>
      </c>
      <c r="B27" s="10" t="s">
        <v>353</v>
      </c>
      <c r="C27" s="13" t="s">
        <v>457</v>
      </c>
      <c r="D27" s="13" t="s">
        <v>457</v>
      </c>
      <c r="E27" s="13" t="s">
        <v>457</v>
      </c>
      <c r="F27" s="13" t="s">
        <v>457</v>
      </c>
      <c r="G27" s="13" t="s">
        <v>457</v>
      </c>
      <c r="H27" s="13" t="s">
        <v>457</v>
      </c>
      <c r="I27" s="13" t="s">
        <v>457</v>
      </c>
      <c r="J27" s="13" t="s">
        <v>457</v>
      </c>
      <c r="K27" s="13" t="s">
        <v>457</v>
      </c>
      <c r="L27" s="13">
        <v>0</v>
      </c>
      <c r="M27" s="16"/>
    </row>
    <row r="28" spans="1:13" x14ac:dyDescent="0.35">
      <c r="A28" s="10" t="s">
        <v>354</v>
      </c>
      <c r="B28" s="10" t="s">
        <v>355</v>
      </c>
      <c r="C28" s="13" t="s">
        <v>457</v>
      </c>
      <c r="D28" s="13" t="s">
        <v>457</v>
      </c>
      <c r="E28" s="13" t="s">
        <v>457</v>
      </c>
      <c r="F28" s="13" t="s">
        <v>457</v>
      </c>
      <c r="G28" s="13" t="s">
        <v>457</v>
      </c>
      <c r="H28" s="13" t="s">
        <v>457</v>
      </c>
      <c r="I28" s="13" t="s">
        <v>457</v>
      </c>
      <c r="J28" s="13" t="s">
        <v>457</v>
      </c>
      <c r="K28" s="13" t="s">
        <v>457</v>
      </c>
      <c r="L28" s="13">
        <v>0</v>
      </c>
      <c r="M28" s="16"/>
    </row>
    <row r="29" spans="1:13" x14ac:dyDescent="0.35">
      <c r="A29" s="10" t="s">
        <v>356</v>
      </c>
      <c r="B29" s="10" t="s">
        <v>357</v>
      </c>
      <c r="C29" s="13" t="s">
        <v>457</v>
      </c>
      <c r="D29" s="13" t="s">
        <v>457</v>
      </c>
      <c r="E29" s="13" t="s">
        <v>457</v>
      </c>
      <c r="F29" s="13" t="s">
        <v>457</v>
      </c>
      <c r="G29" s="13" t="s">
        <v>457</v>
      </c>
      <c r="H29" s="13" t="s">
        <v>457</v>
      </c>
      <c r="I29" s="13">
        <v>-1115.51</v>
      </c>
      <c r="J29" s="13">
        <v>-2750.78</v>
      </c>
      <c r="K29" s="13">
        <v>0</v>
      </c>
      <c r="L29" s="13">
        <v>0</v>
      </c>
      <c r="M29" s="16"/>
    </row>
    <row r="30" spans="1:13" x14ac:dyDescent="0.35">
      <c r="A30" s="10" t="s">
        <v>358</v>
      </c>
      <c r="B30" s="10" t="s">
        <v>359</v>
      </c>
      <c r="C30" s="13" t="s">
        <v>457</v>
      </c>
      <c r="D30" s="13" t="s">
        <v>457</v>
      </c>
      <c r="E30" s="13" t="s">
        <v>457</v>
      </c>
      <c r="F30" s="13" t="s">
        <v>457</v>
      </c>
      <c r="G30" s="13" t="s">
        <v>457</v>
      </c>
      <c r="H30" s="13" t="s">
        <v>457</v>
      </c>
      <c r="I30" s="13">
        <v>0</v>
      </c>
      <c r="J30" s="13">
        <v>0</v>
      </c>
      <c r="K30" s="13">
        <v>0</v>
      </c>
      <c r="L30" s="13">
        <v>0</v>
      </c>
      <c r="M30" s="16"/>
    </row>
    <row r="31" spans="1:13" x14ac:dyDescent="0.35">
      <c r="A31" s="10" t="s">
        <v>360</v>
      </c>
      <c r="B31" s="10" t="s">
        <v>361</v>
      </c>
      <c r="C31" s="13" t="s">
        <v>457</v>
      </c>
      <c r="D31" s="13" t="s">
        <v>457</v>
      </c>
      <c r="E31" s="13" t="s">
        <v>457</v>
      </c>
      <c r="F31" s="13" t="s">
        <v>457</v>
      </c>
      <c r="G31" s="13" t="s">
        <v>457</v>
      </c>
      <c r="H31" s="13" t="s">
        <v>457</v>
      </c>
      <c r="I31" s="13">
        <v>-1115.51</v>
      </c>
      <c r="J31" s="13">
        <v>-2750.78</v>
      </c>
      <c r="K31" s="13">
        <v>0</v>
      </c>
      <c r="L31" s="13">
        <v>0</v>
      </c>
      <c r="M31" s="16"/>
    </row>
    <row r="32" spans="1:13" x14ac:dyDescent="0.35">
      <c r="A32" s="10" t="s">
        <v>362</v>
      </c>
      <c r="B32" s="10" t="s">
        <v>363</v>
      </c>
      <c r="C32" s="13" t="s">
        <v>457</v>
      </c>
      <c r="D32" s="13" t="s">
        <v>457</v>
      </c>
      <c r="E32" s="13" t="s">
        <v>457</v>
      </c>
      <c r="F32" s="13" t="s">
        <v>457</v>
      </c>
      <c r="G32" s="13" t="s">
        <v>457</v>
      </c>
      <c r="H32" s="13" t="s">
        <v>457</v>
      </c>
      <c r="I32" s="13">
        <v>0</v>
      </c>
      <c r="J32" s="13">
        <v>0</v>
      </c>
      <c r="K32" s="13">
        <v>0</v>
      </c>
      <c r="L32" s="13">
        <v>0</v>
      </c>
      <c r="M32" s="16"/>
    </row>
    <row r="33" spans="1:13" x14ac:dyDescent="0.35">
      <c r="A33" s="10" t="s">
        <v>364</v>
      </c>
      <c r="B33" s="10" t="s">
        <v>365</v>
      </c>
      <c r="C33" s="13" t="s">
        <v>457</v>
      </c>
      <c r="D33" s="13" t="s">
        <v>457</v>
      </c>
      <c r="E33" s="13" t="s">
        <v>457</v>
      </c>
      <c r="F33" s="13" t="s">
        <v>457</v>
      </c>
      <c r="G33" s="13" t="s">
        <v>457</v>
      </c>
      <c r="H33" s="13" t="s">
        <v>457</v>
      </c>
      <c r="I33" s="13">
        <v>-147.22</v>
      </c>
      <c r="J33" s="13">
        <v>-1257.92</v>
      </c>
      <c r="K33" s="13">
        <v>-708.36</v>
      </c>
      <c r="L33" s="13">
        <v>-4053.8</v>
      </c>
      <c r="M33" s="16"/>
    </row>
    <row r="34" spans="1:13" x14ac:dyDescent="0.35">
      <c r="A34" s="10" t="s">
        <v>332</v>
      </c>
      <c r="B34" s="10" t="s">
        <v>366</v>
      </c>
      <c r="C34" s="13" t="s">
        <v>457</v>
      </c>
      <c r="D34" s="13" t="s">
        <v>457</v>
      </c>
      <c r="E34" s="13" t="s">
        <v>457</v>
      </c>
      <c r="F34" s="13" t="s">
        <v>457</v>
      </c>
      <c r="G34" s="13" t="s">
        <v>457</v>
      </c>
      <c r="H34" s="13" t="s">
        <v>457</v>
      </c>
      <c r="I34" s="13" t="s">
        <v>457</v>
      </c>
      <c r="J34" s="13" t="s">
        <v>457</v>
      </c>
      <c r="K34" s="13">
        <v>0</v>
      </c>
      <c r="L34" s="13">
        <v>0</v>
      </c>
      <c r="M34" s="16"/>
    </row>
    <row r="35" spans="1:13" x14ac:dyDescent="0.35">
      <c r="A35" s="6" t="s">
        <v>335</v>
      </c>
      <c r="B35" s="6" t="s">
        <v>367</v>
      </c>
      <c r="C35" s="19" t="s">
        <v>457</v>
      </c>
      <c r="D35" s="19" t="s">
        <v>457</v>
      </c>
      <c r="E35" s="19" t="s">
        <v>457</v>
      </c>
      <c r="F35" s="19" t="s">
        <v>457</v>
      </c>
      <c r="G35" s="19" t="s">
        <v>457</v>
      </c>
      <c r="H35" s="19" t="s">
        <v>457</v>
      </c>
      <c r="I35" s="19">
        <v>-2594.29</v>
      </c>
      <c r="J35" s="19">
        <v>-7947.4</v>
      </c>
      <c r="K35" s="19">
        <v>-4729.25</v>
      </c>
      <c r="L35" s="19">
        <v>-7125.12</v>
      </c>
      <c r="M35" s="22"/>
    </row>
    <row r="36" spans="1:13" x14ac:dyDescent="0.35">
      <c r="A36" s="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1"/>
    </row>
    <row r="37" spans="1:13" x14ac:dyDescent="0.35">
      <c r="A37" s="6" t="s">
        <v>368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21"/>
    </row>
    <row r="38" spans="1:13" x14ac:dyDescent="0.35">
      <c r="A38" s="10" t="s">
        <v>369</v>
      </c>
      <c r="B38" s="10" t="s">
        <v>370</v>
      </c>
      <c r="C38" s="13" t="s">
        <v>457</v>
      </c>
      <c r="D38" s="13" t="s">
        <v>457</v>
      </c>
      <c r="E38" s="13" t="s">
        <v>457</v>
      </c>
      <c r="F38" s="13" t="s">
        <v>457</v>
      </c>
      <c r="G38" s="13" t="s">
        <v>457</v>
      </c>
      <c r="H38" s="13" t="s">
        <v>457</v>
      </c>
      <c r="I38" s="13">
        <v>-221.8</v>
      </c>
      <c r="J38" s="13">
        <v>-624.45000000000005</v>
      </c>
      <c r="K38" s="13">
        <v>-443.61</v>
      </c>
      <c r="L38" s="13">
        <v>-81.91</v>
      </c>
      <c r="M38" s="16"/>
    </row>
    <row r="39" spans="1:13" x14ac:dyDescent="0.35">
      <c r="A39" s="10" t="s">
        <v>371</v>
      </c>
      <c r="B39" s="10" t="s">
        <v>372</v>
      </c>
      <c r="C39" s="13" t="s">
        <v>457</v>
      </c>
      <c r="D39" s="13" t="s">
        <v>457</v>
      </c>
      <c r="E39" s="13" t="s">
        <v>457</v>
      </c>
      <c r="F39" s="13" t="s">
        <v>457</v>
      </c>
      <c r="G39" s="13" t="s">
        <v>457</v>
      </c>
      <c r="H39" s="13" t="s">
        <v>457</v>
      </c>
      <c r="I39" s="13">
        <v>245.66</v>
      </c>
      <c r="J39" s="13">
        <v>659.17</v>
      </c>
      <c r="K39" s="13">
        <v>775.24</v>
      </c>
      <c r="L39" s="13">
        <v>1189.97</v>
      </c>
      <c r="M39" s="16"/>
    </row>
    <row r="40" spans="1:13" x14ac:dyDescent="0.35">
      <c r="A40" s="10" t="s">
        <v>373</v>
      </c>
      <c r="B40" s="10" t="s">
        <v>374</v>
      </c>
      <c r="C40" s="13" t="s">
        <v>457</v>
      </c>
      <c r="D40" s="13" t="s">
        <v>457</v>
      </c>
      <c r="E40" s="13" t="s">
        <v>457</v>
      </c>
      <c r="F40" s="13" t="s">
        <v>457</v>
      </c>
      <c r="G40" s="13" t="s">
        <v>457</v>
      </c>
      <c r="H40" s="13" t="s">
        <v>457</v>
      </c>
      <c r="I40" s="13">
        <v>-981.67</v>
      </c>
      <c r="J40" s="13">
        <v>1759.02</v>
      </c>
      <c r="K40" s="13">
        <v>976.79</v>
      </c>
      <c r="L40" s="13">
        <v>651.39</v>
      </c>
      <c r="M40" s="16"/>
    </row>
    <row r="41" spans="1:13" x14ac:dyDescent="0.35">
      <c r="A41" s="10" t="s">
        <v>375</v>
      </c>
      <c r="B41" s="10" t="s">
        <v>376</v>
      </c>
      <c r="C41" s="13" t="s">
        <v>457</v>
      </c>
      <c r="D41" s="13" t="s">
        <v>457</v>
      </c>
      <c r="E41" s="13" t="s">
        <v>457</v>
      </c>
      <c r="F41" s="13" t="s">
        <v>457</v>
      </c>
      <c r="G41" s="13" t="s">
        <v>457</v>
      </c>
      <c r="H41" s="13" t="s">
        <v>457</v>
      </c>
      <c r="I41" s="13">
        <v>5774.88</v>
      </c>
      <c r="J41" s="13">
        <v>3714.18</v>
      </c>
      <c r="K41" s="13">
        <v>3575.88</v>
      </c>
      <c r="L41" s="13">
        <v>1025.44</v>
      </c>
      <c r="M41" s="16"/>
    </row>
    <row r="42" spans="1:13" x14ac:dyDescent="0.35">
      <c r="A42" s="10" t="s">
        <v>377</v>
      </c>
      <c r="B42" s="10" t="s">
        <v>378</v>
      </c>
      <c r="C42" s="13" t="s">
        <v>457</v>
      </c>
      <c r="D42" s="13" t="s">
        <v>457</v>
      </c>
      <c r="E42" s="13" t="s">
        <v>457</v>
      </c>
      <c r="F42" s="13" t="s">
        <v>457</v>
      </c>
      <c r="G42" s="13" t="s">
        <v>457</v>
      </c>
      <c r="H42" s="13" t="s">
        <v>457</v>
      </c>
      <c r="I42" s="13">
        <v>-4547.55</v>
      </c>
      <c r="J42" s="13">
        <v>-4814.03</v>
      </c>
      <c r="K42" s="13">
        <v>-3777.43</v>
      </c>
      <c r="L42" s="13">
        <v>-486.86</v>
      </c>
      <c r="M42" s="16"/>
    </row>
    <row r="43" spans="1:13" x14ac:dyDescent="0.35">
      <c r="A43" s="10" t="s">
        <v>379</v>
      </c>
      <c r="B43" s="10" t="s">
        <v>380</v>
      </c>
      <c r="C43" s="13" t="s">
        <v>457</v>
      </c>
      <c r="D43" s="13" t="s">
        <v>457</v>
      </c>
      <c r="E43" s="13" t="s">
        <v>457</v>
      </c>
      <c r="F43" s="13" t="s">
        <v>457</v>
      </c>
      <c r="G43" s="13" t="s">
        <v>457</v>
      </c>
      <c r="H43" s="13" t="s">
        <v>457</v>
      </c>
      <c r="I43" s="13">
        <v>0</v>
      </c>
      <c r="J43" s="13">
        <v>0</v>
      </c>
      <c r="K43" s="13">
        <v>0</v>
      </c>
      <c r="L43" s="13">
        <v>0</v>
      </c>
      <c r="M43" s="16"/>
    </row>
    <row r="44" spans="1:13" x14ac:dyDescent="0.35">
      <c r="A44" s="10" t="s">
        <v>381</v>
      </c>
      <c r="B44" s="10" t="s">
        <v>382</v>
      </c>
      <c r="C44" s="13" t="s">
        <v>457</v>
      </c>
      <c r="D44" s="13" t="s">
        <v>457</v>
      </c>
      <c r="E44" s="13" t="s">
        <v>457</v>
      </c>
      <c r="F44" s="13" t="s">
        <v>457</v>
      </c>
      <c r="G44" s="13" t="s">
        <v>457</v>
      </c>
      <c r="H44" s="13" t="s">
        <v>457</v>
      </c>
      <c r="I44" s="13">
        <v>0</v>
      </c>
      <c r="J44" s="13">
        <v>0</v>
      </c>
      <c r="K44" s="13">
        <v>0</v>
      </c>
      <c r="L44" s="13">
        <v>0</v>
      </c>
      <c r="M44" s="16"/>
    </row>
    <row r="45" spans="1:13" x14ac:dyDescent="0.35">
      <c r="A45" s="10" t="s">
        <v>383</v>
      </c>
      <c r="B45" s="10" t="s">
        <v>384</v>
      </c>
      <c r="C45" s="13" t="s">
        <v>457</v>
      </c>
      <c r="D45" s="13" t="s">
        <v>457</v>
      </c>
      <c r="E45" s="13" t="s">
        <v>457</v>
      </c>
      <c r="F45" s="13" t="s">
        <v>457</v>
      </c>
      <c r="G45" s="13" t="s">
        <v>457</v>
      </c>
      <c r="H45" s="13" t="s">
        <v>457</v>
      </c>
      <c r="I45" s="13">
        <v>0</v>
      </c>
      <c r="J45" s="13">
        <v>0</v>
      </c>
      <c r="K45" s="13">
        <v>0</v>
      </c>
      <c r="L45" s="13">
        <v>0</v>
      </c>
      <c r="M45" s="16"/>
    </row>
    <row r="46" spans="1:13" x14ac:dyDescent="0.35">
      <c r="A46" s="10" t="s">
        <v>385</v>
      </c>
      <c r="B46" s="10" t="s">
        <v>386</v>
      </c>
      <c r="C46" s="13" t="s">
        <v>457</v>
      </c>
      <c r="D46" s="13" t="s">
        <v>457</v>
      </c>
      <c r="E46" s="13" t="s">
        <v>457</v>
      </c>
      <c r="F46" s="13" t="s">
        <v>457</v>
      </c>
      <c r="G46" s="13" t="s">
        <v>457</v>
      </c>
      <c r="H46" s="13" t="s">
        <v>457</v>
      </c>
      <c r="I46" s="13">
        <v>-68.069999999999993</v>
      </c>
      <c r="J46" s="13">
        <v>0</v>
      </c>
      <c r="K46" s="13">
        <v>0</v>
      </c>
      <c r="L46" s="13">
        <v>-668.31</v>
      </c>
      <c r="M46" s="16"/>
    </row>
    <row r="47" spans="1:13" x14ac:dyDescent="0.35">
      <c r="A47" s="10" t="s">
        <v>332</v>
      </c>
      <c r="B47" s="10" t="s">
        <v>387</v>
      </c>
      <c r="C47" s="13" t="s">
        <v>457</v>
      </c>
      <c r="D47" s="13" t="s">
        <v>457</v>
      </c>
      <c r="E47" s="13" t="s">
        <v>457</v>
      </c>
      <c r="F47" s="13" t="s">
        <v>457</v>
      </c>
      <c r="G47" s="13" t="s">
        <v>457</v>
      </c>
      <c r="H47" s="13" t="s">
        <v>457</v>
      </c>
      <c r="I47" s="13" t="s">
        <v>457</v>
      </c>
      <c r="J47" s="13" t="s">
        <v>457</v>
      </c>
      <c r="K47" s="13">
        <v>0</v>
      </c>
      <c r="L47" s="13">
        <v>0</v>
      </c>
      <c r="M47" s="16"/>
    </row>
    <row r="48" spans="1:13" x14ac:dyDescent="0.35">
      <c r="A48" s="6" t="s">
        <v>368</v>
      </c>
      <c r="B48" s="6" t="s">
        <v>388</v>
      </c>
      <c r="C48" s="19" t="s">
        <v>457</v>
      </c>
      <c r="D48" s="19" t="s">
        <v>457</v>
      </c>
      <c r="E48" s="19" t="s">
        <v>457</v>
      </c>
      <c r="F48" s="19" t="s">
        <v>457</v>
      </c>
      <c r="G48" s="19" t="s">
        <v>457</v>
      </c>
      <c r="H48" s="19" t="s">
        <v>457</v>
      </c>
      <c r="I48" s="19">
        <v>-44.21</v>
      </c>
      <c r="J48" s="19">
        <v>34.72</v>
      </c>
      <c r="K48" s="19">
        <v>331.63</v>
      </c>
      <c r="L48" s="19">
        <v>439.75</v>
      </c>
      <c r="M48" s="22"/>
    </row>
    <row r="49" spans="1:13" x14ac:dyDescent="0.35">
      <c r="A49" s="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21"/>
    </row>
    <row r="50" spans="1:13" x14ac:dyDescent="0.35">
      <c r="A50" s="10" t="s">
        <v>389</v>
      </c>
      <c r="B50" s="10" t="s">
        <v>390</v>
      </c>
      <c r="C50" s="13" t="s">
        <v>457</v>
      </c>
      <c r="D50" s="13" t="s">
        <v>457</v>
      </c>
      <c r="E50" s="13" t="s">
        <v>457</v>
      </c>
      <c r="F50" s="13" t="s">
        <v>457</v>
      </c>
      <c r="G50" s="13" t="s">
        <v>457</v>
      </c>
      <c r="H50" s="13" t="s">
        <v>457</v>
      </c>
      <c r="I50" s="13">
        <v>-46.17</v>
      </c>
      <c r="J50" s="13">
        <v>1.86</v>
      </c>
      <c r="K50" s="13">
        <v>-1.28</v>
      </c>
      <c r="L50" s="13">
        <v>-20.02</v>
      </c>
      <c r="M50" s="16"/>
    </row>
    <row r="51" spans="1:13" x14ac:dyDescent="0.35">
      <c r="A51" s="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21"/>
    </row>
    <row r="52" spans="1:13" x14ac:dyDescent="0.35">
      <c r="A52" s="6" t="s">
        <v>391</v>
      </c>
      <c r="B52" s="6" t="s">
        <v>392</v>
      </c>
      <c r="C52" s="19" t="s">
        <v>457</v>
      </c>
      <c r="D52" s="19" t="s">
        <v>457</v>
      </c>
      <c r="E52" s="19" t="s">
        <v>457</v>
      </c>
      <c r="F52" s="19" t="s">
        <v>457</v>
      </c>
      <c r="G52" s="19" t="s">
        <v>457</v>
      </c>
      <c r="H52" s="19" t="s">
        <v>457</v>
      </c>
      <c r="I52" s="19">
        <v>2590.66</v>
      </c>
      <c r="J52" s="19">
        <v>-1722.49</v>
      </c>
      <c r="K52" s="19">
        <v>1336.43</v>
      </c>
      <c r="L52" s="19">
        <v>2185.1999999999998</v>
      </c>
      <c r="M52" s="22"/>
    </row>
    <row r="53" spans="1:13" x14ac:dyDescent="0.35">
      <c r="A53" s="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21"/>
    </row>
    <row r="54" spans="1:13" x14ac:dyDescent="0.35">
      <c r="A54" s="6" t="s">
        <v>393</v>
      </c>
      <c r="B54" s="6" t="s">
        <v>394</v>
      </c>
      <c r="C54" s="19" t="s">
        <v>457</v>
      </c>
      <c r="D54" s="19" t="s">
        <v>457</v>
      </c>
      <c r="E54" s="19" t="s">
        <v>457</v>
      </c>
      <c r="F54" s="19" t="s">
        <v>457</v>
      </c>
      <c r="G54" s="19" t="s">
        <v>457</v>
      </c>
      <c r="H54" s="19" t="s">
        <v>457</v>
      </c>
      <c r="I54" s="19">
        <v>2004.33</v>
      </c>
      <c r="J54" s="19">
        <v>3111.77</v>
      </c>
      <c r="K54" s="19">
        <v>2004.76</v>
      </c>
      <c r="L54" s="19">
        <v>2236.52</v>
      </c>
      <c r="M54" s="22"/>
    </row>
    <row r="55" spans="1:13" x14ac:dyDescent="0.35">
      <c r="A55" s="6" t="s">
        <v>395</v>
      </c>
      <c r="B55" s="6" t="s">
        <v>396</v>
      </c>
      <c r="C55" s="19" t="s">
        <v>457</v>
      </c>
      <c r="D55" s="19" t="s">
        <v>457</v>
      </c>
      <c r="E55" s="19" t="s">
        <v>457</v>
      </c>
      <c r="F55" s="19" t="s">
        <v>457</v>
      </c>
      <c r="G55" s="19" t="s">
        <v>457</v>
      </c>
      <c r="H55" s="19" t="s">
        <v>457</v>
      </c>
      <c r="I55" s="19">
        <v>1844.83</v>
      </c>
      <c r="J55" s="19">
        <v>1553.23</v>
      </c>
      <c r="K55" s="19">
        <v>1785.6</v>
      </c>
      <c r="L55" s="19">
        <v>2081.81</v>
      </c>
      <c r="M55" s="22"/>
    </row>
    <row r="56" spans="1:13" x14ac:dyDescent="0.35">
      <c r="A56" s="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21"/>
    </row>
    <row r="57" spans="1:13" x14ac:dyDescent="0.35">
      <c r="A57" s="6" t="s">
        <v>116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21"/>
    </row>
    <row r="58" spans="1:13" x14ac:dyDescent="0.35">
      <c r="A58" s="10" t="s">
        <v>120</v>
      </c>
      <c r="B58" s="10" t="s">
        <v>120</v>
      </c>
      <c r="C58" s="13">
        <v>8684.1314000000002</v>
      </c>
      <c r="D58" s="13">
        <v>11360.7459</v>
      </c>
      <c r="E58" s="13">
        <v>8490.8022999999994</v>
      </c>
      <c r="F58" s="13">
        <v>7667.72</v>
      </c>
      <c r="G58" s="13">
        <v>7487.75</v>
      </c>
      <c r="H58" s="13">
        <v>7039.39</v>
      </c>
      <c r="I58" s="13">
        <v>12895.97</v>
      </c>
      <c r="J58" s="13">
        <v>13299.08</v>
      </c>
      <c r="K58" s="13">
        <v>11811.82</v>
      </c>
      <c r="L58" s="13">
        <v>12297.23</v>
      </c>
      <c r="M58" s="16"/>
    </row>
    <row r="59" spans="1:13" x14ac:dyDescent="0.35">
      <c r="A59" s="10" t="s">
        <v>397</v>
      </c>
      <c r="B59" s="10" t="s">
        <v>122</v>
      </c>
      <c r="C59" s="14">
        <v>23.2273</v>
      </c>
      <c r="D59" s="14">
        <v>26.340399999999999</v>
      </c>
      <c r="E59" s="14">
        <v>20.6038</v>
      </c>
      <c r="F59" s="14">
        <v>18.363499999999998</v>
      </c>
      <c r="G59" s="14">
        <v>16.072299999999998</v>
      </c>
      <c r="H59" s="14">
        <v>14.1157</v>
      </c>
      <c r="I59" s="14">
        <v>25.866499999999998</v>
      </c>
      <c r="J59" s="14">
        <v>23.063800000000001</v>
      </c>
      <c r="K59" s="14">
        <v>19.915099999999999</v>
      </c>
      <c r="L59" s="14">
        <v>18.469200000000001</v>
      </c>
      <c r="M59" s="17"/>
    </row>
    <row r="60" spans="1:13" x14ac:dyDescent="0.35">
      <c r="A60" s="10" t="s">
        <v>398</v>
      </c>
      <c r="B60" s="10" t="s">
        <v>399</v>
      </c>
      <c r="C60" s="13" t="s">
        <v>457</v>
      </c>
      <c r="D60" s="13" t="s">
        <v>457</v>
      </c>
      <c r="E60" s="13" t="s">
        <v>457</v>
      </c>
      <c r="F60" s="13" t="s">
        <v>457</v>
      </c>
      <c r="G60" s="13" t="s">
        <v>457</v>
      </c>
      <c r="H60" s="13" t="s">
        <v>457</v>
      </c>
      <c r="I60" s="13">
        <v>75.81</v>
      </c>
      <c r="J60" s="13">
        <v>59.49</v>
      </c>
      <c r="K60" s="13">
        <v>52.4</v>
      </c>
      <c r="L60" s="13">
        <v>0</v>
      </c>
      <c r="M60" s="16"/>
    </row>
    <row r="61" spans="1:13" x14ac:dyDescent="0.35">
      <c r="A61" s="10" t="s">
        <v>400</v>
      </c>
      <c r="B61" s="10" t="s">
        <v>401</v>
      </c>
      <c r="C61" s="13" t="s">
        <v>457</v>
      </c>
      <c r="D61" s="13" t="s">
        <v>457</v>
      </c>
      <c r="E61" s="13" t="s">
        <v>457</v>
      </c>
      <c r="F61" s="13" t="s">
        <v>457</v>
      </c>
      <c r="G61" s="13" t="s">
        <v>457</v>
      </c>
      <c r="H61" s="13" t="s">
        <v>457</v>
      </c>
      <c r="I61" s="13">
        <v>1115.51</v>
      </c>
      <c r="J61" s="13">
        <v>2750.78</v>
      </c>
      <c r="K61" s="13">
        <v>0</v>
      </c>
      <c r="L61" s="13" t="s">
        <v>457</v>
      </c>
      <c r="M61" s="16"/>
    </row>
    <row r="62" spans="1:13" x14ac:dyDescent="0.35">
      <c r="A62" s="10" t="s">
        <v>402</v>
      </c>
      <c r="B62" s="10" t="s">
        <v>403</v>
      </c>
      <c r="C62" s="13" t="s">
        <v>457</v>
      </c>
      <c r="D62" s="13" t="s">
        <v>457</v>
      </c>
      <c r="E62" s="13" t="s">
        <v>457</v>
      </c>
      <c r="F62" s="13" t="s">
        <v>457</v>
      </c>
      <c r="G62" s="13" t="s">
        <v>457</v>
      </c>
      <c r="H62" s="13" t="s">
        <v>457</v>
      </c>
      <c r="I62" s="13">
        <v>4021.28</v>
      </c>
      <c r="J62" s="13">
        <v>2406.29</v>
      </c>
      <c r="K62" s="13">
        <v>1829.36</v>
      </c>
      <c r="L62" s="13">
        <v>6132.87</v>
      </c>
      <c r="M62" s="16"/>
    </row>
    <row r="63" spans="1:13" x14ac:dyDescent="0.35">
      <c r="A63" s="10" t="s">
        <v>404</v>
      </c>
      <c r="B63" s="10" t="s">
        <v>405</v>
      </c>
      <c r="C63" s="13" t="s">
        <v>457</v>
      </c>
      <c r="D63" s="13" t="s">
        <v>457</v>
      </c>
      <c r="E63" s="13" t="s">
        <v>457</v>
      </c>
      <c r="F63" s="13" t="s">
        <v>457</v>
      </c>
      <c r="G63" s="13" t="s">
        <v>457</v>
      </c>
      <c r="H63" s="13" t="s">
        <v>457</v>
      </c>
      <c r="I63" s="13">
        <v>4959.1109999999999</v>
      </c>
      <c r="J63" s="13">
        <v>3363.1927000000001</v>
      </c>
      <c r="K63" s="13">
        <v>3054.3485000000001</v>
      </c>
      <c r="L63" s="13">
        <v>7853.2772000000004</v>
      </c>
      <c r="M63" s="16"/>
    </row>
    <row r="64" spans="1:13" x14ac:dyDescent="0.35">
      <c r="A64" s="10" t="s">
        <v>406</v>
      </c>
      <c r="B64" s="10" t="s">
        <v>407</v>
      </c>
      <c r="C64" s="13" t="s">
        <v>457</v>
      </c>
      <c r="D64" s="13" t="s">
        <v>457</v>
      </c>
      <c r="E64" s="13" t="s">
        <v>457</v>
      </c>
      <c r="F64" s="13" t="s">
        <v>457</v>
      </c>
      <c r="G64" s="13" t="s">
        <v>457</v>
      </c>
      <c r="H64" s="13" t="s">
        <v>457</v>
      </c>
      <c r="I64" s="13">
        <v>4392.08</v>
      </c>
      <c r="J64" s="13">
        <v>3096.67</v>
      </c>
      <c r="K64" s="13">
        <v>2617.35</v>
      </c>
      <c r="L64" s="13">
        <v>7322.84</v>
      </c>
      <c r="M64" s="16"/>
    </row>
    <row r="65" spans="1:13" x14ac:dyDescent="0.35">
      <c r="A65" s="10" t="s">
        <v>408</v>
      </c>
      <c r="B65" s="10" t="s">
        <v>409</v>
      </c>
      <c r="C65" s="14" t="s">
        <v>457</v>
      </c>
      <c r="D65" s="14" t="s">
        <v>457</v>
      </c>
      <c r="E65" s="14" t="s">
        <v>457</v>
      </c>
      <c r="F65" s="14" t="s">
        <v>457</v>
      </c>
      <c r="G65" s="14" t="s">
        <v>457</v>
      </c>
      <c r="H65" s="14" t="s">
        <v>457</v>
      </c>
      <c r="I65" s="14" t="s">
        <v>457</v>
      </c>
      <c r="J65" s="14" t="s">
        <v>457</v>
      </c>
      <c r="K65" s="14" t="s">
        <v>457</v>
      </c>
      <c r="L65" s="14">
        <v>33.903100000000002</v>
      </c>
      <c r="M65" s="17"/>
    </row>
    <row r="66" spans="1:13" x14ac:dyDescent="0.35">
      <c r="A66" s="10" t="s">
        <v>410</v>
      </c>
      <c r="B66" s="10" t="s">
        <v>411</v>
      </c>
      <c r="C66" s="14" t="s">
        <v>457</v>
      </c>
      <c r="D66" s="14" t="s">
        <v>457</v>
      </c>
      <c r="E66" s="14" t="s">
        <v>457</v>
      </c>
      <c r="F66" s="14" t="s">
        <v>457</v>
      </c>
      <c r="G66" s="14" t="s">
        <v>457</v>
      </c>
      <c r="H66" s="14" t="s">
        <v>457</v>
      </c>
      <c r="I66" s="14" t="s">
        <v>457</v>
      </c>
      <c r="J66" s="14" t="s">
        <v>457</v>
      </c>
      <c r="K66" s="14" t="s">
        <v>457</v>
      </c>
      <c r="L66" s="14" t="s">
        <v>457</v>
      </c>
      <c r="M66" s="17">
        <v>41.115766379231502</v>
      </c>
    </row>
    <row r="67" spans="1:13" x14ac:dyDescent="0.35">
      <c r="A67" s="10" t="s">
        <v>412</v>
      </c>
      <c r="B67" s="10" t="s">
        <v>413</v>
      </c>
      <c r="C67" s="14" t="s">
        <v>457</v>
      </c>
      <c r="D67" s="14" t="s">
        <v>457</v>
      </c>
      <c r="E67" s="14" t="s">
        <v>457</v>
      </c>
      <c r="F67" s="14" t="s">
        <v>457</v>
      </c>
      <c r="G67" s="14" t="s">
        <v>457</v>
      </c>
      <c r="H67" s="14" t="s">
        <v>457</v>
      </c>
      <c r="I67" s="14">
        <v>1.3452</v>
      </c>
      <c r="J67" s="14">
        <v>0.9345</v>
      </c>
      <c r="K67" s="14">
        <v>1.0780000000000001</v>
      </c>
      <c r="L67" s="14">
        <v>1.7846</v>
      </c>
      <c r="M67" s="17"/>
    </row>
    <row r="68" spans="1:13" x14ac:dyDescent="0.35">
      <c r="A68" s="7" t="s">
        <v>141</v>
      </c>
      <c r="B68" s="7"/>
      <c r="C68" s="7" t="s">
        <v>142</v>
      </c>
      <c r="D68" s="7"/>
      <c r="E68" s="7"/>
      <c r="F68" s="7"/>
      <c r="G68" s="7"/>
      <c r="H68" s="7"/>
      <c r="I68" s="7"/>
      <c r="J68" s="7"/>
      <c r="K68" s="7"/>
      <c r="L68" s="7"/>
      <c r="M68" s="7"/>
    </row>
    <row r="70" spans="1:13" ht="25" x14ac:dyDescent="0.5">
      <c r="A70" s="32" t="s">
        <v>438</v>
      </c>
    </row>
    <row r="71" spans="1:13" x14ac:dyDescent="0.35">
      <c r="J71" t="s">
        <v>458</v>
      </c>
    </row>
    <row r="72" spans="1:13" x14ac:dyDescent="0.35">
      <c r="A72" s="3" t="s">
        <v>1</v>
      </c>
      <c r="C72" s="4" t="s">
        <v>3</v>
      </c>
      <c r="D72" s="4" t="s">
        <v>4</v>
      </c>
      <c r="E72" s="4" t="s">
        <v>5</v>
      </c>
      <c r="F72" s="4" t="s">
        <v>6</v>
      </c>
      <c r="G72" s="4" t="s">
        <v>7</v>
      </c>
      <c r="H72" s="4" t="s">
        <v>8</v>
      </c>
      <c r="I72" s="4" t="s">
        <v>9</v>
      </c>
    </row>
    <row r="73" spans="1:13" x14ac:dyDescent="0.35">
      <c r="A73" s="9" t="s">
        <v>13</v>
      </c>
      <c r="C73" s="5" t="s">
        <v>15</v>
      </c>
      <c r="D73" s="5" t="s">
        <v>16</v>
      </c>
      <c r="E73" s="5" t="s">
        <v>17</v>
      </c>
      <c r="F73" s="5" t="s">
        <v>18</v>
      </c>
      <c r="G73" s="5" t="s">
        <v>19</v>
      </c>
      <c r="H73" s="5" t="s">
        <v>20</v>
      </c>
      <c r="I73" s="5" t="s">
        <v>21</v>
      </c>
    </row>
    <row r="74" spans="1:13" x14ac:dyDescent="0.35">
      <c r="A74" s="6" t="s">
        <v>315</v>
      </c>
      <c r="C74" s="18"/>
      <c r="D74" s="18"/>
      <c r="E74" s="18"/>
      <c r="F74" s="18"/>
      <c r="G74" s="18"/>
      <c r="H74" s="18"/>
      <c r="I74" s="18"/>
    </row>
    <row r="75" spans="1:13" x14ac:dyDescent="0.35">
      <c r="A75" s="10" t="s">
        <v>316</v>
      </c>
      <c r="C75" s="13">
        <v>1750.98</v>
      </c>
      <c r="D75" s="13">
        <v>1950.81</v>
      </c>
      <c r="E75" s="13">
        <v>836.07</v>
      </c>
      <c r="F75" s="13">
        <v>3921.47</v>
      </c>
      <c r="G75" s="13">
        <v>6622</v>
      </c>
      <c r="H75" s="13">
        <v>5320.19</v>
      </c>
      <c r="I75" s="13">
        <v>4981.83</v>
      </c>
    </row>
    <row r="76" spans="1:13" x14ac:dyDescent="0.35">
      <c r="A76" s="10" t="s">
        <v>318</v>
      </c>
      <c r="C76" s="13">
        <v>2280.4499999999998</v>
      </c>
      <c r="D76" s="13">
        <v>2671.7</v>
      </c>
      <c r="E76" s="13">
        <v>3208.34</v>
      </c>
      <c r="F76" s="13">
        <v>3233.1</v>
      </c>
      <c r="G76" s="13">
        <v>2448.5500000000002</v>
      </c>
      <c r="H76" s="13">
        <v>2601.1799999999998</v>
      </c>
      <c r="I76" s="13">
        <v>3124.07</v>
      </c>
    </row>
    <row r="77" spans="1:13" x14ac:dyDescent="0.35">
      <c r="A77" s="10" t="s">
        <v>320</v>
      </c>
      <c r="C77" s="13" t="s">
        <v>457</v>
      </c>
      <c r="D77" s="13" t="s">
        <v>457</v>
      </c>
      <c r="E77" s="13" t="s">
        <v>457</v>
      </c>
      <c r="F77" s="13">
        <v>3236.56</v>
      </c>
      <c r="G77" s="13">
        <v>2.31</v>
      </c>
      <c r="H77" s="13">
        <v>850.21</v>
      </c>
      <c r="I77" s="13">
        <v>395.86</v>
      </c>
    </row>
    <row r="78" spans="1:13" x14ac:dyDescent="0.35">
      <c r="A78" s="10" t="s">
        <v>322</v>
      </c>
      <c r="C78" s="13" t="s">
        <v>457</v>
      </c>
      <c r="D78" s="13" t="s">
        <v>457</v>
      </c>
      <c r="E78" s="13" t="s">
        <v>457</v>
      </c>
      <c r="F78" s="13">
        <v>63.48</v>
      </c>
      <c r="G78" s="13">
        <v>57.16</v>
      </c>
      <c r="H78" s="13">
        <v>52.76</v>
      </c>
      <c r="I78" s="13">
        <v>39.67</v>
      </c>
    </row>
    <row r="79" spans="1:13" x14ac:dyDescent="0.35">
      <c r="A79" s="10" t="s">
        <v>324</v>
      </c>
      <c r="C79" s="13" t="s">
        <v>457</v>
      </c>
      <c r="D79" s="13" t="s">
        <v>457</v>
      </c>
      <c r="E79" s="13" t="s">
        <v>457</v>
      </c>
      <c r="F79" s="13">
        <v>3173.08</v>
      </c>
      <c r="G79" s="13">
        <v>-54.85</v>
      </c>
      <c r="H79" s="13">
        <v>797.45</v>
      </c>
      <c r="I79" s="13">
        <v>356.19</v>
      </c>
    </row>
    <row r="80" spans="1:13" x14ac:dyDescent="0.35">
      <c r="A80" s="10" t="s">
        <v>326</v>
      </c>
      <c r="C80" s="13" t="s">
        <v>457</v>
      </c>
      <c r="D80" s="13" t="s">
        <v>457</v>
      </c>
      <c r="E80" s="13" t="s">
        <v>457</v>
      </c>
      <c r="F80" s="13">
        <v>-3282.1</v>
      </c>
      <c r="G80" s="13">
        <v>-2884.53</v>
      </c>
      <c r="H80" s="13">
        <v>-3036.25</v>
      </c>
      <c r="I80" s="13">
        <v>388.83</v>
      </c>
    </row>
    <row r="81" spans="1:9" x14ac:dyDescent="0.35">
      <c r="A81" s="10" t="s">
        <v>328</v>
      </c>
      <c r="C81" s="13" t="s">
        <v>457</v>
      </c>
      <c r="D81" s="13" t="s">
        <v>457</v>
      </c>
      <c r="E81" s="13" t="s">
        <v>457</v>
      </c>
      <c r="F81" s="13">
        <v>-3412.8</v>
      </c>
      <c r="G81" s="13">
        <v>-3071.63</v>
      </c>
      <c r="H81" s="13">
        <v>663.85</v>
      </c>
      <c r="I81" s="13">
        <v>-267.61</v>
      </c>
    </row>
    <row r="82" spans="1:9" x14ac:dyDescent="0.35">
      <c r="A82" s="10" t="s">
        <v>330</v>
      </c>
      <c r="C82" s="13" t="s">
        <v>457</v>
      </c>
      <c r="D82" s="13" t="s">
        <v>457</v>
      </c>
      <c r="E82" s="13" t="s">
        <v>457</v>
      </c>
      <c r="F82" s="13">
        <v>130.69999999999999</v>
      </c>
      <c r="G82" s="13">
        <v>187.1</v>
      </c>
      <c r="H82" s="13">
        <v>-3700.1</v>
      </c>
      <c r="I82" s="13">
        <v>656.44</v>
      </c>
    </row>
    <row r="83" spans="1:9" x14ac:dyDescent="0.35">
      <c r="A83" s="10" t="s">
        <v>332</v>
      </c>
      <c r="C83" s="13">
        <v>0</v>
      </c>
      <c r="D83" s="13">
        <v>0</v>
      </c>
      <c r="E83" s="13">
        <v>0</v>
      </c>
      <c r="F83" s="13">
        <v>-1833.7</v>
      </c>
      <c r="G83" s="13">
        <v>0</v>
      </c>
      <c r="H83" s="13">
        <v>0</v>
      </c>
      <c r="I83" s="13">
        <v>0</v>
      </c>
    </row>
    <row r="84" spans="1:9" x14ac:dyDescent="0.35">
      <c r="A84" s="6" t="s">
        <v>315</v>
      </c>
      <c r="C84" s="19" t="s">
        <v>457</v>
      </c>
      <c r="D84" s="19" t="s">
        <v>457</v>
      </c>
      <c r="E84" s="19" t="s">
        <v>457</v>
      </c>
      <c r="F84" s="19">
        <v>5275.33</v>
      </c>
      <c r="G84" s="19">
        <v>6188.33</v>
      </c>
      <c r="H84" s="19">
        <v>5735.33</v>
      </c>
      <c r="I84" s="19">
        <v>8890.59</v>
      </c>
    </row>
    <row r="85" spans="1:9" x14ac:dyDescent="0.35">
      <c r="A85" s="6"/>
      <c r="C85" s="18"/>
      <c r="D85" s="18"/>
      <c r="E85" s="18"/>
      <c r="F85" s="18"/>
      <c r="G85" s="18"/>
      <c r="H85" s="18"/>
      <c r="I85" s="18"/>
    </row>
    <row r="86" spans="1:9" x14ac:dyDescent="0.35">
      <c r="A86" s="6" t="s">
        <v>335</v>
      </c>
      <c r="C86" s="18"/>
      <c r="D86" s="18"/>
      <c r="E86" s="18"/>
      <c r="F86" s="18"/>
      <c r="G86" s="18"/>
      <c r="H86" s="18"/>
      <c r="I86" s="18"/>
    </row>
    <row r="87" spans="1:9" x14ac:dyDescent="0.35">
      <c r="A87" s="10" t="s">
        <v>336</v>
      </c>
      <c r="C87" s="13" t="s">
        <v>457</v>
      </c>
      <c r="D87" s="13" t="s">
        <v>457</v>
      </c>
      <c r="E87" s="13" t="s">
        <v>457</v>
      </c>
      <c r="F87" s="13">
        <v>-1331.56</v>
      </c>
      <c r="G87" s="13">
        <v>-3938.7</v>
      </c>
      <c r="H87" s="13">
        <v>-4020.89</v>
      </c>
      <c r="I87" s="13">
        <v>-3071.32</v>
      </c>
    </row>
    <row r="88" spans="1:9" x14ac:dyDescent="0.35">
      <c r="A88" s="10" t="s">
        <v>338</v>
      </c>
      <c r="C88" s="13" t="s">
        <v>457</v>
      </c>
      <c r="D88" s="13" t="s">
        <v>457</v>
      </c>
      <c r="E88" s="13" t="s">
        <v>457</v>
      </c>
      <c r="F88" s="13">
        <v>125.14</v>
      </c>
      <c r="G88" s="13">
        <v>31.21</v>
      </c>
      <c r="H88" s="13">
        <v>12.75</v>
      </c>
      <c r="I88" s="13">
        <v>0</v>
      </c>
    </row>
    <row r="89" spans="1:9" x14ac:dyDescent="0.35">
      <c r="A89" s="11" t="s">
        <v>340</v>
      </c>
      <c r="C89" s="24" t="s">
        <v>457</v>
      </c>
      <c r="D89" s="24" t="s">
        <v>457</v>
      </c>
      <c r="E89" s="24" t="s">
        <v>457</v>
      </c>
      <c r="F89" s="24">
        <v>125.14</v>
      </c>
      <c r="G89" s="24">
        <v>31.21</v>
      </c>
      <c r="H89" s="24">
        <v>12.75</v>
      </c>
      <c r="I89" s="24" t="s">
        <v>457</v>
      </c>
    </row>
    <row r="90" spans="1:9" x14ac:dyDescent="0.35">
      <c r="A90" s="11" t="s">
        <v>342</v>
      </c>
      <c r="C90" s="24" t="s">
        <v>457</v>
      </c>
      <c r="D90" s="24" t="s">
        <v>457</v>
      </c>
      <c r="E90" s="24" t="s">
        <v>457</v>
      </c>
      <c r="F90" s="24">
        <v>0</v>
      </c>
      <c r="G90" s="24">
        <v>0</v>
      </c>
      <c r="H90" s="24">
        <v>0</v>
      </c>
      <c r="I90" s="24" t="s">
        <v>457</v>
      </c>
    </row>
    <row r="91" spans="1:9" x14ac:dyDescent="0.35">
      <c r="A91" s="10" t="s">
        <v>344</v>
      </c>
      <c r="C91" s="13" t="s">
        <v>457</v>
      </c>
      <c r="D91" s="13" t="s">
        <v>457</v>
      </c>
      <c r="E91" s="13" t="s">
        <v>457</v>
      </c>
      <c r="F91" s="13">
        <v>-1456.7</v>
      </c>
      <c r="G91" s="13">
        <v>-3969.91</v>
      </c>
      <c r="H91" s="13">
        <v>-4033.64</v>
      </c>
      <c r="I91" s="13">
        <v>-3071.32</v>
      </c>
    </row>
    <row r="92" spans="1:9" x14ac:dyDescent="0.35">
      <c r="A92" s="11" t="s">
        <v>346</v>
      </c>
      <c r="C92" s="24" t="s">
        <v>457</v>
      </c>
      <c r="D92" s="24" t="s">
        <v>457</v>
      </c>
      <c r="E92" s="24" t="s">
        <v>457</v>
      </c>
      <c r="F92" s="24">
        <v>-1254.05</v>
      </c>
      <c r="G92" s="24">
        <v>-3782.04</v>
      </c>
      <c r="H92" s="24">
        <v>-3905.97</v>
      </c>
      <c r="I92" s="24">
        <v>-2757.72</v>
      </c>
    </row>
    <row r="93" spans="1:9" x14ac:dyDescent="0.35">
      <c r="A93" s="11" t="s">
        <v>348</v>
      </c>
      <c r="C93" s="24" t="s">
        <v>457</v>
      </c>
      <c r="D93" s="24" t="s">
        <v>457</v>
      </c>
      <c r="E93" s="24" t="s">
        <v>457</v>
      </c>
      <c r="F93" s="24">
        <v>-202.65</v>
      </c>
      <c r="G93" s="24">
        <v>-187.87</v>
      </c>
      <c r="H93" s="24">
        <v>-127.67</v>
      </c>
      <c r="I93" s="24">
        <v>-313.60000000000002</v>
      </c>
    </row>
    <row r="94" spans="1:9" x14ac:dyDescent="0.35">
      <c r="A94" s="10" t="s">
        <v>350</v>
      </c>
      <c r="C94" s="13" t="s">
        <v>457</v>
      </c>
      <c r="D94" s="13" t="s">
        <v>457</v>
      </c>
      <c r="E94" s="13" t="s">
        <v>457</v>
      </c>
      <c r="F94" s="13" t="s">
        <v>457</v>
      </c>
      <c r="G94" s="13" t="s">
        <v>457</v>
      </c>
      <c r="H94" s="13" t="s">
        <v>457</v>
      </c>
      <c r="I94" s="13">
        <v>0</v>
      </c>
    </row>
    <row r="95" spans="1:9" x14ac:dyDescent="0.35">
      <c r="A95" s="10" t="s">
        <v>352</v>
      </c>
      <c r="C95" s="13" t="s">
        <v>457</v>
      </c>
      <c r="D95" s="13" t="s">
        <v>457</v>
      </c>
      <c r="E95" s="13" t="s">
        <v>457</v>
      </c>
      <c r="F95" s="13" t="s">
        <v>457</v>
      </c>
      <c r="G95" s="13" t="s">
        <v>457</v>
      </c>
      <c r="H95" s="13" t="s">
        <v>457</v>
      </c>
      <c r="I95" s="13">
        <v>0</v>
      </c>
    </row>
    <row r="96" spans="1:9" x14ac:dyDescent="0.35">
      <c r="A96" s="10" t="s">
        <v>354</v>
      </c>
      <c r="C96" s="13" t="s">
        <v>457</v>
      </c>
      <c r="D96" s="13" t="s">
        <v>457</v>
      </c>
      <c r="E96" s="13" t="s">
        <v>457</v>
      </c>
      <c r="F96" s="13" t="s">
        <v>457</v>
      </c>
      <c r="G96" s="13" t="s">
        <v>457</v>
      </c>
      <c r="H96" s="13" t="s">
        <v>457</v>
      </c>
      <c r="I96" s="13">
        <v>0</v>
      </c>
    </row>
    <row r="97" spans="1:9" x14ac:dyDescent="0.35">
      <c r="A97" s="10" t="s">
        <v>356</v>
      </c>
      <c r="C97" s="13" t="s">
        <v>457</v>
      </c>
      <c r="D97" s="13" t="s">
        <v>457</v>
      </c>
      <c r="E97" s="13" t="s">
        <v>457</v>
      </c>
      <c r="F97" s="13">
        <v>-1115.51</v>
      </c>
      <c r="G97" s="13">
        <v>-2750.78</v>
      </c>
      <c r="H97" s="13">
        <v>0</v>
      </c>
      <c r="I97" s="13">
        <v>0</v>
      </c>
    </row>
    <row r="98" spans="1:9" x14ac:dyDescent="0.35">
      <c r="A98" s="10" t="s">
        <v>358</v>
      </c>
      <c r="C98" s="13" t="s">
        <v>457</v>
      </c>
      <c r="D98" s="13" t="s">
        <v>457</v>
      </c>
      <c r="E98" s="13" t="s">
        <v>457</v>
      </c>
      <c r="F98" s="13">
        <v>0</v>
      </c>
      <c r="G98" s="13">
        <v>0</v>
      </c>
      <c r="H98" s="13">
        <v>0</v>
      </c>
      <c r="I98" s="13">
        <v>0</v>
      </c>
    </row>
    <row r="99" spans="1:9" x14ac:dyDescent="0.35">
      <c r="A99" s="10" t="s">
        <v>360</v>
      </c>
      <c r="C99" s="13" t="s">
        <v>457</v>
      </c>
      <c r="D99" s="13" t="s">
        <v>457</v>
      </c>
      <c r="E99" s="13" t="s">
        <v>457</v>
      </c>
      <c r="F99" s="13">
        <v>-1115.51</v>
      </c>
      <c r="G99" s="13">
        <v>-2750.78</v>
      </c>
      <c r="H99" s="13">
        <v>0</v>
      </c>
      <c r="I99" s="13">
        <v>0</v>
      </c>
    </row>
    <row r="100" spans="1:9" x14ac:dyDescent="0.35">
      <c r="A100" s="10" t="s">
        <v>362</v>
      </c>
      <c r="C100" s="13" t="s">
        <v>457</v>
      </c>
      <c r="D100" s="13" t="s">
        <v>457</v>
      </c>
      <c r="E100" s="13" t="s">
        <v>457</v>
      </c>
      <c r="F100" s="13">
        <v>0</v>
      </c>
      <c r="G100" s="13">
        <v>0</v>
      </c>
      <c r="H100" s="13">
        <v>0</v>
      </c>
      <c r="I100" s="13">
        <v>0</v>
      </c>
    </row>
    <row r="101" spans="1:9" x14ac:dyDescent="0.35">
      <c r="A101" s="10" t="s">
        <v>364</v>
      </c>
      <c r="C101" s="13" t="s">
        <v>457</v>
      </c>
      <c r="D101" s="13" t="s">
        <v>457</v>
      </c>
      <c r="E101" s="13" t="s">
        <v>457</v>
      </c>
      <c r="F101" s="13">
        <v>-147.22</v>
      </c>
      <c r="G101" s="13">
        <v>-1257.92</v>
      </c>
      <c r="H101" s="13">
        <v>-708.36</v>
      </c>
      <c r="I101" s="13">
        <v>-4053.8</v>
      </c>
    </row>
    <row r="102" spans="1:9" x14ac:dyDescent="0.35">
      <c r="A102" s="10" t="s">
        <v>332</v>
      </c>
      <c r="C102" s="13" t="s">
        <v>457</v>
      </c>
      <c r="D102" s="13" t="s">
        <v>457</v>
      </c>
      <c r="E102" s="13" t="s">
        <v>457</v>
      </c>
      <c r="F102" s="13" t="s">
        <v>457</v>
      </c>
      <c r="G102" s="13" t="s">
        <v>457</v>
      </c>
      <c r="H102" s="13">
        <v>0</v>
      </c>
      <c r="I102" s="13">
        <v>0</v>
      </c>
    </row>
    <row r="103" spans="1:9" x14ac:dyDescent="0.35">
      <c r="A103" s="6" t="s">
        <v>335</v>
      </c>
      <c r="C103" s="19" t="s">
        <v>457</v>
      </c>
      <c r="D103" s="19" t="s">
        <v>457</v>
      </c>
      <c r="E103" s="19" t="s">
        <v>457</v>
      </c>
      <c r="F103" s="19">
        <v>-2594.29</v>
      </c>
      <c r="G103" s="19">
        <v>-7947.4</v>
      </c>
      <c r="H103" s="19">
        <v>-4729.25</v>
      </c>
      <c r="I103" s="19">
        <v>-7125.12</v>
      </c>
    </row>
    <row r="104" spans="1:9" x14ac:dyDescent="0.35">
      <c r="A104" s="6"/>
      <c r="C104" s="18"/>
      <c r="D104" s="18"/>
      <c r="E104" s="18"/>
      <c r="F104" s="18"/>
      <c r="G104" s="18"/>
      <c r="H104" s="18"/>
      <c r="I104" s="18"/>
    </row>
    <row r="105" spans="1:9" x14ac:dyDescent="0.35">
      <c r="A105" s="6" t="s">
        <v>368</v>
      </c>
      <c r="C105" s="18"/>
      <c r="D105" s="18"/>
      <c r="E105" s="18"/>
      <c r="F105" s="18"/>
      <c r="G105" s="18"/>
      <c r="H105" s="18"/>
      <c r="I105" s="18"/>
    </row>
    <row r="106" spans="1:9" x14ac:dyDescent="0.35">
      <c r="A106" s="10" t="s">
        <v>369</v>
      </c>
      <c r="C106" s="13" t="s">
        <v>457</v>
      </c>
      <c r="D106" s="13" t="s">
        <v>457</v>
      </c>
      <c r="E106" s="13" t="s">
        <v>457</v>
      </c>
      <c r="F106" s="13">
        <v>-221.8</v>
      </c>
      <c r="G106" s="13">
        <v>-624.45000000000005</v>
      </c>
      <c r="H106" s="13">
        <v>-443.61</v>
      </c>
      <c r="I106" s="13">
        <v>-81.91</v>
      </c>
    </row>
    <row r="107" spans="1:9" x14ac:dyDescent="0.35">
      <c r="A107" s="10" t="s">
        <v>371</v>
      </c>
      <c r="C107" s="13" t="s">
        <v>457</v>
      </c>
      <c r="D107" s="13" t="s">
        <v>457</v>
      </c>
      <c r="E107" s="13" t="s">
        <v>457</v>
      </c>
      <c r="F107" s="13">
        <v>245.66</v>
      </c>
      <c r="G107" s="13">
        <v>659.17</v>
      </c>
      <c r="H107" s="13">
        <v>775.24</v>
      </c>
      <c r="I107" s="13">
        <v>1189.97</v>
      </c>
    </row>
    <row r="108" spans="1:9" x14ac:dyDescent="0.35">
      <c r="A108" s="10" t="s">
        <v>373</v>
      </c>
      <c r="C108" s="13" t="s">
        <v>457</v>
      </c>
      <c r="D108" s="13" t="s">
        <v>457</v>
      </c>
      <c r="E108" s="13" t="s">
        <v>457</v>
      </c>
      <c r="F108" s="13">
        <v>-981.67</v>
      </c>
      <c r="G108" s="13">
        <v>1759.02</v>
      </c>
      <c r="H108" s="13">
        <v>976.79</v>
      </c>
      <c r="I108" s="13">
        <v>651.39</v>
      </c>
    </row>
    <row r="109" spans="1:9" x14ac:dyDescent="0.35">
      <c r="A109" s="10" t="s">
        <v>375</v>
      </c>
      <c r="C109" s="13" t="s">
        <v>457</v>
      </c>
      <c r="D109" s="13" t="s">
        <v>457</v>
      </c>
      <c r="E109" s="13" t="s">
        <v>457</v>
      </c>
      <c r="F109" s="13">
        <v>5774.88</v>
      </c>
      <c r="G109" s="13">
        <v>3714.18</v>
      </c>
      <c r="H109" s="13">
        <v>3575.88</v>
      </c>
      <c r="I109" s="13">
        <v>1025.44</v>
      </c>
    </row>
    <row r="110" spans="1:9" x14ac:dyDescent="0.35">
      <c r="A110" s="10" t="s">
        <v>377</v>
      </c>
      <c r="C110" s="13" t="s">
        <v>457</v>
      </c>
      <c r="D110" s="13" t="s">
        <v>457</v>
      </c>
      <c r="E110" s="13" t="s">
        <v>457</v>
      </c>
      <c r="F110" s="13">
        <v>-4547.55</v>
      </c>
      <c r="G110" s="13">
        <v>-4814.03</v>
      </c>
      <c r="H110" s="13">
        <v>-3777.43</v>
      </c>
      <c r="I110" s="13">
        <v>-486.86</v>
      </c>
    </row>
    <row r="111" spans="1:9" x14ac:dyDescent="0.35">
      <c r="A111" s="10" t="s">
        <v>379</v>
      </c>
      <c r="C111" s="13" t="s">
        <v>457</v>
      </c>
      <c r="D111" s="13" t="s">
        <v>457</v>
      </c>
      <c r="E111" s="13" t="s">
        <v>457</v>
      </c>
      <c r="F111" s="13">
        <v>0</v>
      </c>
      <c r="G111" s="13">
        <v>0</v>
      </c>
      <c r="H111" s="13">
        <v>0</v>
      </c>
      <c r="I111" s="13">
        <v>0</v>
      </c>
    </row>
    <row r="112" spans="1:9" x14ac:dyDescent="0.35">
      <c r="A112" s="10" t="s">
        <v>381</v>
      </c>
      <c r="C112" s="13" t="s">
        <v>457</v>
      </c>
      <c r="D112" s="13" t="s">
        <v>457</v>
      </c>
      <c r="E112" s="13" t="s">
        <v>457</v>
      </c>
      <c r="F112" s="13">
        <v>0</v>
      </c>
      <c r="G112" s="13">
        <v>0</v>
      </c>
      <c r="H112" s="13">
        <v>0</v>
      </c>
      <c r="I112" s="13">
        <v>0</v>
      </c>
    </row>
    <row r="113" spans="1:9" x14ac:dyDescent="0.35">
      <c r="A113" s="10" t="s">
        <v>383</v>
      </c>
      <c r="C113" s="13" t="s">
        <v>457</v>
      </c>
      <c r="D113" s="13" t="s">
        <v>457</v>
      </c>
      <c r="E113" s="13" t="s">
        <v>457</v>
      </c>
      <c r="F113" s="13">
        <v>0</v>
      </c>
      <c r="G113" s="13">
        <v>0</v>
      </c>
      <c r="H113" s="13">
        <v>0</v>
      </c>
      <c r="I113" s="13">
        <v>0</v>
      </c>
    </row>
    <row r="114" spans="1:9" x14ac:dyDescent="0.35">
      <c r="A114" s="10" t="s">
        <v>385</v>
      </c>
      <c r="C114" s="13" t="s">
        <v>457</v>
      </c>
      <c r="D114" s="13" t="s">
        <v>457</v>
      </c>
      <c r="E114" s="13" t="s">
        <v>457</v>
      </c>
      <c r="F114" s="13">
        <v>-68.069999999999993</v>
      </c>
      <c r="G114" s="13">
        <v>0</v>
      </c>
      <c r="H114" s="13">
        <v>0</v>
      </c>
      <c r="I114" s="13">
        <v>-668.31</v>
      </c>
    </row>
    <row r="115" spans="1:9" x14ac:dyDescent="0.35">
      <c r="A115" s="10" t="s">
        <v>332</v>
      </c>
      <c r="C115" s="13" t="s">
        <v>457</v>
      </c>
      <c r="D115" s="13" t="s">
        <v>457</v>
      </c>
      <c r="E115" s="13" t="s">
        <v>457</v>
      </c>
      <c r="F115" s="13" t="s">
        <v>457</v>
      </c>
      <c r="G115" s="13" t="s">
        <v>457</v>
      </c>
      <c r="H115" s="13">
        <v>0</v>
      </c>
      <c r="I115" s="13">
        <v>0</v>
      </c>
    </row>
    <row r="116" spans="1:9" x14ac:dyDescent="0.35">
      <c r="A116" s="6" t="s">
        <v>368</v>
      </c>
      <c r="C116" s="19" t="s">
        <v>457</v>
      </c>
      <c r="D116" s="19" t="s">
        <v>457</v>
      </c>
      <c r="E116" s="19" t="s">
        <v>457</v>
      </c>
      <c r="F116" s="19">
        <v>-44.21</v>
      </c>
      <c r="G116" s="19">
        <v>34.72</v>
      </c>
      <c r="H116" s="19">
        <v>331.63</v>
      </c>
      <c r="I116" s="19">
        <v>439.75</v>
      </c>
    </row>
    <row r="117" spans="1:9" x14ac:dyDescent="0.35">
      <c r="A117" s="6"/>
      <c r="C117" s="18"/>
      <c r="D117" s="18"/>
      <c r="E117" s="18"/>
      <c r="F117" s="18"/>
      <c r="G117" s="18"/>
      <c r="H117" s="18"/>
      <c r="I117" s="18"/>
    </row>
    <row r="118" spans="1:9" x14ac:dyDescent="0.35">
      <c r="A118" s="10" t="s">
        <v>389</v>
      </c>
      <c r="C118" s="13" t="s">
        <v>457</v>
      </c>
      <c r="D118" s="13" t="s">
        <v>457</v>
      </c>
      <c r="E118" s="13" t="s">
        <v>457</v>
      </c>
      <c r="F118" s="13">
        <v>-46.17</v>
      </c>
      <c r="G118" s="13">
        <v>1.86</v>
      </c>
      <c r="H118" s="13">
        <v>-1.28</v>
      </c>
      <c r="I118" s="13">
        <v>-20.02</v>
      </c>
    </row>
    <row r="119" spans="1:9" x14ac:dyDescent="0.35">
      <c r="A119" s="6"/>
      <c r="C119" s="18"/>
      <c r="D119" s="18"/>
      <c r="E119" s="18"/>
      <c r="F119" s="18"/>
      <c r="G119" s="18"/>
      <c r="H119" s="18"/>
      <c r="I119" s="18"/>
    </row>
    <row r="120" spans="1:9" x14ac:dyDescent="0.35">
      <c r="A120" s="6" t="s">
        <v>391</v>
      </c>
      <c r="C120" s="19" t="s">
        <v>457</v>
      </c>
      <c r="D120" s="19" t="s">
        <v>457</v>
      </c>
      <c r="E120" s="19" t="s">
        <v>457</v>
      </c>
      <c r="F120" s="19">
        <v>2590.66</v>
      </c>
      <c r="G120" s="19">
        <v>-1722.49</v>
      </c>
      <c r="H120" s="19">
        <v>1336.43</v>
      </c>
      <c r="I120" s="19">
        <v>2185.1999999999998</v>
      </c>
    </row>
    <row r="121" spans="1:9" x14ac:dyDescent="0.35">
      <c r="A121" s="6"/>
      <c r="C121" s="18"/>
      <c r="D121" s="18"/>
      <c r="E121" s="18"/>
      <c r="F121" s="18"/>
      <c r="G121" s="18"/>
      <c r="H121" s="18"/>
      <c r="I121" s="18"/>
    </row>
    <row r="122" spans="1:9" x14ac:dyDescent="0.35">
      <c r="A122" s="6" t="s">
        <v>393</v>
      </c>
      <c r="C122" s="19" t="s">
        <v>457</v>
      </c>
      <c r="D122" s="19" t="s">
        <v>457</v>
      </c>
      <c r="E122" s="19" t="s">
        <v>457</v>
      </c>
      <c r="F122" s="19">
        <v>2004.33</v>
      </c>
      <c r="G122" s="19">
        <v>3111.77</v>
      </c>
      <c r="H122" s="19">
        <v>2004.76</v>
      </c>
      <c r="I122" s="19">
        <v>2236.52</v>
      </c>
    </row>
    <row r="123" spans="1:9" x14ac:dyDescent="0.35">
      <c r="A123" s="6" t="s">
        <v>395</v>
      </c>
      <c r="C123" s="19" t="s">
        <v>457</v>
      </c>
      <c r="D123" s="19" t="s">
        <v>457</v>
      </c>
      <c r="E123" s="19" t="s">
        <v>457</v>
      </c>
      <c r="F123" s="19">
        <v>1844.83</v>
      </c>
      <c r="G123" s="19">
        <v>1553.23</v>
      </c>
      <c r="H123" s="19">
        <v>1785.6</v>
      </c>
      <c r="I123" s="19">
        <v>2081.81</v>
      </c>
    </row>
    <row r="124" spans="1:9" x14ac:dyDescent="0.35">
      <c r="A124" s="6"/>
      <c r="C124" s="18"/>
      <c r="D124" s="18"/>
      <c r="E124" s="18"/>
      <c r="F124" s="18"/>
      <c r="G124" s="18"/>
      <c r="H124" s="18"/>
      <c r="I124" s="18"/>
    </row>
    <row r="125" spans="1:9" x14ac:dyDescent="0.35">
      <c r="A125" s="6" t="s">
        <v>116</v>
      </c>
      <c r="C125" s="18"/>
      <c r="D125" s="18"/>
      <c r="E125" s="18"/>
      <c r="F125" s="18"/>
      <c r="G125" s="18"/>
      <c r="H125" s="18"/>
      <c r="I125" s="18"/>
    </row>
    <row r="126" spans="1:9" x14ac:dyDescent="0.35">
      <c r="A126" s="10" t="s">
        <v>120</v>
      </c>
      <c r="C126" s="13">
        <v>7667.72</v>
      </c>
      <c r="D126" s="13">
        <v>7487.75</v>
      </c>
      <c r="E126" s="13">
        <v>7039.39</v>
      </c>
      <c r="F126" s="13">
        <v>12895.97</v>
      </c>
      <c r="G126" s="13">
        <v>13299.08</v>
      </c>
      <c r="H126" s="13">
        <v>11811.82</v>
      </c>
      <c r="I126" s="13">
        <v>12297.23</v>
      </c>
    </row>
    <row r="127" spans="1:9" x14ac:dyDescent="0.35">
      <c r="A127" s="10" t="s">
        <v>397</v>
      </c>
      <c r="C127" s="14">
        <v>18.363499999999998</v>
      </c>
      <c r="D127" s="14">
        <v>16.072299999999998</v>
      </c>
      <c r="E127" s="14">
        <v>14.1157</v>
      </c>
      <c r="F127" s="14">
        <v>25.866499999999998</v>
      </c>
      <c r="G127" s="14">
        <v>23.063800000000001</v>
      </c>
      <c r="H127" s="14">
        <v>19.915099999999999</v>
      </c>
      <c r="I127" s="14">
        <v>18.469200000000001</v>
      </c>
    </row>
    <row r="128" spans="1:9" x14ac:dyDescent="0.35">
      <c r="A128" s="10" t="s">
        <v>398</v>
      </c>
      <c r="C128" s="13" t="s">
        <v>457</v>
      </c>
      <c r="D128" s="13" t="s">
        <v>457</v>
      </c>
      <c r="E128" s="13" t="s">
        <v>457</v>
      </c>
      <c r="F128" s="13">
        <v>75.81</v>
      </c>
      <c r="G128" s="13">
        <v>59.49</v>
      </c>
      <c r="H128" s="13">
        <v>52.4</v>
      </c>
      <c r="I128" s="13">
        <v>0</v>
      </c>
    </row>
    <row r="129" spans="1:9" x14ac:dyDescent="0.35">
      <c r="A129" s="10" t="s">
        <v>400</v>
      </c>
      <c r="C129" s="13" t="s">
        <v>457</v>
      </c>
      <c r="D129" s="13" t="s">
        <v>457</v>
      </c>
      <c r="E129" s="13" t="s">
        <v>457</v>
      </c>
      <c r="F129" s="13">
        <v>1115.51</v>
      </c>
      <c r="G129" s="13">
        <v>2750.78</v>
      </c>
      <c r="H129" s="13">
        <v>0</v>
      </c>
      <c r="I129" s="13" t="s">
        <v>457</v>
      </c>
    </row>
    <row r="130" spans="1:9" x14ac:dyDescent="0.35">
      <c r="A130" s="10" t="s">
        <v>402</v>
      </c>
      <c r="C130" s="13" t="s">
        <v>457</v>
      </c>
      <c r="D130" s="13" t="s">
        <v>457</v>
      </c>
      <c r="E130" s="13" t="s">
        <v>457</v>
      </c>
      <c r="F130" s="13">
        <v>4021.28</v>
      </c>
      <c r="G130" s="13">
        <v>2406.29</v>
      </c>
      <c r="H130" s="13">
        <v>1829.36</v>
      </c>
      <c r="I130" s="13">
        <v>6132.87</v>
      </c>
    </row>
    <row r="131" spans="1:9" x14ac:dyDescent="0.35">
      <c r="A131" s="10" t="s">
        <v>404</v>
      </c>
      <c r="C131" s="13" t="s">
        <v>457</v>
      </c>
      <c r="D131" s="13" t="s">
        <v>457</v>
      </c>
      <c r="E131" s="13" t="s">
        <v>457</v>
      </c>
      <c r="F131" s="13">
        <v>4959.1109999999999</v>
      </c>
      <c r="G131" s="13">
        <v>3363.1927000000001</v>
      </c>
      <c r="H131" s="13">
        <v>3054.3485000000001</v>
      </c>
      <c r="I131" s="13">
        <v>7853.2772000000004</v>
      </c>
    </row>
    <row r="132" spans="1:9" x14ac:dyDescent="0.35">
      <c r="A132" s="10" t="s">
        <v>406</v>
      </c>
      <c r="C132" s="13" t="s">
        <v>457</v>
      </c>
      <c r="D132" s="13" t="s">
        <v>457</v>
      </c>
      <c r="E132" s="13" t="s">
        <v>457</v>
      </c>
      <c r="F132" s="13">
        <v>4392.08</v>
      </c>
      <c r="G132" s="13">
        <v>3096.67</v>
      </c>
      <c r="H132" s="13">
        <v>2617.35</v>
      </c>
      <c r="I132" s="13">
        <v>7322.84</v>
      </c>
    </row>
    <row r="133" spans="1:9" x14ac:dyDescent="0.35">
      <c r="A133" s="10" t="s">
        <v>408</v>
      </c>
      <c r="C133" s="14" t="s">
        <v>457</v>
      </c>
      <c r="D133" s="14" t="s">
        <v>457</v>
      </c>
      <c r="E133" s="14" t="s">
        <v>457</v>
      </c>
      <c r="F133" s="14" t="s">
        <v>457</v>
      </c>
      <c r="G133" s="14" t="s">
        <v>457</v>
      </c>
      <c r="H133" s="14" t="s">
        <v>457</v>
      </c>
      <c r="I133" s="14">
        <v>33.903100000000002</v>
      </c>
    </row>
    <row r="134" spans="1:9" x14ac:dyDescent="0.35">
      <c r="A134" s="10" t="s">
        <v>410</v>
      </c>
      <c r="C134" s="14" t="s">
        <v>457</v>
      </c>
      <c r="D134" s="14" t="s">
        <v>457</v>
      </c>
      <c r="E134" s="14" t="s">
        <v>457</v>
      </c>
      <c r="F134" s="14" t="s">
        <v>457</v>
      </c>
      <c r="G134" s="14" t="s">
        <v>457</v>
      </c>
      <c r="H134" s="14" t="s">
        <v>457</v>
      </c>
      <c r="I134" s="14" t="s">
        <v>457</v>
      </c>
    </row>
    <row r="135" spans="1:9" x14ac:dyDescent="0.35">
      <c r="A135" s="10" t="s">
        <v>412</v>
      </c>
      <c r="C135" s="14" t="s">
        <v>457</v>
      </c>
      <c r="D135" s="14" t="s">
        <v>457</v>
      </c>
      <c r="E135" s="14" t="s">
        <v>457</v>
      </c>
      <c r="F135" s="14">
        <v>1.3452</v>
      </c>
      <c r="G135" s="14">
        <v>0.9345</v>
      </c>
      <c r="H135" s="14">
        <v>1.0780000000000001</v>
      </c>
      <c r="I135" s="14">
        <v>1.7846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BF23-30B4-4328-B360-D7B9A4D74128}">
  <dimension ref="A1:G28"/>
  <sheetViews>
    <sheetView workbookViewId="0">
      <selection activeCell="H20" sqref="H20"/>
    </sheetView>
  </sheetViews>
  <sheetFormatPr defaultRowHeight="14.5" x14ac:dyDescent="0.35"/>
  <cols>
    <col min="1" max="1" width="32.54296875" bestFit="1" customWidth="1"/>
    <col min="2" max="3" width="12.7265625" bestFit="1" customWidth="1"/>
    <col min="4" max="5" width="12" bestFit="1" customWidth="1"/>
    <col min="6" max="6" width="12.7265625" bestFit="1" customWidth="1"/>
    <col min="8" max="8" width="8.7265625" customWidth="1"/>
  </cols>
  <sheetData>
    <row r="1" spans="1:7" ht="18.5" x14ac:dyDescent="0.45">
      <c r="A1" s="34" t="s">
        <v>439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</row>
    <row r="2" spans="1:7" ht="15.5" x14ac:dyDescent="0.35">
      <c r="A2" s="35" t="s">
        <v>449</v>
      </c>
      <c r="B2" s="27">
        <f>+('Income - Adjusted'!D77-'Income - Adjusted'!C77)/'Income - Adjusted'!C77*100%</f>
        <v>0.11573647315106662</v>
      </c>
      <c r="C2" s="27">
        <f>+('Income - Adjusted'!E77-'Income - Adjusted'!D77)/'Income - Adjusted'!D77*100%</f>
        <v>7.0429446272529908E-2</v>
      </c>
      <c r="D2" s="27">
        <f>+('Income - Adjusted'!F77-'Income - Adjusted'!E77)/'Income - Adjusted'!E77*100%</f>
        <v>-2.6629737957761459E-4</v>
      </c>
      <c r="E2" s="27">
        <f>+('Income - Adjusted'!G77-'Income - Adjusted'!F77)/'Income - Adjusted'!F77*100%</f>
        <v>0.15657683020905505</v>
      </c>
      <c r="F2" s="27">
        <f>+('Income - Adjusted'!H77-'Income - Adjusted'!G77)/'Income - Adjusted'!G77*100%</f>
        <v>2.8592814267410609E-2</v>
      </c>
      <c r="G2" s="27">
        <f>+('Income - Adjusted'!I77-'Income - Adjusted'!H77)/'Income - Adjusted'!H77*100%</f>
        <v>0.12260422897969935</v>
      </c>
    </row>
    <row r="3" spans="1:7" x14ac:dyDescent="0.35">
      <c r="A3" t="s">
        <v>448</v>
      </c>
      <c r="B3" s="28">
        <f>+('Cash Flow - Standardized'!D75-'Cash Flow - Standardized'!C75)/'Cash Flow - Standardized'!C75*100</f>
        <v>11.412466161806528</v>
      </c>
      <c r="C3" s="28">
        <f>+('Cash Flow - Standardized'!E75-'Cash Flow - Standardized'!D75)/'Cash Flow - Standardized'!D75*100</f>
        <v>-57.142417764928396</v>
      </c>
      <c r="D3" s="28">
        <f>+('Cash Flow - Standardized'!F75-'Cash Flow - Standardized'!E75)/'Cash Flow - Standardized'!E75*100</f>
        <v>369.03608549523358</v>
      </c>
      <c r="E3" s="28">
        <f>+('Cash Flow - Standardized'!G75-'Cash Flow - Standardized'!F75)/'Cash Flow - Standardized'!F75*100</f>
        <v>68.865246960961073</v>
      </c>
      <c r="F3" s="28">
        <f>+('Cash Flow - Standardized'!H75-'Cash Flow - Standardized'!G75)/'Cash Flow - Standardized'!G75*100</f>
        <v>-19.658864391422536</v>
      </c>
      <c r="G3" s="28">
        <f>+('Cash Flow - Standardized'!I75-'Cash Flow - Standardized'!H75)/'Cash Flow - Standardized'!H75*100</f>
        <v>-6.3599232358242785</v>
      </c>
    </row>
    <row r="4" spans="1:7" ht="18.5" x14ac:dyDescent="0.45">
      <c r="A4" s="34" t="s">
        <v>440</v>
      </c>
    </row>
    <row r="5" spans="1:7" x14ac:dyDescent="0.35">
      <c r="A5" s="33" t="s">
        <v>442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</row>
    <row r="6" spans="1:7" x14ac:dyDescent="0.35">
      <c r="A6" t="s">
        <v>25</v>
      </c>
      <c r="B6" s="27">
        <f>+('Income - Adjusted'!D77-'Income - Adjusted'!C77)/'Income - Adjusted'!C77</f>
        <v>0.11573647315106662</v>
      </c>
      <c r="C6" s="27">
        <f>+('Income - Adjusted'!E77-'Income - Adjusted'!D77)/'Income - Adjusted'!D77</f>
        <v>7.0429446272529908E-2</v>
      </c>
      <c r="D6" s="27">
        <f>+('Income - Adjusted'!F77-'Income - Adjusted'!E77)/'Income - Adjusted'!E77</f>
        <v>-2.6629737957761459E-4</v>
      </c>
      <c r="E6" s="27">
        <f>+('Income - Adjusted'!G77-'Income - Adjusted'!F77)/'Income - Adjusted'!F77</f>
        <v>0.15657683020905505</v>
      </c>
      <c r="F6" s="27">
        <f>+('Income - Adjusted'!H77-'Income - Adjusted'!G77)/'Income - Adjusted'!G77</f>
        <v>2.8592814267410609E-2</v>
      </c>
      <c r="G6" s="27">
        <f>+('Income - Adjusted'!I77-'Income - Adjusted'!H77)/'Income - Adjusted'!H77</f>
        <v>0.12260422897969935</v>
      </c>
    </row>
    <row r="7" spans="1:7" x14ac:dyDescent="0.35">
      <c r="A7" t="s">
        <v>441</v>
      </c>
      <c r="B7" s="27">
        <f>+('Income - Adjusted'!D84-'Income - Adjusted'!C84)/'Income - Adjusted'!C84</f>
        <v>0.17156701528207152</v>
      </c>
      <c r="C7" s="27">
        <f>+('Income - Adjusted'!E84-'Income - Adjusted'!D84)/'Income - Adjusted'!D84</f>
        <v>0.20086087509825218</v>
      </c>
      <c r="D7" s="27">
        <f>+('Income - Adjusted'!F84-'Income - Adjusted'!E84)/'Income - Adjusted'!E84</f>
        <v>-0.22079954119575856</v>
      </c>
      <c r="E7" s="27">
        <f>+('Income - Adjusted'!G84-'Income - Adjusted'!F84)/'Income - Adjusted'!F84</f>
        <v>-2.0556493355840488E-2</v>
      </c>
      <c r="F7" s="27">
        <f>+('Income - Adjusted'!H84-'Income - Adjusted'!G84)/'Income - Adjusted'!G84</f>
        <v>6.2334851238487941E-2</v>
      </c>
      <c r="G7" s="27">
        <f>+('Income - Adjusted'!I84-'Income - Adjusted'!H84)/'Income - Adjusted'!H84</f>
        <v>0.20102030616873895</v>
      </c>
    </row>
    <row r="8" spans="1:7" x14ac:dyDescent="0.35">
      <c r="A8" t="s">
        <v>45</v>
      </c>
      <c r="B8" s="27">
        <f>+('Income - Adjusted'!D87-'Income - Adjusted'!C87)/'Income - Adjusted'!C87</f>
        <v>-0.10603144078540712</v>
      </c>
      <c r="C8" s="27">
        <f>+('Income - Adjusted'!E87-'Income - Adjusted'!D87)/'Income - Adjusted'!D87</f>
        <v>-0.20452445468797043</v>
      </c>
      <c r="D8" s="27">
        <f>+('Income - Adjusted'!F87-'Income - Adjusted'!E87)/'Income - Adjusted'!E87</f>
        <v>1.5222510799911253</v>
      </c>
      <c r="E8" s="27">
        <f>+('Income - Adjusted'!G87-'Income - Adjusted'!F87)/'Income - Adjusted'!F87</f>
        <v>0.12333188793805563</v>
      </c>
      <c r="F8" s="27">
        <f>+('Income - Adjusted'!H87-'Income - Adjusted'!G87)/'Income - Adjusted'!G87</f>
        <v>-0.15114683991410111</v>
      </c>
      <c r="G8" s="27">
        <f>+('Income - Adjusted'!I87-'Income - Adjusted'!H87)/'Income - Adjusted'!H87</f>
        <v>-4.4291440063294642E-3</v>
      </c>
    </row>
    <row r="9" spans="1:7" x14ac:dyDescent="0.35">
      <c r="A9" t="s">
        <v>94</v>
      </c>
      <c r="B9" s="27">
        <f>+('Income - Adjusted'!D112-'Income - Adjusted'!C112)/'Income - Adjusted'!C112</f>
        <v>0.11412466161806527</v>
      </c>
      <c r="C9" s="27">
        <f>+('Income - Adjusted'!E112-'Income - Adjusted'!D112)/'Income - Adjusted'!D112</f>
        <v>-0.57142417764928399</v>
      </c>
      <c r="D9" s="27">
        <f>+('Income - Adjusted'!F112-'Income - Adjusted'!E112)/'Income - Adjusted'!E112</f>
        <v>3.6903608549523357</v>
      </c>
      <c r="E9" s="27">
        <f>+('Income - Adjusted'!G112-'Income - Adjusted'!F112)/'Income - Adjusted'!F112</f>
        <v>0.6886524696096108</v>
      </c>
      <c r="F9" s="27">
        <f>+('Income - Adjusted'!H112-'Income - Adjusted'!G112)/'Income - Adjusted'!G112</f>
        <v>-0.19658864391422537</v>
      </c>
      <c r="G9" s="27">
        <f>+('Income - Adjusted'!I112-'Income - Adjusted'!H112)/'Income - Adjusted'!H112</f>
        <v>-6.3599232358242788E-2</v>
      </c>
    </row>
    <row r="10" spans="1:7" x14ac:dyDescent="0.35">
      <c r="A10" s="33" t="s">
        <v>443</v>
      </c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</row>
    <row r="11" spans="1:7" x14ac:dyDescent="0.35">
      <c r="A11" t="s">
        <v>445</v>
      </c>
      <c r="B11" s="27">
        <f>+('Bal Sheet - Standardized'!D101-'Bal Sheet - Standardized'!C101)/'Bal Sheet - Standardized'!C101</f>
        <v>-0.61425448573552743</v>
      </c>
      <c r="C11" s="27">
        <f>+('Bal Sheet - Standardized'!E101-'Bal Sheet - Standardized'!D101)/'Bal Sheet - Standardized'!D101</f>
        <v>0.5709902290749741</v>
      </c>
      <c r="D11" s="27">
        <f>+('Bal Sheet - Standardized'!F101-'Bal Sheet - Standardized'!E101)/'Bal Sheet - Standardized'!E101</f>
        <v>2.2015051545133275</v>
      </c>
      <c r="E11" s="27">
        <f>+('Bal Sheet - Standardized'!G101-'Bal Sheet - Standardized'!F101)/'Bal Sheet - Standardized'!F101</f>
        <v>-0.4027033983127592</v>
      </c>
      <c r="F11" s="27">
        <f>+('Bal Sheet - Standardized'!H101-'Bal Sheet - Standardized'!G101)/'Bal Sheet - Standardized'!G101</f>
        <v>0.4626855667306104</v>
      </c>
      <c r="G11" s="27">
        <f>+('Bal Sheet - Standardized'!I101-'Bal Sheet - Standardized'!H101)/'Bal Sheet - Standardized'!H101</f>
        <v>0.16105443475794043</v>
      </c>
    </row>
    <row r="12" spans="1:7" x14ac:dyDescent="0.35">
      <c r="A12" t="s">
        <v>444</v>
      </c>
      <c r="B12" s="27">
        <f>+('Bal Sheet - Standardized'!D102-'Bal Sheet - Standardized'!C102)/'Bal Sheet - Standardized'!C102</f>
        <v>-0.61425448573552743</v>
      </c>
      <c r="C12" s="27">
        <f>+('Bal Sheet - Standardized'!E102-'Bal Sheet - Standardized'!D102)/'Bal Sheet - Standardized'!D102</f>
        <v>0.5709902290749741</v>
      </c>
      <c r="D12" s="27">
        <f>+('Bal Sheet - Standardized'!F102-'Bal Sheet - Standardized'!E102)/'Bal Sheet - Standardized'!E102</f>
        <v>2.2015051545133275</v>
      </c>
      <c r="E12" s="27">
        <f>+('Bal Sheet - Standardized'!G102-'Bal Sheet - Standardized'!F102)/'Bal Sheet - Standardized'!F102</f>
        <v>-0.4027033983127592</v>
      </c>
      <c r="F12" s="27">
        <f>+('Bal Sheet - Standardized'!H102-'Bal Sheet - Standardized'!G102)/'Bal Sheet - Standardized'!G102</f>
        <v>0.4626855667306104</v>
      </c>
      <c r="G12" s="27">
        <f>+('Bal Sheet - Standardized'!I102-'Bal Sheet - Standardized'!H102)/'Bal Sheet - Standardized'!H102</f>
        <v>-0.49284132197139152</v>
      </c>
    </row>
    <row r="13" spans="1:7" x14ac:dyDescent="0.35">
      <c r="A13" t="s">
        <v>446</v>
      </c>
      <c r="B13" s="27">
        <f>('Bal Sheet - Standardized'!D116-'Bal Sheet - Standardized'!C116)/'Bal Sheet - Standardized'!C116</f>
        <v>-4.2302912076620298E-2</v>
      </c>
      <c r="C13" s="27">
        <f>('Bal Sheet - Standardized'!E116-'Bal Sheet - Standardized'!D116)/'Bal Sheet - Standardized'!D116</f>
        <v>0.2808473242660508</v>
      </c>
      <c r="D13" s="27">
        <f>('Bal Sheet - Standardized'!F116-'Bal Sheet - Standardized'!E116)/'Bal Sheet - Standardized'!E116</f>
        <v>-0.60365657452098875</v>
      </c>
      <c r="E13" s="27">
        <f>('Bal Sheet - Standardized'!G116-'Bal Sheet - Standardized'!F116)/'Bal Sheet - Standardized'!F116</f>
        <v>0.40887955501580125</v>
      </c>
      <c r="F13" s="27">
        <f>('Bal Sheet - Standardized'!H116-'Bal Sheet - Standardized'!G116)/'Bal Sheet - Standardized'!G116</f>
        <v>0.19136290468525258</v>
      </c>
      <c r="G13" s="27">
        <f>('Bal Sheet - Standardized'!I116-'Bal Sheet - Standardized'!H116)/'Bal Sheet - Standardized'!H116</f>
        <v>0.3532419251678926</v>
      </c>
    </row>
    <row r="14" spans="1:7" x14ac:dyDescent="0.35">
      <c r="A14" t="s">
        <v>183</v>
      </c>
      <c r="B14" s="27">
        <f>('Bal Sheet - Standardized'!D117-'Bal Sheet - Standardized'!C117)/'Bal Sheet - Standardized'!C117</f>
        <v>5.1577287199061655E-2</v>
      </c>
      <c r="C14" s="27">
        <f>('Bal Sheet - Standardized'!E117-'Bal Sheet - Standardized'!D117)/'Bal Sheet - Standardized'!D117</f>
        <v>0.14436844435867513</v>
      </c>
      <c r="D14" s="27">
        <f>('Bal Sheet - Standardized'!F117-'Bal Sheet - Standardized'!E117)/'Bal Sheet - Standardized'!E117</f>
        <v>0.30060796133006285</v>
      </c>
      <c r="E14" s="27">
        <f>('Bal Sheet - Standardized'!G117-'Bal Sheet - Standardized'!F117)/'Bal Sheet - Standardized'!F117</f>
        <v>-7.8912136299846419E-2</v>
      </c>
      <c r="F14" s="27">
        <f>('Bal Sheet - Standardized'!H117-'Bal Sheet - Standardized'!G117)/'Bal Sheet - Standardized'!G117</f>
        <v>0.12026901091352805</v>
      </c>
      <c r="G14" s="27">
        <f>('Bal Sheet - Standardized'!I117-'Bal Sheet - Standardized'!H117)/'Bal Sheet - Standardized'!H117</f>
        <v>0.11053512176504567</v>
      </c>
    </row>
    <row r="15" spans="1:7" x14ac:dyDescent="0.35">
      <c r="A15" t="s">
        <v>447</v>
      </c>
      <c r="B15" s="27">
        <f>('Bal Sheet - Standardized'!D124-'Bal Sheet - Standardized'!C124)/'Bal Sheet - Standardized'!C124</f>
        <v>0.10893415129367472</v>
      </c>
      <c r="C15" s="27">
        <f>('Bal Sheet - Standardized'!E124-'Bal Sheet - Standardized'!D124)/'Bal Sheet - Standardized'!D124</f>
        <v>-2.7554702587188073E-2</v>
      </c>
      <c r="D15" s="27">
        <f>('Bal Sheet - Standardized'!F124-'Bal Sheet - Standardized'!E124)/'Bal Sheet - Standardized'!E124</f>
        <v>-0.12556745441043551</v>
      </c>
      <c r="E15" s="27">
        <f>('Bal Sheet - Standardized'!G124-'Bal Sheet - Standardized'!F124)/'Bal Sheet - Standardized'!F124</f>
        <v>-0.51485213194380397</v>
      </c>
      <c r="F15" s="27">
        <f>('Bal Sheet - Standardized'!H124-'Bal Sheet - Standardized'!G124)/'Bal Sheet - Standardized'!G124</f>
        <v>-9.2949758813791611E-2</v>
      </c>
      <c r="G15" s="27">
        <f>('Bal Sheet - Standardized'!I124-'Bal Sheet - Standardized'!H124)/'Bal Sheet - Standardized'!H124</f>
        <v>1.5802915458684088</v>
      </c>
    </row>
    <row r="16" spans="1:7" x14ac:dyDescent="0.35">
      <c r="A16" t="s">
        <v>212</v>
      </c>
      <c r="B16" s="27">
        <f>('Bal Sheet - Standardized'!D132-'Bal Sheet - Standardized'!C132)/'Bal Sheet - Standardized'!C132</f>
        <v>9.5512209864266714E-2</v>
      </c>
      <c r="C16" s="27">
        <f>('Bal Sheet - Standardized'!E132-'Bal Sheet - Standardized'!D132)/'Bal Sheet - Standardized'!D132</f>
        <v>-1.9418864266590121E-4</v>
      </c>
      <c r="D16" s="27">
        <f>('Bal Sheet - Standardized'!F132-'Bal Sheet - Standardized'!E132)/'Bal Sheet - Standardized'!E132</f>
        <v>-1.7759155499975469E-2</v>
      </c>
      <c r="E16" s="27">
        <f>('Bal Sheet - Standardized'!G132-'Bal Sheet - Standardized'!F132)/'Bal Sheet - Standardized'!F132</f>
        <v>-0.14582030047764574</v>
      </c>
      <c r="F16" s="27">
        <f>('Bal Sheet - Standardized'!H132-'Bal Sheet - Standardized'!G132)/'Bal Sheet - Standardized'!G132</f>
        <v>7.4733364401353281E-2</v>
      </c>
      <c r="G16" s="27">
        <f>('Bal Sheet - Standardized'!I132-'Bal Sheet - Standardized'!H132)/'Bal Sheet - Standardized'!H132</f>
        <v>0.25016718847331998</v>
      </c>
    </row>
    <row r="17" spans="1:7" x14ac:dyDescent="0.35">
      <c r="A17" t="s">
        <v>242</v>
      </c>
      <c r="B17" s="27">
        <f>('Bal Sheet - Standardized'!D149-'Bal Sheet - Standardized'!C149)/'Bal Sheet - Standardized'!C149</f>
        <v>8.8444468416267324E-2</v>
      </c>
      <c r="C17" s="27">
        <f>('Bal Sheet - Standardized'!E149-'Bal Sheet - Standardized'!D149)/'Bal Sheet - Standardized'!D149</f>
        <v>0.14832683037524455</v>
      </c>
      <c r="D17" s="27">
        <f>('Bal Sheet - Standardized'!F149-'Bal Sheet - Standardized'!E149)/'Bal Sheet - Standardized'!E149</f>
        <v>0.16724866242579198</v>
      </c>
      <c r="E17" s="27">
        <f>('Bal Sheet - Standardized'!G149-'Bal Sheet - Standardized'!F149)/'Bal Sheet - Standardized'!F149</f>
        <v>-0.13008361948337765</v>
      </c>
      <c r="F17" s="27">
        <f>('Bal Sheet - Standardized'!H149-'Bal Sheet - Standardized'!G149)/'Bal Sheet - Standardized'!G149</f>
        <v>1.8335964738607095E-2</v>
      </c>
      <c r="G17" s="27">
        <f>('Bal Sheet - Standardized'!I149-'Bal Sheet - Standardized'!H149)/'Bal Sheet - Standardized'!H149</f>
        <v>6.3355030087520151E-2</v>
      </c>
    </row>
    <row r="18" spans="1:7" x14ac:dyDescent="0.35">
      <c r="A18" t="s">
        <v>267</v>
      </c>
      <c r="B18" s="27">
        <f>('Bal Sheet - Standardized'!D163-'Bal Sheet - Standardized'!C163)/'Bal Sheet - Standardized'!C163</f>
        <v>3.8419870844353575E-2</v>
      </c>
      <c r="C18" s="27">
        <f>('Bal Sheet - Standardized'!E163-'Bal Sheet - Standardized'!D163)/'Bal Sheet - Standardized'!D163</f>
        <v>-8.4241377157011743E-2</v>
      </c>
      <c r="D18" s="27">
        <f>('Bal Sheet - Standardized'!F163-'Bal Sheet - Standardized'!E163)/'Bal Sheet - Standardized'!E163</f>
        <v>-6.2410385425635706E-2</v>
      </c>
      <c r="E18" s="27">
        <f>('Bal Sheet - Standardized'!G163-'Bal Sheet - Standardized'!F163)/'Bal Sheet - Standardized'!F163</f>
        <v>-4.5295464441183986E-2</v>
      </c>
      <c r="F18" s="27">
        <f>('Bal Sheet - Standardized'!H163-'Bal Sheet - Standardized'!G163)/'Bal Sheet - Standardized'!G163</f>
        <v>1.9483025866990213E-2</v>
      </c>
      <c r="G18" s="27">
        <f>('Bal Sheet - Standardized'!I163-'Bal Sheet - Standardized'!H163)/'Bal Sheet - Standardized'!H163</f>
        <v>0.46852230643462689</v>
      </c>
    </row>
    <row r="19" spans="1:7" x14ac:dyDescent="0.35">
      <c r="A19" t="s">
        <v>269</v>
      </c>
      <c r="B19" s="27">
        <f>('Bal Sheet - Standardized'!D164-'Bal Sheet - Standardized'!C164)/'Bal Sheet - Standardized'!C164</f>
        <v>7.1878923400898673E-2</v>
      </c>
      <c r="C19" s="27">
        <f>('Bal Sheet - Standardized'!E164-'Bal Sheet - Standardized'!D164)/'Bal Sheet - Standardized'!D164</f>
        <v>7.3716368290953932E-2</v>
      </c>
      <c r="D19" s="27">
        <f>('Bal Sheet - Standardized'!F164-'Bal Sheet - Standardized'!E164)/'Bal Sheet - Standardized'!E164</f>
        <v>0.10441036826996714</v>
      </c>
      <c r="E19" s="27">
        <f>('Bal Sheet - Standardized'!G164-'Bal Sheet - Standardized'!F164)/'Bal Sheet - Standardized'!F164</f>
        <v>-0.1103885133613132</v>
      </c>
      <c r="F19" s="27">
        <f>('Bal Sheet - Standardized'!H164-'Bal Sheet - Standardized'!G164)/'Bal Sheet - Standardized'!G164</f>
        <v>1.8621906973010905E-2</v>
      </c>
      <c r="G19" s="27">
        <f>('Bal Sheet - Standardized'!I164-'Bal Sheet - Standardized'!H164)/'Bal Sheet - Standardized'!H164</f>
        <v>0.16444151453029451</v>
      </c>
    </row>
    <row r="20" spans="1:7" x14ac:dyDescent="0.35">
      <c r="A20" t="s">
        <v>285</v>
      </c>
      <c r="B20" s="27">
        <f>('Bal Sheet - Standardized'!D172-'Bal Sheet - Standardized'!C172)/'Bal Sheet - Standardized'!C172</f>
        <v>7.8834183427513832E-2</v>
      </c>
      <c r="C20" s="27">
        <f>('Bal Sheet - Standardized'!E172-'Bal Sheet - Standardized'!D172)/'Bal Sheet - Standardized'!D172</f>
        <v>4.1889090635633071E-2</v>
      </c>
      <c r="D20" s="27">
        <f>('Bal Sheet - Standardized'!F172-'Bal Sheet - Standardized'!E172)/'Bal Sheet - Standardized'!E172</f>
        <v>0.18884763963986581</v>
      </c>
      <c r="E20" s="27">
        <f>('Bal Sheet - Standardized'!G172-'Bal Sheet - Standardized'!F172)/'Bal Sheet - Standardized'!F172</f>
        <v>-0.12559227319401225</v>
      </c>
      <c r="F20" s="27">
        <f>('Bal Sheet - Standardized'!H172-'Bal Sheet - Standardized'!G172)/'Bal Sheet - Standardized'!G172</f>
        <v>0.25839778460696289</v>
      </c>
      <c r="G20" s="27">
        <f>('Bal Sheet - Standardized'!I172-'Bal Sheet - Standardized'!H172)/'Bal Sheet - Standardized'!H172</f>
        <v>0.18038155614711149</v>
      </c>
    </row>
    <row r="21" spans="1:7" x14ac:dyDescent="0.35">
      <c r="A21" t="s">
        <v>289</v>
      </c>
      <c r="B21" s="27">
        <f>('Bal Sheet - Standardized'!D174-'Bal Sheet - Standardized'!C174)/'Bal Sheet - Standardized'!C174</f>
        <v>8.3082515432353732E-2</v>
      </c>
      <c r="C21" s="27">
        <f>('Bal Sheet - Standardized'!E174-'Bal Sheet - Standardized'!D174)/'Bal Sheet - Standardized'!D174</f>
        <v>4.4201415619808664E-2</v>
      </c>
      <c r="D21" s="27">
        <f>('Bal Sheet - Standardized'!F174-'Bal Sheet - Standardized'!E174)/'Bal Sheet - Standardized'!E174</f>
        <v>0.19333409932028731</v>
      </c>
      <c r="E21" s="27">
        <f>('Bal Sheet - Standardized'!G174-'Bal Sheet - Standardized'!F174)/'Bal Sheet - Standardized'!F174</f>
        <v>-0.10720882562349721</v>
      </c>
      <c r="F21" s="27">
        <f>('Bal Sheet - Standardized'!H174-'Bal Sheet - Standardized'!G174)/'Bal Sheet - Standardized'!G174</f>
        <v>0.25330275828208326</v>
      </c>
      <c r="G21" s="27">
        <f>('Bal Sheet - Standardized'!I174-'Bal Sheet - Standardized'!H174)/'Bal Sheet - Standardized'!H174</f>
        <v>0.1781756904659467</v>
      </c>
    </row>
    <row r="22" spans="1:7" x14ac:dyDescent="0.35">
      <c r="A22" t="s">
        <v>291</v>
      </c>
      <c r="B22" s="27">
        <f>('Bal Sheet - Standardized'!D175-'Bal Sheet - Standardized'!C175)/'Bal Sheet - Standardized'!C175</f>
        <v>7.5625212253714227E-2</v>
      </c>
      <c r="C22" s="27">
        <f>('Bal Sheet - Standardized'!E175-'Bal Sheet - Standardized'!D175)/'Bal Sheet - Standardized'!D175</f>
        <v>6.3778651022672786E-2</v>
      </c>
      <c r="D22" s="27">
        <f>('Bal Sheet - Standardized'!F175-'Bal Sheet - Standardized'!E175)/'Bal Sheet - Standardized'!E175</f>
        <v>0.13380007345035969</v>
      </c>
      <c r="E22" s="27">
        <f>('Bal Sheet - Standardized'!G175-'Bal Sheet - Standardized'!F175)/'Bal Sheet - Standardized'!F175</f>
        <v>-0.1092824306732175</v>
      </c>
      <c r="F22" s="27">
        <f>('Bal Sheet - Standardized'!H175-'Bal Sheet - Standardized'!G175)/'Bal Sheet - Standardized'!G175</f>
        <v>0.10044777997545622</v>
      </c>
      <c r="G22" s="27">
        <f>('Bal Sheet - Standardized'!I175-'Bal Sheet - Standardized'!H175)/'Bal Sheet - Standardized'!H175</f>
        <v>0.16989535155400562</v>
      </c>
    </row>
    <row r="23" spans="1:7" x14ac:dyDescent="0.35">
      <c r="A23" s="33" t="s">
        <v>450</v>
      </c>
      <c r="B23" s="4" t="s">
        <v>4</v>
      </c>
      <c r="C23" s="4" t="s">
        <v>5</v>
      </c>
      <c r="D23" s="4" t="s">
        <v>6</v>
      </c>
      <c r="E23" s="4" t="s">
        <v>7</v>
      </c>
      <c r="F23" s="4" t="s">
        <v>8</v>
      </c>
      <c r="G23" s="4" t="s">
        <v>9</v>
      </c>
    </row>
    <row r="24" spans="1:7" x14ac:dyDescent="0.35">
      <c r="A24" t="s">
        <v>315</v>
      </c>
      <c r="B24" s="27">
        <f>IFERROR((('Cash Flow - Standardized'!D84-'Cash Flow - Standardized'!C84)/'Cash Flow - Standardized'!C84),0)</f>
        <v>0</v>
      </c>
      <c r="C24" s="27">
        <f>IFERROR((('Cash Flow - Standardized'!E84-'Cash Flow - Standardized'!D84)/'Cash Flow - Standardized'!D84),0)</f>
        <v>0</v>
      </c>
      <c r="D24" s="27">
        <f>IFERROR((('Cash Flow - Standardized'!F84-'Cash Flow - Standardized'!E84)/'Cash Flow - Standardized'!E84),0)</f>
        <v>0</v>
      </c>
      <c r="E24" s="27">
        <f>IFERROR((('Cash Flow - Standardized'!G84-'Cash Flow - Standardized'!F84)/'Cash Flow - Standardized'!F84),0)</f>
        <v>0.17306974160858182</v>
      </c>
      <c r="F24" s="27">
        <f>IFERROR((('Cash Flow - Standardized'!H84-'Cash Flow - Standardized'!G84)/'Cash Flow - Standardized'!G84),0)</f>
        <v>-7.3202301751845819E-2</v>
      </c>
      <c r="G24" s="27">
        <f>IFERROR((('Cash Flow - Standardized'!I84-'Cash Flow - Standardized'!H84)/'Cash Flow - Standardized'!H84),0)</f>
        <v>0.5501444555064835</v>
      </c>
    </row>
    <row r="25" spans="1:7" x14ac:dyDescent="0.35">
      <c r="A25" t="s">
        <v>335</v>
      </c>
      <c r="B25" s="27">
        <f>IFERROR((('Cash Flow - Standardized'!D103-'Cash Flow - Standardized'!C103)/'Cash Flow - Standardized'!C103),0)</f>
        <v>0</v>
      </c>
      <c r="C25" s="27">
        <f>IFERROR((('Cash Flow - Standardized'!E103-'Cash Flow - Standardized'!D103)/'Cash Flow - Standardized'!D103),0)</f>
        <v>0</v>
      </c>
      <c r="D25" s="27">
        <f>IFERROR((('Cash Flow - Standardized'!F103-'Cash Flow - Standardized'!E103)/'Cash Flow - Standardized'!E103),0)</f>
        <v>0</v>
      </c>
      <c r="E25" s="27">
        <f>IFERROR((('Cash Flow - Standardized'!G103-'Cash Flow - Standardized'!F103)/'Cash Flow - Standardized'!F103),0)</f>
        <v>2.063420049416218</v>
      </c>
      <c r="F25" s="27">
        <f>IFERROR((('Cash Flow - Standardized'!H103-'Cash Flow - Standardized'!G103)/'Cash Flow - Standardized'!G103),0)</f>
        <v>-0.40493117245891735</v>
      </c>
      <c r="G25" s="27">
        <f>IFERROR((('Cash Flow - Standardized'!I103-'Cash Flow - Standardized'!H103)/'Cash Flow - Standardized'!H103),0)</f>
        <v>0.50660675582809112</v>
      </c>
    </row>
    <row r="26" spans="1:7" x14ac:dyDescent="0.35">
      <c r="A26" t="s">
        <v>368</v>
      </c>
      <c r="B26" s="27">
        <f>IFERROR((('Cash Flow - Standardized'!D116-'Cash Flow - Standardized'!C116)/'Cash Flow - Standardized'!C116),0)</f>
        <v>0</v>
      </c>
      <c r="C26" s="27">
        <f>IFERROR((('Cash Flow - Standardized'!E116-'Cash Flow - Standardized'!D116)/'Cash Flow - Standardized'!D116),0)</f>
        <v>0</v>
      </c>
      <c r="D26" s="27">
        <f>IFERROR((('Cash Flow - Standardized'!F116-'Cash Flow - Standardized'!E116)/'Cash Flow - Standardized'!E116),0)</f>
        <v>0</v>
      </c>
      <c r="E26" s="27">
        <f>IFERROR((('Cash Flow - Standardized'!G116-'Cash Flow - Standardized'!F116)/'Cash Flow - Standardized'!F116),0)</f>
        <v>-1.7853426826509842</v>
      </c>
      <c r="F26" s="27">
        <f>IFERROR((('Cash Flow - Standardized'!H116-'Cash Flow - Standardized'!G116)/'Cash Flow - Standardized'!G116),0)</f>
        <v>8.551555299539169</v>
      </c>
      <c r="G26" s="27">
        <f>IFERROR((('Cash Flow - Standardized'!I116-'Cash Flow - Standardized'!H116)/'Cash Flow - Standardized'!H116),0)</f>
        <v>0.32602599282332723</v>
      </c>
    </row>
    <row r="27" spans="1:7" x14ac:dyDescent="0.35">
      <c r="A27" t="s">
        <v>391</v>
      </c>
      <c r="B27" s="27">
        <f>IFERROR((('Cash Flow - Standardized'!D120-'Cash Flow - Standardized'!C120)/'Cash Flow - Standardized'!C120),0)</f>
        <v>0</v>
      </c>
      <c r="C27" s="27">
        <f>IFERROR((('Cash Flow - Standardized'!E120-'Cash Flow - Standardized'!D120)/'Cash Flow - Standardized'!D120),0)</f>
        <v>0</v>
      </c>
      <c r="D27" s="27">
        <f>IFERROR((('Cash Flow - Standardized'!F120-'Cash Flow - Standardized'!E120)/'Cash Flow - Standardized'!E120),0)</f>
        <v>0</v>
      </c>
      <c r="E27" s="27">
        <f>IFERROR((('Cash Flow - Standardized'!G120-'Cash Flow - Standardized'!F120)/'Cash Flow - Standardized'!F120),0)</f>
        <v>-1.6648846239954296</v>
      </c>
      <c r="F27" s="27">
        <f>IFERROR((('Cash Flow - Standardized'!H120-'Cash Flow - Standardized'!G120)/'Cash Flow - Standardized'!G120),0)</f>
        <v>-1.7758709774802757</v>
      </c>
      <c r="G27" s="27">
        <f>IFERROR((('Cash Flow - Standardized'!I120-'Cash Flow - Standardized'!H120)/'Cash Flow - Standardized'!H120),0)</f>
        <v>0.63510247450296664</v>
      </c>
    </row>
    <row r="28" spans="1:7" x14ac:dyDescent="0.35">
      <c r="A28" t="s">
        <v>402</v>
      </c>
      <c r="B28" s="27">
        <f>IFERROR((('Cash Flow - Standardized'!D130-'Cash Flow - Standardized'!C130)/'Cash Flow - Standardized'!C130),0)</f>
        <v>0</v>
      </c>
      <c r="C28" s="27">
        <f>IFERROR((('Cash Flow - Standardized'!E130-'Cash Flow - Standardized'!D130)/'Cash Flow - Standardized'!D130),0)</f>
        <v>0</v>
      </c>
      <c r="D28" s="27">
        <f>IFERROR((('Cash Flow - Standardized'!F130-'Cash Flow - Standardized'!E130)/'Cash Flow - Standardized'!E130),0)</f>
        <v>0</v>
      </c>
      <c r="E28" s="27">
        <f>IFERROR((('Cash Flow - Standardized'!G130-'Cash Flow - Standardized'!F130)/'Cash Flow - Standardized'!F130),0)</f>
        <v>-0.40161092985318114</v>
      </c>
      <c r="F28" s="27">
        <f>IFERROR((('Cash Flow - Standardized'!H130-'Cash Flow - Standardized'!G130)/'Cash Flow - Standardized'!G130),0)</f>
        <v>-0.23975913127677881</v>
      </c>
      <c r="G28" s="27">
        <f>IFERROR((('Cash Flow - Standardized'!I130-'Cash Flow - Standardized'!H130)/'Cash Flow - Standardized'!H130),0)</f>
        <v>2.3524675296278481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5758007-4FE4-482A-99EB-8DC6534A94A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'Analysis '!B2</xm:f>
              <xm:sqref>B2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956F-C05C-4A6E-822B-48703F9ECA02}">
  <dimension ref="A1:H32"/>
  <sheetViews>
    <sheetView workbookViewId="0">
      <selection activeCell="H32" sqref="H32"/>
    </sheetView>
  </sheetViews>
  <sheetFormatPr defaultRowHeight="14.5" x14ac:dyDescent="0.35"/>
  <cols>
    <col min="1" max="1" width="32" bestFit="1" customWidth="1"/>
    <col min="2" max="2" width="12.1796875" bestFit="1" customWidth="1"/>
    <col min="3" max="4" width="9.36328125" bestFit="1" customWidth="1"/>
    <col min="5" max="5" width="12.6328125" bestFit="1" customWidth="1"/>
    <col min="6" max="6" width="9.36328125" bestFit="1" customWidth="1"/>
    <col min="7" max="7" width="9.26953125" bestFit="1" customWidth="1"/>
  </cols>
  <sheetData>
    <row r="1" spans="1:7" ht="21" x14ac:dyDescent="0.5">
      <c r="A1" s="40" t="s">
        <v>451</v>
      </c>
    </row>
    <row r="2" spans="1:7" ht="15.5" x14ac:dyDescent="0.35">
      <c r="A2" s="36" t="s">
        <v>452</v>
      </c>
      <c r="B2" s="4" t="s">
        <v>4</v>
      </c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</row>
    <row r="3" spans="1:7" x14ac:dyDescent="0.35">
      <c r="A3" t="s">
        <v>307</v>
      </c>
      <c r="B3" s="27">
        <f>('Bal Sheet - Standardized'!D186-'Bal Sheet - Standardized'!C186)/'Bal Sheet - Standardized'!C186</f>
        <v>-3.3834956230943236E-2</v>
      </c>
      <c r="C3" s="27">
        <f>('Bal Sheet - Standardized'!E186-'Bal Sheet - Standardized'!D186)/'Bal Sheet - Standardized'!D186</f>
        <v>-3.461264379517417E-3</v>
      </c>
      <c r="D3" s="27">
        <f>('Bal Sheet - Standardized'!F186-'Bal Sheet - Standardized'!E186)/'Bal Sheet - Standardized'!E186</f>
        <v>0.11420982735723773</v>
      </c>
      <c r="E3" s="27">
        <f>('Bal Sheet - Standardized'!G186-'Bal Sheet - Standardized'!F186)/'Bal Sheet - Standardized'!F186</f>
        <v>5.8861281745667952E-2</v>
      </c>
      <c r="F3" s="27">
        <f>('Bal Sheet - Standardized'!H186-'Bal Sheet - Standardized'!G186)/'Bal Sheet - Standardized'!G186</f>
        <v>0.10009524634167453</v>
      </c>
      <c r="G3" s="27">
        <f>('Bal Sheet - Standardized'!I186-'Bal Sheet - Standardized'!H186)/'Bal Sheet - Standardized'!H186</f>
        <v>4.4391971664698944E-2</v>
      </c>
    </row>
    <row r="4" spans="1:7" x14ac:dyDescent="0.35">
      <c r="A4" t="s">
        <v>453</v>
      </c>
      <c r="B4" s="27">
        <f>'Bal Sheet - Standardized'!C102/'Bal Sheet - Standardized'!C149</f>
        <v>0.11573125189420208</v>
      </c>
      <c r="C4" s="27">
        <f>'Bal Sheet - Standardized'!D102/'Bal Sheet - Standardized'!D149</f>
        <v>4.1015240165037881E-2</v>
      </c>
      <c r="D4" s="27">
        <f>'Bal Sheet - Standardized'!E102/'Bal Sheet - Standardized'!E149</f>
        <v>5.6111674688801225E-2</v>
      </c>
      <c r="E4" s="27">
        <f>'Bal Sheet - Standardized'!F102/'Bal Sheet - Standardized'!F149</f>
        <v>0.15390192469463881</v>
      </c>
      <c r="F4" s="27">
        <f>'Bal Sheet - Standardized'!G102/'Bal Sheet - Standardized'!G149</f>
        <v>0.10567118710724968</v>
      </c>
      <c r="G4" s="27">
        <f>'Bal Sheet - Standardized'!H102/'Bal Sheet - Standardized'!H149</f>
        <v>0.15178067509452861</v>
      </c>
    </row>
    <row r="5" spans="1:7" x14ac:dyDescent="0.35">
      <c r="A5" t="s">
        <v>455</v>
      </c>
      <c r="B5" s="27">
        <f>'Bal Sheet - Standardized'!C133/'Bal Sheet - Standardized'!C149</f>
        <v>2.2461846275549258</v>
      </c>
      <c r="C5" s="27">
        <f>'Bal Sheet - Standardized'!D133/'Bal Sheet - Standardized'!D149</f>
        <v>2.2197299787744393</v>
      </c>
      <c r="D5" s="27">
        <f>'Bal Sheet - Standardized'!E133/'Bal Sheet - Standardized'!E149</f>
        <v>2.0562973014256269</v>
      </c>
      <c r="E5" s="27">
        <f>'Bal Sheet - Standardized'!F133/'Bal Sheet - Standardized'!F149</f>
        <v>1.9973722022066343</v>
      </c>
      <c r="F5" s="27">
        <f>'Bal Sheet - Standardized'!G133/'Bal Sheet - Standardized'!G149</f>
        <v>2.045132788434004</v>
      </c>
      <c r="G5" s="27">
        <f>'Bal Sheet - Standardized'!H133/'Bal Sheet - Standardized'!H149</f>
        <v>2.2100386461013413</v>
      </c>
    </row>
    <row r="6" spans="1:7" ht="15.5" x14ac:dyDescent="0.35">
      <c r="A6" s="36" t="s">
        <v>454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</row>
    <row r="7" spans="1:7" x14ac:dyDescent="0.35">
      <c r="A7" t="s">
        <v>414</v>
      </c>
      <c r="B7" s="27">
        <f>'Bal Sheet - Standardized'!D105/(('Bal Sheet - Standardized'!C105+'Bal Sheet - Standardized'!D105)/2)</f>
        <v>1.055310616020819</v>
      </c>
      <c r="C7" s="27">
        <f>'Bal Sheet - Standardized'!E105/(('Bal Sheet - Standardized'!D105+'Bal Sheet - Standardized'!E105)/2)</f>
        <v>1.0817943472874472</v>
      </c>
      <c r="D7" s="27">
        <f>'Bal Sheet - Standardized'!F105/(('Bal Sheet - Standardized'!E105+'Bal Sheet - Standardized'!F105)/2)</f>
        <v>1.1259829899991451</v>
      </c>
      <c r="E7" s="27">
        <f>'Bal Sheet - Standardized'!G105/(('Bal Sheet - Standardized'!F105+'Bal Sheet - Standardized'!G105)/2)</f>
        <v>0.94006325012536507</v>
      </c>
      <c r="F7" s="27">
        <f>'Bal Sheet - Standardized'!H105/(('Bal Sheet - Standardized'!G105+'Bal Sheet - Standardized'!H105)/2)</f>
        <v>1.1149192743791783</v>
      </c>
      <c r="G7" s="27">
        <f>'Bal Sheet - Standardized'!I105/(('Bal Sheet - Standardized'!H105+'Bal Sheet - Standardized'!I105)/2)</f>
        <v>1.0600224401607592</v>
      </c>
    </row>
    <row r="8" spans="1:7" x14ac:dyDescent="0.35">
      <c r="A8" t="s">
        <v>437</v>
      </c>
      <c r="B8">
        <f>365/B7</f>
        <v>345.86973205697319</v>
      </c>
      <c r="C8">
        <f t="shared" ref="C8:G8" si="0">365/C7</f>
        <v>337.40239160541171</v>
      </c>
      <c r="D8">
        <f t="shared" si="0"/>
        <v>324.16120247098678</v>
      </c>
      <c r="E8">
        <f t="shared" si="0"/>
        <v>388.27174655676021</v>
      </c>
      <c r="F8">
        <f t="shared" si="0"/>
        <v>327.37796214281377</v>
      </c>
      <c r="G8">
        <f t="shared" si="0"/>
        <v>344.33233313876394</v>
      </c>
    </row>
    <row r="9" spans="1:7" x14ac:dyDescent="0.35">
      <c r="A9" t="s">
        <v>415</v>
      </c>
      <c r="B9" s="28">
        <f>'Bal Sheet - Standardized'!D136/(('Bal Sheet - Standardized'!C136 +'Bal Sheet - Standardized'!D136)/2)</f>
        <v>1.0485984025461335</v>
      </c>
      <c r="C9" s="28">
        <f>'Bal Sheet - Standardized'!E136/(('Bal Sheet - Standardized'!D136 +'Bal Sheet - Standardized'!E136)/2)</f>
        <v>1.038824262043081</v>
      </c>
      <c r="D9" s="28">
        <f>'Bal Sheet - Standardized'!F136/(('Bal Sheet - Standardized'!E136 +'Bal Sheet - Standardized'!F136)/2)</f>
        <v>1.2379759415947849</v>
      </c>
      <c r="E9" s="28">
        <f>'Bal Sheet - Standardized'!G136/(('Bal Sheet - Standardized'!F136 +'Bal Sheet - Standardized'!G136)/2)</f>
        <v>1.0675667036429879</v>
      </c>
      <c r="F9" s="28">
        <f>'Bal Sheet - Standardized'!H136/(('Bal Sheet - Standardized'!G136 +'Bal Sheet - Standardized'!H136)/2)</f>
        <v>0.98777943543306124</v>
      </c>
      <c r="G9" s="28">
        <f>'Bal Sheet - Standardized'!I136/(('Bal Sheet - Standardized'!H136 +'Bal Sheet - Standardized'!I136)/2)</f>
        <v>0.98680136862414092</v>
      </c>
    </row>
    <row r="10" spans="1:7" x14ac:dyDescent="0.35">
      <c r="A10" t="s">
        <v>456</v>
      </c>
      <c r="B10">
        <f>365/B9</f>
        <v>348.08368877325432</v>
      </c>
      <c r="C10">
        <f t="shared" ref="C10:G10" si="1">365/C9</f>
        <v>351.35875560140039</v>
      </c>
      <c r="D10">
        <f t="shared" si="1"/>
        <v>294.83610120064196</v>
      </c>
      <c r="E10">
        <f t="shared" si="1"/>
        <v>341.89901085755679</v>
      </c>
      <c r="F10">
        <f t="shared" si="1"/>
        <v>369.51569035244904</v>
      </c>
      <c r="G10">
        <f t="shared" si="1"/>
        <v>369.88193531683629</v>
      </c>
    </row>
    <row r="11" spans="1:7" x14ac:dyDescent="0.35">
      <c r="A11" t="s">
        <v>436</v>
      </c>
      <c r="B11" s="28">
        <f>'Income - Adjusted'!D77/'Bal Sheet - Standardized'!D107</f>
        <v>4.1310448849081052</v>
      </c>
      <c r="C11" s="28">
        <f>'Income - Adjusted'!E77/'Bal Sheet - Standardized'!E107</f>
        <v>4.2508500581764554</v>
      </c>
      <c r="D11" s="28">
        <f>'Income - Adjusted'!F77/'Bal Sheet - Standardized'!F107</f>
        <v>3.2920382849049314</v>
      </c>
      <c r="E11" s="28">
        <f>'Income - Adjusted'!G77/'Bal Sheet - Standardized'!G107</f>
        <v>3.9782974510405924</v>
      </c>
      <c r="F11" s="28">
        <f>'Income - Adjusted'!H77/'Bal Sheet - Standardized'!H107</f>
        <v>4.2884744838676321</v>
      </c>
      <c r="G11" s="28">
        <f>'Income - Adjusted'!I77/'Bal Sheet - Standardized'!I107</f>
        <v>4.3657799488558124</v>
      </c>
    </row>
    <row r="12" spans="1:7" x14ac:dyDescent="0.35">
      <c r="A12" t="s">
        <v>416</v>
      </c>
      <c r="B12" s="28">
        <f>'Income - Adjusted'!D77/('Bal Sheet - Standardized'!D117-'Bal Sheet - Standardized'!D149-'Bal Sheet - Standardized'!D107)</f>
        <v>-3.9724262480154033</v>
      </c>
      <c r="C12" s="28">
        <f>'Income - Adjusted'!E77/('Bal Sheet - Standardized'!E117-'Bal Sheet - Standardized'!E149-'Bal Sheet - Standardized'!E107)</f>
        <v>-4.0387915953972939</v>
      </c>
      <c r="D12" s="28">
        <f>'Income - Adjusted'!F77/('Bal Sheet - Standardized'!F117-'Bal Sheet - Standardized'!F149-'Bal Sheet - Standardized'!F107)</f>
        <v>-4.1368564034183004</v>
      </c>
      <c r="E12" s="28">
        <f>'Income - Adjusted'!G77/('Bal Sheet - Standardized'!G117-'Bal Sheet - Standardized'!G149-'Bal Sheet - Standardized'!G107)</f>
        <v>-5.8235955339874446</v>
      </c>
      <c r="F12" s="28">
        <f>'Income - Adjusted'!H77/('Bal Sheet - Standardized'!H117-'Bal Sheet - Standardized'!H149-'Bal Sheet - Standardized'!H107)</f>
        <v>-10.47325214062338</v>
      </c>
      <c r="G12" s="28">
        <f>'Income - Adjusted'!I77/('Bal Sheet - Standardized'!I117-'Bal Sheet - Standardized'!I149-'Bal Sheet - Standardized'!I107)</f>
        <v>-13.997979640834386</v>
      </c>
    </row>
    <row r="13" spans="1:7" x14ac:dyDescent="0.35">
      <c r="A13" t="s">
        <v>417</v>
      </c>
      <c r="B13" s="27">
        <f>'Income - Adjusted'!D77/('Bal Sheet - Standardized'!D118)</f>
        <v>2.4399082021061984</v>
      </c>
      <c r="C13" s="27">
        <f>'Income - Adjusted'!E77/('Bal Sheet - Standardized'!E118)</f>
        <v>2.8727525774324234</v>
      </c>
      <c r="D13" s="27">
        <f>'Income - Adjusted'!F77/('Bal Sheet - Standardized'!F118-'Bal Sheet - Standardized'!F120)</f>
        <v>4.874335905954311</v>
      </c>
      <c r="E13" s="27">
        <f>'Income - Adjusted'!G77/('Bal Sheet - Standardized'!G118-'Bal Sheet - Standardized'!G120)</f>
        <v>5.4714410559906179</v>
      </c>
      <c r="F13" s="27">
        <f>'Income - Adjusted'!H77/('Bal Sheet - Standardized'!H118-'Bal Sheet - Standardized'!H120)</f>
        <v>5.3429747673570134</v>
      </c>
      <c r="G13" s="27">
        <f>'Income - Adjusted'!I77/('Bal Sheet - Standardized'!I118-'Bal Sheet - Standardized'!I120)</f>
        <v>6.1106006389365861</v>
      </c>
    </row>
    <row r="14" spans="1:7" x14ac:dyDescent="0.35">
      <c r="A14" t="s">
        <v>418</v>
      </c>
      <c r="B14">
        <f>'Income - Adjusted'!D78-'Income - Adjusted'!D99</f>
        <v>43281.64</v>
      </c>
      <c r="C14">
        <f>'Income - Adjusted'!E78-'Income - Adjusted'!E99</f>
        <v>48815.71</v>
      </c>
      <c r="D14">
        <f>'Income - Adjusted'!F78-'Income - Adjusted'!F99</f>
        <v>41448.81</v>
      </c>
      <c r="E14">
        <f>'Income - Adjusted'!G78-'Income - Adjusted'!G99</f>
        <v>47936.56</v>
      </c>
      <c r="F14">
        <f>'Income - Adjusted'!H78-'Income - Adjusted'!H99</f>
        <v>51838.61</v>
      </c>
      <c r="G14">
        <f>'Income - Adjusted'!I78-'Income - Adjusted'!I99</f>
        <v>59310.229999999996</v>
      </c>
    </row>
    <row r="15" spans="1:7" x14ac:dyDescent="0.35">
      <c r="A15" t="s">
        <v>419</v>
      </c>
      <c r="B15">
        <f>'Bal Sheet - Standardized'!D117-'Bal Sheet - Standardized'!D149</f>
        <v>-450.30999999999767</v>
      </c>
      <c r="C15">
        <f>'Bal Sheet - Standardized'!E117-'Bal Sheet - Standardized'!E149</f>
        <v>-615.97000000000116</v>
      </c>
      <c r="D15">
        <f>'Bal Sheet - Standardized'!F117-'Bal Sheet - Standardized'!F149</f>
        <v>3092.7400000000052</v>
      </c>
      <c r="E15">
        <f>'Bal Sheet - Standardized'!G117-'Bal Sheet - Standardized'!G149</f>
        <v>4592.6999999999971</v>
      </c>
      <c r="F15">
        <f>'Bal Sheet - Standardized'!H117-'Bal Sheet - Standardized'!H149</f>
        <v>8167.2000000000044</v>
      </c>
      <c r="G15">
        <f>'Bal Sheet - Standardized'!I117-'Bal Sheet - Standardized'!I149</f>
        <v>10494.420000000002</v>
      </c>
    </row>
    <row r="16" spans="1:7" ht="15.5" x14ac:dyDescent="0.35">
      <c r="A16" s="36" t="s">
        <v>420</v>
      </c>
      <c r="B16" s="4" t="s">
        <v>4</v>
      </c>
      <c r="C16" s="4" t="s">
        <v>5</v>
      </c>
      <c r="D16" s="4" t="s">
        <v>6</v>
      </c>
      <c r="E16" s="4" t="s">
        <v>7</v>
      </c>
      <c r="F16" s="4" t="s">
        <v>8</v>
      </c>
      <c r="G16" s="4" t="s">
        <v>9</v>
      </c>
    </row>
    <row r="17" spans="1:8" x14ac:dyDescent="0.35">
      <c r="A17" t="s">
        <v>421</v>
      </c>
      <c r="B17" s="27">
        <f>('Bal Sheet - Standardized'!D150+'Bal Sheet - Standardized'!D139)/'Bal Sheet - Standardized'!D174</f>
        <v>0.93388073579394326</v>
      </c>
      <c r="C17" s="27">
        <f>('Bal Sheet - Standardized'!E150+'Bal Sheet - Standardized'!E139)/'Bal Sheet - Standardized'!E174</f>
        <v>0.91942220394604235</v>
      </c>
      <c r="D17" s="27">
        <f>('Bal Sheet - Standardized'!F150+'Bal Sheet - Standardized'!F139)/'Bal Sheet - Standardized'!F174</f>
        <v>1.0429684959632839</v>
      </c>
      <c r="E17" s="27">
        <f>('Bal Sheet - Standardized'!G150+'Bal Sheet - Standardized'!G139)/'Bal Sheet - Standardized'!G174</f>
        <v>1.0487483811399614</v>
      </c>
      <c r="F17" s="27">
        <f>('Bal Sheet - Standardized'!H150+'Bal Sheet - Standardized'!H139)/'Bal Sheet - Standardized'!H174</f>
        <v>0.8809824656748414</v>
      </c>
      <c r="G17" s="27">
        <f>('Bal Sheet - Standardized'!I150+'Bal Sheet - Standardized'!I139)/'Bal Sheet - Standardized'!I174</f>
        <v>0.74796501338185284</v>
      </c>
      <c r="H17" s="27"/>
    </row>
    <row r="18" spans="1:8" x14ac:dyDescent="0.35">
      <c r="A18" t="s">
        <v>422</v>
      </c>
      <c r="B18" s="27">
        <f>'Bal Sheet - Standardized'!D164/'Bal Sheet - Standardized'!D133</f>
        <v>0.66329889195463632</v>
      </c>
      <c r="C18" s="27">
        <f>'Bal Sheet - Standardized'!E164/'Bal Sheet - Standardized'!E133</f>
        <v>0.66949536604844562</v>
      </c>
      <c r="D18" s="27">
        <f>'Bal Sheet - Standardized'!F164/'Bal Sheet - Standardized'!F133</f>
        <v>0.6521410970829089</v>
      </c>
      <c r="E18" s="27">
        <f>'Bal Sheet - Standardized'!G164/'Bal Sheet - Standardized'!G133</f>
        <v>0.65133127587524564</v>
      </c>
      <c r="F18" s="27">
        <f>'Bal Sheet - Standardized'!H164/'Bal Sheet - Standardized'!H133</f>
        <v>0.60290030874341383</v>
      </c>
      <c r="G18" s="27">
        <f>'Bal Sheet - Standardized'!I164/'Bal Sheet - Standardized'!I133</f>
        <v>0.60008969835756698</v>
      </c>
    </row>
    <row r="19" spans="1:8" x14ac:dyDescent="0.35">
      <c r="A19" t="s">
        <v>423</v>
      </c>
      <c r="B19" s="27">
        <f>('Bal Sheet - Standardized'!D133-'Bal Sheet - Standardized'!D164)/'Bal Sheet - Standardized'!D133</f>
        <v>0.33670110804536363</v>
      </c>
      <c r="C19" s="27">
        <f>('Bal Sheet - Standardized'!E133-'Bal Sheet - Standardized'!E164)/'Bal Sheet - Standardized'!E133</f>
        <v>0.33050463395155438</v>
      </c>
      <c r="D19" s="27">
        <f>('Bal Sheet - Standardized'!F133-'Bal Sheet - Standardized'!F164)/'Bal Sheet - Standardized'!F133</f>
        <v>0.3478589029170911</v>
      </c>
      <c r="E19" s="27">
        <f>('Bal Sheet - Standardized'!G133-'Bal Sheet - Standardized'!G164)/'Bal Sheet - Standardized'!G133</f>
        <v>0.34866872412475441</v>
      </c>
      <c r="F19" s="27">
        <f>('Bal Sheet - Standardized'!H133-'Bal Sheet - Standardized'!H164)/'Bal Sheet - Standardized'!H133</f>
        <v>0.39709969125658612</v>
      </c>
      <c r="G19" s="27">
        <f>('Bal Sheet - Standardized'!I133-'Bal Sheet - Standardized'!I164)/'Bal Sheet - Standardized'!I133</f>
        <v>0.39991030164243302</v>
      </c>
    </row>
    <row r="20" spans="1:8" x14ac:dyDescent="0.35">
      <c r="A20" t="s">
        <v>424</v>
      </c>
      <c r="B20">
        <f>'Bal Sheet - Standardized'!D132/('Bal Sheet - Standardized'!D133-'Bal Sheet - Standardized'!D164)</f>
        <v>1.6556916051566826</v>
      </c>
      <c r="C20">
        <f>'Bal Sheet - Standardized'!E132/('Bal Sheet - Standardized'!E133-'Bal Sheet - Standardized'!E164)</f>
        <v>1.5852976867193989</v>
      </c>
      <c r="D20">
        <f>'Bal Sheet - Standardized'!F132/('Bal Sheet - Standardized'!F133-'Bal Sheet - Standardized'!F164)</f>
        <v>1.3048685522974104</v>
      </c>
      <c r="E20">
        <f>'Bal Sheet - Standardized'!G132/('Bal Sheet - Standardized'!G133-'Bal Sheet - Standardized'!G164)</f>
        <v>1.2484355355505918</v>
      </c>
      <c r="F20">
        <f>'Bal Sheet - Standardized'!H132/('Bal Sheet - Standardized'!H133-'Bal Sheet - Standardized'!H164)</f>
        <v>1.0705596189699811</v>
      </c>
      <c r="G20">
        <f>'Bal Sheet - Standardized'!I132/('Bal Sheet - Standardized'!I133-'Bal Sheet - Standardized'!I164)</f>
        <v>1.1359753216529751</v>
      </c>
    </row>
    <row r="21" spans="1:8" x14ac:dyDescent="0.35">
      <c r="A21" t="s">
        <v>425</v>
      </c>
      <c r="B21">
        <f>'Bal Sheet - Standardized'!D117/('Bal Sheet - Standardized'!D133-'Bal Sheet - Standardized'!D164)</f>
        <v>1.3143015909015565</v>
      </c>
      <c r="C21">
        <f>'Bal Sheet - Standardized'!E117/('Bal Sheet - Standardized'!E133-'Bal Sheet - Standardized'!E164)</f>
        <v>1.4403784983430492</v>
      </c>
      <c r="D21">
        <f>'Bal Sheet - Standardized'!F117/('Bal Sheet - Standardized'!F133-'Bal Sheet - Standardized'!F164)</f>
        <v>1.5698602288668904</v>
      </c>
      <c r="E21">
        <f>'Bal Sheet - Standardized'!G117/('Bal Sheet - Standardized'!G133-'Bal Sheet - Standardized'!G164)</f>
        <v>1.6196163739237945</v>
      </c>
      <c r="F21">
        <f>'Bal Sheet - Standardized'!H117/('Bal Sheet - Standardized'!H133-'Bal Sheet - Standardized'!H164)</f>
        <v>1.4476997048677946</v>
      </c>
      <c r="G21">
        <f>'Bal Sheet - Standardized'!I117/('Bal Sheet - Standardized'!I133-'Bal Sheet - Standardized'!I164)</f>
        <v>1.3645854188255682</v>
      </c>
    </row>
    <row r="22" spans="1:8" x14ac:dyDescent="0.35">
      <c r="A22" t="s">
        <v>426</v>
      </c>
      <c r="B22">
        <f>IFERROR(('Income - Adjusted'!D95-'Income - Adjusted'!D89)/'Income - Adjusted'!D90,0)</f>
        <v>0</v>
      </c>
      <c r="C22">
        <f>IFERROR(('Income - Adjusted'!E95-'Income - Adjusted'!E89)/'Income - Adjusted'!E90,0)</f>
        <v>0</v>
      </c>
      <c r="D22">
        <f>IFERROR(('Income - Adjusted'!F95-'Income - Adjusted'!F89)/'Income - Adjusted'!F90,0)</f>
        <v>5.5255784220093052</v>
      </c>
      <c r="E22">
        <f>IFERROR(('Income - Adjusted'!G95-'Income - Adjusted'!G89)/'Income - Adjusted'!G90,0)</f>
        <v>6.4220391955550182</v>
      </c>
      <c r="F22">
        <f>IFERROR(('Income - Adjusted'!H95-'Income - Adjusted'!H89)/'Income - Adjusted'!H90,0)</f>
        <v>3.6604732529233037</v>
      </c>
      <c r="G22">
        <f>IFERROR(('Income - Adjusted'!I95-'Income - Adjusted'!I89)/'Income - Adjusted'!I90,0)</f>
        <v>0</v>
      </c>
    </row>
    <row r="23" spans="1:8" ht="15.5" x14ac:dyDescent="0.35">
      <c r="A23" s="36" t="s">
        <v>427</v>
      </c>
      <c r="B23" s="4" t="s">
        <v>4</v>
      </c>
      <c r="C23" s="4" t="s">
        <v>5</v>
      </c>
      <c r="D23" s="4" t="s">
        <v>6</v>
      </c>
      <c r="E23" s="4" t="s">
        <v>7</v>
      </c>
      <c r="F23" s="4" t="s">
        <v>8</v>
      </c>
      <c r="G23" s="4" t="s">
        <v>9</v>
      </c>
    </row>
    <row r="24" spans="1:8" x14ac:dyDescent="0.35">
      <c r="A24" t="s">
        <v>428</v>
      </c>
      <c r="B24" s="27">
        <f>('Income - Adjusted'!D99/'Income - Adjusted'!D78)*100</f>
        <v>7.0968212776278818</v>
      </c>
      <c r="C24" s="27">
        <f>('Income - Adjusted'!E99/'Income - Adjusted'!E78)*100</f>
        <v>2.1122315118833201</v>
      </c>
      <c r="D24" s="27">
        <f>('Income - Adjusted'!F99/'Income - Adjusted'!F78)*100</f>
        <v>16.862578421198101</v>
      </c>
      <c r="E24" s="27">
        <f>('Income - Adjusted'!G99/'Income - Adjusted'!G78)*100</f>
        <v>16.866347427180862</v>
      </c>
      <c r="F24" s="27">
        <f>('Income - Adjusted'!H99/'Income - Adjusted'!H78)*100</f>
        <v>12.598304253730689</v>
      </c>
      <c r="G24" s="27">
        <f>('Income - Adjusted'!I99/'Income - Adjusted'!I78)*100</f>
        <v>10.922207648825495</v>
      </c>
    </row>
    <row r="25" spans="1:8" x14ac:dyDescent="0.35">
      <c r="A25" t="s">
        <v>429</v>
      </c>
      <c r="B25" s="27">
        <f>('Income - Adjusted'!D114/'Income - Adjusted'!D78)*100</f>
        <v>4.1873748333794829</v>
      </c>
      <c r="C25" s="27">
        <f>('Income - Adjusted'!E114/'Income - Adjusted'!E78)*100</f>
        <v>1.6765304980683415</v>
      </c>
      <c r="D25" s="27">
        <f>('Income - Adjusted'!F114/'Income - Adjusted'!F78)*100</f>
        <v>11.64367902778775</v>
      </c>
      <c r="E25" s="27">
        <f>('Income - Adjusted'!G114/'Income - Adjusted'!G78)*100</f>
        <v>11.489111380728117</v>
      </c>
      <c r="F25" s="27">
        <f>('Income - Adjusted'!H114/'Income - Adjusted'!H78)*100</f>
        <v>8.9725270760313975</v>
      </c>
      <c r="G25" s="27">
        <f>('Income - Adjusted'!I114/'Income - Adjusted'!I78)*100</f>
        <v>7.4821901427266715</v>
      </c>
    </row>
    <row r="26" spans="1:8" x14ac:dyDescent="0.35">
      <c r="A26" t="s">
        <v>430</v>
      </c>
      <c r="B26" s="27">
        <f>(B14+'Income - Adjusted'!D81)/'Income - Adjusted'!D78</f>
        <v>1.835942809184359</v>
      </c>
      <c r="C26" s="27">
        <f>(C14+'Income - Adjusted'!E81)/'Income - Adjusted'!E78</f>
        <v>1.9108224618631273</v>
      </c>
      <c r="D26" s="27">
        <f>(D14+'Income - Adjusted'!F81)/'Income - Adjusted'!F78</f>
        <v>1.6471646818082075</v>
      </c>
      <c r="E26" s="27">
        <f>(E14+'Income - Adjusted'!G81)/'Income - Adjusted'!G78</f>
        <v>1.6585576923743941</v>
      </c>
      <c r="F26" s="27">
        <f>(F14+'Income - Adjusted'!H81)/'Income - Adjusted'!H78</f>
        <v>1.7278947361321959</v>
      </c>
      <c r="G26" s="27">
        <f>(G14+'Income - Adjusted'!I81)/'Income - Adjusted'!I78</f>
        <v>1.7530066078914717</v>
      </c>
    </row>
    <row r="27" spans="1:8" x14ac:dyDescent="0.35">
      <c r="A27" t="s">
        <v>431</v>
      </c>
      <c r="B27" s="27">
        <f>100-B26</f>
        <v>98.16405719081564</v>
      </c>
      <c r="C27" s="27">
        <f t="shared" ref="C27:G27" si="2">100-C26</f>
        <v>98.089177538136866</v>
      </c>
      <c r="D27" s="27">
        <f t="shared" si="2"/>
        <v>98.352835318191794</v>
      </c>
      <c r="E27" s="27">
        <f t="shared" si="2"/>
        <v>98.341442307625613</v>
      </c>
      <c r="F27" s="27">
        <f t="shared" si="2"/>
        <v>98.2721052638678</v>
      </c>
      <c r="G27" s="27">
        <f t="shared" si="2"/>
        <v>98.246993392108521</v>
      </c>
    </row>
    <row r="28" spans="1:8" x14ac:dyDescent="0.35">
      <c r="A28" t="s">
        <v>433</v>
      </c>
      <c r="B28" s="27">
        <f>('Income - Adjusted'!D114/'Bal Sheet - Standardized'!D172)*100</f>
        <v>10.630630532444291</v>
      </c>
      <c r="C28" s="27">
        <f>('Income - Adjusted'!E114/'Bal Sheet - Standardized'!E172)*100</f>
        <v>4.3728562507256967</v>
      </c>
      <c r="D28" s="27">
        <f>('Income - Adjusted'!F114/'Bal Sheet - Standardized'!F172)*100</f>
        <v>25.538894916107274</v>
      </c>
      <c r="E28" s="27">
        <f>('Income - Adjusted'!G114/'Bal Sheet - Standardized'!G172)*100</f>
        <v>33.331803810524328</v>
      </c>
      <c r="F28" s="27">
        <f>('Income - Adjusted'!H114/'Bal Sheet - Standardized'!H172)*100</f>
        <v>21.277112788400107</v>
      </c>
      <c r="G28" s="27">
        <f>('Income - Adjusted'!I114/'Bal Sheet - Standardized'!I172)*100</f>
        <v>16.874500174949354</v>
      </c>
    </row>
    <row r="29" spans="1:8" x14ac:dyDescent="0.35">
      <c r="A29" t="s">
        <v>434</v>
      </c>
      <c r="B29" s="27">
        <f>('Income - Adjusted'!D95-'Income - Adjusted'!D89)/('Bal Sheet - Standardized'!D174+'Bal Sheet - Standardized'!D150+'Bal Sheet - Standardized'!D140)</f>
        <v>8.9964128740353644E-2</v>
      </c>
      <c r="C29" s="27">
        <f>('Income - Adjusted'!E95-'Income - Adjusted'!E89)/('Bal Sheet - Standardized'!E174+'Bal Sheet - Standardized'!E150+'Bal Sheet - Standardized'!E140)</f>
        <v>2.76554016445952E-2</v>
      </c>
      <c r="D29" s="27">
        <f>('Income - Adjusted'!F95-'Income - Adjusted'!F89)/('Bal Sheet - Standardized'!F174+'Bal Sheet - Standardized'!F150+'Bal Sheet - Standardized'!F140)</f>
        <v>0.16115184351568573</v>
      </c>
      <c r="E29" s="27">
        <f>('Income - Adjusted'!G95-'Income - Adjusted'!G89)/('Bal Sheet - Standardized'!G174+'Bal Sheet - Standardized'!G150+'Bal Sheet - Standardized'!G140)</f>
        <v>0.21089728571906691</v>
      </c>
      <c r="F29" s="27">
        <f>('Income - Adjusted'!H95-'Income - Adjusted'!H89)/('Bal Sheet - Standardized'!H174+'Bal Sheet - Standardized'!H150+'Bal Sheet - Standardized'!H140)</f>
        <v>0.12812791262793005</v>
      </c>
      <c r="G29" s="27">
        <f>('Income - Adjusted'!I95-'Income - Adjusted'!I85)/('Bal Sheet - Standardized'!I174+'Bal Sheet - Standardized'!I150+'Bal Sheet - Standardized'!I140)</f>
        <v>0.13405576630511223</v>
      </c>
    </row>
    <row r="30" spans="1:8" ht="15.5" x14ac:dyDescent="0.35">
      <c r="A30" s="36" t="s">
        <v>427</v>
      </c>
      <c r="B30" s="4" t="s">
        <v>4</v>
      </c>
      <c r="C30" s="4" t="s">
        <v>5</v>
      </c>
      <c r="D30" s="4" t="s">
        <v>6</v>
      </c>
      <c r="E30" s="4" t="s">
        <v>7</v>
      </c>
      <c r="F30" s="4" t="s">
        <v>8</v>
      </c>
      <c r="G30" s="4" t="s">
        <v>9</v>
      </c>
    </row>
    <row r="31" spans="1:8" x14ac:dyDescent="0.35">
      <c r="A31" t="s">
        <v>435</v>
      </c>
      <c r="B31" s="28">
        <f>'Bal Sheet - Standardized'!D139+'Bal Sheet - Standardized'!D150+'Bal Sheet - Standardized'!D174</f>
        <v>36750.869999999995</v>
      </c>
      <c r="C31" s="28">
        <f>'Bal Sheet - Standardized'!E139+'Bal Sheet - Standardized'!E150+'Bal Sheet - Standardized'!E174</f>
        <v>38088.400000000001</v>
      </c>
      <c r="D31" s="28">
        <f>'Bal Sheet - Standardized'!F139+'Bal Sheet - Standardized'!F150+'Bal Sheet - Standardized'!F174</f>
        <v>48377.78</v>
      </c>
      <c r="E31" s="28">
        <f>'Bal Sheet - Standardized'!G139+'Bal Sheet - Standardized'!G150+'Bal Sheet - Standardized'!G174</f>
        <v>43313.45</v>
      </c>
      <c r="F31" s="28">
        <f>'Bal Sheet - Standardized'!H139+'Bal Sheet - Standardized'!H150+'Bal Sheet - Standardized'!H174</f>
        <v>49839.64</v>
      </c>
      <c r="G31" s="28">
        <f>'Bal Sheet - Standardized'!I139+'Bal Sheet - Standardized'!I150+'Bal Sheet - Standardized'!I174</f>
        <v>54567.360000000001</v>
      </c>
      <c r="H31" s="41"/>
    </row>
    <row r="32" spans="1:8" x14ac:dyDescent="0.35">
      <c r="A32" t="s">
        <v>432</v>
      </c>
      <c r="B32" s="27">
        <f>'Income - Adjusted'!D81</f>
        <v>42251.08</v>
      </c>
      <c r="C32" s="27">
        <f>'Income - Adjusted'!E81</f>
        <v>46475.21</v>
      </c>
      <c r="D32" s="27">
        <f>'Income - Adjusted'!F81</f>
        <v>40671.870000000003</v>
      </c>
      <c r="E32" s="27">
        <f>'Income - Adjusted'!G81</f>
        <v>47699.26</v>
      </c>
      <c r="F32" s="27">
        <f>'Income - Adjusted'!H81</f>
        <v>50644.14</v>
      </c>
      <c r="G32" s="27">
        <f>'Income - Adjusted'!I81</f>
        <v>57409.35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61ED-02BE-42A4-A6C7-2C1C6FD31A21}">
  <dimension ref="F2:H2"/>
  <sheetViews>
    <sheetView showGridLines="0" zoomScaleNormal="100" workbookViewId="0">
      <selection activeCell="K17" sqref="K17"/>
    </sheetView>
  </sheetViews>
  <sheetFormatPr defaultRowHeight="14.5" x14ac:dyDescent="0.35"/>
  <sheetData>
    <row r="2" spans="6:8" ht="26" x14ac:dyDescent="0.6">
      <c r="F2" s="29" t="s">
        <v>459</v>
      </c>
      <c r="H2" s="2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- Adjusted</vt:lpstr>
      <vt:lpstr>Bal Sheet - Standardized</vt:lpstr>
      <vt:lpstr>Cash Flow - Standardized</vt:lpstr>
      <vt:lpstr>Analysis </vt:lpstr>
      <vt:lpstr>Ratios Calulation </vt:lpstr>
      <vt:lpstr>Charts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>Srivani Borra</cp:lastModifiedBy>
  <cp:revision/>
  <dcterms:created xsi:type="dcterms:W3CDTF">2013-04-03T15:49:21Z</dcterms:created>
  <dcterms:modified xsi:type="dcterms:W3CDTF">2024-09-27T06:31:24Z</dcterms:modified>
  <cp:category/>
  <cp:contentStatus/>
</cp:coreProperties>
</file>