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s Dissertation\"/>
    </mc:Choice>
  </mc:AlternateContent>
  <xr:revisionPtr revIDLastSave="0" documentId="13_ncr:1_{14188201-16CE-4A6E-AFA3-AB2BEC438D5C}" xr6:coauthVersionLast="32" xr6:coauthVersionMax="32" xr10:uidLastSave="{00000000-0000-0000-0000-000000000000}"/>
  <bookViews>
    <workbookView xWindow="0" yWindow="0" windowWidth="28800" windowHeight="11760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79017" calcMode="manual"/>
</workbook>
</file>

<file path=xl/calcChain.xml><?xml version="1.0" encoding="utf-8"?>
<calcChain xmlns="http://schemas.openxmlformats.org/spreadsheetml/2006/main">
  <c r="D5" i="1" l="1"/>
  <c r="D6" i="1"/>
  <c r="D5" i="2" l="1"/>
  <c r="B9" i="1" s="1"/>
  <c r="B5" i="1" l="1"/>
  <c r="B8" i="1"/>
  <c r="B11" i="1"/>
  <c r="B15" i="1"/>
  <c r="B6" i="1"/>
  <c r="B12" i="1"/>
  <c r="B16" i="1"/>
  <c r="B10" i="1"/>
  <c r="B14" i="1"/>
  <c r="B7" i="1"/>
  <c r="B13" i="1"/>
  <c r="B17" i="1"/>
  <c r="E6" i="1"/>
  <c r="D7" i="1" s="1"/>
  <c r="D8" i="1" s="1"/>
  <c r="E8" i="1" l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9" i="1" l="1"/>
  <c r="E9" i="1" s="1"/>
  <c r="E7" i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D10" i="1" l="1"/>
  <c r="E10" i="1" s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D11" i="1" l="1"/>
  <c r="E11" i="1" s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D12" i="1" l="1"/>
  <c r="E12" i="1" s="1"/>
  <c r="D13" i="1" s="1"/>
  <c r="E13" i="1" s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14" i="1" l="1"/>
  <c r="E14" i="1" s="1"/>
  <c r="D15" i="1" s="1"/>
  <c r="E15" i="1" s="1"/>
  <c r="D16" i="1" s="1"/>
  <c r="E16" i="1" s="1"/>
  <c r="D17" i="1" s="1"/>
  <c r="D59" i="2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/>
  <c r="AG37" i="2" l="1"/>
  <c r="N37" i="2"/>
  <c r="O37" i="2"/>
  <c r="V37" i="2"/>
  <c r="C49" i="2"/>
  <c r="D49" i="2" s="1"/>
  <c r="X37" i="2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AF49" i="2" s="1"/>
  <c r="T37" i="2"/>
  <c r="AC37" i="2"/>
  <c r="AB49" i="2" s="1"/>
  <c r="L37" i="2"/>
  <c r="K49" i="2" s="1"/>
  <c r="G37" i="2"/>
  <c r="Y37" i="2"/>
  <c r="L36" i="2"/>
  <c r="P36" i="2"/>
  <c r="T36" i="2"/>
  <c r="S48" i="2" s="1"/>
  <c r="AE36" i="2"/>
  <c r="O36" i="2"/>
  <c r="X36" i="2"/>
  <c r="X48" i="2" s="1"/>
  <c r="AC36" i="2"/>
  <c r="Z36" i="2"/>
  <c r="Y48" i="2" s="1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F48" i="2" s="1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R46" i="2" s="1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O47" i="2" s="1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U51" i="2" s="1"/>
  <c r="D39" i="2"/>
  <c r="AC32" i="2"/>
  <c r="Q32" i="2"/>
  <c r="AB32" i="2"/>
  <c r="AA32" i="2"/>
  <c r="Z35" i="2"/>
  <c r="Y47" i="2" s="1"/>
  <c r="S35" i="2"/>
  <c r="S47" i="2" s="1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Y51" i="2" s="1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G50" i="2" s="1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I45" i="2" l="1"/>
  <c r="X49" i="2"/>
  <c r="J46" i="2"/>
  <c r="I46" i="2"/>
  <c r="U49" i="2"/>
  <c r="O49" i="2"/>
  <c r="AG49" i="2"/>
  <c r="N49" i="2"/>
  <c r="Q49" i="2"/>
  <c r="R49" i="2"/>
  <c r="W49" i="2"/>
  <c r="M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<sst xmlns="http://schemas.openxmlformats.org/spreadsheetml/2006/main" count="44" uniqueCount="43">
  <si>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</si>
  <si>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</si>
  <si>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</si>
  <si>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</si>
  <si>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</si>
  <si>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</si>
  <si>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</si>
  <si>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</si>
  <si>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</si>
  <si>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</si>
  <si>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</si>
  <si>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</si>
  <si>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</si>
  <si>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</si>
  <si>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</si>
  <si>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</si>
  <si>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</si>
  <si>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</si>
  <si>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</si>
  <si>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>Project End</t>
  </si>
  <si>
    <t xml:space="preserve">ENTER START DATE: </t>
  </si>
  <si>
    <t># of rows</t>
  </si>
  <si>
    <t>Chart showing project activities with a scrollable timeline is in this cell.</t>
  </si>
  <si>
    <t>UI - AngularRecorder</t>
  </si>
  <si>
    <t>Development phase. Enable Sample Recordings</t>
  </si>
  <si>
    <t>UI - Prediction Model</t>
  </si>
  <si>
    <t>Deeplearning and ANN</t>
  </si>
  <si>
    <t>Testing</t>
  </si>
  <si>
    <t>Dissertation thesis</t>
  </si>
  <si>
    <t>Critical Evaluation</t>
  </si>
  <si>
    <t>Review &amp; Update</t>
  </si>
  <si>
    <t>UI - Generate Spectograms</t>
  </si>
  <si>
    <t>Develop and display visual aspects of the input data</t>
  </si>
  <si>
    <t xml:space="preserve">Testing &amp; Bug fixing. TDD testcases. Use of testrunner and framework. </t>
  </si>
  <si>
    <t>Ongoing work</t>
  </si>
  <si>
    <t>Literature Review</t>
  </si>
  <si>
    <t>Deep Learning Methodology</t>
  </si>
  <si>
    <t>AngularJS &amp; APIs</t>
  </si>
  <si>
    <t>Learning</t>
  </si>
  <si>
    <t>Pre-development phase</t>
  </si>
  <si>
    <t>Test Case</t>
  </si>
  <si>
    <t>TDD</t>
  </si>
  <si>
    <t>Re-visit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</si>
</sst>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9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 applyProtection="1">
      <alignment horizontal="left" vertical="center" wrapText="1" indent="1"/>
    </xf>
    <xf numFmtId="0" fontId="0" fillId="0" borderId="0" xfId="0" applyProtection="1">
      <alignment horizontal="left" vertical="center" wrapText="1" indent="1"/>
    </xf>
    <xf numFmtId="0" fontId="0" fillId="0" borderId="0" xfId="0" applyFont="1" applyFill="1" applyBorder="1" applyProtection="1">
      <alignment horizontal="left" vertical="center" wrapText="1" indent="1"/>
    </xf>
    <xf numFmtId="14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wrapText="1" indent="1"/>
    </xf>
    <xf numFmtId="0" fontId="5" fillId="3" borderId="1" xfId="1">
      <alignment horizontal="left" vertical="center"/>
    </xf>
    <xf numFmtId="0" fontId="5" fillId="3" borderId="1" xfId="1" applyProtection="1">
      <alignment horizontal="left" vertical="center"/>
    </xf>
    <xf numFmtId="0" fontId="0" fillId="0" borderId="0" xfId="0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6" fillId="0" borderId="0" xfId="2" applyFill="1" applyBorder="1" applyAlignment="1" applyProtection="1">
      <alignment horizontal="right" vertical="center"/>
    </xf>
    <xf numFmtId="14" fontId="7" fillId="11" borderId="0" xfId="13" applyNumberFormat="1" applyAlignment="1" applyProtection="1">
      <alignment horizontal="center" vertical="center"/>
    </xf>
    <xf numFmtId="0" fontId="0" fillId="0" borderId="0" xfId="3" applyFont="1" applyFill="1" applyBorder="1" applyAlignment="1" applyProtection="1">
      <alignment horizontal="left" vertical="center" indent="1"/>
    </xf>
    <xf numFmtId="0" fontId="5" fillId="3" borderId="1" xfId="1" applyAlignment="1" applyProtection="1">
      <alignment horizontal="left" vertical="center"/>
    </xf>
    <xf numFmtId="0" fontId="3" fillId="0" borderId="3" xfId="3" applyBorder="1" applyAlignment="1" applyProtection="1">
      <alignment horizontal="center" vertical="center"/>
    </xf>
    <xf numFmtId="0" fontId="0" fillId="0" borderId="0" xfId="0" applyFill="1">
      <alignment horizontal="left" vertical="center" wrapText="1" indent="1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43176</c:v>
                </c:pt>
                <c:pt idx="1">
                  <c:v>43177</c:v>
                </c:pt>
                <c:pt idx="2">
                  <c:v>43178</c:v>
                </c:pt>
                <c:pt idx="3">
                  <c:v>43179</c:v>
                </c:pt>
                <c:pt idx="4">
                  <c:v>43180</c:v>
                </c:pt>
                <c:pt idx="5">
                  <c:v>43181</c:v>
                </c:pt>
                <c:pt idx="6">
                  <c:v>43182</c:v>
                </c:pt>
                <c:pt idx="7">
                  <c:v>43183</c:v>
                </c:pt>
                <c:pt idx="8">
                  <c:v>43184</c:v>
                </c:pt>
                <c:pt idx="9">
                  <c:v>43185</c:v>
                </c:pt>
                <c:pt idx="10">
                  <c:v>43186</c:v>
                </c:pt>
                <c:pt idx="11">
                  <c:v>43187</c:v>
                </c:pt>
                <c:pt idx="12">
                  <c:v>43188</c:v>
                </c:pt>
                <c:pt idx="13">
                  <c:v>43189</c:v>
                </c:pt>
                <c:pt idx="14">
                  <c:v>43190</c:v>
                </c:pt>
                <c:pt idx="15">
                  <c:v>43191</c:v>
                </c:pt>
                <c:pt idx="16">
                  <c:v>43192</c:v>
                </c:pt>
                <c:pt idx="17">
                  <c:v>43193</c:v>
                </c:pt>
                <c:pt idx="18">
                  <c:v>43194</c:v>
                </c:pt>
                <c:pt idx="19">
                  <c:v>43195</c:v>
                </c:pt>
                <c:pt idx="20">
                  <c:v>43196</c:v>
                </c:pt>
                <c:pt idx="21">
                  <c:v>43197</c:v>
                </c:pt>
                <c:pt idx="22">
                  <c:v>43198</c:v>
                </c:pt>
                <c:pt idx="23">
                  <c:v>43199</c:v>
                </c:pt>
                <c:pt idx="24">
                  <c:v>43200</c:v>
                </c:pt>
                <c:pt idx="25">
                  <c:v>43201</c:v>
                </c:pt>
                <c:pt idx="26">
                  <c:v>43202</c:v>
                </c:pt>
                <c:pt idx="27">
                  <c:v>43203</c:v>
                </c:pt>
                <c:pt idx="28">
                  <c:v>43204</c:v>
                </c:pt>
                <c:pt idx="29">
                  <c:v>43205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43176</c:v>
                </c:pt>
                <c:pt idx="1">
                  <c:v>43177</c:v>
                </c:pt>
                <c:pt idx="2">
                  <c:v>43178</c:v>
                </c:pt>
                <c:pt idx="3">
                  <c:v>43179</c:v>
                </c:pt>
                <c:pt idx="4">
                  <c:v>43180</c:v>
                </c:pt>
                <c:pt idx="5">
                  <c:v>43181</c:v>
                </c:pt>
                <c:pt idx="6">
                  <c:v>43182</c:v>
                </c:pt>
                <c:pt idx="7">
                  <c:v>43183</c:v>
                </c:pt>
                <c:pt idx="8">
                  <c:v>43184</c:v>
                </c:pt>
                <c:pt idx="9">
                  <c:v>43185</c:v>
                </c:pt>
                <c:pt idx="10">
                  <c:v>43186</c:v>
                </c:pt>
                <c:pt idx="11">
                  <c:v>43187</c:v>
                </c:pt>
                <c:pt idx="12">
                  <c:v>43188</c:v>
                </c:pt>
                <c:pt idx="13">
                  <c:v>43189</c:v>
                </c:pt>
                <c:pt idx="14">
                  <c:v>43190</c:v>
                </c:pt>
                <c:pt idx="15">
                  <c:v>43191</c:v>
                </c:pt>
                <c:pt idx="16">
                  <c:v>43192</c:v>
                </c:pt>
                <c:pt idx="17">
                  <c:v>43193</c:v>
                </c:pt>
                <c:pt idx="18">
                  <c:v>43194</c:v>
                </c:pt>
                <c:pt idx="19">
                  <c:v>43195</c:v>
                </c:pt>
                <c:pt idx="20">
                  <c:v>43196</c:v>
                </c:pt>
                <c:pt idx="21">
                  <c:v>43197</c:v>
                </c:pt>
                <c:pt idx="22">
                  <c:v>43198</c:v>
                </c:pt>
                <c:pt idx="23">
                  <c:v>43199</c:v>
                </c:pt>
                <c:pt idx="24">
                  <c:v>43200</c:v>
                </c:pt>
                <c:pt idx="25">
                  <c:v>43201</c:v>
                </c:pt>
                <c:pt idx="26">
                  <c:v>43202</c:v>
                </c:pt>
                <c:pt idx="27">
                  <c:v>43203</c:v>
                </c:pt>
                <c:pt idx="28">
                  <c:v>43204</c:v>
                </c:pt>
                <c:pt idx="29">
                  <c:v>43205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43176</c:v>
                </c:pt>
                <c:pt idx="1">
                  <c:v>43177</c:v>
                </c:pt>
                <c:pt idx="2">
                  <c:v>43178</c:v>
                </c:pt>
                <c:pt idx="3">
                  <c:v>43179</c:v>
                </c:pt>
                <c:pt idx="4">
                  <c:v>43180</c:v>
                </c:pt>
                <c:pt idx="5">
                  <c:v>43181</c:v>
                </c:pt>
                <c:pt idx="6">
                  <c:v>43182</c:v>
                </c:pt>
                <c:pt idx="7">
                  <c:v>43183</c:v>
                </c:pt>
                <c:pt idx="8">
                  <c:v>43184</c:v>
                </c:pt>
                <c:pt idx="9">
                  <c:v>43185</c:v>
                </c:pt>
                <c:pt idx="10">
                  <c:v>43186</c:v>
                </c:pt>
                <c:pt idx="11">
                  <c:v>43187</c:v>
                </c:pt>
                <c:pt idx="12">
                  <c:v>43188</c:v>
                </c:pt>
                <c:pt idx="13">
                  <c:v>43189</c:v>
                </c:pt>
                <c:pt idx="14">
                  <c:v>43190</c:v>
                </c:pt>
                <c:pt idx="15">
                  <c:v>43191</c:v>
                </c:pt>
                <c:pt idx="16">
                  <c:v>43192</c:v>
                </c:pt>
                <c:pt idx="17">
                  <c:v>43193</c:v>
                </c:pt>
                <c:pt idx="18">
                  <c:v>43194</c:v>
                </c:pt>
                <c:pt idx="19">
                  <c:v>43195</c:v>
                </c:pt>
                <c:pt idx="20">
                  <c:v>43196</c:v>
                </c:pt>
                <c:pt idx="21">
                  <c:v>43197</c:v>
                </c:pt>
                <c:pt idx="22">
                  <c:v>43198</c:v>
                </c:pt>
                <c:pt idx="23">
                  <c:v>43199</c:v>
                </c:pt>
                <c:pt idx="24">
                  <c:v>43200</c:v>
                </c:pt>
                <c:pt idx="25">
                  <c:v>43201</c:v>
                </c:pt>
                <c:pt idx="26">
                  <c:v>43202</c:v>
                </c:pt>
                <c:pt idx="27">
                  <c:v>43203</c:v>
                </c:pt>
                <c:pt idx="28">
                  <c:v>43204</c:v>
                </c:pt>
                <c:pt idx="29">
                  <c:v>43205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43176</c:v>
                </c:pt>
                <c:pt idx="1">
                  <c:v>43177</c:v>
                </c:pt>
                <c:pt idx="2">
                  <c:v>43178</c:v>
                </c:pt>
                <c:pt idx="3">
                  <c:v>43179</c:v>
                </c:pt>
                <c:pt idx="4">
                  <c:v>43180</c:v>
                </c:pt>
                <c:pt idx="5">
                  <c:v>43181</c:v>
                </c:pt>
                <c:pt idx="6">
                  <c:v>43182</c:v>
                </c:pt>
                <c:pt idx="7">
                  <c:v>43183</c:v>
                </c:pt>
                <c:pt idx="8">
                  <c:v>43184</c:v>
                </c:pt>
                <c:pt idx="9">
                  <c:v>43185</c:v>
                </c:pt>
                <c:pt idx="10">
                  <c:v>43186</c:v>
                </c:pt>
                <c:pt idx="11">
                  <c:v>43187</c:v>
                </c:pt>
                <c:pt idx="12">
                  <c:v>43188</c:v>
                </c:pt>
                <c:pt idx="13">
                  <c:v>43189</c:v>
                </c:pt>
                <c:pt idx="14">
                  <c:v>43190</c:v>
                </c:pt>
                <c:pt idx="15">
                  <c:v>43191</c:v>
                </c:pt>
                <c:pt idx="16">
                  <c:v>43192</c:v>
                </c:pt>
                <c:pt idx="17">
                  <c:v>43193</c:v>
                </c:pt>
                <c:pt idx="18">
                  <c:v>43194</c:v>
                </c:pt>
                <c:pt idx="19">
                  <c:v>43195</c:v>
                </c:pt>
                <c:pt idx="20">
                  <c:v>43196</c:v>
                </c:pt>
                <c:pt idx="21">
                  <c:v>43197</c:v>
                </c:pt>
                <c:pt idx="22">
                  <c:v>43198</c:v>
                </c:pt>
                <c:pt idx="23">
                  <c:v>43199</c:v>
                </c:pt>
                <c:pt idx="24">
                  <c:v>43200</c:v>
                </c:pt>
                <c:pt idx="25">
                  <c:v>43201</c:v>
                </c:pt>
                <c:pt idx="26">
                  <c:v>43202</c:v>
                </c:pt>
                <c:pt idx="27">
                  <c:v>43203</c:v>
                </c:pt>
                <c:pt idx="28">
                  <c:v>43204</c:v>
                </c:pt>
                <c:pt idx="29">
                  <c:v>43205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43176</c:v>
                </c:pt>
                <c:pt idx="1">
                  <c:v>43177</c:v>
                </c:pt>
                <c:pt idx="2">
                  <c:v>43178</c:v>
                </c:pt>
                <c:pt idx="3">
                  <c:v>43179</c:v>
                </c:pt>
                <c:pt idx="4">
                  <c:v>43180</c:v>
                </c:pt>
                <c:pt idx="5">
                  <c:v>43181</c:v>
                </c:pt>
                <c:pt idx="6">
                  <c:v>43182</c:v>
                </c:pt>
                <c:pt idx="7">
                  <c:v>43183</c:v>
                </c:pt>
                <c:pt idx="8">
                  <c:v>43184</c:v>
                </c:pt>
                <c:pt idx="9">
                  <c:v>43185</c:v>
                </c:pt>
                <c:pt idx="10">
                  <c:v>43186</c:v>
                </c:pt>
                <c:pt idx="11">
                  <c:v>43187</c:v>
                </c:pt>
                <c:pt idx="12">
                  <c:v>43188</c:v>
                </c:pt>
                <c:pt idx="13">
                  <c:v>43189</c:v>
                </c:pt>
                <c:pt idx="14">
                  <c:v>43190</c:v>
                </c:pt>
                <c:pt idx="15">
                  <c:v>43191</c:v>
                </c:pt>
                <c:pt idx="16">
                  <c:v>43192</c:v>
                </c:pt>
                <c:pt idx="17">
                  <c:v>43193</c:v>
                </c:pt>
                <c:pt idx="18">
                  <c:v>43194</c:v>
                </c:pt>
                <c:pt idx="19">
                  <c:v>43195</c:v>
                </c:pt>
                <c:pt idx="20">
                  <c:v>43196</c:v>
                </c:pt>
                <c:pt idx="21">
                  <c:v>43197</c:v>
                </c:pt>
                <c:pt idx="22">
                  <c:v>43198</c:v>
                </c:pt>
                <c:pt idx="23">
                  <c:v>43199</c:v>
                </c:pt>
                <c:pt idx="24">
                  <c:v>43200</c:v>
                </c:pt>
                <c:pt idx="25">
                  <c:v>43201</c:v>
                </c:pt>
                <c:pt idx="26">
                  <c:v>43202</c:v>
                </c:pt>
                <c:pt idx="27">
                  <c:v>43203</c:v>
                </c:pt>
                <c:pt idx="28">
                  <c:v>43204</c:v>
                </c:pt>
                <c:pt idx="29">
                  <c:v>43205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4.3000000000000007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PROJECT START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4.3000000000000007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3.3000000000000007</c:v>
                </c:pt>
                <c:pt idx="1">
                  <c:v>3.3000000000000007</c:v>
                </c:pt>
                <c:pt idx="2">
                  <c:v>3.3000000000000007</c:v>
                </c:pt>
                <c:pt idx="3">
                  <c:v>3.3000000000000007</c:v>
                </c:pt>
                <c:pt idx="4">
                  <c:v>3.3000000000000007</c:v>
                </c:pt>
                <c:pt idx="5">
                  <c:v>3.3000000000000007</c:v>
                </c:pt>
                <c:pt idx="6">
                  <c:v>3.3000000000000007</c:v>
                </c:pt>
                <c:pt idx="7">
                  <c:v>3.3000000000000007</c:v>
                </c:pt>
                <c:pt idx="8">
                  <c:v>3.3000000000000007</c:v>
                </c:pt>
                <c:pt idx="9">
                  <c:v>3.3000000000000007</c:v>
                </c:pt>
                <c:pt idx="10">
                  <c:v>3.3000000000000007</c:v>
                </c:pt>
                <c:pt idx="11">
                  <c:v>3.3000000000000007</c:v>
                </c:pt>
                <c:pt idx="12">
                  <c:v>3.3000000000000007</c:v>
                </c:pt>
                <c:pt idx="13">
                  <c:v>3.3000000000000007</c:v>
                </c:pt>
                <c:pt idx="14">
                  <c:v>3.3000000000000007</c:v>
                </c:pt>
                <c:pt idx="15">
                  <c:v>3.3000000000000007</c:v>
                </c:pt>
                <c:pt idx="16">
                  <c:v>3.3000000000000007</c:v>
                </c:pt>
                <c:pt idx="17">
                  <c:v>3.3000000000000007</c:v>
                </c:pt>
                <c:pt idx="18">
                  <c:v>3.3000000000000007</c:v>
                </c:pt>
                <c:pt idx="19">
                  <c:v>3.3000000000000007</c:v>
                </c:pt>
                <c:pt idx="20">
                  <c:v>3.3000000000000007</c:v>
                </c:pt>
                <c:pt idx="21">
                  <c:v>3.3000000000000007</c:v>
                </c:pt>
                <c:pt idx="22">
                  <c:v>3.3000000000000007</c:v>
                </c:pt>
                <c:pt idx="23">
                  <c:v>3.3000000000000007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LITERATURE REVIEW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Mar 2018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Apr 2018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Apr 2018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Mar 2018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{0AB9E5BC-C910-4C1E-B7D2-4FB16A6ABE75}</c15:txfldGUID>
                      <c15:f>calcs!$E$72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{385D2D59-64CF-407D-9596-6E2FB072E6C8}</c15:txfldGUID>
                      <c15:f>calcs!$F$72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{1F9F55DD-AC34-4F6B-A62E-B6C483A3A618}</c15:txfldGUID>
                      <c15:f>calcs!$G$72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{6CFE76B4-147A-43A8-A905-6CA0112B5DB7}</c15:txfldGUID>
                      <c15:f>calcs!$H$72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{12BE7878-FAC6-46F0-9C8A-78951CCC6EF1}</c15:txfldGUID>
                      <c15:f>calcs!$I$72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{40E41D10-2777-4620-9CFB-9CCB8624AA8F}</c15:txfldGUID>
                      <c15:f>calcs!$J$72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{BEA8116C-1C8E-4EF1-8B20-805ABB595515}</c15:txfldGUID>
                      <c15:f>calcs!$K$72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{31E05C7C-3714-401C-A6C5-16289798BF2A}</c15:txfldGUID>
                      <c15:f>calcs!$L$72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{9AFC1EDB-5B06-4BF7-A68E-E9633BAE158B}</c15:txfldGUID>
                      <c15:f>calcs!$M$72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{E1BA304A-F010-4AE9-99FD-041DD1692F68}</c15:txfldGUID>
                      <c15:f>calcs!$N$72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{1AB8F4B1-F951-49AE-8DB5-0BA781CA2128}</c15:txfldGUID>
                      <c15:f>calcs!$O$72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{7355C172-3AFD-4A02-AFAA-176B99CB4521}</c15:txfldGUID>
                      <c15:f>calcs!$P$72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{F87D0356-5BF0-48CD-A165-30EE5D98A1B9}</c15:txfldGUID>
                      <c15:f>calcs!$Q$72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{6D12798F-7FF7-499D-BB70-08D2AC5B89FE}</c15:txfldGUID>
                      <c15:f>calcs!$R$72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{9E76BE32-69DD-4590-8113-EEE76E467605}</c15:txfldGUID>
                      <c15:f>calcs!$S$72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{83DD7011-698E-42E5-B633-2730621D0638}</c15:txfldGUID>
                      <c15:f>calcs!$T$72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{BB644928-54AD-4A90-9C4D-75859F5881E3}</c15:txfldGUID>
                      <c15:f>calcs!$U$72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{B8D4DF63-BB48-4F22-8C18-A6C6C912C4F1}</c15:txfldGUID>
                      <c15:f>calcs!$V$72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{4763F001-1FA2-4EED-953C-CE738109EF65}</c15:txfldGUID>
                      <c15:f>calcs!$W$72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{6FE02FCC-E735-45AE-BBCF-8D0C9B5885DB}</c15:txfldGUID>
                      <c15:f>calcs!$X$72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{B7519D5C-C86C-42CC-94A7-BAB1A01E14DF}</c15:txfldGUID>
                      <c15:f>calcs!$Y$72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{541A3985-15FF-4A3D-9D32-66BB66262C42}</c15:txfldGUID>
                      <c15:f>calcs!$Z$72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{C3875BAD-FDD0-43D9-AA80-573D173E8FF7}</c15:txfldGUID>
                      <c15:f>calcs!$AA$72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{CF09E5CD-7655-4C67-A31E-9F0CC3D79F2D}</c15:txfldGUID>
                      <c15:f>calcs!$AB$72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{88FF4574-2CF4-46D1-B66D-3EC6B27613D0}</c15:txfldGUID>
                      <c15:f>calcs!$AC$72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{02B5AAE1-F191-4CAA-A5AC-C2DB1B15E190}</c15:txfldGUID>
                      <c15:f>calcs!$AD$72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{7B3E98ED-209A-474E-BA3A-4DC683580171}</c15:txfldGUID>
                      <c15:f>calcs!$AE$72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{565973B7-BE93-47EC-8AD8-DACB0D77408B}</c15:txfldGUID>
                      <c15:f>calcs!$AF$72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{C1E36BD4-E2EC-45AE-85F3-D6F0EEB92813}</c15:txfldGUID>
                      <c15:f>calcs!$AG$72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{D07DE2CD-E78C-4D66-9353-07C016ACF548}</c15:txfldGUID>
                      <c15:f>calcs!$AH$72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{84372F62-4D64-4BCC-83C8-EA87A4D03694}</c15:txfldGUID>
                      <c15:f>calcs!$E$70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{BD3DE4F5-5F40-4F68-8AB6-F3B84F91E60C}</c15:txfldGUID>
                      <c15:f>calcs!$F$70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{C022E94F-D028-413D-9942-1F7139A434D9}</c15:txfldGUID>
                      <c15:f>calcs!$G$70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{D9FB80C4-C3A0-42C0-990C-69024F799C37}</c15:txfldGUID>
                      <c15:f>calcs!$H$70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{AD975103-C2F9-4FE3-856D-639E1551F0E4}</c15:txfldGUID>
                      <c15:f>calcs!$I$70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{AC740F56-23D0-4420-8D4D-93976C872F69}</c15:txfldGUID>
                      <c15:f>calcs!$J$70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{E14208BF-892E-40A5-A8E8-644C2DE8A6CC}</c15:txfldGUID>
                      <c15:f>calcs!$K$70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{5AE46FA3-70D7-4956-B19F-9271B828FE83}</c15:txfldGUID>
                      <c15:f>calcs!$L$70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{2D9E46D5-1190-4494-A1BA-8722A1C8CEFB}</c15:txfldGUID>
                      <c15:f>calcs!$M$70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{66120882-81E0-4B8C-805F-17D99E569844}</c15:txfldGUID>
                      <c15:f>calcs!$N$70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{ED718DE3-4D4C-46BF-B3D2-8A47676F203D}</c15:txfldGUID>
                      <c15:f>calcs!$O$70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{CC311E24-154C-4C18-BBD5-CB16CD9A832E}</c15:txfldGUID>
                      <c15:f>calcs!$P$70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{9C1A1A7B-E954-4868-99D8-8F6E16D75659}</c15:txfldGUID>
                      <c15:f>calcs!$Q$70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{7C18DE1C-52DC-4FC1-AF01-4F34B697F0D8}</c15:txfldGUID>
                      <c15:f>calcs!$R$70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{CFFADB32-3977-4DAA-80C0-048A379FE353}</c15:txfldGUID>
                      <c15:f>calcs!$S$70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{D015C4BE-03D9-4BFD-8A88-615B2AEFD5FB}</c15:txfldGUID>
                      <c15:f>calcs!$T$70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{20EA435A-716D-4009-8860-C798BA6D95CB}</c15:txfldGUID>
                      <c15:f>calcs!$U$70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{9F1751BE-2E9F-4153-92EE-8BCC078BB22E}</c15:txfldGUID>
                      <c15:f>calcs!$V$70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{6C487DBA-5758-4FC2-BAAB-B37906CD0555}</c15:txfldGUID>
                      <c15:f>calcs!$W$70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{1D0FFFCE-D34F-4BED-93B4-7681694C30B4}</c15:txfldGUID>
                      <c15:f>calcs!$X$70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{4D41517F-C3AE-47C4-951A-15EAE44B1378}</c15:txfldGUID>
                      <c15:f>calcs!$Y$70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{B97D62F5-C712-4D22-B271-8764E4FE63E2}</c15:txfldGUID>
                      <c15:f>calcs!$Z$70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{7BDF8C8F-D9CB-4727-B39A-F6C11A7BF998}</c15:txfldGUID>
                      <c15:f>calcs!$AA$70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{6E8FC802-EE05-4D5F-9707-BE2D1736C205}</c15:txfldGUID>
                      <c15:f>calcs!$AB$70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{8CE340E5-53FD-4796-AFEA-F98703DDF959}</c15:txfldGUID>
                      <c15:f>calcs!$AC$70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{F2B04F9A-D33D-42BE-9A89-9B6BC6F3FCF2}</c15:txfldGUID>
                      <c15:f>calcs!$AD$70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{2B0B4372-E4DA-4F79-9690-0F72399BE9AA}</c15:txfldGUID>
                      <c15:f>calcs!$AE$70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{2C1312E2-568D-4011-8F5D-9672396CBFB6}</c15:txfldGUID>
                      <c15:f>calcs!$AF$70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{5AF412B1-5D3B-451C-8138-4A3688893A74}</c15:txfldGUID>
                      <c15:f>calcs!$AG$70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{66D816E0-01BA-4442-8AB0-09A84BD8A3AD}</c15:txfldGUID>
                      <c15:f>calcs!$AH$70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Mar 2018 -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Apr 2018 -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27629" y="4038381"/>
          <a:ext cx="8988212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7" totalsRowShown="0">
  <autoFilter ref="B4:F17" xr:uid="{00000000-0009-0000-0100-000001000000}"/>
  <sortState ref="C20:F25">
    <sortCondition ref="D19:D25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7"/>
  <sheetViews>
    <sheetView showGridLines="0" tabSelected="1" topLeftCell="A3" zoomScale="87" zoomScaleNormal="87" workbookViewId="0">
      <selection activeCell="K8" sqref="K8"/>
    </sheetView>
  </sheetViews>
  <sheetFormatPr defaultColWidth="9.140625" defaultRowHeight="35.1" customHeight="1" x14ac:dyDescent="0.25"/>
  <cols>
    <col min="1" max="1" width="4.5703125" style="5" customWidth="1"/>
    <col min="2" max="2" width="7" style="5" hidden="1" customWidth="1"/>
    <col min="3" max="3" width="31" style="5" customWidth="1"/>
    <col min="4" max="5" width="18.42578125" style="5" customWidth="1"/>
    <col min="6" max="6" width="66.140625" style="5" customWidth="1"/>
    <col min="7" max="7" width="4.5703125" style="5" customWidth="1"/>
    <col min="8" max="8" width="4.7109375" style="5" customWidth="1"/>
    <col min="9" max="16384" width="9.140625" style="5"/>
  </cols>
  <sheetData>
    <row r="1" spans="1:7" s="4" customFormat="1" ht="35.1" customHeight="1" thickBot="1" x14ac:dyDescent="0.3">
      <c r="A1" s="9"/>
      <c r="B1" s="10"/>
      <c r="C1" s="16" t="s">
        <v>17</v>
      </c>
      <c r="D1" s="16"/>
      <c r="E1" s="16"/>
      <c r="F1" s="16"/>
      <c r="G1" s="16"/>
    </row>
    <row r="2" spans="1:7" ht="315.95" customHeight="1" thickTop="1" x14ac:dyDescent="0.25">
      <c r="C2" s="17" t="s">
        <v>22</v>
      </c>
      <c r="D2" s="17"/>
      <c r="E2" s="17"/>
      <c r="F2" s="17"/>
      <c r="G2" s="17"/>
    </row>
    <row r="3" spans="1:7" s="11" customFormat="1" ht="35.1" customHeight="1" x14ac:dyDescent="0.25">
      <c r="C3" s="13" t="s">
        <v>20</v>
      </c>
      <c r="D3" s="14">
        <v>43176</v>
      </c>
      <c r="E3" s="12"/>
      <c r="F3" s="12"/>
    </row>
    <row r="4" spans="1:7" ht="21" customHeight="1" x14ac:dyDescent="0.25">
      <c r="B4" s="6" t="s">
        <v>5</v>
      </c>
      <c r="C4" s="15" t="s">
        <v>13</v>
      </c>
      <c r="D4" s="15" t="s">
        <v>14</v>
      </c>
      <c r="E4" s="15" t="s">
        <v>15</v>
      </c>
      <c r="F4" s="15" t="s">
        <v>16</v>
      </c>
    </row>
    <row r="5" spans="1:7" ht="35.1" customHeight="1" x14ac:dyDescent="0.25">
      <c r="B5" s="6">
        <f>ROW(B5)-calcs!$D$5</f>
        <v>-8</v>
      </c>
      <c r="C5" t="s">
        <v>18</v>
      </c>
      <c r="D5" s="7">
        <f>$D$3</f>
        <v>43176</v>
      </c>
      <c r="E5" s="7"/>
      <c r="F5" s="8"/>
    </row>
    <row r="6" spans="1:7" ht="35.1" customHeight="1" x14ac:dyDescent="0.25">
      <c r="B6" s="6">
        <f>ROW(B6)-calcs!$D$5</f>
        <v>-7</v>
      </c>
      <c r="C6" t="s">
        <v>35</v>
      </c>
      <c r="D6" s="7">
        <f>D5</f>
        <v>43176</v>
      </c>
      <c r="E6" s="7">
        <f>Activities[[#This Row],[START]]+60</f>
        <v>43236</v>
      </c>
      <c r="F6" s="8" t="s">
        <v>39</v>
      </c>
    </row>
    <row r="7" spans="1:7" ht="35.1" customHeight="1" x14ac:dyDescent="0.25">
      <c r="B7" s="6">
        <f>ROW(B7)-calcs!$D$5</f>
        <v>-6</v>
      </c>
      <c r="C7" t="s">
        <v>37</v>
      </c>
      <c r="D7" s="7">
        <f t="shared" ref="D7:D13" si="0">E6+1</f>
        <v>43237</v>
      </c>
      <c r="E7" s="7">
        <f>Activities[[#This Row],[START]]+30</f>
        <v>43267</v>
      </c>
      <c r="F7" s="8" t="s">
        <v>38</v>
      </c>
    </row>
    <row r="8" spans="1:7" ht="35.1" customHeight="1" x14ac:dyDescent="0.25">
      <c r="B8" s="6">
        <f>ROW(B8)-calcs!$D$5</f>
        <v>-5</v>
      </c>
      <c r="C8" s="18" t="s">
        <v>36</v>
      </c>
      <c r="D8" s="7">
        <f>D7</f>
        <v>43237</v>
      </c>
      <c r="E8" s="7">
        <f>Activities[[#This Row],[START]]+30</f>
        <v>43267</v>
      </c>
      <c r="F8" s="8" t="s">
        <v>38</v>
      </c>
    </row>
    <row r="9" spans="1:7" ht="35.1" customHeight="1" x14ac:dyDescent="0.25">
      <c r="B9" s="6">
        <f>ROW(B9)-calcs!$D$5</f>
        <v>-4</v>
      </c>
      <c r="C9" s="18" t="s">
        <v>40</v>
      </c>
      <c r="D9" s="7">
        <f>E8+1</f>
        <v>43268</v>
      </c>
      <c r="E9" s="7">
        <f>Activities[[#This Row],[START]]+2</f>
        <v>43270</v>
      </c>
      <c r="F9" s="8" t="s">
        <v>41</v>
      </c>
    </row>
    <row r="10" spans="1:7" ht="35.1" customHeight="1" x14ac:dyDescent="0.25">
      <c r="B10" s="6">
        <f>ROW(B10)-calcs!$D$5</f>
        <v>-3</v>
      </c>
      <c r="C10" t="s">
        <v>23</v>
      </c>
      <c r="D10" s="7">
        <f>E9+1</f>
        <v>43271</v>
      </c>
      <c r="E10" s="7">
        <f>Activities[[#This Row],[START]]+15</f>
        <v>43286</v>
      </c>
      <c r="F10" s="8" t="s">
        <v>24</v>
      </c>
    </row>
    <row r="11" spans="1:7" ht="35.1" customHeight="1" x14ac:dyDescent="0.25">
      <c r="B11" s="6">
        <f>ROW(B11)-calcs!$D$5</f>
        <v>-2</v>
      </c>
      <c r="C11" t="s">
        <v>31</v>
      </c>
      <c r="D11" s="7">
        <f>E10+1</f>
        <v>43287</v>
      </c>
      <c r="E11" s="7">
        <f>Activities[[#This Row],[START]]+8</f>
        <v>43295</v>
      </c>
      <c r="F11" s="8" t="s">
        <v>32</v>
      </c>
    </row>
    <row r="12" spans="1:7" ht="35.1" customHeight="1" x14ac:dyDescent="0.25">
      <c r="B12" s="6">
        <f>ROW(B12)-calcs!$D$5</f>
        <v>-1</v>
      </c>
      <c r="C12" t="s">
        <v>25</v>
      </c>
      <c r="D12" s="7">
        <f>E11+1</f>
        <v>43296</v>
      </c>
      <c r="E12" s="7">
        <f>Activities[[#This Row],[START]]+25</f>
        <v>43321</v>
      </c>
      <c r="F12" s="8" t="s">
        <v>26</v>
      </c>
    </row>
    <row r="13" spans="1:7" ht="35.1" customHeight="1" x14ac:dyDescent="0.25">
      <c r="B13" s="6">
        <f>ROW(B13)-calcs!$D$5</f>
        <v>0</v>
      </c>
      <c r="C13" t="s">
        <v>27</v>
      </c>
      <c r="D13" s="7">
        <f t="shared" si="0"/>
        <v>43322</v>
      </c>
      <c r="E13" s="7">
        <f>Activities[[#This Row],[START]]+5</f>
        <v>43327</v>
      </c>
      <c r="F13" s="8" t="s">
        <v>33</v>
      </c>
    </row>
    <row r="14" spans="1:7" ht="35.1" customHeight="1" x14ac:dyDescent="0.25">
      <c r="B14" s="6">
        <f>ROW(B14)-calcs!$D$5</f>
        <v>1</v>
      </c>
      <c r="C14" t="s">
        <v>28</v>
      </c>
      <c r="D14" s="7">
        <f>E13+1</f>
        <v>43328</v>
      </c>
      <c r="E14" s="7">
        <f>Activities[[#This Row],[START]]+10</f>
        <v>43338</v>
      </c>
      <c r="F14" s="8" t="s">
        <v>42</v>
      </c>
    </row>
    <row r="15" spans="1:7" ht="35.1" customHeight="1" x14ac:dyDescent="0.25">
      <c r="B15" s="6">
        <f>ROW(B15)-calcs!$D$5</f>
        <v>2</v>
      </c>
      <c r="C15" t="s">
        <v>29</v>
      </c>
      <c r="D15" s="7">
        <f>E14+1</f>
        <v>43339</v>
      </c>
      <c r="E15" s="7">
        <f>Activities[[#This Row],[START]]+5</f>
        <v>43344</v>
      </c>
      <c r="F15" s="8"/>
    </row>
    <row r="16" spans="1:7" ht="35.1" customHeight="1" x14ac:dyDescent="0.25">
      <c r="B16" s="6">
        <f>ROW(B16)-calcs!$D$5</f>
        <v>3</v>
      </c>
      <c r="C16" t="s">
        <v>30</v>
      </c>
      <c r="D16" s="7">
        <f>E15+1</f>
        <v>43345</v>
      </c>
      <c r="E16" s="7">
        <f>Activities[[#This Row],[START]]+10</f>
        <v>43355</v>
      </c>
      <c r="F16" s="8" t="s">
        <v>34</v>
      </c>
    </row>
    <row r="17" spans="2:6" ht="35.1" customHeight="1" x14ac:dyDescent="0.25">
      <c r="B17" s="6">
        <f>ROW(B17)-calcs!$D$5</f>
        <v>4</v>
      </c>
      <c r="C17" t="s">
        <v>19</v>
      </c>
      <c r="D17" s="7">
        <f>E16</f>
        <v>43355</v>
      </c>
      <c r="E17" s="7"/>
      <c r="F17" s="8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5" x14ac:dyDescent="0.25"/>
  <cols>
    <col min="3" max="3" width="17.42578125" customWidth="1"/>
    <col min="4" max="4" width="18" customWidth="1"/>
    <col min="5" max="34" width="10.85546875" customWidth="1"/>
    <col min="35" max="35" width="17.5703125" customWidth="1"/>
  </cols>
  <sheetData>
    <row r="1" spans="1:6" ht="105" x14ac:dyDescent="0.25">
      <c r="A1" t="s">
        <v>9</v>
      </c>
    </row>
    <row r="3" spans="1:6" x14ac:dyDescent="0.25">
      <c r="C3" t="s">
        <v>10</v>
      </c>
      <c r="D3" s="1">
        <f ca="1">TODAY()</f>
        <v>43232</v>
      </c>
      <c r="E3" s="1"/>
    </row>
    <row r="4" spans="1:6" x14ac:dyDescent="0.25">
      <c r="D4">
        <v>5</v>
      </c>
    </row>
    <row r="5" spans="1:6" x14ac:dyDescent="0.25">
      <c r="C5" t="s">
        <v>21</v>
      </c>
      <c r="D5">
        <f>ROWS(Activities[])</f>
        <v>13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2" t="s">
        <v>12</v>
      </c>
      <c r="D9">
        <f>SUMPRODUCT( ((Activities[START]&gt;=StartDateWindow)+(Activities[END]&gt;=StartDateWindow)&gt;0)*(Activities[START]&lt;=(StartDateWindow+WindowDays-1)) )</f>
        <v>2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7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2"/>
      <c r="E13" t="e">
        <f>NA()</f>
        <v>#N/A</v>
      </c>
    </row>
    <row r="14" spans="1:6" x14ac:dyDescent="0.25">
      <c r="C14" s="2"/>
      <c r="E14" t="e">
        <f>NA()</f>
        <v>#N/A</v>
      </c>
    </row>
    <row r="15" spans="1:6" x14ac:dyDescent="0.25">
      <c r="C15" s="2"/>
      <c r="E15">
        <f t="array" ref="E15">INDEX(Activities[Id],MATCH(1, ((Activities[START]&gt;=StartDateWindow)+(Activities[END]&gt;=StartDateWindow)&gt;0)*(Activities[START]&lt;=(StartDateWindow+WindowDays-1)), 0))</f>
        <v>-8</v>
      </c>
      <c r="F15" t="e">
        <f t="shared" ref="F15:F23" ca="1" si="0">OFFSET(E15,-$D$11,)</f>
        <v>#N/A</v>
      </c>
    </row>
    <row r="16" spans="1:6" x14ac:dyDescent="0.25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-7</v>
      </c>
      <c r="F16" t="e">
        <f t="shared" ca="1" si="0"/>
        <v>#N/A</v>
      </c>
    </row>
    <row r="17" spans="1:35" x14ac:dyDescent="0.25">
      <c r="C17" s="2"/>
      <c r="E17" t="e">
        <f t="array" ref="E17">INDEX(Activities[Id],MATCH(1, (Activities[Id]&gt;E16)*((Activities[START]&gt;=StartDateWindow)+(Activities[END]&gt;=StartDateWindow)&gt;0)*(Activities[START]&lt;=(StartDateWindow+WindowDays-1)), 0))</f>
        <v>#N/A</v>
      </c>
      <c r="F17" t="e">
        <f t="shared" ca="1" si="0"/>
        <v>#N/A</v>
      </c>
    </row>
    <row r="18" spans="1:35" x14ac:dyDescent="0.25">
      <c r="E18" t="e">
        <f t="array" ref="E18">INDEX(Activities[Id],MATCH(1, (Activities[Id]&gt;E17)*((Activities[START]&gt;=StartDateWindow)+(Activities[END]&gt;=StartDateWindow)&gt;0)*(Activities[START]&lt;=(StartDateWindow+WindowDays-1)), 0))</f>
        <v>#N/A</v>
      </c>
      <c r="F18" t="e">
        <f t="shared" ca="1" si="0"/>
        <v>#N/A</v>
      </c>
    </row>
    <row r="19" spans="1:35" x14ac:dyDescent="0.25">
      <c r="E19" t="e">
        <f t="array" ref="E19">INDEX(Activities[Id],MATCH(1, (Activities[Id]&gt;E18)*((Activities[START]&gt;=StartDateWindow)+(Activities[END]&gt;=StartDateWindow)&gt;0)*(Activities[START]&lt;=(StartDateWindow+WindowDays-1)), 0))</f>
        <v>#N/A</v>
      </c>
      <c r="F19" t="e">
        <f t="shared" ca="1" si="0"/>
        <v>#N/A</v>
      </c>
    </row>
    <row r="20" spans="1:35" x14ac:dyDescent="0.25">
      <c r="E20" t="e">
        <f t="array" ref="E20">INDEX(Activities[Id],MATCH(1, (Activities[Id]&gt;E19)*((Activities[START]&gt;=StartDateWindow)+(Activities[END]&gt;=StartDateWindow)&gt;0)*(Activities[START]&lt;=(StartDateWindow+WindowDays-1)), 0))</f>
        <v>#N/A</v>
      </c>
      <c r="F20" t="e">
        <f t="shared" ca="1" si="0"/>
        <v>#N/A</v>
      </c>
    </row>
    <row r="21" spans="1:35" x14ac:dyDescent="0.25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 t="e">
        <f t="shared" ca="1" si="0"/>
        <v>#N/A</v>
      </c>
    </row>
    <row r="22" spans="1:35" x14ac:dyDescent="0.25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-8</v>
      </c>
    </row>
    <row r="23" spans="1:35" x14ac:dyDescent="0.25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-7</v>
      </c>
    </row>
    <row r="25" spans="1:35" ht="30" x14ac:dyDescent="0.25">
      <c r="C25" t="s">
        <v>4</v>
      </c>
      <c r="D25" s="1">
        <f>StartDate+WindowOffset</f>
        <v>43176</v>
      </c>
    </row>
    <row r="26" spans="1:35" x14ac:dyDescent="0.25">
      <c r="C26" t="s">
        <v>3</v>
      </c>
      <c r="D26">
        <v>0</v>
      </c>
    </row>
    <row r="28" spans="1:35" x14ac:dyDescent="0.25">
      <c r="C28" t="s">
        <v>1</v>
      </c>
      <c r="D28" s="2">
        <f>'Project Timeline'!D3</f>
        <v>43176</v>
      </c>
    </row>
    <row r="29" spans="1:35" x14ac:dyDescent="0.25">
      <c r="C29" t="s">
        <v>2</v>
      </c>
      <c r="D29">
        <v>30</v>
      </c>
    </row>
    <row r="31" spans="1:35" ht="30" x14ac:dyDescent="0.25">
      <c r="A31" t="s">
        <v>8</v>
      </c>
      <c r="B31" t="s">
        <v>6</v>
      </c>
      <c r="C31" t="s">
        <v>7</v>
      </c>
      <c r="D31" t="s">
        <v>0</v>
      </c>
      <c r="E31" s="1">
        <f>StartDateWindow</f>
        <v>43176</v>
      </c>
      <c r="F31" s="1">
        <f t="shared" ref="F31:AI31" si="1">E31+1</f>
        <v>43177</v>
      </c>
      <c r="G31" s="1">
        <f t="shared" si="1"/>
        <v>43178</v>
      </c>
      <c r="H31" s="1">
        <f t="shared" si="1"/>
        <v>43179</v>
      </c>
      <c r="I31" s="1">
        <f t="shared" si="1"/>
        <v>43180</v>
      </c>
      <c r="J31" s="1">
        <f t="shared" si="1"/>
        <v>43181</v>
      </c>
      <c r="K31" s="1">
        <f t="shared" si="1"/>
        <v>43182</v>
      </c>
      <c r="L31" s="1">
        <f t="shared" si="1"/>
        <v>43183</v>
      </c>
      <c r="M31" s="1">
        <f t="shared" si="1"/>
        <v>43184</v>
      </c>
      <c r="N31" s="1">
        <f t="shared" si="1"/>
        <v>43185</v>
      </c>
      <c r="O31" s="1">
        <f t="shared" si="1"/>
        <v>43186</v>
      </c>
      <c r="P31" s="1">
        <f t="shared" si="1"/>
        <v>43187</v>
      </c>
      <c r="Q31" s="1">
        <f t="shared" si="1"/>
        <v>43188</v>
      </c>
      <c r="R31" s="1">
        <f t="shared" si="1"/>
        <v>43189</v>
      </c>
      <c r="S31" s="1">
        <f t="shared" si="1"/>
        <v>43190</v>
      </c>
      <c r="T31" s="1">
        <f t="shared" si="1"/>
        <v>43191</v>
      </c>
      <c r="U31" s="1">
        <f t="shared" si="1"/>
        <v>43192</v>
      </c>
      <c r="V31" s="1">
        <f t="shared" si="1"/>
        <v>43193</v>
      </c>
      <c r="W31" s="1">
        <f t="shared" si="1"/>
        <v>43194</v>
      </c>
      <c r="X31" s="1">
        <f t="shared" si="1"/>
        <v>43195</v>
      </c>
      <c r="Y31" s="1">
        <f t="shared" si="1"/>
        <v>43196</v>
      </c>
      <c r="Z31" s="1">
        <f t="shared" si="1"/>
        <v>43197</v>
      </c>
      <c r="AA31" s="1">
        <f t="shared" si="1"/>
        <v>43198</v>
      </c>
      <c r="AB31" s="1">
        <f t="shared" si="1"/>
        <v>43199</v>
      </c>
      <c r="AC31" s="1">
        <f t="shared" si="1"/>
        <v>43200</v>
      </c>
      <c r="AD31" s="1">
        <f t="shared" si="1"/>
        <v>43201</v>
      </c>
      <c r="AE31" s="1">
        <f t="shared" si="1"/>
        <v>43202</v>
      </c>
      <c r="AF31" s="1">
        <f t="shared" si="1"/>
        <v>43203</v>
      </c>
      <c r="AG31" s="1">
        <f t="shared" si="1"/>
        <v>43204</v>
      </c>
      <c r="AH31" s="1">
        <f t="shared" si="1"/>
        <v>43205</v>
      </c>
      <c r="AI31" s="1">
        <f t="shared" si="1"/>
        <v>43206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INDEX(Activities[ACTIVITY],MATCH($C36,Activities[Id],0))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25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INDEX(Activities[ACTIVITY],MATCH($C37,Activities[Id],0))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25">
      <c r="A38">
        <f t="shared" si="3"/>
        <v>5.3000000000000007</v>
      </c>
      <c r="B38">
        <v>7</v>
      </c>
      <c r="C38" t="e">
        <f t="shared" ca="1" si="2"/>
        <v>#N/A</v>
      </c>
      <c r="D38" t="e">
        <f ca="1">INDEX(Activities[ACTIVITY],MATCH($C38,Activities[Id],0))</f>
        <v>#N/A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30" x14ac:dyDescent="0.25">
      <c r="A39">
        <f t="shared" si="3"/>
        <v>4.3000000000000007</v>
      </c>
      <c r="B39">
        <v>8</v>
      </c>
      <c r="C39">
        <f t="shared" ca="1" si="2"/>
        <v>-8</v>
      </c>
      <c r="D39" t="str">
        <f ca="1">INDEX(Activities[ACTIVITY],MATCH($C39,Activities[Id],0))</f>
        <v>Project Start</v>
      </c>
      <c r="E39">
        <f ca="1">GridCalc</f>
        <v>4.3000000000000007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30" x14ac:dyDescent="0.25">
      <c r="A40">
        <f t="shared" si="3"/>
        <v>3.3000000000000007</v>
      </c>
      <c r="B40">
        <v>9</v>
      </c>
      <c r="C40">
        <f t="shared" ca="1" si="2"/>
        <v>-7</v>
      </c>
      <c r="D40" t="str">
        <f ca="1">INDEX(Activities[ACTIVITY],MATCH($C40,Activities[Id],0))</f>
        <v>Literature Review</v>
      </c>
      <c r="E40">
        <f ca="1">GridCalc</f>
        <v>3.3000000000000007</v>
      </c>
      <c r="F40">
        <f ca="1">GridCalc</f>
        <v>3.3000000000000007</v>
      </c>
      <c r="G40">
        <f ca="1">GridCalc</f>
        <v>3.3000000000000007</v>
      </c>
      <c r="H40">
        <f ca="1">GridCalc</f>
        <v>3.3000000000000007</v>
      </c>
      <c r="I40">
        <f ca="1">GridCalc</f>
        <v>3.3000000000000007</v>
      </c>
      <c r="J40">
        <f ca="1">GridCalc</f>
        <v>3.3000000000000007</v>
      </c>
      <c r="K40">
        <f ca="1">GridCalc</f>
        <v>3.3000000000000007</v>
      </c>
      <c r="L40">
        <f ca="1">GridCalc</f>
        <v>3.3000000000000007</v>
      </c>
      <c r="M40">
        <f ca="1">GridCalc</f>
        <v>3.3000000000000007</v>
      </c>
      <c r="N40">
        <f ca="1">GridCalc</f>
        <v>3.3000000000000007</v>
      </c>
      <c r="O40">
        <f ca="1">GridCalc</f>
        <v>3.3000000000000007</v>
      </c>
      <c r="P40">
        <f ca="1">GridCalc</f>
        <v>3.3000000000000007</v>
      </c>
      <c r="Q40">
        <f ca="1">GridCalc</f>
        <v>3.3000000000000007</v>
      </c>
      <c r="R40">
        <f ca="1">GridCalc</f>
        <v>3.3000000000000007</v>
      </c>
      <c r="S40">
        <f ca="1">GridCalc</f>
        <v>3.3000000000000007</v>
      </c>
      <c r="T40">
        <f ca="1">GridCalc</f>
        <v>3.3000000000000007</v>
      </c>
      <c r="U40">
        <f ca="1">GridCalc</f>
        <v>3.3000000000000007</v>
      </c>
      <c r="V40">
        <f ca="1">GridCalc</f>
        <v>3.3000000000000007</v>
      </c>
      <c r="W40">
        <f ca="1">GridCalc</f>
        <v>3.3000000000000007</v>
      </c>
      <c r="X40">
        <f ca="1">GridCalc</f>
        <v>3.3000000000000007</v>
      </c>
      <c r="Y40">
        <f ca="1">GridCalc</f>
        <v>3.3000000000000007</v>
      </c>
      <c r="Z40">
        <f ca="1">GridCalc</f>
        <v>3.3000000000000007</v>
      </c>
      <c r="AA40">
        <f ca="1">GridCalc</f>
        <v>3.3000000000000007</v>
      </c>
      <c r="AB40">
        <f ca="1">GridCalc</f>
        <v>3.3000000000000007</v>
      </c>
      <c r="AC40">
        <f ca="1">GridCalc</f>
        <v>3.3000000000000007</v>
      </c>
      <c r="AD40">
        <f ca="1">GridCalc</f>
        <v>3.3000000000000007</v>
      </c>
      <c r="AE40">
        <f ca="1">GridCalc</f>
        <v>3.3000000000000007</v>
      </c>
      <c r="AF40">
        <f ca="1">GridCalc</f>
        <v>3.3000000000000007</v>
      </c>
      <c r="AG40">
        <f ca="1">GridCalc</f>
        <v>3.3000000000000007</v>
      </c>
      <c r="AH40">
        <f ca="1">GridCalc</f>
        <v>3.3000000000000007</v>
      </c>
      <c r="AI40">
        <f ca="1">GridCalc</f>
        <v>3.3000000000000007</v>
      </c>
    </row>
    <row r="43" spans="1:35" x14ac:dyDescent="0.25">
      <c r="E43" s="1">
        <f>E31</f>
        <v>43176</v>
      </c>
      <c r="F43" s="1">
        <f t="shared" ref="F43:AH43" si="4">F31</f>
        <v>43177</v>
      </c>
      <c r="G43" s="1">
        <f t="shared" si="4"/>
        <v>43178</v>
      </c>
      <c r="H43" s="1">
        <f t="shared" si="4"/>
        <v>43179</v>
      </c>
      <c r="I43" s="1">
        <f t="shared" si="4"/>
        <v>43180</v>
      </c>
      <c r="J43" s="1">
        <f t="shared" si="4"/>
        <v>43181</v>
      </c>
      <c r="K43" s="1">
        <f t="shared" si="4"/>
        <v>43182</v>
      </c>
      <c r="L43" s="1">
        <f t="shared" si="4"/>
        <v>43183</v>
      </c>
      <c r="M43" s="1">
        <f t="shared" si="4"/>
        <v>43184</v>
      </c>
      <c r="N43" s="1">
        <f t="shared" si="4"/>
        <v>43185</v>
      </c>
      <c r="O43" s="1">
        <f t="shared" si="4"/>
        <v>43186</v>
      </c>
      <c r="P43" s="1">
        <f t="shared" si="4"/>
        <v>43187</v>
      </c>
      <c r="Q43" s="1">
        <f t="shared" si="4"/>
        <v>43188</v>
      </c>
      <c r="R43" s="1">
        <f t="shared" si="4"/>
        <v>43189</v>
      </c>
      <c r="S43" s="1">
        <f t="shared" si="4"/>
        <v>43190</v>
      </c>
      <c r="T43" s="1">
        <f t="shared" si="4"/>
        <v>43191</v>
      </c>
      <c r="U43" s="1">
        <f t="shared" si="4"/>
        <v>43192</v>
      </c>
      <c r="V43" s="1">
        <f t="shared" si="4"/>
        <v>43193</v>
      </c>
      <c r="W43" s="1">
        <f t="shared" si="4"/>
        <v>43194</v>
      </c>
      <c r="X43" s="1">
        <f t="shared" si="4"/>
        <v>43195</v>
      </c>
      <c r="Y43" s="1">
        <f t="shared" si="4"/>
        <v>43196</v>
      </c>
      <c r="Z43" s="1">
        <f t="shared" si="4"/>
        <v>43197</v>
      </c>
      <c r="AA43" s="1">
        <f t="shared" si="4"/>
        <v>43198</v>
      </c>
      <c r="AB43" s="1">
        <f t="shared" si="4"/>
        <v>43199</v>
      </c>
      <c r="AC43" s="1">
        <f t="shared" si="4"/>
        <v>43200</v>
      </c>
      <c r="AD43" s="1">
        <f t="shared" si="4"/>
        <v>43201</v>
      </c>
      <c r="AE43" s="1">
        <f t="shared" si="4"/>
        <v>43202</v>
      </c>
      <c r="AF43" s="1">
        <f t="shared" si="4"/>
        <v>43203</v>
      </c>
      <c r="AG43" s="1">
        <f t="shared" si="4"/>
        <v>43204</v>
      </c>
      <c r="AH43" s="1">
        <f t="shared" si="4"/>
        <v>43205</v>
      </c>
    </row>
    <row r="44" spans="1:35" x14ac:dyDescent="0.2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5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5">
      <c r="C48" t="e">
        <f t="shared" ca="1" si="6"/>
        <v>#N/A</v>
      </c>
      <c r="D48" t="e">
        <f ca="1">UPPER(INDEX(Activities[ACTIVITY],MATCH($C48,Activities[Id],0)))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5">
      <c r="C49" t="e">
        <f t="shared" ca="1" si="6"/>
        <v>#N/A</v>
      </c>
      <c r="D49" t="e">
        <f ca="1">UPPER(INDEX(Activities[ACTIVITY],MATCH($C49,Activities[Id],0)))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5">
      <c r="C50" t="e">
        <f t="shared" ca="1" si="6"/>
        <v>#N/A</v>
      </c>
      <c r="D50" t="e">
        <f ca="1">UPPER(INDEX(Activities[ACTIVITY],MATCH($C50,Activities[Id],0)))</f>
        <v>#N/A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30" x14ac:dyDescent="0.25">
      <c r="C51">
        <f t="shared" ca="1" si="6"/>
        <v>-8</v>
      </c>
      <c r="D51" t="str">
        <f ca="1">UPPER(INDEX(Activities[ACTIVITY],MATCH($C51,Activities[Id],0)))</f>
        <v>PROJECT START</v>
      </c>
      <c r="E51">
        <f t="shared" ref="E51:AH51" ca="1" si="13">IF(ISERROR(F39),E39,NA())</f>
        <v>4.3000000000000007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30" x14ac:dyDescent="0.25">
      <c r="C52">
        <f t="shared" ca="1" si="6"/>
        <v>-7</v>
      </c>
      <c r="D52" t="str">
        <f ca="1">UPPER(INDEX(Activities[ACTIVITY],MATCH($C52,Activities[Id],0)))</f>
        <v>LITERATURE REVIEW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43176</v>
      </c>
      <c r="F55" s="1">
        <f t="shared" ref="F55:AH55" si="15">F31</f>
        <v>43177</v>
      </c>
      <c r="G55" s="1">
        <f t="shared" si="15"/>
        <v>43178</v>
      </c>
      <c r="H55" s="1">
        <f t="shared" si="15"/>
        <v>43179</v>
      </c>
      <c r="I55" s="1">
        <f t="shared" si="15"/>
        <v>43180</v>
      </c>
      <c r="J55" s="1">
        <f t="shared" si="15"/>
        <v>43181</v>
      </c>
      <c r="K55" s="1">
        <f t="shared" si="15"/>
        <v>43182</v>
      </c>
      <c r="L55" s="1">
        <f t="shared" si="15"/>
        <v>43183</v>
      </c>
      <c r="M55" s="1">
        <f t="shared" si="15"/>
        <v>43184</v>
      </c>
      <c r="N55" s="1">
        <f t="shared" si="15"/>
        <v>43185</v>
      </c>
      <c r="O55" s="1">
        <f t="shared" si="15"/>
        <v>43186</v>
      </c>
      <c r="P55" s="1">
        <f t="shared" si="15"/>
        <v>43187</v>
      </c>
      <c r="Q55" s="1">
        <f t="shared" si="15"/>
        <v>43188</v>
      </c>
      <c r="R55" s="1">
        <f t="shared" si="15"/>
        <v>43189</v>
      </c>
      <c r="S55" s="1">
        <f t="shared" si="15"/>
        <v>43190</v>
      </c>
      <c r="T55" s="1">
        <f t="shared" si="15"/>
        <v>43191</v>
      </c>
      <c r="U55" s="1">
        <f t="shared" si="15"/>
        <v>43192</v>
      </c>
      <c r="V55" s="1">
        <f t="shared" si="15"/>
        <v>43193</v>
      </c>
      <c r="W55" s="1">
        <f t="shared" si="15"/>
        <v>43194</v>
      </c>
      <c r="X55" s="1">
        <f t="shared" si="15"/>
        <v>43195</v>
      </c>
      <c r="Y55" s="1">
        <f t="shared" si="15"/>
        <v>43196</v>
      </c>
      <c r="Z55" s="1">
        <f t="shared" si="15"/>
        <v>43197</v>
      </c>
      <c r="AA55" s="1">
        <f t="shared" si="15"/>
        <v>43198</v>
      </c>
      <c r="AB55" s="1">
        <f t="shared" si="15"/>
        <v>43199</v>
      </c>
      <c r="AC55" s="1">
        <f t="shared" si="15"/>
        <v>43200</v>
      </c>
      <c r="AD55" s="1">
        <f t="shared" si="15"/>
        <v>43201</v>
      </c>
      <c r="AE55" s="1">
        <f t="shared" si="15"/>
        <v>43202</v>
      </c>
      <c r="AF55" s="1">
        <f t="shared" si="15"/>
        <v>43203</v>
      </c>
      <c r="AG55" s="1">
        <f t="shared" si="15"/>
        <v>43204</v>
      </c>
      <c r="AH55" s="1">
        <f t="shared" si="15"/>
        <v>43205</v>
      </c>
    </row>
    <row r="56" spans="3:34" x14ac:dyDescent="0.25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3">
        <f>DATE(YEAR(MIN(E55:AH55)),MONTH(MIN(E55:AH55)),1)</f>
        <v>43160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 t="e">
        <f t="shared" si="17"/>
        <v>#N/A</v>
      </c>
      <c r="U58" t="e">
        <f t="shared" si="17"/>
        <v>#N/A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3" t="str">
        <f>TEXT(D58,"mmm yyyy") &amp; " - Top Band"</f>
        <v>Mar 2018 -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 t="e">
        <f t="shared" si="18"/>
        <v>#N/A</v>
      </c>
      <c r="U59" t="e">
        <f t="shared" si="18"/>
        <v>#N/A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3"/>
    </row>
    <row r="61" spans="3:34" x14ac:dyDescent="0.25">
      <c r="D61" s="3">
        <f>EOMONTH(D58,0)+1</f>
        <v>43191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>
        <f t="shared" si="19"/>
        <v>0.5</v>
      </c>
      <c r="U61">
        <f t="shared" si="19"/>
        <v>0.5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3" t="str">
        <f>TEXT(D61,"mmm yyyy") &amp; " - Top Band"</f>
        <v>Apr 2018 -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>
        <f t="shared" si="20"/>
        <v>13</v>
      </c>
      <c r="U62">
        <f t="shared" si="20"/>
        <v>13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3"/>
    </row>
    <row r="65" spans="4:34" x14ac:dyDescent="0.25">
      <c r="D65" s="3">
        <f>D58+1</f>
        <v>43161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3">
        <f>D61+1</f>
        <v>43192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>
        <f t="shared" si="21"/>
        <v>0.5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>LEFT(UPPER(TEXT(E55,"ddd")),$D70)</f>
        <v>SAT</v>
      </c>
      <c r="F70" t="str">
        <f t="shared" ref="F70:AH70" si="23">LEFT(UPPER(TEXT(F55,"ddd")),$D70)</f>
        <v>SUN</v>
      </c>
      <c r="G70" t="str">
        <f t="shared" si="23"/>
        <v>MON</v>
      </c>
      <c r="H70" t="str">
        <f t="shared" si="23"/>
        <v>TUE</v>
      </c>
      <c r="I70" t="str">
        <f t="shared" si="23"/>
        <v>WED</v>
      </c>
      <c r="J70" t="str">
        <f t="shared" si="23"/>
        <v>THU</v>
      </c>
      <c r="K70" t="str">
        <f t="shared" si="23"/>
        <v>FRI</v>
      </c>
      <c r="L70" t="str">
        <f t="shared" si="23"/>
        <v>SAT</v>
      </c>
      <c r="M70" t="str">
        <f t="shared" si="23"/>
        <v>SUN</v>
      </c>
      <c r="N70" t="str">
        <f t="shared" si="23"/>
        <v>MON</v>
      </c>
      <c r="O70" t="str">
        <f t="shared" si="23"/>
        <v>TUE</v>
      </c>
      <c r="P70" t="str">
        <f t="shared" si="23"/>
        <v>WED</v>
      </c>
      <c r="Q70" t="str">
        <f t="shared" si="23"/>
        <v>THU</v>
      </c>
      <c r="R70" t="str">
        <f t="shared" si="23"/>
        <v>FRI</v>
      </c>
      <c r="S70" t="str">
        <f t="shared" si="23"/>
        <v>SAT</v>
      </c>
      <c r="T70" t="str">
        <f t="shared" si="23"/>
        <v>SUN</v>
      </c>
      <c r="U70" t="str">
        <f t="shared" si="23"/>
        <v>MON</v>
      </c>
      <c r="V70" t="str">
        <f t="shared" si="23"/>
        <v>TUE</v>
      </c>
      <c r="W70" t="str">
        <f t="shared" si="23"/>
        <v>WED</v>
      </c>
      <c r="X70" t="str">
        <f t="shared" si="23"/>
        <v>THU</v>
      </c>
      <c r="Y70" t="str">
        <f t="shared" si="23"/>
        <v>FRI</v>
      </c>
      <c r="Z70" t="str">
        <f t="shared" si="23"/>
        <v>SAT</v>
      </c>
      <c r="AA70" t="str">
        <f t="shared" si="23"/>
        <v>SUN</v>
      </c>
      <c r="AB70" t="str">
        <f t="shared" si="23"/>
        <v>MON</v>
      </c>
      <c r="AC70" t="str">
        <f t="shared" si="23"/>
        <v>TUE</v>
      </c>
      <c r="AD70" t="str">
        <f t="shared" si="23"/>
        <v>WED</v>
      </c>
      <c r="AE70" t="str">
        <f t="shared" si="23"/>
        <v>THU</v>
      </c>
      <c r="AF70" t="str">
        <f t="shared" si="23"/>
        <v>FRI</v>
      </c>
      <c r="AG70" t="str">
        <f t="shared" si="23"/>
        <v>SAT</v>
      </c>
      <c r="AH70" t="str">
        <f t="shared" si="23"/>
        <v>SUN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>TEXT(E55,"dd")</f>
        <v>17</v>
      </c>
      <c r="F72" t="str">
        <f t="shared" ref="F72:AH72" si="24">TEXT(F55,"dd")</f>
        <v>18</v>
      </c>
      <c r="G72" t="str">
        <f t="shared" si="24"/>
        <v>19</v>
      </c>
      <c r="H72" t="str">
        <f t="shared" si="24"/>
        <v>20</v>
      </c>
      <c r="I72" t="str">
        <f t="shared" si="24"/>
        <v>21</v>
      </c>
      <c r="J72" t="str">
        <f t="shared" si="24"/>
        <v>22</v>
      </c>
      <c r="K72" t="str">
        <f t="shared" si="24"/>
        <v>23</v>
      </c>
      <c r="L72" t="str">
        <f t="shared" si="24"/>
        <v>24</v>
      </c>
      <c r="M72" t="str">
        <f t="shared" si="24"/>
        <v>25</v>
      </c>
      <c r="N72" t="str">
        <f t="shared" si="24"/>
        <v>26</v>
      </c>
      <c r="O72" t="str">
        <f t="shared" si="24"/>
        <v>27</v>
      </c>
      <c r="P72" t="str">
        <f t="shared" si="24"/>
        <v>28</v>
      </c>
      <c r="Q72" t="str">
        <f t="shared" si="24"/>
        <v>29</v>
      </c>
      <c r="R72" t="str">
        <f t="shared" si="24"/>
        <v>30</v>
      </c>
      <c r="S72" t="str">
        <f t="shared" si="24"/>
        <v>31</v>
      </c>
      <c r="T72" t="str">
        <f t="shared" si="24"/>
        <v>01</v>
      </c>
      <c r="U72" t="str">
        <f t="shared" si="24"/>
        <v>02</v>
      </c>
      <c r="V72" t="str">
        <f t="shared" si="24"/>
        <v>03</v>
      </c>
      <c r="W72" t="str">
        <f t="shared" si="24"/>
        <v>04</v>
      </c>
      <c r="X72" t="str">
        <f t="shared" si="24"/>
        <v>05</v>
      </c>
      <c r="Y72" t="str">
        <f t="shared" si="24"/>
        <v>06</v>
      </c>
      <c r="Z72" t="str">
        <f t="shared" si="24"/>
        <v>07</v>
      </c>
      <c r="AA72" t="str">
        <f t="shared" si="24"/>
        <v>08</v>
      </c>
      <c r="AB72" t="str">
        <f t="shared" si="24"/>
        <v>09</v>
      </c>
      <c r="AC72" t="str">
        <f t="shared" si="24"/>
        <v>10</v>
      </c>
      <c r="AD72" t="str">
        <f t="shared" si="24"/>
        <v>11</v>
      </c>
      <c r="AE72" t="str">
        <f t="shared" si="24"/>
        <v>12</v>
      </c>
      <c r="AF72" t="str">
        <f t="shared" si="24"/>
        <v>13</v>
      </c>
      <c r="AG72" t="str">
        <f t="shared" si="24"/>
        <v>14</v>
      </c>
      <c r="AH72" t="str">
        <f t="shared" si="24"/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sripriya</dc:creator>
  <cp:lastModifiedBy>sripriya</cp:lastModifiedBy>
  <dcterms:created xsi:type="dcterms:W3CDTF">2017-12-22T01:09:47Z</dcterms:created>
  <dcterms:modified xsi:type="dcterms:W3CDTF">2018-05-12T21:08:38Z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2017-12-22T01:09:52.6920314Z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