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2015 - 10 IBS-D Patient STudy\W2\Analysis &amp; Dashboard\"/>
    </mc:Choice>
  </mc:AlternateContent>
  <bookViews>
    <workbookView xWindow="240" yWindow="30" windowWidth="20115" windowHeight="7755" activeTab="1"/>
  </bookViews>
  <sheets>
    <sheet name="Final Weight" sheetId="6" r:id="rId1"/>
    <sheet name="Calculations" sheetId="1" r:id="rId2"/>
  </sheets>
  <calcPr calcId="171027"/>
</workbook>
</file>

<file path=xl/calcChain.xml><?xml version="1.0" encoding="utf-8"?>
<calcChain xmlns="http://schemas.openxmlformats.org/spreadsheetml/2006/main">
  <c r="C13" i="1" l="1"/>
  <c r="D13" i="1"/>
  <c r="E13" i="1"/>
  <c r="F13" i="1"/>
  <c r="C14" i="1"/>
  <c r="D14" i="1"/>
  <c r="E14" i="1"/>
  <c r="F14" i="1"/>
  <c r="B14" i="1"/>
  <c r="B13" i="1"/>
  <c r="C5" i="6" l="1"/>
  <c r="D5" i="6"/>
  <c r="E5" i="6"/>
  <c r="F5" i="6"/>
  <c r="B5" i="6"/>
  <c r="K4" i="1"/>
  <c r="K3" i="1"/>
  <c r="J4" i="1"/>
  <c r="G8" i="1"/>
  <c r="H8" i="1" s="1"/>
  <c r="G7" i="1"/>
  <c r="H7" i="1" s="1"/>
  <c r="E19" i="1" l="1"/>
  <c r="E23" i="1" s="1"/>
  <c r="E34" i="1" l="1"/>
  <c r="E33" i="1"/>
  <c r="B19" i="1"/>
  <c r="B23" i="1" s="1"/>
  <c r="D19" i="1"/>
  <c r="D23" i="1" s="1"/>
  <c r="F19" i="1"/>
  <c r="F23" i="1" s="1"/>
  <c r="E27" i="1"/>
  <c r="E28" i="1"/>
  <c r="C19" i="1"/>
  <c r="C23" i="1" s="1"/>
  <c r="E29" i="1" l="1"/>
  <c r="C34" i="1"/>
  <c r="C33" i="1"/>
  <c r="B33" i="1"/>
  <c r="B34" i="1"/>
  <c r="E37" i="1"/>
  <c r="E6" i="6"/>
  <c r="D34" i="1"/>
  <c r="D33" i="1"/>
  <c r="F33" i="1"/>
  <c r="F34" i="1"/>
  <c r="E38" i="1"/>
  <c r="E7" i="6"/>
  <c r="F27" i="1"/>
  <c r="F28" i="1"/>
  <c r="D27" i="1"/>
  <c r="D29" i="1" s="1"/>
  <c r="D28" i="1"/>
  <c r="C27" i="1"/>
  <c r="C28" i="1"/>
  <c r="B28" i="1"/>
  <c r="B27" i="1"/>
  <c r="D38" i="1" l="1"/>
  <c r="D7" i="6"/>
  <c r="F38" i="1"/>
  <c r="F7" i="6"/>
  <c r="B37" i="1"/>
  <c r="B6" i="6"/>
  <c r="B38" i="1"/>
  <c r="B7" i="6"/>
  <c r="C29" i="1"/>
  <c r="F29" i="1"/>
  <c r="F37" i="1"/>
  <c r="F6" i="6"/>
  <c r="C37" i="1"/>
  <c r="C6" i="6"/>
  <c r="B29" i="1"/>
  <c r="D30" i="1" s="1"/>
  <c r="D37" i="1"/>
  <c r="D6" i="6"/>
  <c r="C38" i="1"/>
  <c r="C7" i="6"/>
  <c r="G27" i="1"/>
  <c r="G28" i="1"/>
  <c r="H28" i="1" l="1"/>
  <c r="F39" i="1"/>
  <c r="F40" i="1" s="1"/>
  <c r="G38" i="1"/>
  <c r="D39" i="1"/>
  <c r="D40" i="1" s="1"/>
  <c r="C39" i="1"/>
  <c r="C40" i="1" s="1"/>
  <c r="F30" i="1"/>
  <c r="B30" i="1"/>
  <c r="E30" i="1"/>
  <c r="E39" i="1"/>
  <c r="E40" i="1" s="1"/>
  <c r="C30" i="1"/>
  <c r="G37" i="1"/>
  <c r="B39" i="1"/>
  <c r="B40" i="1" s="1"/>
  <c r="H27" i="1"/>
</calcChain>
</file>

<file path=xl/sharedStrings.xml><?xml version="1.0" encoding="utf-8"?>
<sst xmlns="http://schemas.openxmlformats.org/spreadsheetml/2006/main" count="60" uniqueCount="25">
  <si>
    <t>From Rx data</t>
  </si>
  <si>
    <t>Total</t>
  </si>
  <si>
    <t>Segment 1</t>
  </si>
  <si>
    <t>Segment 2</t>
  </si>
  <si>
    <t>Segment 3</t>
  </si>
  <si>
    <t>Segment 4</t>
  </si>
  <si>
    <t>Segment 5 &amp; 6</t>
  </si>
  <si>
    <t>Segment1</t>
  </si>
  <si>
    <t>Segment2</t>
  </si>
  <si>
    <t>Segment3</t>
  </si>
  <si>
    <t>Segment4</t>
  </si>
  <si>
    <t>Segment5And6</t>
  </si>
  <si>
    <t>ViberziUsers</t>
  </si>
  <si>
    <t>NonViberziUsers</t>
  </si>
  <si>
    <t>RX share</t>
  </si>
  <si>
    <t>Sample Distribution:</t>
  </si>
  <si>
    <t>Sample Distribution After applying Viberzi User weight (Weight 1)</t>
  </si>
  <si>
    <t>Sample Proportion After applying Weight1</t>
  </si>
  <si>
    <t>Segment Weight (Weight 2)</t>
  </si>
  <si>
    <t>Total Proportion</t>
  </si>
  <si>
    <t>Final Weight Per Patient:</t>
  </si>
  <si>
    <t>Sample Proportions After Weight2</t>
  </si>
  <si>
    <t>Sample Proportions After Final Weight (Weight 1 * Weight 2) - QC</t>
  </si>
  <si>
    <t>Final Weight Per Patient (Weight1 * Weight2):</t>
  </si>
  <si>
    <t>Viberzi User Weight (Weight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</si>
</sst>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4" fillId="0" borderId="0" applyFill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2" fillId="0" borderId="0" xfId="0" applyFont="1"/>
    <xf numFmtId="0" fontId="0" fillId="0" borderId="2" xfId="0" applyBorder="1"/>
    <xf numFmtId="9" fontId="0" fillId="0" borderId="2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3" fillId="0" borderId="0" xfId="0" applyFont="1"/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2" fontId="0" fillId="0" borderId="2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43" fontId="0" fillId="0" borderId="2" xfId="4" applyFont="1" applyBorder="1"/>
    <xf numFmtId="43" fontId="0" fillId="0" borderId="0" xfId="4" applyFont="1" applyAlignment="1">
      <alignment horizontal="center"/>
    </xf>
    <xf numFmtId="10" fontId="0" fillId="3" borderId="0" xfId="1" applyNumberFormat="1" applyFont="1" applyFill="1" applyAlignment="1">
      <alignment horizontal="center"/>
    </xf>
    <xf numFmtId="43" fontId="0" fillId="3" borderId="2" xfId="4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/>
  </cellXfs>
  <cellStyles count="5">
    <cellStyle name="Comma" xfId="4" builtinId="3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showGridLines="0" workbookViewId="0">
      <selection activeCell="A10" sqref="A10"/>
    </sheetView>
  </sheetViews>
  <sheetFormatPr defaultRowHeight="15" x14ac:dyDescent="0.25"/>
  <cols>
    <col min="1" max="1" width="23.5703125" bestFit="1" customWidth="1"/>
    <col min="2" max="5" width="12" bestFit="1" customWidth="1"/>
    <col min="6" max="6" width="13.7109375" bestFit="1" customWidth="1"/>
  </cols>
  <sheetData>
    <row r="3" spans="1:6" x14ac:dyDescent="0.25">
      <c r="A3" s="6" t="s">
        <v>20</v>
      </c>
      <c r="B3" s="7"/>
      <c r="C3" s="7"/>
      <c r="D3" s="7"/>
      <c r="E3" s="7"/>
      <c r="F3" s="7"/>
    </row>
    <row r="4" spans="1:6" s="7" customFormat="1" x14ac:dyDescent="0.25">
      <c r="A4" s="6"/>
    </row>
    <row r="5" spans="1:6" s="7" customFormat="1" x14ac:dyDescent="0.25">
      <c r="A5" s="6"/>
      <c r="B5" s="26" t="str">
        <f>Calculations!B2</f>
        <v>Segment 1</v>
      </c>
      <c r="C5" s="26" t="str">
        <f>Calculations!C2</f>
        <v>Segment 2</v>
      </c>
      <c r="D5" s="26" t="str">
        <f>Calculations!D2</f>
        <v>Segment 3</v>
      </c>
      <c r="E5" s="26" t="str">
        <f>Calculations!E2</f>
        <v>Segment 4</v>
      </c>
      <c r="F5" s="26" t="str">
        <f>Calculations!F2</f>
        <v>Segment 5 &amp; 6</v>
      </c>
    </row>
    <row r="6" spans="1:6" x14ac:dyDescent="0.25">
      <c r="A6" s="27" t="s">
        <v>12</v>
      </c>
      <c r="B6" s="10">
        <f>Calculations!B33</f>
        <v>7.3418308227114731E-2</v>
      </c>
      <c r="C6" s="10">
        <f>Calculations!C33</f>
        <v>6.3362554941731528E-2</v>
      </c>
      <c r="D6" s="10">
        <f>Calculations!D33</f>
        <v>6.2133367075794019E-2</v>
      </c>
      <c r="E6" s="10">
        <f>Calculations!E33</f>
        <v>8.2399630826026776E-2</v>
      </c>
      <c r="F6" s="10">
        <f>Calculations!F33</f>
        <v>0.17521974377770799</v>
      </c>
    </row>
    <row r="7" spans="1:6" x14ac:dyDescent="0.25">
      <c r="A7" s="27" t="s">
        <v>13</v>
      </c>
      <c r="B7" s="10">
        <f>Calculations!B34</f>
        <v>0.98694090382387034</v>
      </c>
      <c r="C7" s="10">
        <f>Calculations!C34</f>
        <v>0.85176434533650547</v>
      </c>
      <c r="D7" s="10">
        <f>Calculations!D34</f>
        <v>0.83524073136783505</v>
      </c>
      <c r="E7" s="10">
        <f>Calculations!E34</f>
        <v>1.10767420396862</v>
      </c>
      <c r="F7" s="10">
        <f>Calculations!F34</f>
        <v>2.3554279098451261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abSelected="1" workbookViewId="0">
      <selection activeCell="B34" sqref="B34"/>
    </sheetView>
  </sheetViews>
  <sheetFormatPr defaultRowHeight="15" x14ac:dyDescent="0.25"/>
  <cols>
    <col min="1" max="1" width="16.42578125" customWidth="1"/>
    <col min="2" max="6" width="20.42578125" style="11" customWidth="1"/>
    <col min="7" max="8" width="9.140625" style="11"/>
    <col min="9" max="9" width="16" bestFit="1" customWidth="1"/>
    <col min="11" max="11" width="17.28515625" customWidth="1"/>
  </cols>
  <sheetData>
    <row r="1" spans="1:11" x14ac:dyDescent="0.25">
      <c r="A1" s="2" t="s">
        <v>0</v>
      </c>
    </row>
    <row r="2" spans="1:11" ht="27.75" customHeight="1" x14ac:dyDescent="0.25">
      <c r="A2" s="1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J2" s="15" t="s">
        <v>14</v>
      </c>
      <c r="K2" s="25" t="s">
        <v>24</v>
      </c>
    </row>
    <row r="3" spans="1:11" x14ac:dyDescent="0.25">
      <c r="A3" s="3" t="s">
        <v>1</v>
      </c>
      <c r="B3" s="5">
        <v>0.15</v>
      </c>
      <c r="C3" s="5">
        <v>0.12</v>
      </c>
      <c r="D3" s="5">
        <v>0.09</v>
      </c>
      <c r="E3" s="4">
        <v>0.18</v>
      </c>
      <c r="F3" s="4">
        <v>0.46</v>
      </c>
      <c r="I3" s="10" t="s">
        <v>12</v>
      </c>
      <c r="J3" s="18">
        <v>2.5600000000000001E-2</v>
      </c>
      <c r="K3" s="20">
        <f>J3/H7</f>
        <v>9.8085393258426981E-2</v>
      </c>
    </row>
    <row r="4" spans="1:11" x14ac:dyDescent="0.25">
      <c r="I4" s="10" t="s">
        <v>13</v>
      </c>
      <c r="J4" s="14">
        <f>1-J3</f>
        <v>0.97440000000000004</v>
      </c>
      <c r="K4" s="20">
        <f>J4/H8</f>
        <v>1.3185333333333333</v>
      </c>
    </row>
    <row r="5" spans="1:11" x14ac:dyDescent="0.25">
      <c r="A5" s="8" t="s">
        <v>15</v>
      </c>
    </row>
    <row r="6" spans="1:11" x14ac:dyDescent="0.25"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</row>
    <row r="7" spans="1:11" x14ac:dyDescent="0.25">
      <c r="A7" s="10" t="s">
        <v>12</v>
      </c>
      <c r="B7" s="15">
        <v>38</v>
      </c>
      <c r="C7" s="15">
        <v>14</v>
      </c>
      <c r="D7" s="15">
        <v>10</v>
      </c>
      <c r="E7" s="15">
        <v>19</v>
      </c>
      <c r="F7" s="15">
        <v>8</v>
      </c>
      <c r="G7" s="15">
        <f>SUM(B7:F7)</f>
        <v>89</v>
      </c>
      <c r="H7" s="5">
        <f>G7/SUM($G$7:$G$8)</f>
        <v>0.26099706744868034</v>
      </c>
    </row>
    <row r="8" spans="1:11" x14ac:dyDescent="0.25">
      <c r="A8" s="10" t="s">
        <v>13</v>
      </c>
      <c r="B8" s="15">
        <v>49</v>
      </c>
      <c r="C8" s="15">
        <v>47</v>
      </c>
      <c r="D8" s="15">
        <v>36</v>
      </c>
      <c r="E8" s="15">
        <v>54</v>
      </c>
      <c r="F8" s="15">
        <v>66</v>
      </c>
      <c r="G8" s="15">
        <f>SUM(B8:F8)</f>
        <v>252</v>
      </c>
      <c r="H8" s="5">
        <f>G8/SUM($G$7:$G$8)</f>
        <v>0.73900293255131966</v>
      </c>
    </row>
    <row r="10" spans="1:11" x14ac:dyDescent="0.25">
      <c r="A10" s="8" t="s">
        <v>16</v>
      </c>
    </row>
    <row r="12" spans="1:11" x14ac:dyDescent="0.25">
      <c r="A12" s="7"/>
      <c r="B12" s="13" t="s">
        <v>7</v>
      </c>
      <c r="C12" s="13" t="s">
        <v>8</v>
      </c>
      <c r="D12" s="13" t="s">
        <v>9</v>
      </c>
      <c r="E12" s="13" t="s">
        <v>10</v>
      </c>
      <c r="F12" s="13" t="s">
        <v>11</v>
      </c>
    </row>
    <row r="13" spans="1:11" x14ac:dyDescent="0.25">
      <c r="A13" s="10" t="s">
        <v>12</v>
      </c>
      <c r="B13" s="16">
        <f>B7*$K3</f>
        <v>3.7272449438202253</v>
      </c>
      <c r="C13" s="16">
        <f t="shared" ref="C13:F13" si="0">C7*$K3</f>
        <v>1.3731955056179777</v>
      </c>
      <c r="D13" s="16">
        <f t="shared" si="0"/>
        <v>0.98085393258426978</v>
      </c>
      <c r="E13" s="16">
        <f t="shared" si="0"/>
        <v>1.8636224719101127</v>
      </c>
      <c r="F13" s="16">
        <f t="shared" si="0"/>
        <v>0.78468314606741585</v>
      </c>
    </row>
    <row r="14" spans="1:11" x14ac:dyDescent="0.25">
      <c r="A14" s="10" t="s">
        <v>13</v>
      </c>
      <c r="B14" s="16">
        <f>B8*$K4</f>
        <v>64.608133333333328</v>
      </c>
      <c r="C14" s="16">
        <f t="shared" ref="C14:F14" si="1">C8*$K4</f>
        <v>61.971066666666665</v>
      </c>
      <c r="D14" s="16">
        <f t="shared" si="1"/>
        <v>47.467199999999998</v>
      </c>
      <c r="E14" s="16">
        <f t="shared" si="1"/>
        <v>71.200800000000001</v>
      </c>
      <c r="F14" s="16">
        <f t="shared" si="1"/>
        <v>87.023200000000003</v>
      </c>
    </row>
    <row r="16" spans="1:11" x14ac:dyDescent="0.25">
      <c r="A16" s="8" t="s">
        <v>17</v>
      </c>
    </row>
    <row r="18" spans="1:11" x14ac:dyDescent="0.25">
      <c r="A18" s="7"/>
      <c r="B18" s="13" t="s">
        <v>7</v>
      </c>
      <c r="C18" s="13" t="s">
        <v>8</v>
      </c>
      <c r="D18" s="13" t="s">
        <v>9</v>
      </c>
      <c r="E18" s="13" t="s">
        <v>10</v>
      </c>
      <c r="F18" s="13" t="s">
        <v>11</v>
      </c>
    </row>
    <row r="19" spans="1:11" x14ac:dyDescent="0.25">
      <c r="A19" s="10" t="s">
        <v>1</v>
      </c>
      <c r="B19" s="5">
        <f>SUM(B13:B14)/SUM($B$13:$F$14)</f>
        <v>0.20039700374531833</v>
      </c>
      <c r="C19" s="5">
        <f t="shared" ref="C19:F19" si="2">SUM(C13:C14)/SUM($B$13:$F$14)</f>
        <v>0.18576029962546817</v>
      </c>
      <c r="D19" s="5">
        <f t="shared" si="2"/>
        <v>0.142076404494382</v>
      </c>
      <c r="E19" s="5">
        <f t="shared" si="2"/>
        <v>0.21426516853932587</v>
      </c>
      <c r="F19" s="5">
        <f t="shared" si="2"/>
        <v>0.25750112359550564</v>
      </c>
    </row>
    <row r="21" spans="1:11" x14ac:dyDescent="0.25">
      <c r="A21" s="8" t="s">
        <v>18</v>
      </c>
    </row>
    <row r="22" spans="1:11" x14ac:dyDescent="0.25">
      <c r="A22" s="7"/>
      <c r="B22" s="13" t="s">
        <v>7</v>
      </c>
      <c r="C22" s="13" t="s">
        <v>8</v>
      </c>
      <c r="D22" s="13" t="s">
        <v>9</v>
      </c>
      <c r="E22" s="13" t="s">
        <v>10</v>
      </c>
      <c r="F22" s="13" t="s">
        <v>11</v>
      </c>
    </row>
    <row r="23" spans="1:11" x14ac:dyDescent="0.25">
      <c r="A23" s="10" t="s">
        <v>1</v>
      </c>
      <c r="B23" s="12">
        <f>B3/B19</f>
        <v>0.74851418532501035</v>
      </c>
      <c r="C23" s="12">
        <f t="shared" ref="C23:F23" si="3">C3/C19</f>
        <v>0.64599379007218027</v>
      </c>
      <c r="D23" s="12">
        <f t="shared" si="3"/>
        <v>0.63346197646463376</v>
      </c>
      <c r="E23" s="12">
        <f t="shared" si="3"/>
        <v>0.84008054704870572</v>
      </c>
      <c r="F23" s="12">
        <f t="shared" si="3"/>
        <v>1.7863999720738646</v>
      </c>
      <c r="G23" s="24"/>
      <c r="H23" s="24"/>
      <c r="I23" s="24"/>
      <c r="J23" s="24"/>
      <c r="K23" s="24"/>
    </row>
    <row r="25" spans="1:11" s="7" customFormat="1" x14ac:dyDescent="0.25">
      <c r="A25" s="8" t="s">
        <v>21</v>
      </c>
      <c r="B25" s="11"/>
      <c r="C25" s="11"/>
      <c r="D25" s="11"/>
      <c r="E25" s="11"/>
      <c r="F25" s="11"/>
      <c r="G25" s="11"/>
      <c r="H25" s="11"/>
    </row>
    <row r="26" spans="1:11" x14ac:dyDescent="0.25">
      <c r="A26" s="7"/>
      <c r="B26" s="13" t="s">
        <v>7</v>
      </c>
      <c r="C26" s="13" t="s">
        <v>8</v>
      </c>
      <c r="D26" s="13" t="s">
        <v>9</v>
      </c>
      <c r="E26" s="13" t="s">
        <v>10</v>
      </c>
      <c r="F26" s="13" t="s">
        <v>11</v>
      </c>
    </row>
    <row r="27" spans="1:11" x14ac:dyDescent="0.25">
      <c r="A27" s="10" t="s">
        <v>12</v>
      </c>
      <c r="B27" s="16">
        <f>B23*B13</f>
        <v>2.7898957126303601</v>
      </c>
      <c r="C27" s="16">
        <f t="shared" ref="C27:F27" si="4">C23*C13</f>
        <v>0.88707576918424136</v>
      </c>
      <c r="D27" s="16">
        <f t="shared" si="4"/>
        <v>0.62133367075794022</v>
      </c>
      <c r="E27" s="16">
        <f t="shared" si="4"/>
        <v>1.5655929856945086</v>
      </c>
      <c r="F27" s="16">
        <f t="shared" si="4"/>
        <v>1.4017579502216639</v>
      </c>
      <c r="G27" s="16">
        <f>SUM(B27:F27)</f>
        <v>7.2656560884887149</v>
      </c>
      <c r="H27" s="19">
        <f>G27/SUM($G$27:$G$28)</f>
        <v>2.1306909350406793E-2</v>
      </c>
    </row>
    <row r="28" spans="1:11" x14ac:dyDescent="0.25">
      <c r="A28" s="10" t="s">
        <v>13</v>
      </c>
      <c r="B28" s="16">
        <f>B23*B14</f>
        <v>48.360104287369644</v>
      </c>
      <c r="C28" s="16">
        <f t="shared" ref="C28:F28" si="5">C23*C14</f>
        <v>40.032924230815752</v>
      </c>
      <c r="D28" s="16">
        <f t="shared" si="5"/>
        <v>30.068666329242063</v>
      </c>
      <c r="E28" s="16">
        <f t="shared" si="5"/>
        <v>59.814407014305488</v>
      </c>
      <c r="F28" s="16">
        <f t="shared" si="5"/>
        <v>155.45824204977833</v>
      </c>
      <c r="G28" s="16">
        <f>SUM(B28:F28)</f>
        <v>333.73434391151125</v>
      </c>
      <c r="H28" s="17">
        <f>G28/SUM($G$27:$G$28)</f>
        <v>0.97869309064959331</v>
      </c>
    </row>
    <row r="29" spans="1:11" x14ac:dyDescent="0.25">
      <c r="A29" s="10" t="s">
        <v>1</v>
      </c>
      <c r="B29" s="16">
        <f>SUM(B27:B28)</f>
        <v>51.150000000000006</v>
      </c>
      <c r="C29" s="16">
        <f t="shared" ref="C29:F29" si="6">SUM(C27:C28)</f>
        <v>40.919999999999995</v>
      </c>
      <c r="D29" s="16">
        <f t="shared" si="6"/>
        <v>30.690000000000005</v>
      </c>
      <c r="E29" s="16">
        <f t="shared" si="6"/>
        <v>61.379999999999995</v>
      </c>
      <c r="F29" s="16">
        <f t="shared" si="6"/>
        <v>156.85999999999999</v>
      </c>
    </row>
    <row r="30" spans="1:11" x14ac:dyDescent="0.25">
      <c r="A30" s="10" t="s">
        <v>19</v>
      </c>
      <c r="B30" s="5">
        <f>B29/SUM($B$29:$F$29)</f>
        <v>0.15000000000000002</v>
      </c>
      <c r="C30" s="5">
        <f t="shared" ref="C30:F30" si="7">C29/SUM($B$29:$F$29)</f>
        <v>0.11999999999999998</v>
      </c>
      <c r="D30" s="5">
        <f t="shared" si="7"/>
        <v>9.0000000000000011E-2</v>
      </c>
      <c r="E30" s="5">
        <f t="shared" si="7"/>
        <v>0.18</v>
      </c>
      <c r="F30" s="5">
        <f t="shared" si="7"/>
        <v>0.45999999999999996</v>
      </c>
    </row>
    <row r="31" spans="1:11" x14ac:dyDescent="0.25">
      <c r="B31" s="21"/>
      <c r="C31" s="21"/>
      <c r="D31" s="21"/>
      <c r="E31" s="21"/>
      <c r="F31" s="21"/>
    </row>
    <row r="32" spans="1:11" x14ac:dyDescent="0.25">
      <c r="A32" s="8" t="s">
        <v>23</v>
      </c>
    </row>
    <row r="33" spans="1:7" x14ac:dyDescent="0.25">
      <c r="A33" s="10" t="s">
        <v>12</v>
      </c>
      <c r="B33" s="15">
        <f>B$23*$K3</f>
        <v>7.3418308227114731E-2</v>
      </c>
      <c r="C33" s="15">
        <f t="shared" ref="C33:F34" si="8">C$23*$K3</f>
        <v>6.3362554941731528E-2</v>
      </c>
      <c r="D33" s="15">
        <f t="shared" si="8"/>
        <v>6.2133367075794019E-2</v>
      </c>
      <c r="E33" s="15">
        <f t="shared" si="8"/>
        <v>8.2399630826026776E-2</v>
      </c>
      <c r="F33" s="15">
        <f t="shared" si="8"/>
        <v>0.17521974377770799</v>
      </c>
    </row>
    <row r="34" spans="1:7" x14ac:dyDescent="0.25">
      <c r="A34" s="10" t="s">
        <v>13</v>
      </c>
      <c r="B34" s="15">
        <f>B$23*$K4</f>
        <v>0.98694090382387034</v>
      </c>
      <c r="C34" s="15">
        <f t="shared" si="8"/>
        <v>0.85176434533650547</v>
      </c>
      <c r="D34" s="15">
        <f t="shared" si="8"/>
        <v>0.83524073136783505</v>
      </c>
      <c r="E34" s="15">
        <f t="shared" si="8"/>
        <v>1.10767420396862</v>
      </c>
      <c r="F34" s="15">
        <f t="shared" si="8"/>
        <v>2.3554279098451261</v>
      </c>
    </row>
    <row r="36" spans="1:7" x14ac:dyDescent="0.25">
      <c r="A36" s="8" t="s">
        <v>22</v>
      </c>
    </row>
    <row r="37" spans="1:7" x14ac:dyDescent="0.25">
      <c r="A37" s="10" t="s">
        <v>12</v>
      </c>
      <c r="B37" s="15">
        <f>B33*B7</f>
        <v>2.7898957126303596</v>
      </c>
      <c r="C37" s="15">
        <f t="shared" ref="C37:F37" si="9">C33*C7</f>
        <v>0.88707576918424136</v>
      </c>
      <c r="D37" s="15">
        <f t="shared" si="9"/>
        <v>0.62133367075794022</v>
      </c>
      <c r="E37" s="15">
        <f t="shared" si="9"/>
        <v>1.5655929856945088</v>
      </c>
      <c r="F37" s="15">
        <f t="shared" si="9"/>
        <v>1.4017579502216639</v>
      </c>
      <c r="G37" s="22">
        <f>SUM(B37:F37)/SUM($B$37:$F$38)</f>
        <v>2.1306909350406786E-2</v>
      </c>
    </row>
    <row r="38" spans="1:7" x14ac:dyDescent="0.25">
      <c r="A38" s="10" t="s">
        <v>13</v>
      </c>
      <c r="B38" s="15">
        <f>B34*B8</f>
        <v>48.360104287369644</v>
      </c>
      <c r="C38" s="15">
        <f t="shared" ref="C38:F38" si="10">C34*C8</f>
        <v>40.032924230815759</v>
      </c>
      <c r="D38" s="15">
        <f t="shared" si="10"/>
        <v>30.068666329242063</v>
      </c>
      <c r="E38" s="15">
        <f t="shared" si="10"/>
        <v>59.81440701430548</v>
      </c>
      <c r="F38" s="15">
        <f t="shared" si="10"/>
        <v>155.45824204977833</v>
      </c>
      <c r="G38" s="22">
        <f>SUM(B38:F38)/SUM($B$37:$F$38)</f>
        <v>0.97869309064959309</v>
      </c>
    </row>
    <row r="39" spans="1:7" x14ac:dyDescent="0.25">
      <c r="B39" s="5">
        <f>SUM(B37:B38)/SUM($B$37:$F$38)</f>
        <v>0.15000000000000002</v>
      </c>
      <c r="C39" s="5">
        <f t="shared" ref="C39:F39" si="11">SUM(C37:C38)/SUM($B$37:$F$38)</f>
        <v>0.12000000000000001</v>
      </c>
      <c r="D39" s="5">
        <f t="shared" si="11"/>
        <v>9.0000000000000011E-2</v>
      </c>
      <c r="E39" s="5">
        <f t="shared" si="11"/>
        <v>0.17999999999999997</v>
      </c>
      <c r="F39" s="5">
        <f t="shared" si="11"/>
        <v>0.45999999999999996</v>
      </c>
    </row>
    <row r="40" spans="1:7" x14ac:dyDescent="0.25">
      <c r="B40" s="23">
        <f>B39-B3</f>
        <v>0</v>
      </c>
      <c r="C40" s="23">
        <f t="shared" ref="C40:F40" si="12">C39-C3</f>
        <v>0</v>
      </c>
      <c r="D40" s="23">
        <f t="shared" si="12"/>
        <v>0</v>
      </c>
      <c r="E40" s="23">
        <f t="shared" si="12"/>
        <v>0</v>
      </c>
      <c r="F40" s="23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Weight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Jufei Pang</dc:creator>
  <cp:lastModifiedBy>SRI</cp:lastModifiedBy>
  <dcterms:created xsi:type="dcterms:W3CDTF">2015-10-21T18:43:46Z</dcterms:created>
  <dcterms:modified xsi:type="dcterms:W3CDTF">2017-01-11T16:14:28Z</dcterms:modified>
</cp:coreProperties>
</file>