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defaultThemeVersion="124226"/>
  <mc:AlternateContent xmlns:mc="http://schemas.openxmlformats.org/markup-compatibility/2006">
    <mc:Choice Requires="x15">
      <x15ac:absPath xmlns:x15ac="http://schemas.microsoft.com/office/spreadsheetml/2010/11/ac" url="C:\Users\mengxi.jiang\Documents\Projects\46th SRI Project PSO &amp; Rosacea Commercial Assessment\Analysis &amp; Dashboard\Sent to RA\"/>
    </mc:Choice>
  </mc:AlternateContent>
  <xr:revisionPtr revIDLastSave="0" documentId="13_ncr:1_{FA5E68C5-FA93-4CC2-9614-4A3D88A890B3}" xr6:coauthVersionLast="45" xr6:coauthVersionMax="45" xr10:uidLastSave="{00000000-0000-0000-0000-000000000000}"/>
  <bookViews>
    <workbookView xWindow="20370" yWindow="-120" windowWidth="29040" windowHeight="15840" tabRatio="729" xr2:uid="{00000000-000D-0000-FFFF-FFFF00000000}"/>
  </bookViews>
  <sheets>
    <sheet name="Simulator" sheetId="5" r:id="rId1"/>
    <sheet name="For Graphic" sheetId="10" state="hidden" r:id="rId2"/>
    <sheet name="Sample Scenario Calculation" sheetId="9" state="hidden" r:id="rId3"/>
    <sheet name="Calculation for CBC Simulator" sheetId="6" state="hidden" r:id="rId4"/>
    <sheet name="Share Summary - Severities" sheetId="2" state="hidden" r:id="rId5"/>
    <sheet name="Attributes and levels" sheetId="8" state="hidden" r:id="rId6"/>
    <sheet name="Share Summary - Subtypes" sheetId="3" state="hidden" r:id="rId7"/>
    <sheet name="Trx Share Summary" sheetId="4" state="hidden" r:id="rId8"/>
    <sheet name="Specialty Banner" sheetId="1" state="hidden" r:id="rId9"/>
  </sheets>
  <externalReferences>
    <externalReference r:id="rId10"/>
  </externalReferences>
  <definedNames>
    <definedName name="_xlnm._FilterDatabase" localSheetId="8" hidden="1">'Specialty Banner'!$A$4:$C$925</definedName>
    <definedName name="Calibration_Factor" localSheetId="2">'[1]Share Summary - Severities'!$G$2</definedName>
    <definedName name="Calibration_Factor">'Share Summary - Severities'!$G$2</definedName>
    <definedName name="_xlnm.Print_Titles" localSheetId="8">'Specialty Banner'!$A:$B,'Specialty Banner'!$1:$5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61" i="9" l="1"/>
  <c r="E461" i="9"/>
  <c r="C461" i="9"/>
  <c r="F436" i="9"/>
  <c r="E436" i="9"/>
  <c r="E430" i="9"/>
  <c r="E456" i="9" s="1"/>
  <c r="D430" i="9"/>
  <c r="D456" i="9" s="1"/>
  <c r="C430" i="9"/>
  <c r="C456" i="9" s="1"/>
  <c r="E428" i="9"/>
  <c r="E454" i="9" s="1"/>
  <c r="E479" i="9" s="1"/>
  <c r="D428" i="9"/>
  <c r="D454" i="9" s="1"/>
  <c r="D479" i="9" s="1"/>
  <c r="C428" i="9"/>
  <c r="C454" i="9" s="1"/>
  <c r="C479" i="9" s="1"/>
  <c r="E426" i="9"/>
  <c r="E452" i="9" s="1"/>
  <c r="E477" i="9" s="1"/>
  <c r="D426" i="9"/>
  <c r="D452" i="9" s="1"/>
  <c r="D477" i="9" s="1"/>
  <c r="C426" i="9"/>
  <c r="C452" i="9" s="1"/>
  <c r="C477" i="9" s="1"/>
  <c r="E424" i="9"/>
  <c r="E450" i="9" s="1"/>
  <c r="E475" i="9" s="1"/>
  <c r="D424" i="9"/>
  <c r="D450" i="9" s="1"/>
  <c r="D475" i="9" s="1"/>
  <c r="C424" i="9"/>
  <c r="C450" i="9" s="1"/>
  <c r="C475" i="9" s="1"/>
  <c r="E422" i="9"/>
  <c r="E448" i="9" s="1"/>
  <c r="E473" i="9" s="1"/>
  <c r="D422" i="9"/>
  <c r="D448" i="9" s="1"/>
  <c r="D473" i="9" s="1"/>
  <c r="C422" i="9"/>
  <c r="C448" i="9" s="1"/>
  <c r="C473" i="9" s="1"/>
  <c r="E419" i="9"/>
  <c r="E445" i="9" s="1"/>
  <c r="D419" i="9"/>
  <c r="D445" i="9" s="1"/>
  <c r="C419" i="9"/>
  <c r="C445" i="9" s="1"/>
  <c r="E417" i="9"/>
  <c r="E443" i="9" s="1"/>
  <c r="E468" i="9" s="1"/>
  <c r="D417" i="9"/>
  <c r="D443" i="9" s="1"/>
  <c r="D468" i="9" s="1"/>
  <c r="C417" i="9"/>
  <c r="C443" i="9" s="1"/>
  <c r="C468" i="9" s="1"/>
  <c r="E415" i="9"/>
  <c r="E441" i="9" s="1"/>
  <c r="E466" i="9" s="1"/>
  <c r="D415" i="9"/>
  <c r="D441" i="9" s="1"/>
  <c r="D466" i="9" s="1"/>
  <c r="C415" i="9"/>
  <c r="C441" i="9" s="1"/>
  <c r="C466" i="9" s="1"/>
  <c r="D413" i="9"/>
  <c r="D439" i="9" s="1"/>
  <c r="D464" i="9" s="1"/>
  <c r="E413" i="9"/>
  <c r="E439" i="9" s="1"/>
  <c r="E464" i="9" s="1"/>
  <c r="C413" i="9"/>
  <c r="C439" i="9" s="1"/>
  <c r="C464" i="9" s="1"/>
  <c r="D402" i="9"/>
  <c r="E402" i="9"/>
  <c r="D404" i="9"/>
  <c r="E404" i="9"/>
  <c r="D406" i="9"/>
  <c r="E406" i="9"/>
  <c r="D408" i="9"/>
  <c r="E408" i="9"/>
  <c r="D410" i="9"/>
  <c r="E410" i="9"/>
  <c r="D393" i="9"/>
  <c r="E393" i="9"/>
  <c r="D395" i="9"/>
  <c r="E395" i="9"/>
  <c r="D397" i="9"/>
  <c r="E397" i="9"/>
  <c r="D399" i="9"/>
  <c r="E399" i="9"/>
  <c r="C393" i="9"/>
  <c r="C404" i="9"/>
  <c r="C408" i="9"/>
  <c r="C406" i="9"/>
  <c r="C402" i="9"/>
  <c r="C397" i="9"/>
  <c r="C395" i="9"/>
  <c r="C376" i="9"/>
  <c r="C377" i="9"/>
  <c r="C378" i="9"/>
  <c r="D378" i="9"/>
  <c r="E378" i="9"/>
  <c r="C379" i="9"/>
  <c r="C380" i="9"/>
  <c r="C381" i="9"/>
  <c r="C382" i="9"/>
  <c r="C383" i="9"/>
  <c r="C384" i="9"/>
  <c r="C385" i="9"/>
  <c r="C386" i="9"/>
  <c r="C387" i="9"/>
  <c r="C388" i="9"/>
  <c r="C389" i="9"/>
  <c r="C390" i="9"/>
  <c r="C375" i="9"/>
  <c r="C355" i="9"/>
  <c r="C356" i="9"/>
  <c r="C357" i="9"/>
  <c r="D357" i="9"/>
  <c r="E357" i="9"/>
  <c r="C358" i="9"/>
  <c r="C359" i="9"/>
  <c r="C360" i="9"/>
  <c r="C361" i="9"/>
  <c r="C362" i="9"/>
  <c r="C363" i="9"/>
  <c r="C364" i="9"/>
  <c r="C365" i="9"/>
  <c r="C366" i="9"/>
  <c r="C367" i="9"/>
  <c r="C368" i="9"/>
  <c r="C369" i="9"/>
  <c r="C354" i="9"/>
  <c r="C334" i="9"/>
  <c r="C335" i="9"/>
  <c r="C336" i="9"/>
  <c r="D336" i="9"/>
  <c r="E336" i="9"/>
  <c r="C337" i="9"/>
  <c r="C338" i="9"/>
  <c r="C339" i="9"/>
  <c r="C340" i="9"/>
  <c r="C341" i="9"/>
  <c r="C342" i="9"/>
  <c r="C343" i="9"/>
  <c r="C344" i="9"/>
  <c r="C345" i="9"/>
  <c r="C346" i="9"/>
  <c r="C347" i="9"/>
  <c r="C348" i="9"/>
  <c r="C333" i="9"/>
  <c r="C313" i="9"/>
  <c r="C314" i="9"/>
  <c r="C315" i="9"/>
  <c r="D315" i="9"/>
  <c r="E315" i="9"/>
  <c r="C316" i="9"/>
  <c r="C317" i="9"/>
  <c r="C318" i="9"/>
  <c r="C319" i="9"/>
  <c r="C320" i="9"/>
  <c r="C321" i="9"/>
  <c r="C322" i="9"/>
  <c r="C323" i="9"/>
  <c r="C324" i="9"/>
  <c r="C325" i="9"/>
  <c r="C326" i="9"/>
  <c r="C327" i="9"/>
  <c r="C312" i="9"/>
  <c r="C292" i="9"/>
  <c r="C293" i="9"/>
  <c r="C294" i="9"/>
  <c r="D294" i="9"/>
  <c r="E294" i="9"/>
  <c r="C295" i="9"/>
  <c r="C296" i="9"/>
  <c r="C297" i="9"/>
  <c r="C298" i="9"/>
  <c r="C299" i="9"/>
  <c r="C300" i="9"/>
  <c r="C301" i="9"/>
  <c r="C302" i="9"/>
  <c r="C303" i="9"/>
  <c r="C304" i="9"/>
  <c r="C305" i="9"/>
  <c r="C306" i="9"/>
  <c r="C291" i="9"/>
  <c r="C271" i="9"/>
  <c r="C272" i="9"/>
  <c r="C273" i="9"/>
  <c r="D273" i="9"/>
  <c r="E273" i="9"/>
  <c r="C274" i="9"/>
  <c r="C275" i="9"/>
  <c r="C276" i="9"/>
  <c r="C277" i="9"/>
  <c r="C278" i="9"/>
  <c r="C279" i="9"/>
  <c r="C280" i="9"/>
  <c r="C281" i="9"/>
  <c r="C282" i="9"/>
  <c r="C283" i="9"/>
  <c r="C284" i="9"/>
  <c r="C285" i="9"/>
  <c r="C270" i="9"/>
  <c r="D252" i="9"/>
  <c r="E252" i="9"/>
  <c r="C250" i="9"/>
  <c r="C251" i="9"/>
  <c r="C252" i="9"/>
  <c r="C253" i="9"/>
  <c r="C254" i="9"/>
  <c r="C255" i="9"/>
  <c r="C256" i="9"/>
  <c r="C257" i="9"/>
  <c r="C258" i="9"/>
  <c r="C259" i="9"/>
  <c r="C260" i="9"/>
  <c r="C261" i="9"/>
  <c r="C262" i="9"/>
  <c r="C263" i="9"/>
  <c r="C264" i="9"/>
  <c r="C249" i="9"/>
  <c r="F461" i="9" l="1"/>
  <c r="G436" i="9"/>
  <c r="C228" i="9"/>
  <c r="C229" i="9"/>
  <c r="C230" i="9"/>
  <c r="C231" i="9"/>
  <c r="C232" i="9"/>
  <c r="C233" i="9"/>
  <c r="C234" i="9"/>
  <c r="C235" i="9"/>
  <c r="C236" i="9"/>
  <c r="C237" i="9"/>
  <c r="C238" i="9"/>
  <c r="C239" i="9"/>
  <c r="C240" i="9"/>
  <c r="C241" i="9"/>
  <c r="C227" i="9"/>
  <c r="C207" i="9"/>
  <c r="C208" i="9"/>
  <c r="C209" i="9"/>
  <c r="C210" i="9"/>
  <c r="C221" i="9" s="1"/>
  <c r="C211" i="9"/>
  <c r="C212" i="9"/>
  <c r="C213" i="9"/>
  <c r="C214" i="9"/>
  <c r="C215" i="9"/>
  <c r="C216" i="9"/>
  <c r="C217" i="9"/>
  <c r="C218" i="9"/>
  <c r="C219" i="9"/>
  <c r="C220" i="9"/>
  <c r="C206" i="9"/>
  <c r="C186" i="9"/>
  <c r="C187" i="9"/>
  <c r="C188" i="9"/>
  <c r="C189" i="9"/>
  <c r="C190" i="9"/>
  <c r="C191" i="9"/>
  <c r="C192" i="9"/>
  <c r="C193" i="9"/>
  <c r="C194" i="9"/>
  <c r="C195" i="9"/>
  <c r="C196" i="9"/>
  <c r="C197" i="9"/>
  <c r="C198" i="9"/>
  <c r="C199" i="9"/>
  <c r="C185" i="9"/>
  <c r="C165" i="9"/>
  <c r="C166" i="9"/>
  <c r="C167" i="9"/>
  <c r="C168" i="9"/>
  <c r="C169" i="9"/>
  <c r="C170" i="9"/>
  <c r="C171" i="9"/>
  <c r="C172" i="9"/>
  <c r="C173" i="9"/>
  <c r="C174" i="9"/>
  <c r="C175" i="9"/>
  <c r="C176" i="9"/>
  <c r="C177" i="9"/>
  <c r="C178" i="9"/>
  <c r="C164" i="9"/>
  <c r="C144" i="9"/>
  <c r="C145" i="9"/>
  <c r="C146" i="9"/>
  <c r="C147" i="9"/>
  <c r="C148" i="9"/>
  <c r="C149" i="9"/>
  <c r="C150" i="9"/>
  <c r="C151" i="9"/>
  <c r="C152" i="9"/>
  <c r="C153" i="9"/>
  <c r="C154" i="9"/>
  <c r="C155" i="9"/>
  <c r="C156" i="9"/>
  <c r="C157" i="9"/>
  <c r="C143" i="9"/>
  <c r="C123" i="9"/>
  <c r="C124" i="9"/>
  <c r="C125" i="9"/>
  <c r="C126" i="9"/>
  <c r="C127" i="9"/>
  <c r="C128" i="9"/>
  <c r="C129" i="9"/>
  <c r="C130" i="9"/>
  <c r="C131" i="9"/>
  <c r="C132" i="9"/>
  <c r="C133" i="9"/>
  <c r="C134" i="9"/>
  <c r="C135" i="9"/>
  <c r="C136" i="9"/>
  <c r="C122" i="9"/>
  <c r="C116" i="9"/>
  <c r="C102" i="9"/>
  <c r="C103" i="9"/>
  <c r="C104" i="9"/>
  <c r="C105" i="9"/>
  <c r="C106" i="9"/>
  <c r="C107" i="9"/>
  <c r="C108" i="9"/>
  <c r="C109" i="9"/>
  <c r="C110" i="9"/>
  <c r="C111" i="9"/>
  <c r="C112" i="9"/>
  <c r="C113" i="9"/>
  <c r="C114" i="9"/>
  <c r="C115" i="9"/>
  <c r="C101" i="9"/>
  <c r="D93" i="9"/>
  <c r="E93" i="9"/>
  <c r="F93" i="9"/>
  <c r="G93" i="9"/>
  <c r="H93" i="9"/>
  <c r="I93" i="9"/>
  <c r="J93" i="9"/>
  <c r="K93" i="9"/>
  <c r="C93" i="9"/>
  <c r="D90" i="9"/>
  <c r="E90" i="9"/>
  <c r="F90" i="9"/>
  <c r="G90" i="9"/>
  <c r="H90" i="9"/>
  <c r="I90" i="9"/>
  <c r="J90" i="9"/>
  <c r="K90" i="9"/>
  <c r="C90" i="9"/>
  <c r="D87" i="9"/>
  <c r="E87" i="9"/>
  <c r="F87" i="9"/>
  <c r="G87" i="9"/>
  <c r="H87" i="9"/>
  <c r="I87" i="9"/>
  <c r="J87" i="9"/>
  <c r="K87" i="9"/>
  <c r="C87" i="9"/>
  <c r="D84" i="9"/>
  <c r="E84" i="9"/>
  <c r="F84" i="9"/>
  <c r="G84" i="9"/>
  <c r="H84" i="9"/>
  <c r="I84" i="9"/>
  <c r="J84" i="9"/>
  <c r="K84" i="9"/>
  <c r="C84" i="9"/>
  <c r="D81" i="9"/>
  <c r="E81" i="9"/>
  <c r="F81" i="9"/>
  <c r="G81" i="9"/>
  <c r="H81" i="9"/>
  <c r="I81" i="9"/>
  <c r="J81" i="9"/>
  <c r="K81" i="9"/>
  <c r="C81" i="9"/>
  <c r="D78" i="9"/>
  <c r="E78" i="9"/>
  <c r="F78" i="9"/>
  <c r="G78" i="9"/>
  <c r="H78" i="9"/>
  <c r="I78" i="9"/>
  <c r="J78" i="9"/>
  <c r="K78" i="9"/>
  <c r="C78" i="9"/>
  <c r="D75" i="9"/>
  <c r="E75" i="9"/>
  <c r="F75" i="9"/>
  <c r="G75" i="9"/>
  <c r="H75" i="9"/>
  <c r="I75" i="9"/>
  <c r="J75" i="9"/>
  <c r="K75" i="9"/>
  <c r="C75" i="9"/>
  <c r="D72" i="9"/>
  <c r="E72" i="9"/>
  <c r="F72" i="9"/>
  <c r="G72" i="9"/>
  <c r="H72" i="9"/>
  <c r="I72" i="9"/>
  <c r="J72" i="9"/>
  <c r="K72" i="9"/>
  <c r="C72" i="9"/>
  <c r="D70" i="9"/>
  <c r="E70" i="9"/>
  <c r="F70" i="9"/>
  <c r="G70" i="9"/>
  <c r="H70" i="9"/>
  <c r="I70" i="9"/>
  <c r="J70" i="9"/>
  <c r="K70" i="9"/>
  <c r="C70" i="9"/>
  <c r="D68" i="9"/>
  <c r="E68" i="9"/>
  <c r="F68" i="9"/>
  <c r="G68" i="9"/>
  <c r="H68" i="9"/>
  <c r="I68" i="9"/>
  <c r="J68" i="9"/>
  <c r="K68" i="9"/>
  <c r="C68" i="9"/>
  <c r="D66" i="9"/>
  <c r="E66" i="9"/>
  <c r="F66" i="9"/>
  <c r="G66" i="9"/>
  <c r="H66" i="9"/>
  <c r="I66" i="9"/>
  <c r="J66" i="9"/>
  <c r="K66" i="9"/>
  <c r="C66" i="9"/>
  <c r="D64" i="9"/>
  <c r="E64" i="9"/>
  <c r="F64" i="9"/>
  <c r="G64" i="9"/>
  <c r="H64" i="9"/>
  <c r="I64" i="9"/>
  <c r="J64" i="9"/>
  <c r="K64" i="9"/>
  <c r="C64" i="9"/>
  <c r="D60" i="9"/>
  <c r="E60" i="9"/>
  <c r="F60" i="9"/>
  <c r="G60" i="9"/>
  <c r="H60" i="9"/>
  <c r="I60" i="9"/>
  <c r="J60" i="9"/>
  <c r="K60" i="9"/>
  <c r="C60" i="9"/>
  <c r="D56" i="9"/>
  <c r="E56" i="9"/>
  <c r="F56" i="9"/>
  <c r="G56" i="9"/>
  <c r="H56" i="9"/>
  <c r="I56" i="9"/>
  <c r="J56" i="9"/>
  <c r="K56" i="9"/>
  <c r="C56" i="9"/>
  <c r="D33" i="9"/>
  <c r="E33" i="9"/>
  <c r="F33" i="9"/>
  <c r="G33" i="9"/>
  <c r="H33" i="9"/>
  <c r="I33" i="9"/>
  <c r="J33" i="9"/>
  <c r="K33" i="9"/>
  <c r="C33" i="9"/>
  <c r="D30" i="9"/>
  <c r="E30" i="9"/>
  <c r="F30" i="9"/>
  <c r="G30" i="9"/>
  <c r="H30" i="9"/>
  <c r="I30" i="9"/>
  <c r="J30" i="9"/>
  <c r="K30" i="9"/>
  <c r="C30" i="9"/>
  <c r="D27" i="9"/>
  <c r="E27" i="9"/>
  <c r="F27" i="9"/>
  <c r="G27" i="9"/>
  <c r="H27" i="9"/>
  <c r="I27" i="9"/>
  <c r="J27" i="9"/>
  <c r="K27" i="9"/>
  <c r="C27" i="9"/>
  <c r="D23" i="9"/>
  <c r="E23" i="9"/>
  <c r="F23" i="9"/>
  <c r="G23" i="9"/>
  <c r="H23" i="9"/>
  <c r="I23" i="9"/>
  <c r="J23" i="9"/>
  <c r="K23" i="9"/>
  <c r="C23" i="9"/>
  <c r="D18" i="9"/>
  <c r="E18" i="9"/>
  <c r="F18" i="9"/>
  <c r="G18" i="9"/>
  <c r="H18" i="9"/>
  <c r="I18" i="9"/>
  <c r="J18" i="9"/>
  <c r="K18" i="9"/>
  <c r="C18" i="9"/>
  <c r="D14" i="9"/>
  <c r="E14" i="9"/>
  <c r="F14" i="9"/>
  <c r="G14" i="9"/>
  <c r="H14" i="9"/>
  <c r="I14" i="9"/>
  <c r="J14" i="9"/>
  <c r="K14" i="9"/>
  <c r="C14" i="9"/>
  <c r="G461" i="9" l="1"/>
  <c r="H436" i="9"/>
  <c r="H461" i="9" s="1"/>
  <c r="C242" i="9"/>
  <c r="C200" i="9"/>
  <c r="C179" i="9"/>
  <c r="C158" i="9"/>
  <c r="C137" i="9"/>
  <c r="K98" i="9"/>
  <c r="J98" i="9"/>
  <c r="I98" i="9"/>
  <c r="H98" i="9"/>
  <c r="G98" i="9"/>
  <c r="F98" i="9"/>
  <c r="E98" i="9"/>
  <c r="D98" i="9"/>
  <c r="C98" i="9"/>
  <c r="I10" i="9"/>
  <c r="H10" i="9"/>
  <c r="I436" i="9" l="1"/>
  <c r="J436" i="9" s="1"/>
  <c r="J461" i="9" s="1"/>
  <c r="J10" i="9"/>
  <c r="D19" i="3"/>
  <c r="I461" i="9" l="1"/>
  <c r="K436" i="9"/>
  <c r="K461" i="9" s="1"/>
  <c r="D35" i="9"/>
  <c r="D48" i="9" s="1"/>
  <c r="F35" i="9"/>
  <c r="E35" i="9"/>
  <c r="K10" i="9"/>
  <c r="C35" i="9"/>
  <c r="H35" i="9"/>
  <c r="G35" i="9"/>
  <c r="Y49" i="6"/>
  <c r="G78" i="6" a="1"/>
  <c r="B82" i="6" a="1"/>
  <c r="Q38" i="6"/>
  <c r="V28" i="6"/>
  <c r="V40" i="6" s="1"/>
  <c r="Y40" i="6" s="1"/>
  <c r="V24" i="6"/>
  <c r="V39" i="6" s="1"/>
  <c r="Y39" i="6" s="1"/>
  <c r="V20" i="6"/>
  <c r="V38" i="6" s="1"/>
  <c r="Y38" i="6" s="1"/>
  <c r="V16" i="6"/>
  <c r="V37" i="6" s="1"/>
  <c r="Y37" i="6" s="1"/>
  <c r="T19" i="6"/>
  <c r="T23" i="6"/>
  <c r="T27" i="6"/>
  <c r="T31" i="6"/>
  <c r="T29" i="6"/>
  <c r="U29" i="6"/>
  <c r="T30" i="6"/>
  <c r="U30" i="6"/>
  <c r="T25" i="6"/>
  <c r="U25" i="6"/>
  <c r="T26" i="6"/>
  <c r="U26" i="6"/>
  <c r="T21" i="6"/>
  <c r="U21" i="6"/>
  <c r="T22" i="6"/>
  <c r="U22" i="6"/>
  <c r="T17" i="6"/>
  <c r="U17" i="6"/>
  <c r="T18" i="6"/>
  <c r="U18" i="6"/>
  <c r="U28" i="6"/>
  <c r="U40" i="6" s="1"/>
  <c r="U24" i="6"/>
  <c r="U39" i="6" s="1"/>
  <c r="U20" i="6"/>
  <c r="U38" i="6" s="1"/>
  <c r="U16" i="6"/>
  <c r="U37" i="6" s="1"/>
  <c r="T28" i="6"/>
  <c r="T40" i="6" s="1"/>
  <c r="T24" i="6"/>
  <c r="T39" i="6" s="1"/>
  <c r="T20" i="6"/>
  <c r="T38" i="6" s="1"/>
  <c r="T16" i="6"/>
  <c r="T37" i="6" s="1"/>
  <c r="R21" i="6"/>
  <c r="R38" i="6" s="1"/>
  <c r="S21" i="6"/>
  <c r="S38" i="6" s="1"/>
  <c r="R25" i="6"/>
  <c r="R39" i="6" s="1"/>
  <c r="S25" i="6"/>
  <c r="S39" i="6" s="1"/>
  <c r="R29" i="6"/>
  <c r="R40" i="6" s="1"/>
  <c r="S29" i="6"/>
  <c r="S40" i="6" s="1"/>
  <c r="S28" i="6"/>
  <c r="S24" i="6"/>
  <c r="S20" i="6"/>
  <c r="S17" i="6"/>
  <c r="S37" i="6" s="1"/>
  <c r="S16" i="6"/>
  <c r="R28" i="6"/>
  <c r="R24" i="6"/>
  <c r="R20" i="6"/>
  <c r="R17" i="6"/>
  <c r="R37" i="6" s="1"/>
  <c r="R16" i="6"/>
  <c r="Q29" i="6"/>
  <c r="Q30" i="6"/>
  <c r="Q28" i="6"/>
  <c r="Q40" i="6" s="1"/>
  <c r="Q25" i="6"/>
  <c r="Q26" i="6"/>
  <c r="Q24" i="6"/>
  <c r="Q39" i="6" s="1"/>
  <c r="Q21" i="6"/>
  <c r="Q22" i="6"/>
  <c r="Q20" i="6"/>
  <c r="Q17" i="6"/>
  <c r="Q18" i="6"/>
  <c r="Q16" i="6"/>
  <c r="Q37" i="6" s="1"/>
  <c r="P29" i="6"/>
  <c r="P30" i="6"/>
  <c r="P28" i="6"/>
  <c r="P40" i="6" s="1"/>
  <c r="P25" i="6"/>
  <c r="P26" i="6"/>
  <c r="P24" i="6"/>
  <c r="P39" i="6" s="1"/>
  <c r="P21" i="6"/>
  <c r="P22" i="6"/>
  <c r="P20" i="6"/>
  <c r="P38" i="6" s="1"/>
  <c r="P17" i="6"/>
  <c r="P18" i="6"/>
  <c r="P16" i="6"/>
  <c r="P37" i="6" s="1"/>
  <c r="O29" i="6"/>
  <c r="O30" i="6"/>
  <c r="O28" i="6"/>
  <c r="O40" i="6" s="1"/>
  <c r="O25" i="6"/>
  <c r="O26" i="6"/>
  <c r="O24" i="6"/>
  <c r="O39" i="6" s="1"/>
  <c r="O21" i="6"/>
  <c r="O22" i="6"/>
  <c r="O20" i="6"/>
  <c r="O38" i="6" s="1"/>
  <c r="O17" i="6"/>
  <c r="O18" i="6"/>
  <c r="O16" i="6"/>
  <c r="O37" i="6" s="1"/>
  <c r="N29" i="6"/>
  <c r="N30" i="6"/>
  <c r="N28" i="6"/>
  <c r="N40" i="6" s="1"/>
  <c r="N25" i="6"/>
  <c r="N26" i="6"/>
  <c r="N24" i="6"/>
  <c r="N39" i="6" s="1"/>
  <c r="N21" i="6"/>
  <c r="N22" i="6"/>
  <c r="N20" i="6"/>
  <c r="N38" i="6" s="1"/>
  <c r="N17" i="6"/>
  <c r="N18" i="6"/>
  <c r="N16" i="6"/>
  <c r="N37" i="6" s="1"/>
  <c r="M29" i="6"/>
  <c r="M30" i="6"/>
  <c r="M28" i="6"/>
  <c r="M40" i="6" s="1"/>
  <c r="M25" i="6"/>
  <c r="M26" i="6"/>
  <c r="M24" i="6"/>
  <c r="M39" i="6" s="1"/>
  <c r="M21" i="6"/>
  <c r="M22" i="6"/>
  <c r="M20" i="6"/>
  <c r="M38" i="6" s="1"/>
  <c r="M17" i="6"/>
  <c r="M18" i="6"/>
  <c r="M16" i="6"/>
  <c r="M37" i="6" s="1"/>
  <c r="L29" i="6"/>
  <c r="L40" i="6" s="1"/>
  <c r="L30" i="6"/>
  <c r="L28" i="6"/>
  <c r="L25" i="6"/>
  <c r="L39" i="6" s="1"/>
  <c r="L26" i="6"/>
  <c r="L24" i="6"/>
  <c r="L21" i="6"/>
  <c r="L38" i="6" s="1"/>
  <c r="L22" i="6"/>
  <c r="L20" i="6"/>
  <c r="L17" i="6"/>
  <c r="L37" i="6" s="1"/>
  <c r="L18" i="6"/>
  <c r="L16" i="6"/>
  <c r="F16" i="10" l="1" a="1"/>
  <c r="F16" i="10" s="1"/>
  <c r="D39" i="9"/>
  <c r="D42" i="9"/>
  <c r="D45" i="9"/>
  <c r="C39" i="9"/>
  <c r="C48" i="9"/>
  <c r="C45" i="9"/>
  <c r="C42" i="9"/>
  <c r="E45" i="9"/>
  <c r="E42" i="9"/>
  <c r="E48" i="9"/>
  <c r="E39" i="9"/>
  <c r="F42" i="9"/>
  <c r="F48" i="9"/>
  <c r="F39" i="9"/>
  <c r="F45" i="9"/>
  <c r="H48" i="9"/>
  <c r="H45" i="9"/>
  <c r="H39" i="9"/>
  <c r="H42" i="9"/>
  <c r="G39" i="9"/>
  <c r="G48" i="9"/>
  <c r="G45" i="9"/>
  <c r="G42" i="9"/>
  <c r="I35" i="9"/>
  <c r="Y47" i="6"/>
  <c r="Y50" i="6"/>
  <c r="Y48" i="6"/>
  <c r="W38" i="6"/>
  <c r="X38" i="6" s="1"/>
  <c r="AA38" i="6" s="1"/>
  <c r="W39" i="6"/>
  <c r="X39" i="6" s="1"/>
  <c r="W40" i="6"/>
  <c r="X40" i="6" s="1"/>
  <c r="AA40" i="6" s="1"/>
  <c r="W37" i="6"/>
  <c r="X37" i="6" s="1"/>
  <c r="AA37" i="6" s="1"/>
  <c r="AA39" i="6"/>
  <c r="Z39" i="6"/>
  <c r="AB39" i="6" s="1"/>
  <c r="L9" i="6"/>
  <c r="L35" i="6" s="1"/>
  <c r="L10" i="6"/>
  <c r="V12" i="6"/>
  <c r="V36" i="6" s="1"/>
  <c r="Y36" i="6" s="1"/>
  <c r="V8" i="6"/>
  <c r="V35" i="6" s="1"/>
  <c r="Y35" i="6" s="1"/>
  <c r="U13" i="6"/>
  <c r="U14" i="6"/>
  <c r="U12" i="6"/>
  <c r="U36" i="6" s="1"/>
  <c r="U9" i="6"/>
  <c r="U10" i="6"/>
  <c r="U8" i="6"/>
  <c r="U35" i="6" s="1"/>
  <c r="T13" i="6"/>
  <c r="T14" i="6"/>
  <c r="T15" i="6"/>
  <c r="T12" i="6"/>
  <c r="T36" i="6" s="1"/>
  <c r="T9" i="6"/>
  <c r="T10" i="6"/>
  <c r="T11" i="6"/>
  <c r="T8" i="6"/>
  <c r="T35" i="6" s="1"/>
  <c r="S13" i="6"/>
  <c r="S36" i="6" s="1"/>
  <c r="S12" i="6"/>
  <c r="S9" i="6"/>
  <c r="S35" i="6" s="1"/>
  <c r="S8" i="6"/>
  <c r="R13" i="6"/>
  <c r="R36" i="6" s="1"/>
  <c r="R12" i="6"/>
  <c r="R9" i="6"/>
  <c r="R35" i="6" s="1"/>
  <c r="R8" i="6"/>
  <c r="R4" i="6"/>
  <c r="Q13" i="6"/>
  <c r="Q14" i="6"/>
  <c r="Q12" i="6"/>
  <c r="Q36" i="6" s="1"/>
  <c r="Q9" i="6"/>
  <c r="Q10" i="6"/>
  <c r="Q8" i="6"/>
  <c r="Q35" i="6" s="1"/>
  <c r="Q4" i="6"/>
  <c r="Q5" i="6"/>
  <c r="Q6" i="6"/>
  <c r="P13" i="6"/>
  <c r="P14" i="6"/>
  <c r="P12" i="6"/>
  <c r="P36" i="6" s="1"/>
  <c r="P9" i="6"/>
  <c r="P10" i="6"/>
  <c r="P8" i="6"/>
  <c r="P35" i="6" s="1"/>
  <c r="P4" i="6"/>
  <c r="P5" i="6"/>
  <c r="P6" i="6"/>
  <c r="O13" i="6"/>
  <c r="O14" i="6"/>
  <c r="O12" i="6"/>
  <c r="O36" i="6" s="1"/>
  <c r="O9" i="6"/>
  <c r="O10" i="6"/>
  <c r="O8" i="6"/>
  <c r="O35" i="6" s="1"/>
  <c r="N13" i="6"/>
  <c r="N14" i="6"/>
  <c r="N12" i="6"/>
  <c r="N36" i="6" s="1"/>
  <c r="N9" i="6"/>
  <c r="N10" i="6"/>
  <c r="N8" i="6"/>
  <c r="N35" i="6" s="1"/>
  <c r="M13" i="6"/>
  <c r="M14" i="6"/>
  <c r="M12" i="6"/>
  <c r="M36" i="6" s="1"/>
  <c r="M9" i="6"/>
  <c r="M10" i="6"/>
  <c r="M8" i="6"/>
  <c r="M35" i="6" s="1"/>
  <c r="L13" i="6"/>
  <c r="L36" i="6" s="1"/>
  <c r="L14" i="6"/>
  <c r="L12" i="6"/>
  <c r="L8" i="6"/>
  <c r="F17" i="10" l="1"/>
  <c r="F21" i="10"/>
  <c r="F20" i="10"/>
  <c r="F18" i="10"/>
  <c r="F19" i="10"/>
  <c r="D50" i="9"/>
  <c r="D470" i="9"/>
  <c r="J35" i="9"/>
  <c r="I45" i="9"/>
  <c r="I42" i="9"/>
  <c r="I48" i="9"/>
  <c r="I39" i="9"/>
  <c r="F50" i="9"/>
  <c r="C399" i="9"/>
  <c r="K35" i="9"/>
  <c r="G50" i="9"/>
  <c r="H50" i="9"/>
  <c r="E50" i="9"/>
  <c r="C50" i="9"/>
  <c r="Z37" i="6"/>
  <c r="AB37" i="6" s="1"/>
  <c r="Z38" i="6"/>
  <c r="AB38" i="6" s="1"/>
  <c r="Z40" i="6"/>
  <c r="AB40" i="6" s="1"/>
  <c r="Y45" i="6"/>
  <c r="Y46" i="6"/>
  <c r="W36" i="6"/>
  <c r="X36" i="6" s="1"/>
  <c r="Z36" i="6" s="1"/>
  <c r="AB36" i="6" s="1"/>
  <c r="W35" i="6"/>
  <c r="X35" i="6" s="1"/>
  <c r="Z35" i="6" s="1"/>
  <c r="AB35" i="6" s="1"/>
  <c r="C470" i="9" l="1"/>
  <c r="E470" i="9"/>
  <c r="K39" i="9"/>
  <c r="K48" i="9"/>
  <c r="K45" i="9"/>
  <c r="K42" i="9"/>
  <c r="J42" i="9"/>
  <c r="J39" i="9"/>
  <c r="J48" i="9"/>
  <c r="J45" i="9"/>
  <c r="I50" i="9"/>
  <c r="AA35" i="6"/>
  <c r="AA36" i="6"/>
  <c r="D481" i="9" l="1"/>
  <c r="J50" i="9"/>
  <c r="K50" i="9"/>
  <c r="C410" i="9"/>
  <c r="B60" i="6" a="1"/>
  <c r="F56" i="6" a="1"/>
  <c r="V4" i="6"/>
  <c r="V34" i="6" s="1"/>
  <c r="U5" i="6"/>
  <c r="U6" i="6"/>
  <c r="U4" i="6"/>
  <c r="T5" i="6"/>
  <c r="T6" i="6"/>
  <c r="T7" i="6"/>
  <c r="T4" i="6"/>
  <c r="S5" i="6"/>
  <c r="S4" i="6"/>
  <c r="R5" i="6"/>
  <c r="O5" i="6"/>
  <c r="O6" i="6"/>
  <c r="O4" i="6"/>
  <c r="N5" i="6"/>
  <c r="N6" i="6"/>
  <c r="N4" i="6"/>
  <c r="M5" i="6"/>
  <c r="M6" i="6"/>
  <c r="M4" i="6"/>
  <c r="L5" i="6"/>
  <c r="L6" i="6"/>
  <c r="L4" i="6"/>
  <c r="C481" i="9" l="1"/>
  <c r="E481" i="9"/>
  <c r="Y34" i="6"/>
  <c r="Y44" i="6"/>
  <c r="U34" i="6" l="1"/>
  <c r="T34" i="6"/>
  <c r="S34" i="6"/>
  <c r="R34" i="6"/>
  <c r="N34" i="6"/>
  <c r="O34" i="6"/>
  <c r="P34" i="6"/>
  <c r="Q34" i="6"/>
  <c r="M34" i="6"/>
  <c r="L34" i="6"/>
  <c r="B43" i="6" a="1"/>
  <c r="B43" i="6" s="1"/>
  <c r="B49" i="6" l="1"/>
  <c r="B47" i="6"/>
  <c r="B50" i="6"/>
  <c r="B48" i="6"/>
  <c r="B44" i="6"/>
  <c r="B45" i="6"/>
  <c r="B46" i="6"/>
  <c r="W34" i="6"/>
  <c r="X34" i="6" s="1"/>
  <c r="E43" i="6"/>
  <c r="H43" i="6"/>
  <c r="D43" i="6"/>
  <c r="K43" i="6"/>
  <c r="G43" i="6"/>
  <c r="C43" i="6"/>
  <c r="I43" i="6"/>
  <c r="J43" i="6"/>
  <c r="F43" i="6"/>
  <c r="F49" i="6" l="1"/>
  <c r="F47" i="6"/>
  <c r="F50" i="6"/>
  <c r="F48" i="6"/>
  <c r="G49" i="6"/>
  <c r="G47" i="6"/>
  <c r="G50" i="6"/>
  <c r="G48" i="6"/>
  <c r="E49" i="6"/>
  <c r="E47" i="6"/>
  <c r="E50" i="6"/>
  <c r="E48" i="6"/>
  <c r="C50" i="6"/>
  <c r="C48" i="6"/>
  <c r="C49" i="6"/>
  <c r="C47" i="6"/>
  <c r="J49" i="6"/>
  <c r="J47" i="6"/>
  <c r="J50" i="6"/>
  <c r="J48" i="6"/>
  <c r="K49" i="6"/>
  <c r="K50" i="6"/>
  <c r="K48" i="6"/>
  <c r="K47" i="6"/>
  <c r="H50" i="6"/>
  <c r="H48" i="6"/>
  <c r="H49" i="6"/>
  <c r="H47" i="6"/>
  <c r="I50" i="6"/>
  <c r="I49" i="6"/>
  <c r="I47" i="6"/>
  <c r="I48" i="6"/>
  <c r="D50" i="6"/>
  <c r="D48" i="6"/>
  <c r="D49" i="6"/>
  <c r="D47" i="6"/>
  <c r="F44" i="6"/>
  <c r="F45" i="6"/>
  <c r="F46" i="6"/>
  <c r="G44" i="6"/>
  <c r="G45" i="6"/>
  <c r="G46" i="6"/>
  <c r="E44" i="6"/>
  <c r="E46" i="6"/>
  <c r="E45" i="6"/>
  <c r="J44" i="6"/>
  <c r="J45" i="6"/>
  <c r="J46" i="6"/>
  <c r="K44" i="6"/>
  <c r="K45" i="6"/>
  <c r="K46" i="6"/>
  <c r="I44" i="6"/>
  <c r="I46" i="6"/>
  <c r="I45" i="6"/>
  <c r="D44" i="6"/>
  <c r="D46" i="6"/>
  <c r="D45" i="6"/>
  <c r="C44" i="6"/>
  <c r="C45" i="6"/>
  <c r="C46" i="6"/>
  <c r="H44" i="6"/>
  <c r="H46" i="6"/>
  <c r="H45" i="6"/>
  <c r="Z34" i="6"/>
  <c r="AA34" i="6"/>
  <c r="W49" i="6" l="1"/>
  <c r="X49" i="6" s="1"/>
  <c r="Z49" i="6" s="1"/>
  <c r="W48" i="6"/>
  <c r="X48" i="6" s="1"/>
  <c r="AA48" i="6" s="1"/>
  <c r="W47" i="6"/>
  <c r="X47" i="6" s="1"/>
  <c r="AA47" i="6" s="1"/>
  <c r="W50" i="6"/>
  <c r="X50" i="6" s="1"/>
  <c r="Z50" i="6" s="1"/>
  <c r="W45" i="6"/>
  <c r="X45" i="6" s="1"/>
  <c r="AA45" i="6" s="1"/>
  <c r="W44" i="6"/>
  <c r="X44" i="6" s="1"/>
  <c r="Z44" i="6" s="1"/>
  <c r="AB44" i="6" s="1"/>
  <c r="W46" i="6"/>
  <c r="X46" i="6" s="1"/>
  <c r="AA46" i="6" s="1"/>
  <c r="AB34" i="6"/>
  <c r="AA49" i="6" l="1"/>
  <c r="Z47" i="6"/>
  <c r="AB47" i="6" s="1"/>
  <c r="Z45" i="6"/>
  <c r="AB45" i="6" s="1"/>
  <c r="Z48" i="6"/>
  <c r="AB48" i="6" s="1"/>
  <c r="AA50" i="6"/>
  <c r="Z46" i="6"/>
  <c r="AB46" i="6" s="1"/>
  <c r="AB49" i="6"/>
  <c r="AB50" i="6"/>
  <c r="AA44" i="6"/>
  <c r="J13" i="4"/>
  <c r="H13" i="4"/>
  <c r="J12" i="4"/>
  <c r="I12" i="4"/>
  <c r="H12" i="4"/>
  <c r="J11" i="4"/>
  <c r="I11" i="4"/>
  <c r="H11" i="4"/>
  <c r="J10" i="4"/>
  <c r="I10" i="4"/>
  <c r="H10" i="4"/>
  <c r="J9" i="4"/>
  <c r="I9" i="4"/>
  <c r="H9" i="4"/>
  <c r="J7" i="4"/>
  <c r="H7" i="4"/>
  <c r="I7" i="4" s="1"/>
  <c r="J6" i="4"/>
  <c r="H6" i="4"/>
  <c r="I6" i="4" s="1"/>
  <c r="J5" i="4"/>
  <c r="H5" i="4"/>
  <c r="I5" i="4" s="1"/>
  <c r="J4" i="4"/>
  <c r="H4" i="4"/>
  <c r="I4" i="4" s="1"/>
  <c r="J3" i="4"/>
  <c r="H3" i="4"/>
  <c r="I3" i="4" s="1"/>
  <c r="P24" i="3" l="1"/>
  <c r="O24" i="3"/>
  <c r="N24" i="3"/>
  <c r="M24" i="3"/>
  <c r="K24" i="3"/>
  <c r="J24" i="3"/>
  <c r="I24" i="3"/>
  <c r="H24" i="3"/>
  <c r="F24" i="3"/>
  <c r="E24" i="3"/>
  <c r="D24" i="3"/>
  <c r="C24" i="3"/>
  <c r="P23" i="3"/>
  <c r="O23" i="3"/>
  <c r="N23" i="3"/>
  <c r="M23" i="3"/>
  <c r="K23" i="3"/>
  <c r="J23" i="3"/>
  <c r="I23" i="3"/>
  <c r="H23" i="3"/>
  <c r="F23" i="3"/>
  <c r="E23" i="3"/>
  <c r="D23" i="3"/>
  <c r="C23" i="3"/>
  <c r="P22" i="3"/>
  <c r="O22" i="3"/>
  <c r="N22" i="3"/>
  <c r="M22" i="3"/>
  <c r="K22" i="3"/>
  <c r="J22" i="3"/>
  <c r="I22" i="3"/>
  <c r="H22" i="3"/>
  <c r="F22" i="3"/>
  <c r="E22" i="3"/>
  <c r="D22" i="3"/>
  <c r="C22" i="3"/>
  <c r="P21" i="3"/>
  <c r="O21" i="3"/>
  <c r="N21" i="3"/>
  <c r="M21" i="3"/>
  <c r="K21" i="3"/>
  <c r="J21" i="3"/>
  <c r="I21" i="3"/>
  <c r="H21" i="3"/>
  <c r="F21" i="3"/>
  <c r="E21" i="3"/>
  <c r="D21" i="3"/>
  <c r="C21" i="3"/>
  <c r="P20" i="3"/>
  <c r="O20" i="3"/>
  <c r="N20" i="3"/>
  <c r="M20" i="3"/>
  <c r="K20" i="3"/>
  <c r="J20" i="3"/>
  <c r="I20" i="3"/>
  <c r="H20" i="3"/>
  <c r="F20" i="3"/>
  <c r="E20" i="3"/>
  <c r="D20" i="3"/>
  <c r="C20" i="3"/>
  <c r="P19" i="3"/>
  <c r="O19" i="3"/>
  <c r="N19" i="3"/>
  <c r="M19" i="3"/>
  <c r="K19" i="3"/>
  <c r="J19" i="3"/>
  <c r="I19" i="3"/>
  <c r="H19" i="3"/>
  <c r="F19" i="3"/>
  <c r="E19" i="3"/>
  <c r="C19" i="3"/>
  <c r="P18" i="3"/>
  <c r="O18" i="3"/>
  <c r="N18" i="3"/>
  <c r="M18" i="3"/>
  <c r="K18" i="3"/>
  <c r="J18" i="3"/>
  <c r="I18" i="3"/>
  <c r="H18" i="3"/>
  <c r="F18" i="3"/>
  <c r="E18" i="3"/>
  <c r="D18" i="3"/>
  <c r="C18" i="3"/>
  <c r="P17" i="3"/>
  <c r="O17" i="3"/>
  <c r="N17" i="3"/>
  <c r="M17" i="3"/>
  <c r="K17" i="3"/>
  <c r="J17" i="3"/>
  <c r="I17" i="3"/>
  <c r="H17" i="3"/>
  <c r="F17" i="3"/>
  <c r="E17" i="3"/>
  <c r="D17" i="3"/>
  <c r="C17" i="3"/>
  <c r="P16" i="3"/>
  <c r="O16" i="3"/>
  <c r="N16" i="3"/>
  <c r="M16" i="3"/>
  <c r="K16" i="3"/>
  <c r="J16" i="3"/>
  <c r="I16" i="3"/>
  <c r="H16" i="3"/>
  <c r="F16" i="3"/>
  <c r="E16" i="3"/>
  <c r="D16" i="3"/>
  <c r="C16" i="3"/>
  <c r="P15" i="3"/>
  <c r="O15" i="3"/>
  <c r="N15" i="3"/>
  <c r="M15" i="3"/>
  <c r="K15" i="3"/>
  <c r="J15" i="3"/>
  <c r="I15" i="3"/>
  <c r="H15" i="3"/>
  <c r="F15" i="3"/>
  <c r="E15" i="3"/>
  <c r="D15" i="3"/>
  <c r="C15" i="3"/>
  <c r="P14" i="3"/>
  <c r="O14" i="3"/>
  <c r="N14" i="3"/>
  <c r="M14" i="3"/>
  <c r="K14" i="3"/>
  <c r="J14" i="3"/>
  <c r="I14" i="3"/>
  <c r="H14" i="3"/>
  <c r="F14" i="3"/>
  <c r="E14" i="3"/>
  <c r="D14" i="3"/>
  <c r="C14" i="3"/>
  <c r="P13" i="3"/>
  <c r="O13" i="3"/>
  <c r="N13" i="3"/>
  <c r="M13" i="3"/>
  <c r="P12" i="3"/>
  <c r="O12" i="3"/>
  <c r="N12" i="3"/>
  <c r="M12" i="3"/>
  <c r="K12" i="3"/>
  <c r="J12" i="3"/>
  <c r="I12" i="3"/>
  <c r="H12" i="3"/>
  <c r="P11" i="3"/>
  <c r="O11" i="3"/>
  <c r="N11" i="3"/>
  <c r="M11" i="3"/>
  <c r="K11" i="3"/>
  <c r="J11" i="3"/>
  <c r="I11" i="3"/>
  <c r="H11" i="3"/>
  <c r="P10" i="3"/>
  <c r="O10" i="3"/>
  <c r="N10" i="3"/>
  <c r="M10" i="3"/>
  <c r="K10" i="3"/>
  <c r="J10" i="3"/>
  <c r="I10" i="3"/>
  <c r="H10" i="3"/>
  <c r="C2" i="3" a="1"/>
  <c r="D2" i="3" s="1"/>
  <c r="O25" i="3" l="1"/>
  <c r="I93" i="6" s="1"/>
  <c r="I78" i="6"/>
  <c r="O32" i="3"/>
  <c r="Y10" i="3"/>
  <c r="I80" i="6"/>
  <c r="O34" i="3"/>
  <c r="Y12" i="3"/>
  <c r="E25" i="3"/>
  <c r="D93" i="6" s="1"/>
  <c r="D82" i="6"/>
  <c r="E36" i="3"/>
  <c r="T14" i="3"/>
  <c r="Y14" i="3"/>
  <c r="D83" i="6"/>
  <c r="E37" i="3"/>
  <c r="Y15" i="3"/>
  <c r="T15" i="3"/>
  <c r="K25" i="3"/>
  <c r="K32" i="3"/>
  <c r="U10" i="3"/>
  <c r="P25" i="3"/>
  <c r="J93" i="6" s="1"/>
  <c r="J78" i="6"/>
  <c r="P32" i="3"/>
  <c r="Z10" i="3"/>
  <c r="K33" i="3"/>
  <c r="U11" i="3"/>
  <c r="J79" i="6"/>
  <c r="P33" i="3"/>
  <c r="Z11" i="3"/>
  <c r="K34" i="3"/>
  <c r="U12" i="3"/>
  <c r="J80" i="6"/>
  <c r="P34" i="3"/>
  <c r="Z12" i="3"/>
  <c r="J81" i="6"/>
  <c r="P35" i="3"/>
  <c r="Z13" i="3"/>
  <c r="F25" i="3"/>
  <c r="E93" i="6" s="1"/>
  <c r="E82" i="6"/>
  <c r="F36" i="3"/>
  <c r="U14" i="3"/>
  <c r="Z14" i="3"/>
  <c r="K36" i="3"/>
  <c r="J82" i="6"/>
  <c r="P36" i="3"/>
  <c r="E83" i="6"/>
  <c r="F37" i="3"/>
  <c r="Z15" i="3"/>
  <c r="U15" i="3"/>
  <c r="K37" i="3"/>
  <c r="J83" i="6"/>
  <c r="P37" i="3"/>
  <c r="E84" i="6"/>
  <c r="F38" i="3"/>
  <c r="U16" i="3"/>
  <c r="Z16" i="3"/>
  <c r="K38" i="3"/>
  <c r="J84" i="6"/>
  <c r="P38" i="3"/>
  <c r="E85" i="6"/>
  <c r="F39" i="3"/>
  <c r="Z17" i="3"/>
  <c r="U17" i="3"/>
  <c r="K39" i="3"/>
  <c r="J85" i="6"/>
  <c r="P39" i="3"/>
  <c r="E86" i="6"/>
  <c r="F40" i="3"/>
  <c r="U18" i="3"/>
  <c r="Z18" i="3"/>
  <c r="K40" i="3"/>
  <c r="J86" i="6"/>
  <c r="P40" i="3"/>
  <c r="E87" i="6"/>
  <c r="F41" i="3"/>
  <c r="Z19" i="3"/>
  <c r="U19" i="3"/>
  <c r="K41" i="3"/>
  <c r="J87" i="6"/>
  <c r="P41" i="3"/>
  <c r="E88" i="6"/>
  <c r="F42" i="3"/>
  <c r="U20" i="3"/>
  <c r="Z20" i="3"/>
  <c r="K42" i="3"/>
  <c r="J88" i="6"/>
  <c r="P42" i="3"/>
  <c r="E89" i="6"/>
  <c r="F43" i="3"/>
  <c r="Z21" i="3"/>
  <c r="U21" i="3"/>
  <c r="K43" i="3"/>
  <c r="J89" i="6"/>
  <c r="P43" i="3"/>
  <c r="E90" i="6"/>
  <c r="F44" i="3"/>
  <c r="U22" i="3"/>
  <c r="Z22" i="3"/>
  <c r="K44" i="3"/>
  <c r="J90" i="6"/>
  <c r="P44" i="3"/>
  <c r="E91" i="6"/>
  <c r="F45" i="3"/>
  <c r="Z23" i="3"/>
  <c r="U23" i="3"/>
  <c r="U45" i="3" s="1"/>
  <c r="K45" i="3"/>
  <c r="J91" i="6"/>
  <c r="P45" i="3"/>
  <c r="E92" i="6"/>
  <c r="F46" i="3"/>
  <c r="U24" i="3"/>
  <c r="Z24" i="3"/>
  <c r="K46" i="3"/>
  <c r="J92" i="6"/>
  <c r="P46" i="3"/>
  <c r="J25" i="3"/>
  <c r="J32" i="3"/>
  <c r="T10" i="3"/>
  <c r="J33" i="3"/>
  <c r="T11" i="3"/>
  <c r="J34" i="3"/>
  <c r="T12" i="3"/>
  <c r="I81" i="6"/>
  <c r="O35" i="3"/>
  <c r="Y13" i="3"/>
  <c r="I82" i="6"/>
  <c r="O36" i="3"/>
  <c r="I83" i="6"/>
  <c r="O37" i="3"/>
  <c r="D84" i="6"/>
  <c r="E38" i="3"/>
  <c r="T16" i="3"/>
  <c r="Y16" i="3"/>
  <c r="I84" i="6"/>
  <c r="O38" i="3"/>
  <c r="D85" i="6"/>
  <c r="E39" i="3"/>
  <c r="Y17" i="3"/>
  <c r="T17" i="3"/>
  <c r="I85" i="6"/>
  <c r="O39" i="3"/>
  <c r="D86" i="6"/>
  <c r="E40" i="3"/>
  <c r="T18" i="3"/>
  <c r="Y18" i="3"/>
  <c r="I86" i="6"/>
  <c r="O40" i="3"/>
  <c r="D87" i="6"/>
  <c r="E41" i="3"/>
  <c r="Y19" i="3"/>
  <c r="T19" i="3"/>
  <c r="I87" i="6"/>
  <c r="O41" i="3"/>
  <c r="D88" i="6"/>
  <c r="E42" i="3"/>
  <c r="T20" i="3"/>
  <c r="Y20" i="3"/>
  <c r="I88" i="6"/>
  <c r="O42" i="3"/>
  <c r="D89" i="6"/>
  <c r="E43" i="3"/>
  <c r="T21" i="3"/>
  <c r="Y21" i="3"/>
  <c r="I89" i="6"/>
  <c r="O43" i="3"/>
  <c r="D90" i="6"/>
  <c r="E44" i="3"/>
  <c r="T22" i="3"/>
  <c r="Y22" i="3"/>
  <c r="J45" i="3"/>
  <c r="J46" i="3"/>
  <c r="I92" i="6"/>
  <c r="O46" i="3"/>
  <c r="M25" i="3"/>
  <c r="G93" i="6" s="1"/>
  <c r="G78" i="6"/>
  <c r="M32" i="3"/>
  <c r="W10" i="3"/>
  <c r="H34" i="3"/>
  <c r="R12" i="3"/>
  <c r="G81" i="6"/>
  <c r="M35" i="3"/>
  <c r="W13" i="3"/>
  <c r="H36" i="3"/>
  <c r="G82" i="6"/>
  <c r="M36" i="3"/>
  <c r="B83" i="6"/>
  <c r="C37" i="3"/>
  <c r="R15" i="3"/>
  <c r="W15" i="3"/>
  <c r="H37" i="3"/>
  <c r="G83" i="6"/>
  <c r="M37" i="3"/>
  <c r="B84" i="6"/>
  <c r="C38" i="3"/>
  <c r="W16" i="3"/>
  <c r="R16" i="3"/>
  <c r="H38" i="3"/>
  <c r="G84" i="6"/>
  <c r="M38" i="3"/>
  <c r="B85" i="6"/>
  <c r="C39" i="3"/>
  <c r="R17" i="3"/>
  <c r="W17" i="3"/>
  <c r="H39" i="3"/>
  <c r="G85" i="6"/>
  <c r="M39" i="3"/>
  <c r="B86" i="6"/>
  <c r="C40" i="3"/>
  <c r="W18" i="3"/>
  <c r="R18" i="3"/>
  <c r="H40" i="3"/>
  <c r="G86" i="6"/>
  <c r="M40" i="3"/>
  <c r="B87" i="6"/>
  <c r="C41" i="3"/>
  <c r="R19" i="3"/>
  <c r="W19" i="3"/>
  <c r="H41" i="3"/>
  <c r="G87" i="6"/>
  <c r="M41" i="3"/>
  <c r="B88" i="6"/>
  <c r="C42" i="3"/>
  <c r="R20" i="3"/>
  <c r="W20" i="3"/>
  <c r="H42" i="3"/>
  <c r="G88" i="6"/>
  <c r="M42" i="3"/>
  <c r="B89" i="6"/>
  <c r="C43" i="3"/>
  <c r="R21" i="3"/>
  <c r="W21" i="3"/>
  <c r="H43" i="3"/>
  <c r="G89" i="6"/>
  <c r="M43" i="3"/>
  <c r="B90" i="6"/>
  <c r="C44" i="3"/>
  <c r="R22" i="3"/>
  <c r="W22" i="3"/>
  <c r="H44" i="3"/>
  <c r="G90" i="6"/>
  <c r="M44" i="3"/>
  <c r="B91" i="6"/>
  <c r="C45" i="3"/>
  <c r="R23" i="3"/>
  <c r="W23" i="3"/>
  <c r="W45" i="3" s="1"/>
  <c r="H45" i="3"/>
  <c r="G91" i="6"/>
  <c r="M45" i="3"/>
  <c r="B92" i="6"/>
  <c r="C46" i="3"/>
  <c r="R24" i="3"/>
  <c r="W24" i="3"/>
  <c r="H46" i="3"/>
  <c r="G92" i="6"/>
  <c r="M46" i="3"/>
  <c r="I79" i="6"/>
  <c r="O33" i="3"/>
  <c r="Y11" i="3"/>
  <c r="J36" i="3"/>
  <c r="J37" i="3"/>
  <c r="J38" i="3"/>
  <c r="J39" i="3"/>
  <c r="J40" i="3"/>
  <c r="J41" i="3"/>
  <c r="J42" i="3"/>
  <c r="J43" i="3"/>
  <c r="J44" i="3"/>
  <c r="I90" i="6"/>
  <c r="O44" i="3"/>
  <c r="D91" i="6"/>
  <c r="E45" i="3"/>
  <c r="Y23" i="3"/>
  <c r="T23" i="3"/>
  <c r="T45" i="3" s="1"/>
  <c r="I91" i="6"/>
  <c r="O45" i="3"/>
  <c r="D92" i="6"/>
  <c r="E46" i="3"/>
  <c r="T24" i="3"/>
  <c r="Y24" i="3"/>
  <c r="H25" i="3"/>
  <c r="H32" i="3"/>
  <c r="H47" i="3" s="1"/>
  <c r="R10" i="3"/>
  <c r="H33" i="3"/>
  <c r="R11" i="3"/>
  <c r="G79" i="6"/>
  <c r="M33" i="3"/>
  <c r="W11" i="3"/>
  <c r="G80" i="6"/>
  <c r="M34" i="3"/>
  <c r="W12" i="3"/>
  <c r="C25" i="3"/>
  <c r="B93" i="6" s="1"/>
  <c r="B82" i="6"/>
  <c r="C36" i="3"/>
  <c r="C47" i="3" s="1"/>
  <c r="W14" i="3"/>
  <c r="R14" i="3"/>
  <c r="I25" i="3"/>
  <c r="I32" i="3"/>
  <c r="S10" i="3"/>
  <c r="N25" i="3"/>
  <c r="H93" i="6" s="1"/>
  <c r="H78" i="6"/>
  <c r="N32" i="3"/>
  <c r="X10" i="3"/>
  <c r="I33" i="3"/>
  <c r="S11" i="3"/>
  <c r="H79" i="6"/>
  <c r="N33" i="3"/>
  <c r="X11" i="3"/>
  <c r="I34" i="3"/>
  <c r="S12" i="3"/>
  <c r="H80" i="6"/>
  <c r="N34" i="3"/>
  <c r="X12" i="3"/>
  <c r="H81" i="6"/>
  <c r="N35" i="3"/>
  <c r="X13" i="3"/>
  <c r="D25" i="3"/>
  <c r="C93" i="6" s="1"/>
  <c r="C82" i="6"/>
  <c r="D36" i="3"/>
  <c r="X14" i="3"/>
  <c r="S14" i="3"/>
  <c r="I36" i="3"/>
  <c r="H82" i="6"/>
  <c r="N36" i="3"/>
  <c r="C83" i="6"/>
  <c r="D37" i="3"/>
  <c r="S15" i="3"/>
  <c r="X15" i="3"/>
  <c r="I37" i="3"/>
  <c r="H83" i="6"/>
  <c r="N37" i="3"/>
  <c r="C84" i="6"/>
  <c r="D38" i="3"/>
  <c r="X16" i="3"/>
  <c r="S16" i="3"/>
  <c r="I38" i="3"/>
  <c r="H84" i="6"/>
  <c r="N38" i="3"/>
  <c r="C85" i="6"/>
  <c r="D39" i="3"/>
  <c r="S17" i="3"/>
  <c r="X17" i="3"/>
  <c r="I39" i="3"/>
  <c r="H85" i="6"/>
  <c r="N39" i="3"/>
  <c r="C86" i="6"/>
  <c r="D40" i="3"/>
  <c r="X18" i="3"/>
  <c r="S18" i="3"/>
  <c r="I40" i="3"/>
  <c r="H86" i="6"/>
  <c r="N40" i="3"/>
  <c r="C87" i="6"/>
  <c r="D41" i="3"/>
  <c r="S19" i="3"/>
  <c r="X19" i="3"/>
  <c r="I41" i="3"/>
  <c r="H87" i="6"/>
  <c r="N41" i="3"/>
  <c r="C88" i="6"/>
  <c r="D42" i="3"/>
  <c r="X20" i="3"/>
  <c r="S20" i="3"/>
  <c r="I42" i="3"/>
  <c r="H88" i="6"/>
  <c r="N42" i="3"/>
  <c r="C89" i="6"/>
  <c r="D43" i="3"/>
  <c r="S21" i="3"/>
  <c r="X21" i="3"/>
  <c r="I43" i="3"/>
  <c r="H89" i="6"/>
  <c r="N43" i="3"/>
  <c r="C90" i="6"/>
  <c r="D44" i="3"/>
  <c r="X22" i="3"/>
  <c r="S22" i="3"/>
  <c r="I44" i="3"/>
  <c r="H90" i="6"/>
  <c r="N44" i="3"/>
  <c r="C91" i="6"/>
  <c r="D45" i="3"/>
  <c r="S23" i="3"/>
  <c r="X23" i="3"/>
  <c r="I45" i="3"/>
  <c r="H91" i="6"/>
  <c r="N45" i="3"/>
  <c r="C92" i="6"/>
  <c r="D46" i="3"/>
  <c r="X24" i="3"/>
  <c r="X46" i="3" s="1"/>
  <c r="S24" i="3"/>
  <c r="I46" i="3"/>
  <c r="H92" i="6"/>
  <c r="N46" i="3"/>
  <c r="F2" i="3"/>
  <c r="C2" i="3"/>
  <c r="E2" i="3"/>
  <c r="E3" i="3" s="1"/>
  <c r="S34" i="3" l="1"/>
  <c r="R44" i="3"/>
  <c r="Y44" i="3"/>
  <c r="Z35" i="3"/>
  <c r="X42" i="3"/>
  <c r="I47" i="3"/>
  <c r="W41" i="3"/>
  <c r="W25" i="3"/>
  <c r="W32" i="3"/>
  <c r="Y40" i="3"/>
  <c r="J47" i="3"/>
  <c r="U44" i="3"/>
  <c r="U41" i="3"/>
  <c r="Z33" i="3"/>
  <c r="S44" i="3"/>
  <c r="S43" i="3"/>
  <c r="S40" i="3"/>
  <c r="S39" i="3"/>
  <c r="S36" i="3"/>
  <c r="X34" i="3"/>
  <c r="S33" i="3"/>
  <c r="R33" i="3"/>
  <c r="Y45" i="3"/>
  <c r="W46" i="3"/>
  <c r="R45" i="3"/>
  <c r="W42" i="3"/>
  <c r="R41" i="3"/>
  <c r="R38" i="3"/>
  <c r="R37" i="3"/>
  <c r="AC37" i="6"/>
  <c r="AC47" i="6" s="1"/>
  <c r="M47" i="3"/>
  <c r="T44" i="3"/>
  <c r="T42" i="3"/>
  <c r="T40" i="3"/>
  <c r="T38" i="3"/>
  <c r="T33" i="3"/>
  <c r="Z46" i="3"/>
  <c r="Z45" i="3"/>
  <c r="Z42" i="3"/>
  <c r="Z41" i="3"/>
  <c r="Z38" i="3"/>
  <c r="Z37" i="3"/>
  <c r="F47" i="3"/>
  <c r="Z25" i="3"/>
  <c r="Z32" i="3"/>
  <c r="U25" i="3"/>
  <c r="U32" i="3"/>
  <c r="Y37" i="3"/>
  <c r="T36" i="3"/>
  <c r="Y34" i="3"/>
  <c r="O47" i="3"/>
  <c r="X38" i="3"/>
  <c r="AC38" i="6"/>
  <c r="AC48" i="6" s="1"/>
  <c r="AD48" i="6" s="1"/>
  <c r="Y38" i="3"/>
  <c r="U36" i="3"/>
  <c r="Y36" i="3"/>
  <c r="X45" i="3"/>
  <c r="X41" i="3"/>
  <c r="X40" i="3"/>
  <c r="X37" i="3"/>
  <c r="X36" i="3"/>
  <c r="X35" i="3"/>
  <c r="X33" i="3"/>
  <c r="R36" i="3"/>
  <c r="W33" i="3"/>
  <c r="Y46" i="3"/>
  <c r="R46" i="3"/>
  <c r="W43" i="3"/>
  <c r="R42" i="3"/>
  <c r="W39" i="3"/>
  <c r="W38" i="3"/>
  <c r="R34" i="3"/>
  <c r="Y43" i="3"/>
  <c r="T41" i="3"/>
  <c r="T39" i="3"/>
  <c r="AC39" i="6"/>
  <c r="AC49" i="6" s="1"/>
  <c r="AD49" i="6" s="1"/>
  <c r="U46" i="3"/>
  <c r="U43" i="3"/>
  <c r="U42" i="3"/>
  <c r="U39" i="3"/>
  <c r="U38" i="3"/>
  <c r="AC40" i="6"/>
  <c r="AC50" i="6" s="1"/>
  <c r="AD50" i="6" s="1"/>
  <c r="U34" i="3"/>
  <c r="P47" i="3"/>
  <c r="K47" i="3"/>
  <c r="E47" i="3"/>
  <c r="X43" i="3"/>
  <c r="X39" i="3"/>
  <c r="N47" i="3"/>
  <c r="W40" i="3"/>
  <c r="W37" i="3"/>
  <c r="Y42" i="3"/>
  <c r="Y35" i="3"/>
  <c r="U40" i="3"/>
  <c r="U37" i="3"/>
  <c r="T37" i="3"/>
  <c r="Y32" i="3"/>
  <c r="Y25" i="3"/>
  <c r="X44" i="3"/>
  <c r="S46" i="3"/>
  <c r="S45" i="3"/>
  <c r="S42" i="3"/>
  <c r="S41" i="3"/>
  <c r="S38" i="3"/>
  <c r="S37" i="3"/>
  <c r="D47" i="3"/>
  <c r="X25" i="3"/>
  <c r="X32" i="3"/>
  <c r="X47" i="3" s="1"/>
  <c r="S32" i="3"/>
  <c r="S25" i="3"/>
  <c r="W36" i="3"/>
  <c r="W34" i="3"/>
  <c r="R32" i="3"/>
  <c r="R25" i="3"/>
  <c r="T46" i="3"/>
  <c r="Y33" i="3"/>
  <c r="W44" i="3"/>
  <c r="R43" i="3"/>
  <c r="R40" i="3"/>
  <c r="R39" i="3"/>
  <c r="W35" i="3"/>
  <c r="T43" i="3"/>
  <c r="Y41" i="3"/>
  <c r="Y39" i="3"/>
  <c r="T34" i="3"/>
  <c r="T25" i="3"/>
  <c r="T32" i="3"/>
  <c r="Z44" i="3"/>
  <c r="Z43" i="3"/>
  <c r="Z40" i="3"/>
  <c r="Z39" i="3"/>
  <c r="Z36" i="3"/>
  <c r="Z34" i="3"/>
  <c r="U33" i="3"/>
  <c r="C3" i="3"/>
  <c r="Q23" i="3" s="1"/>
  <c r="L21" i="3"/>
  <c r="F3" i="3"/>
  <c r="G16" i="3" s="1"/>
  <c r="D3" i="3"/>
  <c r="L12" i="3"/>
  <c r="Y47" i="3" l="1"/>
  <c r="Q15" i="3"/>
  <c r="T47" i="3"/>
  <c r="K91" i="6"/>
  <c r="R47" i="3"/>
  <c r="Z47" i="3"/>
  <c r="AD47" i="6"/>
  <c r="L81" i="6" a="1"/>
  <c r="V12" i="3"/>
  <c r="U47" i="3"/>
  <c r="F84" i="6"/>
  <c r="V16" i="3"/>
  <c r="G14" i="3"/>
  <c r="S47" i="3"/>
  <c r="W47" i="3"/>
  <c r="L14" i="3"/>
  <c r="L19" i="3"/>
  <c r="Q13" i="3"/>
  <c r="L10" i="3"/>
  <c r="L22" i="3"/>
  <c r="Q24" i="3"/>
  <c r="G19" i="3"/>
  <c r="L24" i="3"/>
  <c r="L15" i="3"/>
  <c r="Q20" i="3"/>
  <c r="Q10" i="3"/>
  <c r="L17" i="3"/>
  <c r="Q22" i="3"/>
  <c r="G15" i="3"/>
  <c r="L20" i="3"/>
  <c r="L18" i="3"/>
  <c r="Q16" i="3"/>
  <c r="G22" i="3"/>
  <c r="Q12" i="3"/>
  <c r="Q18" i="3"/>
  <c r="G24" i="3"/>
  <c r="L16" i="3"/>
  <c r="Q21" i="3"/>
  <c r="G21" i="3"/>
  <c r="Q11" i="3"/>
  <c r="G18" i="3"/>
  <c r="L23" i="3"/>
  <c r="Q14" i="3"/>
  <c r="G20" i="3"/>
  <c r="L11" i="3"/>
  <c r="Q17" i="3"/>
  <c r="G23" i="3"/>
  <c r="Q19" i="3"/>
  <c r="G17" i="3"/>
  <c r="L44" i="3" l="1"/>
  <c r="L43" i="3"/>
  <c r="G38" i="3"/>
  <c r="F88" i="6"/>
  <c r="G42" i="3"/>
  <c r="AA20" i="3"/>
  <c r="V20" i="3"/>
  <c r="K84" i="6"/>
  <c r="Q38" i="3"/>
  <c r="L37" i="3"/>
  <c r="F91" i="6"/>
  <c r="G45" i="3"/>
  <c r="V23" i="3"/>
  <c r="AA23" i="3"/>
  <c r="K82" i="6"/>
  <c r="Q36" i="3"/>
  <c r="F89" i="6"/>
  <c r="G43" i="3"/>
  <c r="V21" i="3"/>
  <c r="AA21" i="3"/>
  <c r="K86" i="6"/>
  <c r="Q40" i="3"/>
  <c r="L40" i="3"/>
  <c r="L39" i="3"/>
  <c r="L46" i="3"/>
  <c r="L32" i="3"/>
  <c r="V10" i="3"/>
  <c r="L34" i="3"/>
  <c r="K87" i="6"/>
  <c r="Q41" i="3"/>
  <c r="F92" i="6"/>
  <c r="G46" i="3"/>
  <c r="AA24" i="3"/>
  <c r="V24" i="3"/>
  <c r="K85" i="6"/>
  <c r="Q39" i="3"/>
  <c r="K89" i="6"/>
  <c r="Q43" i="3"/>
  <c r="K80" i="6"/>
  <c r="Q34" i="3"/>
  <c r="AA12" i="3"/>
  <c r="L42" i="3"/>
  <c r="K78" i="6"/>
  <c r="Q32" i="3"/>
  <c r="AA10" i="3"/>
  <c r="F87" i="6"/>
  <c r="G41" i="3"/>
  <c r="V19" i="3"/>
  <c r="AA19" i="3"/>
  <c r="K81" i="6"/>
  <c r="Q35" i="3"/>
  <c r="AA13" i="3"/>
  <c r="F82" i="6"/>
  <c r="G36" i="3"/>
  <c r="V14" i="3"/>
  <c r="AA14" i="3"/>
  <c r="L81" i="6"/>
  <c r="Q81" i="6" s="1"/>
  <c r="O81" i="6"/>
  <c r="T81" i="6" s="1"/>
  <c r="M81" i="6"/>
  <c r="R81" i="6" s="1"/>
  <c r="N81" i="6"/>
  <c r="S81" i="6" s="1"/>
  <c r="Q45" i="3"/>
  <c r="K83" i="6"/>
  <c r="Q37" i="3"/>
  <c r="K79" i="6"/>
  <c r="Q33" i="3"/>
  <c r="AA11" i="3"/>
  <c r="K90" i="6"/>
  <c r="Q44" i="3"/>
  <c r="L36" i="3"/>
  <c r="L45" i="3"/>
  <c r="F85" i="6"/>
  <c r="G39" i="3"/>
  <c r="V17" i="3"/>
  <c r="AA17" i="3"/>
  <c r="L33" i="3"/>
  <c r="V11" i="3"/>
  <c r="F86" i="6"/>
  <c r="G40" i="3"/>
  <c r="V18" i="3"/>
  <c r="AA18" i="3"/>
  <c r="L38" i="3"/>
  <c r="F90" i="6"/>
  <c r="G44" i="3"/>
  <c r="AA22" i="3"/>
  <c r="V22" i="3"/>
  <c r="F83" i="6"/>
  <c r="G37" i="3"/>
  <c r="V15" i="3"/>
  <c r="AA15" i="3"/>
  <c r="K88" i="6"/>
  <c r="Q42" i="3"/>
  <c r="K92" i="6"/>
  <c r="Q46" i="3"/>
  <c r="L41" i="3"/>
  <c r="AA16" i="3"/>
  <c r="L25" i="3"/>
  <c r="G25" i="3"/>
  <c r="F93" i="6" s="1"/>
  <c r="Q25" i="3"/>
  <c r="K93" i="6" s="1"/>
  <c r="AA37" i="3" l="1"/>
  <c r="V44" i="3"/>
  <c r="V34" i="3"/>
  <c r="AA34" i="3"/>
  <c r="V42" i="3"/>
  <c r="V37" i="3"/>
  <c r="AA44" i="3"/>
  <c r="AA40" i="3"/>
  <c r="V33" i="3"/>
  <c r="N80" i="6"/>
  <c r="S80" i="6" s="1"/>
  <c r="N89" i="6"/>
  <c r="S89" i="6" s="1"/>
  <c r="N92" i="6"/>
  <c r="S92" i="6" s="1"/>
  <c r="N90" i="6"/>
  <c r="S90" i="6" s="1"/>
  <c r="N82" i="6"/>
  <c r="S82" i="6" s="1"/>
  <c r="N83" i="6"/>
  <c r="S83" i="6" s="1"/>
  <c r="N79" i="6"/>
  <c r="S79" i="6" s="1"/>
  <c r="N78" i="6"/>
  <c r="S78" i="6" s="1"/>
  <c r="N88" i="6"/>
  <c r="S88" i="6" s="1"/>
  <c r="N86" i="6"/>
  <c r="S86" i="6" s="1"/>
  <c r="N87" i="6"/>
  <c r="S87" i="6" s="1"/>
  <c r="N84" i="6"/>
  <c r="S84" i="6" s="1"/>
  <c r="N91" i="6"/>
  <c r="S91" i="6" s="1"/>
  <c r="N85" i="6"/>
  <c r="S85" i="6" s="1"/>
  <c r="AA36" i="3"/>
  <c r="AA35" i="3"/>
  <c r="V41" i="3"/>
  <c r="Q47" i="3"/>
  <c r="AA46" i="3"/>
  <c r="V45" i="3"/>
  <c r="AA42" i="3"/>
  <c r="AA41" i="3"/>
  <c r="V46" i="3"/>
  <c r="AA38" i="3"/>
  <c r="V40" i="3"/>
  <c r="M85" i="6"/>
  <c r="R85" i="6" s="1"/>
  <c r="M90" i="6"/>
  <c r="R90" i="6" s="1"/>
  <c r="M78" i="6"/>
  <c r="R78" i="6" s="1"/>
  <c r="M91" i="6"/>
  <c r="R91" i="6" s="1"/>
  <c r="M92" i="6"/>
  <c r="R92" i="6" s="1"/>
  <c r="M89" i="6"/>
  <c r="R89" i="6" s="1"/>
  <c r="M84" i="6"/>
  <c r="R84" i="6" s="1"/>
  <c r="M86" i="6"/>
  <c r="R86" i="6" s="1"/>
  <c r="M80" i="6"/>
  <c r="R80" i="6" s="1"/>
  <c r="M79" i="6"/>
  <c r="R79" i="6" s="1"/>
  <c r="M88" i="6"/>
  <c r="R88" i="6" s="1"/>
  <c r="M83" i="6"/>
  <c r="R83" i="6" s="1"/>
  <c r="M82" i="6"/>
  <c r="R82" i="6" s="1"/>
  <c r="M87" i="6"/>
  <c r="R87" i="6" s="1"/>
  <c r="V36" i="3"/>
  <c r="AA43" i="3"/>
  <c r="V39" i="3"/>
  <c r="L87" i="6"/>
  <c r="Q87" i="6" s="1"/>
  <c r="L90" i="6"/>
  <c r="Q90" i="6" s="1"/>
  <c r="L79" i="6"/>
  <c r="Q79" i="6" s="1"/>
  <c r="P81" i="6"/>
  <c r="U81" i="6" s="1"/>
  <c r="L88" i="6"/>
  <c r="Q88" i="6" s="1"/>
  <c r="L80" i="6"/>
  <c r="Q80" i="6" s="1"/>
  <c r="L83" i="6"/>
  <c r="Q83" i="6" s="1"/>
  <c r="L86" i="6"/>
  <c r="Q86" i="6" s="1"/>
  <c r="L89" i="6"/>
  <c r="Q89" i="6" s="1"/>
  <c r="L84" i="6"/>
  <c r="Q84" i="6" s="1"/>
  <c r="L91" i="6"/>
  <c r="Q91" i="6" s="1"/>
  <c r="L78" i="6"/>
  <c r="Q78" i="6" s="1"/>
  <c r="L82" i="6"/>
  <c r="Q82" i="6" s="1"/>
  <c r="L85" i="6"/>
  <c r="Q85" i="6" s="1"/>
  <c r="L92" i="6"/>
  <c r="Q92" i="6" s="1"/>
  <c r="AA25" i="3"/>
  <c r="AA32" i="3"/>
  <c r="L47" i="3"/>
  <c r="AA45" i="3"/>
  <c r="AA39" i="3"/>
  <c r="AA33" i="3"/>
  <c r="O91" i="6"/>
  <c r="T91" i="6" s="1"/>
  <c r="O90" i="6"/>
  <c r="T90" i="6" s="1"/>
  <c r="O89" i="6"/>
  <c r="T89" i="6" s="1"/>
  <c r="O87" i="6"/>
  <c r="T87" i="6" s="1"/>
  <c r="O88" i="6"/>
  <c r="T88" i="6" s="1"/>
  <c r="O78" i="6"/>
  <c r="T78" i="6" s="1"/>
  <c r="O80" i="6"/>
  <c r="T80" i="6" s="1"/>
  <c r="O79" i="6"/>
  <c r="T79" i="6" s="1"/>
  <c r="O86" i="6"/>
  <c r="T86" i="6" s="1"/>
  <c r="O83" i="6"/>
  <c r="T83" i="6" s="1"/>
  <c r="O82" i="6"/>
  <c r="T82" i="6" s="1"/>
  <c r="O92" i="6"/>
  <c r="T92" i="6" s="1"/>
  <c r="Y92" i="6" s="1"/>
  <c r="J241" i="9" s="1"/>
  <c r="O84" i="6"/>
  <c r="T84" i="6" s="1"/>
  <c r="O85" i="6"/>
  <c r="T85" i="6" s="1"/>
  <c r="G47" i="3"/>
  <c r="V38" i="3"/>
  <c r="V32" i="3"/>
  <c r="V25" i="3"/>
  <c r="V43" i="3"/>
  <c r="C2" i="2" a="1"/>
  <c r="C2" i="2" s="1"/>
  <c r="M24" i="2"/>
  <c r="M21" i="2"/>
  <c r="M22" i="2"/>
  <c r="M23" i="2"/>
  <c r="M20" i="2"/>
  <c r="M19" i="2"/>
  <c r="M17" i="2"/>
  <c r="M18" i="2"/>
  <c r="M16" i="2"/>
  <c r="M15" i="2"/>
  <c r="M14" i="2"/>
  <c r="M13" i="2"/>
  <c r="M11" i="2"/>
  <c r="M12" i="2"/>
  <c r="M10" i="2"/>
  <c r="L21" i="2"/>
  <c r="L22" i="2"/>
  <c r="L23" i="2"/>
  <c r="L24" i="2"/>
  <c r="L20" i="2"/>
  <c r="L19" i="2"/>
  <c r="L17" i="2"/>
  <c r="L18" i="2"/>
  <c r="L16" i="2"/>
  <c r="L15" i="2"/>
  <c r="L14" i="2"/>
  <c r="L13" i="2"/>
  <c r="L11" i="2"/>
  <c r="L12" i="2"/>
  <c r="L10" i="2"/>
  <c r="K21" i="2"/>
  <c r="K22" i="2"/>
  <c r="K23" i="2"/>
  <c r="K24" i="2"/>
  <c r="K20" i="2"/>
  <c r="K19" i="2"/>
  <c r="K17" i="2"/>
  <c r="K18" i="2"/>
  <c r="K16" i="2"/>
  <c r="K15" i="2"/>
  <c r="K14" i="2"/>
  <c r="K13" i="2"/>
  <c r="K11" i="2"/>
  <c r="K12" i="2"/>
  <c r="K10" i="2"/>
  <c r="I21" i="2"/>
  <c r="I22" i="2"/>
  <c r="I23" i="2"/>
  <c r="I24" i="2"/>
  <c r="I20" i="2"/>
  <c r="I19" i="2"/>
  <c r="I18" i="2"/>
  <c r="I17" i="2"/>
  <c r="I16" i="2"/>
  <c r="I15" i="2"/>
  <c r="I14" i="2"/>
  <c r="I11" i="2"/>
  <c r="I12" i="2"/>
  <c r="I10" i="2"/>
  <c r="H21" i="2"/>
  <c r="H22" i="2"/>
  <c r="H23" i="2"/>
  <c r="H24" i="2"/>
  <c r="H20" i="2"/>
  <c r="H19" i="2"/>
  <c r="H17" i="2"/>
  <c r="H18" i="2"/>
  <c r="H16" i="2"/>
  <c r="H15" i="2"/>
  <c r="H14" i="2"/>
  <c r="H11" i="2"/>
  <c r="H12" i="2"/>
  <c r="H10" i="2"/>
  <c r="G21" i="2"/>
  <c r="G22" i="2"/>
  <c r="G23" i="2"/>
  <c r="G24" i="2"/>
  <c r="G20" i="2"/>
  <c r="G19" i="2"/>
  <c r="G17" i="2"/>
  <c r="G18" i="2"/>
  <c r="G16" i="2"/>
  <c r="G15" i="2"/>
  <c r="G14" i="2"/>
  <c r="G11" i="2"/>
  <c r="G12" i="2"/>
  <c r="G10" i="2"/>
  <c r="E21" i="2"/>
  <c r="E22" i="2"/>
  <c r="E23" i="2"/>
  <c r="E24" i="2"/>
  <c r="E20" i="2"/>
  <c r="E19" i="2"/>
  <c r="E17" i="2"/>
  <c r="E18" i="2"/>
  <c r="E16" i="2"/>
  <c r="E15" i="2"/>
  <c r="E14" i="2"/>
  <c r="D21" i="2"/>
  <c r="D22" i="2"/>
  <c r="D23" i="2"/>
  <c r="D24" i="2"/>
  <c r="D20" i="2"/>
  <c r="D19" i="2"/>
  <c r="D17" i="2"/>
  <c r="D18" i="2"/>
  <c r="D16" i="2"/>
  <c r="D15" i="2"/>
  <c r="D14" i="2"/>
  <c r="C21" i="2"/>
  <c r="C22" i="2"/>
  <c r="C23" i="2"/>
  <c r="C24" i="2"/>
  <c r="C20" i="2"/>
  <c r="C19" i="2"/>
  <c r="C14" i="2"/>
  <c r="C17" i="2"/>
  <c r="C18" i="2"/>
  <c r="C16" i="2"/>
  <c r="C15" i="2"/>
  <c r="V82" i="6" l="1"/>
  <c r="J168" i="9" s="1"/>
  <c r="J316" i="9" s="1"/>
  <c r="W87" i="6"/>
  <c r="J194" i="9" s="1"/>
  <c r="J342" i="9" s="1"/>
  <c r="J389" i="9"/>
  <c r="Y79" i="6"/>
  <c r="J228" i="9" s="1"/>
  <c r="X79" i="6"/>
  <c r="J207" i="9" s="1"/>
  <c r="Y81" i="6"/>
  <c r="J230" i="9" s="1"/>
  <c r="X87" i="6"/>
  <c r="J215" i="9" s="1"/>
  <c r="W81" i="6"/>
  <c r="J188" i="9" s="1"/>
  <c r="V89" i="6"/>
  <c r="J175" i="9" s="1"/>
  <c r="W90" i="6"/>
  <c r="J197" i="9" s="1"/>
  <c r="X92" i="6"/>
  <c r="J220" i="9" s="1"/>
  <c r="Y82" i="6"/>
  <c r="J231" i="9" s="1"/>
  <c r="Y80" i="6"/>
  <c r="J229" i="9" s="1"/>
  <c r="Y89" i="6"/>
  <c r="J238" i="9" s="1"/>
  <c r="Q93" i="6"/>
  <c r="V78" i="6"/>
  <c r="J164" i="9" s="1"/>
  <c r="V86" i="6"/>
  <c r="J172" i="9" s="1"/>
  <c r="W82" i="6"/>
  <c r="J189" i="9" s="1"/>
  <c r="W80" i="6"/>
  <c r="J187" i="9" s="1"/>
  <c r="W92" i="6"/>
  <c r="J199" i="9" s="1"/>
  <c r="W85" i="6"/>
  <c r="J192" i="9" s="1"/>
  <c r="X85" i="6"/>
  <c r="J213" i="9" s="1"/>
  <c r="X86" i="6"/>
  <c r="J214" i="9" s="1"/>
  <c r="X83" i="6"/>
  <c r="J211" i="9" s="1"/>
  <c r="X89" i="6"/>
  <c r="J217" i="9" s="1"/>
  <c r="Y87" i="6"/>
  <c r="J236" i="9" s="1"/>
  <c r="V88" i="6"/>
  <c r="J174" i="9" s="1"/>
  <c r="W79" i="6"/>
  <c r="J186" i="9" s="1"/>
  <c r="Y85" i="6"/>
  <c r="J234" i="9" s="1"/>
  <c r="Y83" i="6"/>
  <c r="J232" i="9" s="1"/>
  <c r="T93" i="6"/>
  <c r="Y78" i="6"/>
  <c r="J227" i="9" s="1"/>
  <c r="Y90" i="6"/>
  <c r="J239" i="9" s="1"/>
  <c r="V92" i="6"/>
  <c r="J178" i="9" s="1"/>
  <c r="V91" i="6"/>
  <c r="J177" i="9" s="1"/>
  <c r="V83" i="6"/>
  <c r="J169" i="9" s="1"/>
  <c r="V79" i="6"/>
  <c r="J165" i="9" s="1"/>
  <c r="W83" i="6"/>
  <c r="J190" i="9" s="1"/>
  <c r="W86" i="6"/>
  <c r="J193" i="9" s="1"/>
  <c r="W91" i="6"/>
  <c r="J198" i="9" s="1"/>
  <c r="X91" i="6"/>
  <c r="J219" i="9" s="1"/>
  <c r="X88" i="6"/>
  <c r="J216" i="9" s="1"/>
  <c r="X82" i="6"/>
  <c r="J210" i="9" s="1"/>
  <c r="X80" i="6"/>
  <c r="J208" i="9" s="1"/>
  <c r="V87" i="6"/>
  <c r="J173" i="9" s="1"/>
  <c r="W89" i="6"/>
  <c r="J196" i="9" s="1"/>
  <c r="V81" i="6"/>
  <c r="J167" i="9" s="1"/>
  <c r="Y84" i="6"/>
  <c r="J233" i="9" s="1"/>
  <c r="Y86" i="6"/>
  <c r="J235" i="9" s="1"/>
  <c r="Y88" i="6"/>
  <c r="J237" i="9" s="1"/>
  <c r="Y91" i="6"/>
  <c r="J240" i="9" s="1"/>
  <c r="V85" i="6"/>
  <c r="J171" i="9" s="1"/>
  <c r="V84" i="6"/>
  <c r="J170" i="9" s="1"/>
  <c r="V80" i="6"/>
  <c r="J166" i="9" s="1"/>
  <c r="V90" i="6"/>
  <c r="J176" i="9" s="1"/>
  <c r="W88" i="6"/>
  <c r="J195" i="9" s="1"/>
  <c r="W84" i="6"/>
  <c r="J191" i="9" s="1"/>
  <c r="R93" i="6"/>
  <c r="W78" i="6"/>
  <c r="J185" i="9" s="1"/>
  <c r="X84" i="6"/>
  <c r="J212" i="9" s="1"/>
  <c r="X78" i="6"/>
  <c r="J206" i="9" s="1"/>
  <c r="S93" i="6"/>
  <c r="X90" i="6"/>
  <c r="J218" i="9" s="1"/>
  <c r="X81" i="6"/>
  <c r="J209" i="9" s="1"/>
  <c r="G38" i="2"/>
  <c r="H36" i="2"/>
  <c r="B67" i="6"/>
  <c r="C43" i="2"/>
  <c r="S21" i="2"/>
  <c r="O21" i="2"/>
  <c r="C64" i="6"/>
  <c r="D40" i="2"/>
  <c r="T18" i="2"/>
  <c r="P18" i="2"/>
  <c r="G43" i="2"/>
  <c r="H45" i="2"/>
  <c r="I34" i="2"/>
  <c r="Q12" i="2"/>
  <c r="I43" i="2"/>
  <c r="F64" i="6"/>
  <c r="K40" i="2"/>
  <c r="G56" i="6"/>
  <c r="L32" i="2"/>
  <c r="T10" i="2"/>
  <c r="G63" i="6"/>
  <c r="L39" i="2"/>
  <c r="H61" i="6"/>
  <c r="M37" i="2"/>
  <c r="H67" i="6"/>
  <c r="M43" i="2"/>
  <c r="P85" i="6"/>
  <c r="U85" i="6" s="1"/>
  <c r="B63" i="6"/>
  <c r="C39" i="2"/>
  <c r="S17" i="2"/>
  <c r="O17" i="2"/>
  <c r="B70" i="6"/>
  <c r="C46" i="2"/>
  <c r="S24" i="2"/>
  <c r="O24" i="2"/>
  <c r="C60" i="6"/>
  <c r="D36" i="2"/>
  <c r="T14" i="2"/>
  <c r="P14" i="2"/>
  <c r="C63" i="6"/>
  <c r="D39" i="2"/>
  <c r="T17" i="2"/>
  <c r="P17" i="2"/>
  <c r="C69" i="6"/>
  <c r="D45" i="2"/>
  <c r="T23" i="2"/>
  <c r="P23" i="2"/>
  <c r="D61" i="6"/>
  <c r="E37" i="2"/>
  <c r="U15" i="2"/>
  <c r="Q15" i="2"/>
  <c r="D65" i="6"/>
  <c r="E41" i="2"/>
  <c r="U19" i="2"/>
  <c r="Q19" i="2"/>
  <c r="D68" i="6"/>
  <c r="E44" i="2"/>
  <c r="U22" i="2"/>
  <c r="Q22" i="2"/>
  <c r="G33" i="2"/>
  <c r="O11" i="2"/>
  <c r="G40" i="2"/>
  <c r="G46" i="2"/>
  <c r="H32" i="2"/>
  <c r="P10" i="2"/>
  <c r="H37" i="2"/>
  <c r="H41" i="2"/>
  <c r="H44" i="2"/>
  <c r="I33" i="2"/>
  <c r="Q11" i="2"/>
  <c r="I39" i="2"/>
  <c r="I46" i="2"/>
  <c r="F56" i="6"/>
  <c r="K32" i="2"/>
  <c r="S10" i="2"/>
  <c r="F60" i="6"/>
  <c r="K36" i="2"/>
  <c r="F63" i="6"/>
  <c r="K39" i="2"/>
  <c r="F69" i="6"/>
  <c r="K45" i="2"/>
  <c r="G58" i="6"/>
  <c r="L34" i="2"/>
  <c r="T12" i="2"/>
  <c r="G61" i="6"/>
  <c r="L37" i="2"/>
  <c r="G65" i="6"/>
  <c r="L41" i="2"/>
  <c r="G68" i="6"/>
  <c r="L44" i="2"/>
  <c r="H57" i="6"/>
  <c r="M33" i="2"/>
  <c r="U11" i="2"/>
  <c r="H62" i="6"/>
  <c r="M38" i="2"/>
  <c r="H66" i="6"/>
  <c r="M42" i="2"/>
  <c r="H70" i="6"/>
  <c r="M46" i="2"/>
  <c r="O93" i="6"/>
  <c r="P82" i="6"/>
  <c r="U82" i="6" s="1"/>
  <c r="P89" i="6"/>
  <c r="U89" i="6" s="1"/>
  <c r="P88" i="6"/>
  <c r="U88" i="6" s="1"/>
  <c r="P87" i="6"/>
  <c r="U87" i="6" s="1"/>
  <c r="M93" i="6"/>
  <c r="N93" i="6"/>
  <c r="B66" i="6"/>
  <c r="C42" i="2"/>
  <c r="S20" i="2"/>
  <c r="O20" i="2"/>
  <c r="C70" i="6"/>
  <c r="D46" i="2"/>
  <c r="T24" i="2"/>
  <c r="P24" i="2"/>
  <c r="D69" i="6"/>
  <c r="E45" i="2"/>
  <c r="U23" i="2"/>
  <c r="Q23" i="2"/>
  <c r="I42" i="2"/>
  <c r="F70" i="6"/>
  <c r="K46" i="2"/>
  <c r="H58" i="6"/>
  <c r="M34" i="2"/>
  <c r="U12" i="2"/>
  <c r="P84" i="6"/>
  <c r="U84" i="6" s="1"/>
  <c r="B61" i="6"/>
  <c r="C37" i="2"/>
  <c r="S15" i="2"/>
  <c r="O15" i="2"/>
  <c r="B69" i="6"/>
  <c r="C45" i="2"/>
  <c r="S23" i="2"/>
  <c r="O23" i="2"/>
  <c r="C65" i="6"/>
  <c r="D41" i="2"/>
  <c r="T19" i="2"/>
  <c r="P19" i="2"/>
  <c r="D62" i="6"/>
  <c r="E38" i="2"/>
  <c r="U16" i="2"/>
  <c r="Q16" i="2"/>
  <c r="D66" i="6"/>
  <c r="E42" i="2"/>
  <c r="U20" i="2"/>
  <c r="Q20" i="2"/>
  <c r="D67" i="6"/>
  <c r="E43" i="2"/>
  <c r="U21" i="2"/>
  <c r="Q21" i="2"/>
  <c r="G39" i="2"/>
  <c r="H38" i="2"/>
  <c r="H43" i="2"/>
  <c r="I40" i="2"/>
  <c r="F58" i="6"/>
  <c r="K34" i="2"/>
  <c r="S12" i="2"/>
  <c r="F68" i="6"/>
  <c r="K44" i="2"/>
  <c r="G66" i="6"/>
  <c r="L42" i="2"/>
  <c r="H59" i="6"/>
  <c r="M35" i="2"/>
  <c r="U13" i="2"/>
  <c r="H69" i="6"/>
  <c r="M45" i="2"/>
  <c r="V47" i="3"/>
  <c r="P92" i="6"/>
  <c r="U92" i="6" s="1"/>
  <c r="P78" i="6"/>
  <c r="U78" i="6" s="1"/>
  <c r="L93" i="6"/>
  <c r="P86" i="6"/>
  <c r="U86" i="6" s="1"/>
  <c r="B64" i="6"/>
  <c r="C40" i="2"/>
  <c r="S18" i="2"/>
  <c r="O18" i="2"/>
  <c r="D60" i="6"/>
  <c r="E36" i="2"/>
  <c r="U14" i="2"/>
  <c r="Q14" i="2"/>
  <c r="D63" i="6"/>
  <c r="E39" i="2"/>
  <c r="U17" i="2"/>
  <c r="Q17" i="2"/>
  <c r="G34" i="2"/>
  <c r="O12" i="2"/>
  <c r="G42" i="2"/>
  <c r="H39" i="2"/>
  <c r="I38" i="2"/>
  <c r="F59" i="6"/>
  <c r="K35" i="2"/>
  <c r="S13" i="2"/>
  <c r="G60" i="6"/>
  <c r="L36" i="2"/>
  <c r="G69" i="6"/>
  <c r="L45" i="2"/>
  <c r="H65" i="6"/>
  <c r="M41" i="2"/>
  <c r="AA47" i="3"/>
  <c r="P80" i="6"/>
  <c r="U80" i="6" s="1"/>
  <c r="P90" i="6"/>
  <c r="U90" i="6" s="1"/>
  <c r="B60" i="6"/>
  <c r="C36" i="2"/>
  <c r="S14" i="2"/>
  <c r="O14" i="2"/>
  <c r="C61" i="6"/>
  <c r="D37" i="2"/>
  <c r="T15" i="2"/>
  <c r="P15" i="2"/>
  <c r="C68" i="6"/>
  <c r="D44" i="2"/>
  <c r="T22" i="2"/>
  <c r="P22" i="2"/>
  <c r="G36" i="2"/>
  <c r="G45" i="2"/>
  <c r="H34" i="2"/>
  <c r="P12" i="2"/>
  <c r="H42" i="2"/>
  <c r="I36" i="2"/>
  <c r="I45" i="2"/>
  <c r="F61" i="6"/>
  <c r="K37" i="2"/>
  <c r="F65" i="6"/>
  <c r="K41" i="2"/>
  <c r="G57" i="6"/>
  <c r="L33" i="2"/>
  <c r="T11" i="2"/>
  <c r="G62" i="6"/>
  <c r="L38" i="2"/>
  <c r="G67" i="6"/>
  <c r="L43" i="2"/>
  <c r="H64" i="6"/>
  <c r="M40" i="2"/>
  <c r="B62" i="6"/>
  <c r="C38" i="2"/>
  <c r="S16" i="2"/>
  <c r="O16" i="2"/>
  <c r="B65" i="6"/>
  <c r="C41" i="2"/>
  <c r="S19" i="2"/>
  <c r="O19" i="2"/>
  <c r="B68" i="6"/>
  <c r="C44" i="2"/>
  <c r="S22" i="2"/>
  <c r="O22" i="2"/>
  <c r="C62" i="6"/>
  <c r="D38" i="2"/>
  <c r="T16" i="2"/>
  <c r="P16" i="2"/>
  <c r="C66" i="6"/>
  <c r="D42" i="2"/>
  <c r="T20" i="2"/>
  <c r="P20" i="2"/>
  <c r="C67" i="6"/>
  <c r="D43" i="2"/>
  <c r="T21" i="2"/>
  <c r="P21" i="2"/>
  <c r="D64" i="6"/>
  <c r="E40" i="2"/>
  <c r="U18" i="2"/>
  <c r="Q18" i="2"/>
  <c r="D70" i="6"/>
  <c r="E46" i="2"/>
  <c r="U24" i="2"/>
  <c r="Q24" i="2"/>
  <c r="G32" i="2"/>
  <c r="O10" i="2"/>
  <c r="G37" i="2"/>
  <c r="G41" i="2"/>
  <c r="G44" i="2"/>
  <c r="H33" i="2"/>
  <c r="P11" i="2"/>
  <c r="H40" i="2"/>
  <c r="H46" i="2"/>
  <c r="I32" i="2"/>
  <c r="Q10" i="2"/>
  <c r="I37" i="2"/>
  <c r="I41" i="2"/>
  <c r="I44" i="2"/>
  <c r="F57" i="6"/>
  <c r="K33" i="2"/>
  <c r="S11" i="2"/>
  <c r="F62" i="6"/>
  <c r="K38" i="2"/>
  <c r="F66" i="6"/>
  <c r="K42" i="2"/>
  <c r="F67" i="6"/>
  <c r="K43" i="2"/>
  <c r="G59" i="6"/>
  <c r="L35" i="2"/>
  <c r="T13" i="2"/>
  <c r="G64" i="6"/>
  <c r="L40" i="2"/>
  <c r="G70" i="6"/>
  <c r="L46" i="2"/>
  <c r="H56" i="6"/>
  <c r="M32" i="2"/>
  <c r="U10" i="2"/>
  <c r="H60" i="6"/>
  <c r="M36" i="2"/>
  <c r="H63" i="6"/>
  <c r="M39" i="2"/>
  <c r="H68" i="6"/>
  <c r="M44" i="2"/>
  <c r="P91" i="6"/>
  <c r="U91" i="6" s="1"/>
  <c r="P83" i="6"/>
  <c r="U83" i="6" s="1"/>
  <c r="P79" i="6"/>
  <c r="U79" i="6" s="1"/>
  <c r="E2" i="2"/>
  <c r="D2" i="2"/>
  <c r="D25" i="2"/>
  <c r="C71" i="6" s="1"/>
  <c r="C25" i="2"/>
  <c r="B71" i="6" s="1"/>
  <c r="M25" i="2"/>
  <c r="H71" i="6" s="1"/>
  <c r="L25" i="2"/>
  <c r="G71" i="6" s="1"/>
  <c r="K25" i="2"/>
  <c r="F71" i="6" s="1"/>
  <c r="I25" i="2"/>
  <c r="H25" i="2"/>
  <c r="G25" i="2"/>
  <c r="E25" i="2"/>
  <c r="D71" i="6" s="1"/>
  <c r="J354" i="9" l="1"/>
  <c r="J221" i="9"/>
  <c r="J369" i="9" s="1"/>
  <c r="J318" i="9"/>
  <c r="J321" i="9"/>
  <c r="J313" i="9"/>
  <c r="J382" i="9"/>
  <c r="J320" i="9"/>
  <c r="J377" i="9"/>
  <c r="J355" i="9"/>
  <c r="J357" i="9"/>
  <c r="J406" i="9" s="1"/>
  <c r="J426" i="9" s="1"/>
  <c r="J452" i="9" s="1"/>
  <c r="J477" i="9" s="1"/>
  <c r="I209" i="9"/>
  <c r="I357" i="9" s="1"/>
  <c r="I406" i="9" s="1"/>
  <c r="I426" i="9" s="1"/>
  <c r="I452" i="9" s="1"/>
  <c r="I477" i="9" s="1"/>
  <c r="H209" i="9"/>
  <c r="K209" i="9"/>
  <c r="K357" i="9" s="1"/>
  <c r="K406" i="9" s="1"/>
  <c r="K426" i="9" s="1"/>
  <c r="K452" i="9" s="1"/>
  <c r="K477" i="9" s="1"/>
  <c r="G209" i="9"/>
  <c r="G357" i="9" s="1"/>
  <c r="G406" i="9" s="1"/>
  <c r="G426" i="9" s="1"/>
  <c r="G452" i="9" s="1"/>
  <c r="G477" i="9" s="1"/>
  <c r="F209" i="9"/>
  <c r="F357" i="9" s="1"/>
  <c r="F406" i="9" s="1"/>
  <c r="F426" i="9" s="1"/>
  <c r="F452" i="9" s="1"/>
  <c r="F477" i="9" s="1"/>
  <c r="J360" i="9"/>
  <c r="J343" i="9"/>
  <c r="J319" i="9"/>
  <c r="J381" i="9"/>
  <c r="J356" i="9"/>
  <c r="K208" i="9"/>
  <c r="K356" i="9" s="1"/>
  <c r="J346" i="9"/>
  <c r="J317" i="9"/>
  <c r="J375" i="9"/>
  <c r="J242" i="9"/>
  <c r="J390" i="9" s="1"/>
  <c r="J334" i="9"/>
  <c r="J359" i="9"/>
  <c r="J347" i="9"/>
  <c r="J312" i="9"/>
  <c r="J179" i="9"/>
  <c r="J327" i="9" s="1"/>
  <c r="J379" i="9"/>
  <c r="J336" i="9"/>
  <c r="J404" i="9" s="1"/>
  <c r="J424" i="9" s="1"/>
  <c r="J450" i="9" s="1"/>
  <c r="J475" i="9" s="1"/>
  <c r="H188" i="9"/>
  <c r="G188" i="9"/>
  <c r="G336" i="9" s="1"/>
  <c r="G404" i="9" s="1"/>
  <c r="I188" i="9"/>
  <c r="I336" i="9" s="1"/>
  <c r="I404" i="9" s="1"/>
  <c r="I424" i="9" s="1"/>
  <c r="I450" i="9" s="1"/>
  <c r="I475" i="9" s="1"/>
  <c r="K188" i="9"/>
  <c r="K336" i="9" s="1"/>
  <c r="K404" i="9" s="1"/>
  <c r="K424" i="9" s="1"/>
  <c r="K450" i="9" s="1"/>
  <c r="K475" i="9" s="1"/>
  <c r="F188" i="9"/>
  <c r="F336" i="9" s="1"/>
  <c r="F404" i="9" s="1"/>
  <c r="F424" i="9" s="1"/>
  <c r="F450" i="9" s="1"/>
  <c r="F475" i="9" s="1"/>
  <c r="J376" i="9"/>
  <c r="J339" i="9"/>
  <c r="J340" i="9"/>
  <c r="J366" i="9"/>
  <c r="J333" i="9"/>
  <c r="J200" i="9"/>
  <c r="J348" i="9" s="1"/>
  <c r="J324" i="9"/>
  <c r="J388" i="9"/>
  <c r="J315" i="9"/>
  <c r="J402" i="9" s="1"/>
  <c r="G167" i="9"/>
  <c r="G315" i="9" s="1"/>
  <c r="G402" i="9" s="1"/>
  <c r="G422" i="9" s="1"/>
  <c r="G448" i="9" s="1"/>
  <c r="G473" i="9" s="1"/>
  <c r="F167" i="9"/>
  <c r="F315" i="9" s="1"/>
  <c r="F402" i="9" s="1"/>
  <c r="K167" i="9"/>
  <c r="K315" i="9" s="1"/>
  <c r="K402" i="9" s="1"/>
  <c r="I167" i="9"/>
  <c r="I315" i="9" s="1"/>
  <c r="I402" i="9" s="1"/>
  <c r="H167" i="9"/>
  <c r="J358" i="9"/>
  <c r="J341" i="9"/>
  <c r="J325" i="9"/>
  <c r="J322" i="9"/>
  <c r="J362" i="9"/>
  <c r="J335" i="9"/>
  <c r="J368" i="9"/>
  <c r="J363" i="9"/>
  <c r="J383" i="9"/>
  <c r="J367" i="9"/>
  <c r="J387" i="9"/>
  <c r="J365" i="9"/>
  <c r="J323" i="9"/>
  <c r="J314" i="9"/>
  <c r="J385" i="9"/>
  <c r="J344" i="9"/>
  <c r="J364" i="9"/>
  <c r="J338" i="9"/>
  <c r="J326" i="9"/>
  <c r="J380" i="9"/>
  <c r="J384" i="9"/>
  <c r="J361" i="9"/>
  <c r="J337" i="9"/>
  <c r="J386" i="9"/>
  <c r="J345" i="9"/>
  <c r="J378" i="9"/>
  <c r="J408" i="9" s="1"/>
  <c r="J428" i="9" s="1"/>
  <c r="J454" i="9" s="1"/>
  <c r="J479" i="9" s="1"/>
  <c r="G230" i="9"/>
  <c r="G378" i="9" s="1"/>
  <c r="G408" i="9" s="1"/>
  <c r="G428" i="9" s="1"/>
  <c r="G454" i="9" s="1"/>
  <c r="G479" i="9" s="1"/>
  <c r="K230" i="9"/>
  <c r="K378" i="9" s="1"/>
  <c r="K408" i="9" s="1"/>
  <c r="K428" i="9" s="1"/>
  <c r="K454" i="9" s="1"/>
  <c r="K479" i="9" s="1"/>
  <c r="F230" i="9"/>
  <c r="F378" i="9" s="1"/>
  <c r="F408" i="9" s="1"/>
  <c r="F428" i="9" s="1"/>
  <c r="F454" i="9" s="1"/>
  <c r="F479" i="9" s="1"/>
  <c r="H230" i="9"/>
  <c r="H378" i="9" s="1"/>
  <c r="H408" i="9" s="1"/>
  <c r="H428" i="9" s="1"/>
  <c r="H454" i="9" s="1"/>
  <c r="H479" i="9" s="1"/>
  <c r="I230" i="9"/>
  <c r="I378" i="9" s="1"/>
  <c r="I408" i="9" s="1"/>
  <c r="I428" i="9" s="1"/>
  <c r="I454" i="9" s="1"/>
  <c r="I479" i="9" s="1"/>
  <c r="Z91" i="6"/>
  <c r="W93" i="6"/>
  <c r="Z81" i="6"/>
  <c r="Z88" i="6"/>
  <c r="V93" i="6"/>
  <c r="Z80" i="6"/>
  <c r="Z86" i="6"/>
  <c r="Z89" i="6"/>
  <c r="Z85" i="6"/>
  <c r="Z84" i="6"/>
  <c r="Z82" i="6"/>
  <c r="X93" i="6"/>
  <c r="Z90" i="6"/>
  <c r="Z92" i="6"/>
  <c r="Z79" i="6"/>
  <c r="Z83" i="6"/>
  <c r="U93" i="6"/>
  <c r="Z78" i="6"/>
  <c r="Z87" i="6"/>
  <c r="Y93" i="6"/>
  <c r="Q46" i="2"/>
  <c r="T46" i="2"/>
  <c r="P43" i="2"/>
  <c r="P42" i="2"/>
  <c r="O44" i="2"/>
  <c r="O41" i="2"/>
  <c r="U45" i="2"/>
  <c r="S42" i="2"/>
  <c r="M47" i="2"/>
  <c r="AD40" i="6"/>
  <c r="Q40" i="2"/>
  <c r="P38" i="2"/>
  <c r="O38" i="2"/>
  <c r="P34" i="2"/>
  <c r="K47" i="2"/>
  <c r="U44" i="2"/>
  <c r="T45" i="2"/>
  <c r="S46" i="2"/>
  <c r="O43" i="2"/>
  <c r="E3" i="2"/>
  <c r="Q32" i="2"/>
  <c r="Q25" i="2"/>
  <c r="P33" i="2"/>
  <c r="U46" i="2"/>
  <c r="U40" i="2"/>
  <c r="T43" i="2"/>
  <c r="T42" i="2"/>
  <c r="T38" i="2"/>
  <c r="S44" i="2"/>
  <c r="S41" i="2"/>
  <c r="S38" i="2"/>
  <c r="T44" i="2"/>
  <c r="T37" i="2"/>
  <c r="S36" i="2"/>
  <c r="S35" i="2"/>
  <c r="Q39" i="2"/>
  <c r="Q36" i="2"/>
  <c r="O40" i="2"/>
  <c r="P93" i="6"/>
  <c r="AC36" i="6"/>
  <c r="Q43" i="2"/>
  <c r="Q42" i="2"/>
  <c r="Q38" i="2"/>
  <c r="P41" i="2"/>
  <c r="O45" i="2"/>
  <c r="O37" i="2"/>
  <c r="U34" i="2"/>
  <c r="U33" i="2"/>
  <c r="P32" i="2"/>
  <c r="P25" i="2"/>
  <c r="O33" i="2"/>
  <c r="D47" i="2"/>
  <c r="T40" i="2"/>
  <c r="S43" i="2"/>
  <c r="AC35" i="6"/>
  <c r="P37" i="2"/>
  <c r="Q33" i="2"/>
  <c r="U37" i="2"/>
  <c r="T36" i="2"/>
  <c r="Q34" i="2"/>
  <c r="AD37" i="6"/>
  <c r="T35" i="2"/>
  <c r="I47" i="2"/>
  <c r="O32" i="2"/>
  <c r="O25" i="2"/>
  <c r="T33" i="2"/>
  <c r="C47" i="2"/>
  <c r="U39" i="2"/>
  <c r="U36" i="2"/>
  <c r="S40" i="2"/>
  <c r="S34" i="2"/>
  <c r="U43" i="2"/>
  <c r="U42" i="2"/>
  <c r="U38" i="2"/>
  <c r="T41" i="2"/>
  <c r="S45" i="2"/>
  <c r="S37" i="2"/>
  <c r="T34" i="2"/>
  <c r="H47" i="2"/>
  <c r="T32" i="2"/>
  <c r="T25" i="2"/>
  <c r="P44" i="2"/>
  <c r="O36" i="2"/>
  <c r="AD39" i="6"/>
  <c r="U41" i="2"/>
  <c r="T39" i="2"/>
  <c r="S39" i="2"/>
  <c r="P40" i="2"/>
  <c r="U32" i="2"/>
  <c r="U25" i="2"/>
  <c r="S33" i="2"/>
  <c r="G47" i="2"/>
  <c r="AC34" i="6"/>
  <c r="O34" i="2"/>
  <c r="E47" i="2"/>
  <c r="U35" i="2"/>
  <c r="Q45" i="2"/>
  <c r="P46" i="2"/>
  <c r="O42" i="2"/>
  <c r="S32" i="2"/>
  <c r="S25" i="2"/>
  <c r="Q44" i="2"/>
  <c r="Q41" i="2"/>
  <c r="Q37" i="2"/>
  <c r="P45" i="2"/>
  <c r="P39" i="2"/>
  <c r="P36" i="2"/>
  <c r="O46" i="2"/>
  <c r="O39" i="2"/>
  <c r="AD38" i="6"/>
  <c r="L47" i="2"/>
  <c r="C3" i="2"/>
  <c r="D3" i="2"/>
  <c r="K185" i="9" l="1"/>
  <c r="K187" i="9"/>
  <c r="K335" i="9" s="1"/>
  <c r="K186" i="9"/>
  <c r="K166" i="9"/>
  <c r="K314" i="9" s="1"/>
  <c r="K206" i="9"/>
  <c r="F410" i="9"/>
  <c r="F430" i="9" s="1"/>
  <c r="F456" i="9" s="1"/>
  <c r="F422" i="9"/>
  <c r="F448" i="9" s="1"/>
  <c r="F473" i="9" s="1"/>
  <c r="F481" i="9" s="1"/>
  <c r="K229" i="9"/>
  <c r="K377" i="9" s="1"/>
  <c r="H315" i="9"/>
  <c r="H402" i="9" s="1"/>
  <c r="H166" i="9"/>
  <c r="H164" i="9"/>
  <c r="H175" i="9"/>
  <c r="H168" i="9"/>
  <c r="H178" i="9"/>
  <c r="H177" i="9"/>
  <c r="H176" i="9"/>
  <c r="H171" i="9"/>
  <c r="H169" i="9"/>
  <c r="H174" i="9"/>
  <c r="H173" i="9"/>
  <c r="H172" i="9"/>
  <c r="H165" i="9"/>
  <c r="H170" i="9"/>
  <c r="K192" i="9"/>
  <c r="K340" i="9" s="1"/>
  <c r="G410" i="9"/>
  <c r="G430" i="9" s="1"/>
  <c r="G456" i="9" s="1"/>
  <c r="G424" i="9"/>
  <c r="G450" i="9" s="1"/>
  <c r="G475" i="9" s="1"/>
  <c r="G481" i="9" s="1"/>
  <c r="K198" i="9"/>
  <c r="K346" i="9" s="1"/>
  <c r="K195" i="9"/>
  <c r="K343" i="9" s="1"/>
  <c r="I410" i="9"/>
  <c r="I430" i="9" s="1"/>
  <c r="I456" i="9" s="1"/>
  <c r="I422" i="9"/>
  <c r="I448" i="9" s="1"/>
  <c r="I473" i="9" s="1"/>
  <c r="I481" i="9" s="1"/>
  <c r="J422" i="9"/>
  <c r="J448" i="9" s="1"/>
  <c r="J473" i="9" s="1"/>
  <c r="J481" i="9" s="1"/>
  <c r="J410" i="9"/>
  <c r="J430" i="9" s="1"/>
  <c r="J456" i="9" s="1"/>
  <c r="H336" i="9"/>
  <c r="H404" i="9" s="1"/>
  <c r="H424" i="9" s="1"/>
  <c r="H450" i="9" s="1"/>
  <c r="H475" i="9" s="1"/>
  <c r="H192" i="9"/>
  <c r="H191" i="9"/>
  <c r="H190" i="9"/>
  <c r="H189" i="9"/>
  <c r="H195" i="9"/>
  <c r="H193" i="9"/>
  <c r="H186" i="9"/>
  <c r="H187" i="9"/>
  <c r="H185" i="9"/>
  <c r="H196" i="9"/>
  <c r="H199" i="9"/>
  <c r="H198" i="9"/>
  <c r="H197" i="9"/>
  <c r="H194" i="9"/>
  <c r="K164" i="9"/>
  <c r="K207" i="9"/>
  <c r="K165" i="9"/>
  <c r="K313" i="9" s="1"/>
  <c r="K228" i="9"/>
  <c r="K376" i="9" s="1"/>
  <c r="K410" i="9"/>
  <c r="K430" i="9" s="1"/>
  <c r="K456" i="9" s="1"/>
  <c r="K422" i="9"/>
  <c r="K448" i="9" s="1"/>
  <c r="K473" i="9" s="1"/>
  <c r="K481" i="9" s="1"/>
  <c r="K333" i="9"/>
  <c r="K191" i="9"/>
  <c r="K339" i="9" s="1"/>
  <c r="K227" i="9"/>
  <c r="H357" i="9"/>
  <c r="H406" i="9" s="1"/>
  <c r="H426" i="9" s="1"/>
  <c r="H452" i="9" s="1"/>
  <c r="H477" i="9" s="1"/>
  <c r="H239" i="9"/>
  <c r="H213" i="9"/>
  <c r="H228" i="9"/>
  <c r="H208" i="9"/>
  <c r="H229" i="9"/>
  <c r="H206" i="9"/>
  <c r="H227" i="9"/>
  <c r="H217" i="9"/>
  <c r="H233" i="9"/>
  <c r="H232" i="9"/>
  <c r="H235" i="9"/>
  <c r="H207" i="9"/>
  <c r="H220" i="9"/>
  <c r="H241" i="9"/>
  <c r="H219" i="9"/>
  <c r="H240" i="9"/>
  <c r="H218" i="9"/>
  <c r="H212" i="9"/>
  <c r="H231" i="9"/>
  <c r="H238" i="9"/>
  <c r="H216" i="9"/>
  <c r="H237" i="9"/>
  <c r="H215" i="9"/>
  <c r="H236" i="9"/>
  <c r="H214" i="9"/>
  <c r="H234" i="9"/>
  <c r="H211" i="9"/>
  <c r="H210" i="9"/>
  <c r="K194" i="9"/>
  <c r="K342" i="9" s="1"/>
  <c r="Z93" i="6"/>
  <c r="Q47" i="2"/>
  <c r="S47" i="2"/>
  <c r="U47" i="2"/>
  <c r="AD35" i="6"/>
  <c r="AC45" i="6"/>
  <c r="P47" i="2"/>
  <c r="AD34" i="6"/>
  <c r="AC44" i="6"/>
  <c r="T47" i="2"/>
  <c r="O47" i="2"/>
  <c r="AD36" i="6"/>
  <c r="AC46" i="6"/>
  <c r="N21" i="2"/>
  <c r="N13" i="2"/>
  <c r="J21" i="2"/>
  <c r="N17" i="2"/>
  <c r="J17" i="2"/>
  <c r="J24" i="2"/>
  <c r="N19" i="2"/>
  <c r="J15" i="2"/>
  <c r="N11" i="2"/>
  <c r="N15" i="2"/>
  <c r="J16" i="2"/>
  <c r="N10" i="2"/>
  <c r="N22" i="2"/>
  <c r="J19" i="2"/>
  <c r="N16" i="2"/>
  <c r="N18" i="2"/>
  <c r="J20" i="2"/>
  <c r="N14" i="2"/>
  <c r="N12" i="2"/>
  <c r="J14" i="2"/>
  <c r="J22" i="2"/>
  <c r="N20" i="2"/>
  <c r="J18" i="2"/>
  <c r="N23" i="2"/>
  <c r="J23" i="2"/>
  <c r="N24" i="2"/>
  <c r="F23" i="2"/>
  <c r="F19" i="2"/>
  <c r="F15" i="2"/>
  <c r="F20" i="2"/>
  <c r="F21" i="2"/>
  <c r="F16" i="2"/>
  <c r="F18" i="2"/>
  <c r="F17" i="2"/>
  <c r="F14" i="2"/>
  <c r="F22" i="2"/>
  <c r="J10" i="2"/>
  <c r="F24" i="2"/>
  <c r="J12" i="2"/>
  <c r="J11" i="2"/>
  <c r="K189" i="9" l="1"/>
  <c r="K337" i="9" s="1"/>
  <c r="K212" i="9"/>
  <c r="K360" i="9" s="1"/>
  <c r="K196" i="9"/>
  <c r="K344" i="9" s="1"/>
  <c r="K354" i="9"/>
  <c r="K199" i="9"/>
  <c r="K347" i="9" s="1"/>
  <c r="K197" i="9"/>
  <c r="K345" i="9" s="1"/>
  <c r="K217" i="9"/>
  <c r="K365" i="9" s="1"/>
  <c r="K334" i="9"/>
  <c r="K190" i="9"/>
  <c r="K338" i="9" s="1"/>
  <c r="K193" i="9"/>
  <c r="K341" i="9" s="1"/>
  <c r="H363" i="9"/>
  <c r="H382" i="9"/>
  <c r="H385" i="9"/>
  <c r="H360" i="9"/>
  <c r="H389" i="9"/>
  <c r="H380" i="9"/>
  <c r="H221" i="9"/>
  <c r="H369" i="9" s="1"/>
  <c r="H354" i="9"/>
  <c r="I206" i="9"/>
  <c r="D206" i="9"/>
  <c r="F206" i="9"/>
  <c r="G206" i="9"/>
  <c r="E206" i="9"/>
  <c r="H361" i="9"/>
  <c r="K375" i="9"/>
  <c r="K238" i="9"/>
  <c r="K386" i="9" s="1"/>
  <c r="K235" i="9"/>
  <c r="K383" i="9" s="1"/>
  <c r="K237" i="9"/>
  <c r="K385" i="9" s="1"/>
  <c r="K232" i="9"/>
  <c r="K380" i="9" s="1"/>
  <c r="K241" i="9"/>
  <c r="K389" i="9" s="1"/>
  <c r="K234" i="9"/>
  <c r="K382" i="9" s="1"/>
  <c r="K233" i="9"/>
  <c r="K381" i="9" s="1"/>
  <c r="K231" i="9"/>
  <c r="K379" i="9" s="1"/>
  <c r="K240" i="9"/>
  <c r="K388" i="9" s="1"/>
  <c r="K239" i="9"/>
  <c r="K387" i="9" s="1"/>
  <c r="K236" i="9"/>
  <c r="K384" i="9" s="1"/>
  <c r="H345" i="9"/>
  <c r="H200" i="9"/>
  <c r="H348" i="9" s="1"/>
  <c r="H333" i="9"/>
  <c r="I185" i="9"/>
  <c r="G185" i="9"/>
  <c r="F185" i="9"/>
  <c r="E185" i="9"/>
  <c r="D185" i="9"/>
  <c r="H343" i="9"/>
  <c r="H340" i="9"/>
  <c r="H318" i="9"/>
  <c r="H322" i="9"/>
  <c r="H325" i="9"/>
  <c r="H312" i="9"/>
  <c r="D164" i="9"/>
  <c r="E164" i="9"/>
  <c r="F164" i="9"/>
  <c r="H179" i="9"/>
  <c r="H327" i="9" s="1"/>
  <c r="G164" i="9"/>
  <c r="I164" i="9"/>
  <c r="H364" i="9"/>
  <c r="H368" i="9"/>
  <c r="H381" i="9"/>
  <c r="H377" i="9"/>
  <c r="G229" i="9"/>
  <c r="G377" i="9" s="1"/>
  <c r="I229" i="9"/>
  <c r="F229" i="9"/>
  <c r="F377" i="9" s="1"/>
  <c r="E229" i="9"/>
  <c r="E377" i="9" s="1"/>
  <c r="D229" i="9"/>
  <c r="D377" i="9" s="1"/>
  <c r="H387" i="9"/>
  <c r="K355" i="9"/>
  <c r="K211" i="9"/>
  <c r="K359" i="9" s="1"/>
  <c r="K210" i="9"/>
  <c r="K358" i="9" s="1"/>
  <c r="K214" i="9"/>
  <c r="K362" i="9" s="1"/>
  <c r="K220" i="9"/>
  <c r="K368" i="9" s="1"/>
  <c r="K216" i="9"/>
  <c r="K364" i="9" s="1"/>
  <c r="H346" i="9"/>
  <c r="H335" i="9"/>
  <c r="D187" i="9"/>
  <c r="D335" i="9" s="1"/>
  <c r="I187" i="9"/>
  <c r="I335" i="9" s="1"/>
  <c r="G187" i="9"/>
  <c r="G335" i="9" s="1"/>
  <c r="E187" i="9"/>
  <c r="E335" i="9" s="1"/>
  <c r="F187" i="9"/>
  <c r="F335" i="9" s="1"/>
  <c r="H337" i="9"/>
  <c r="K213" i="9"/>
  <c r="K361" i="9" s="1"/>
  <c r="H313" i="9"/>
  <c r="F165" i="9"/>
  <c r="F313" i="9" s="1"/>
  <c r="G165" i="9"/>
  <c r="G313" i="9" s="1"/>
  <c r="D165" i="9"/>
  <c r="D313" i="9" s="1"/>
  <c r="I165" i="9"/>
  <c r="I313" i="9" s="1"/>
  <c r="E165" i="9"/>
  <c r="E313" i="9" s="1"/>
  <c r="H317" i="9"/>
  <c r="H326" i="9"/>
  <c r="H314" i="9"/>
  <c r="F166" i="9"/>
  <c r="F314" i="9" s="1"/>
  <c r="I166" i="9"/>
  <c r="I314" i="9" s="1"/>
  <c r="E166" i="9"/>
  <c r="E314" i="9" s="1"/>
  <c r="D166" i="9"/>
  <c r="D314" i="9" s="1"/>
  <c r="G166" i="9"/>
  <c r="G314" i="9" s="1"/>
  <c r="H362" i="9"/>
  <c r="H366" i="9"/>
  <c r="H358" i="9"/>
  <c r="H384" i="9"/>
  <c r="H386" i="9"/>
  <c r="H388" i="9"/>
  <c r="H355" i="9"/>
  <c r="E207" i="9"/>
  <c r="E355" i="9" s="1"/>
  <c r="G207" i="9"/>
  <c r="G355" i="9" s="1"/>
  <c r="F207" i="9"/>
  <c r="F355" i="9" s="1"/>
  <c r="I207" i="9"/>
  <c r="I355" i="9" s="1"/>
  <c r="D207" i="9"/>
  <c r="D355" i="9" s="1"/>
  <c r="H365" i="9"/>
  <c r="H356" i="9"/>
  <c r="E208" i="9"/>
  <c r="E356" i="9" s="1"/>
  <c r="F208" i="9"/>
  <c r="F356" i="9" s="1"/>
  <c r="D208" i="9"/>
  <c r="D356" i="9" s="1"/>
  <c r="I208" i="9"/>
  <c r="I356" i="9" s="1"/>
  <c r="G208" i="9"/>
  <c r="G356" i="9" s="1"/>
  <c r="K218" i="9"/>
  <c r="K366" i="9" s="1"/>
  <c r="K312" i="9"/>
  <c r="K170" i="9"/>
  <c r="K318" i="9" s="1"/>
  <c r="K172" i="9"/>
  <c r="K320" i="9" s="1"/>
  <c r="K171" i="9"/>
  <c r="K319" i="9" s="1"/>
  <c r="K169" i="9"/>
  <c r="K317" i="9" s="1"/>
  <c r="K168" i="9"/>
  <c r="K316" i="9" s="1"/>
  <c r="K178" i="9"/>
  <c r="K326" i="9" s="1"/>
  <c r="K176" i="9"/>
  <c r="K324" i="9" s="1"/>
  <c r="K174" i="9"/>
  <c r="K322" i="9" s="1"/>
  <c r="K175" i="9"/>
  <c r="K323" i="9" s="1"/>
  <c r="K173" i="9"/>
  <c r="K321" i="9" s="1"/>
  <c r="K177" i="9"/>
  <c r="K325" i="9" s="1"/>
  <c r="H347" i="9"/>
  <c r="H334" i="9"/>
  <c r="E186" i="9"/>
  <c r="E334" i="9" s="1"/>
  <c r="F186" i="9"/>
  <c r="F334" i="9" s="1"/>
  <c r="D186" i="9"/>
  <c r="D334" i="9" s="1"/>
  <c r="I186" i="9"/>
  <c r="I334" i="9" s="1"/>
  <c r="G186" i="9"/>
  <c r="G334" i="9" s="1"/>
  <c r="H338" i="9"/>
  <c r="K215" i="9"/>
  <c r="K363" i="9" s="1"/>
  <c r="H320" i="9"/>
  <c r="H319" i="9"/>
  <c r="H316" i="9"/>
  <c r="H422" i="9"/>
  <c r="H448" i="9" s="1"/>
  <c r="H473" i="9" s="1"/>
  <c r="H481" i="9" s="1"/>
  <c r="H410" i="9"/>
  <c r="H430" i="9" s="1"/>
  <c r="H456" i="9" s="1"/>
  <c r="H359" i="9"/>
  <c r="H379" i="9"/>
  <c r="H367" i="9"/>
  <c r="H383" i="9"/>
  <c r="H242" i="9"/>
  <c r="H390" i="9" s="1"/>
  <c r="H375" i="9"/>
  <c r="E227" i="9"/>
  <c r="D227" i="9"/>
  <c r="G227" i="9"/>
  <c r="I227" i="9"/>
  <c r="I375" i="9" s="1"/>
  <c r="F227" i="9"/>
  <c r="H376" i="9"/>
  <c r="E228" i="9"/>
  <c r="E376" i="9" s="1"/>
  <c r="F228" i="9"/>
  <c r="F376" i="9" s="1"/>
  <c r="D228" i="9"/>
  <c r="D376" i="9" s="1"/>
  <c r="G228" i="9"/>
  <c r="G376" i="9" s="1"/>
  <c r="I228" i="9"/>
  <c r="I376" i="9" s="1"/>
  <c r="H342" i="9"/>
  <c r="H344" i="9"/>
  <c r="H341" i="9"/>
  <c r="H339" i="9"/>
  <c r="K219" i="9"/>
  <c r="K367" i="9" s="1"/>
  <c r="H321" i="9"/>
  <c r="H324" i="9"/>
  <c r="H323" i="9"/>
  <c r="E68" i="6"/>
  <c r="F44" i="2"/>
  <c r="V22" i="2"/>
  <c r="R22" i="2"/>
  <c r="E65" i="6"/>
  <c r="F41" i="2"/>
  <c r="V19" i="2"/>
  <c r="R19" i="2"/>
  <c r="J36" i="2"/>
  <c r="I56" i="6"/>
  <c r="N32" i="2"/>
  <c r="V10" i="2"/>
  <c r="I63" i="6"/>
  <c r="N39" i="2"/>
  <c r="AD46" i="6"/>
  <c r="L59" i="6"/>
  <c r="P59" i="6" s="1"/>
  <c r="AD44" i="6"/>
  <c r="J59" i="6"/>
  <c r="J64" i="6" s="1"/>
  <c r="N64" i="6" s="1"/>
  <c r="E60" i="6"/>
  <c r="F36" i="2"/>
  <c r="V14" i="2"/>
  <c r="R14" i="2"/>
  <c r="E69" i="6"/>
  <c r="F45" i="2"/>
  <c r="V23" i="2"/>
  <c r="R23" i="2"/>
  <c r="I58" i="6"/>
  <c r="N34" i="2"/>
  <c r="V12" i="2"/>
  <c r="I62" i="6"/>
  <c r="N38" i="2"/>
  <c r="I65" i="6"/>
  <c r="N41" i="2"/>
  <c r="J43" i="2"/>
  <c r="E70" i="6"/>
  <c r="F46" i="2"/>
  <c r="V24" i="2"/>
  <c r="R24" i="2"/>
  <c r="E63" i="6"/>
  <c r="F39" i="2"/>
  <c r="V17" i="2"/>
  <c r="R17" i="2"/>
  <c r="E66" i="6"/>
  <c r="F42" i="2"/>
  <c r="V20" i="2"/>
  <c r="R20" i="2"/>
  <c r="I70" i="6"/>
  <c r="N46" i="2"/>
  <c r="I66" i="6"/>
  <c r="N42" i="2"/>
  <c r="I60" i="6"/>
  <c r="N36" i="2"/>
  <c r="J41" i="2"/>
  <c r="I61" i="6"/>
  <c r="N37" i="2"/>
  <c r="J46" i="2"/>
  <c r="I59" i="6"/>
  <c r="N35" i="2"/>
  <c r="V13" i="2"/>
  <c r="J33" i="2"/>
  <c r="R11" i="2"/>
  <c r="E62" i="6"/>
  <c r="F38" i="2"/>
  <c r="V16" i="2"/>
  <c r="R16" i="2"/>
  <c r="I69" i="6"/>
  <c r="N45" i="2"/>
  <c r="I64" i="6"/>
  <c r="N40" i="2"/>
  <c r="J37" i="2"/>
  <c r="AD45" i="6"/>
  <c r="K59" i="6"/>
  <c r="O59" i="6" s="1"/>
  <c r="J34" i="2"/>
  <c r="R12" i="2"/>
  <c r="E67" i="6"/>
  <c r="F43" i="2"/>
  <c r="V21" i="2"/>
  <c r="R21" i="2"/>
  <c r="J40" i="2"/>
  <c r="J38" i="2"/>
  <c r="J32" i="2"/>
  <c r="R10" i="2"/>
  <c r="E64" i="6"/>
  <c r="F40" i="2"/>
  <c r="V18" i="2"/>
  <c r="R18" i="2"/>
  <c r="E61" i="6"/>
  <c r="F37" i="2"/>
  <c r="V15" i="2"/>
  <c r="R15" i="2"/>
  <c r="J45" i="2"/>
  <c r="J44" i="2"/>
  <c r="J42" i="2"/>
  <c r="I68" i="6"/>
  <c r="N44" i="2"/>
  <c r="I57" i="6"/>
  <c r="N33" i="2"/>
  <c r="V11" i="2"/>
  <c r="J39" i="2"/>
  <c r="I67" i="6"/>
  <c r="N43" i="2"/>
  <c r="N25" i="2"/>
  <c r="I71" i="6" s="1"/>
  <c r="J25" i="2"/>
  <c r="F25" i="2"/>
  <c r="E71" i="6" s="1"/>
  <c r="J65" i="6" l="1"/>
  <c r="N65" i="6" s="1"/>
  <c r="I176" i="9"/>
  <c r="I324" i="9" s="1"/>
  <c r="I196" i="9"/>
  <c r="I344" i="9" s="1"/>
  <c r="J66" i="6"/>
  <c r="N66" i="6" s="1"/>
  <c r="J57" i="6"/>
  <c r="N57" i="6" s="1"/>
  <c r="I191" i="9"/>
  <c r="I339" i="9" s="1"/>
  <c r="K200" i="9"/>
  <c r="K348" i="9" s="1"/>
  <c r="I219" i="9"/>
  <c r="I367" i="9" s="1"/>
  <c r="I211" i="9"/>
  <c r="I359" i="9" s="1"/>
  <c r="I168" i="9"/>
  <c r="I316" i="9" s="1"/>
  <c r="I172" i="9"/>
  <c r="I320" i="9" s="1"/>
  <c r="I175" i="9"/>
  <c r="I323" i="9" s="1"/>
  <c r="I173" i="9"/>
  <c r="I321" i="9" s="1"/>
  <c r="I171" i="9"/>
  <c r="I319" i="9" s="1"/>
  <c r="I189" i="9"/>
  <c r="I337" i="9" s="1"/>
  <c r="J60" i="6"/>
  <c r="N60" i="6" s="1"/>
  <c r="I216" i="9"/>
  <c r="I364" i="9" s="1"/>
  <c r="I193" i="9"/>
  <c r="I341" i="9" s="1"/>
  <c r="I195" i="9"/>
  <c r="I343" i="9" s="1"/>
  <c r="I194" i="9"/>
  <c r="I342" i="9" s="1"/>
  <c r="J68" i="6"/>
  <c r="N68" i="6" s="1"/>
  <c r="I220" i="9"/>
  <c r="I368" i="9" s="1"/>
  <c r="I213" i="9"/>
  <c r="I361" i="9" s="1"/>
  <c r="F375" i="9"/>
  <c r="E375" i="9"/>
  <c r="I231" i="9"/>
  <c r="I379" i="9" s="1"/>
  <c r="K221" i="9"/>
  <c r="K369" i="9" s="1"/>
  <c r="I190" i="9"/>
  <c r="I338" i="9" s="1"/>
  <c r="I199" i="9"/>
  <c r="I347" i="9" s="1"/>
  <c r="K179" i="9"/>
  <c r="K327" i="9" s="1"/>
  <c r="I238" i="9"/>
  <c r="I386" i="9" s="1"/>
  <c r="I210" i="9"/>
  <c r="I358" i="9" s="1"/>
  <c r="I214" i="9"/>
  <c r="I362" i="9" s="1"/>
  <c r="I178" i="9"/>
  <c r="I326" i="9" s="1"/>
  <c r="I312" i="9"/>
  <c r="E312" i="9"/>
  <c r="I177" i="9"/>
  <c r="I325" i="9" s="1"/>
  <c r="I170" i="9"/>
  <c r="I318" i="9" s="1"/>
  <c r="G333" i="9"/>
  <c r="D354" i="9"/>
  <c r="D213" i="9"/>
  <c r="D212" i="9"/>
  <c r="D220" i="9"/>
  <c r="D211" i="9"/>
  <c r="D218" i="9"/>
  <c r="D216" i="9"/>
  <c r="D214" i="9"/>
  <c r="D219" i="9"/>
  <c r="D210" i="9"/>
  <c r="D215" i="9"/>
  <c r="D217" i="9"/>
  <c r="G312" i="9"/>
  <c r="D312" i="9"/>
  <c r="D171" i="9"/>
  <c r="D169" i="9"/>
  <c r="D178" i="9"/>
  <c r="D173" i="9"/>
  <c r="D176" i="9"/>
  <c r="D174" i="9"/>
  <c r="D175" i="9"/>
  <c r="D172" i="9"/>
  <c r="D170" i="9"/>
  <c r="D168" i="9"/>
  <c r="D177" i="9"/>
  <c r="D333" i="9"/>
  <c r="D195" i="9"/>
  <c r="D189" i="9"/>
  <c r="D194" i="9"/>
  <c r="D190" i="9"/>
  <c r="D199" i="9"/>
  <c r="D193" i="9"/>
  <c r="D198" i="9"/>
  <c r="D196" i="9"/>
  <c r="D192" i="9"/>
  <c r="D197" i="9"/>
  <c r="D191" i="9"/>
  <c r="I333" i="9"/>
  <c r="I197" i="9"/>
  <c r="I345" i="9" s="1"/>
  <c r="K242" i="9"/>
  <c r="K390" i="9" s="1"/>
  <c r="E354" i="9"/>
  <c r="I354" i="9"/>
  <c r="I232" i="9"/>
  <c r="I380" i="9" s="1"/>
  <c r="I212" i="9"/>
  <c r="I360" i="9" s="1"/>
  <c r="I234" i="9"/>
  <c r="I382" i="9" s="1"/>
  <c r="G375" i="9"/>
  <c r="D375" i="9"/>
  <c r="D234" i="9"/>
  <c r="D239" i="9"/>
  <c r="D240" i="9"/>
  <c r="D233" i="9"/>
  <c r="D238" i="9"/>
  <c r="D232" i="9"/>
  <c r="D235" i="9"/>
  <c r="D237" i="9"/>
  <c r="D231" i="9"/>
  <c r="D236" i="9"/>
  <c r="D241" i="9"/>
  <c r="I217" i="9"/>
  <c r="I365" i="9" s="1"/>
  <c r="I240" i="9"/>
  <c r="I388" i="9" s="1"/>
  <c r="I236" i="9"/>
  <c r="I384" i="9" s="1"/>
  <c r="I218" i="9"/>
  <c r="I366" i="9" s="1"/>
  <c r="I169" i="9"/>
  <c r="I317" i="9" s="1"/>
  <c r="I174" i="9"/>
  <c r="I322" i="9" s="1"/>
  <c r="I192" i="9"/>
  <c r="I340" i="9" s="1"/>
  <c r="E333" i="9"/>
  <c r="G354" i="9"/>
  <c r="I235" i="9"/>
  <c r="I383" i="9" s="1"/>
  <c r="I198" i="9"/>
  <c r="I346" i="9" s="1"/>
  <c r="I239" i="9"/>
  <c r="I387" i="9" s="1"/>
  <c r="I377" i="9"/>
  <c r="I233" i="9"/>
  <c r="I381" i="9" s="1"/>
  <c r="F312" i="9"/>
  <c r="F333" i="9"/>
  <c r="F354" i="9"/>
  <c r="I241" i="9"/>
  <c r="I389" i="9" s="1"/>
  <c r="I237" i="9"/>
  <c r="I385" i="9" s="1"/>
  <c r="I215" i="9"/>
  <c r="I363" i="9" s="1"/>
  <c r="J56" i="6"/>
  <c r="N56" i="6" s="1"/>
  <c r="N59" i="6"/>
  <c r="J70" i="6"/>
  <c r="N70" i="6" s="1"/>
  <c r="J58" i="6"/>
  <c r="N58" i="6" s="1"/>
  <c r="J67" i="6"/>
  <c r="N67" i="6" s="1"/>
  <c r="J63" i="6"/>
  <c r="N63" i="6" s="1"/>
  <c r="J61" i="6"/>
  <c r="N61" i="6" s="1"/>
  <c r="J69" i="6"/>
  <c r="N69" i="6" s="1"/>
  <c r="J62" i="6"/>
  <c r="N62" i="6" s="1"/>
  <c r="V38" i="2"/>
  <c r="R41" i="2"/>
  <c r="F47" i="2"/>
  <c r="V35" i="2"/>
  <c r="N47" i="2"/>
  <c r="V41" i="2"/>
  <c r="V44" i="2"/>
  <c r="V33" i="2"/>
  <c r="R37" i="2"/>
  <c r="R40" i="2"/>
  <c r="R25" i="2"/>
  <c r="R32" i="2"/>
  <c r="R43" i="2"/>
  <c r="R34" i="2"/>
  <c r="R42" i="2"/>
  <c r="R39" i="2"/>
  <c r="R46" i="2"/>
  <c r="R45" i="2"/>
  <c r="R36" i="2"/>
  <c r="M59" i="6"/>
  <c r="Q59" i="6" s="1"/>
  <c r="K62" i="6"/>
  <c r="O62" i="6" s="1"/>
  <c r="K61" i="6"/>
  <c r="O61" i="6" s="1"/>
  <c r="K57" i="6"/>
  <c r="O57" i="6" s="1"/>
  <c r="K66" i="6"/>
  <c r="O66" i="6" s="1"/>
  <c r="K64" i="6"/>
  <c r="O64" i="6" s="1"/>
  <c r="K70" i="6"/>
  <c r="O70" i="6" s="1"/>
  <c r="K67" i="6"/>
  <c r="O67" i="6" s="1"/>
  <c r="K65" i="6"/>
  <c r="O65" i="6" s="1"/>
  <c r="K60" i="6"/>
  <c r="O60" i="6" s="1"/>
  <c r="K56" i="6"/>
  <c r="O56" i="6" s="1"/>
  <c r="K68" i="6"/>
  <c r="O68" i="6" s="1"/>
  <c r="K63" i="6"/>
  <c r="O63" i="6" s="1"/>
  <c r="K69" i="6"/>
  <c r="O69" i="6" s="1"/>
  <c r="K58" i="6"/>
  <c r="O58" i="6" s="1"/>
  <c r="L67" i="6"/>
  <c r="P67" i="6" s="1"/>
  <c r="L56" i="6"/>
  <c r="P56" i="6" s="1"/>
  <c r="L60" i="6"/>
  <c r="P60" i="6" s="1"/>
  <c r="L69" i="6"/>
  <c r="P69" i="6" s="1"/>
  <c r="L62" i="6"/>
  <c r="P62" i="6" s="1"/>
  <c r="L61" i="6"/>
  <c r="P61" i="6" s="1"/>
  <c r="L57" i="6"/>
  <c r="P57" i="6" s="1"/>
  <c r="L63" i="6"/>
  <c r="P63" i="6" s="1"/>
  <c r="L64" i="6"/>
  <c r="P64" i="6" s="1"/>
  <c r="L70" i="6"/>
  <c r="P70" i="6" s="1"/>
  <c r="L68" i="6"/>
  <c r="P68" i="6" s="1"/>
  <c r="L65" i="6"/>
  <c r="P65" i="6" s="1"/>
  <c r="L66" i="6"/>
  <c r="P66" i="6" s="1"/>
  <c r="L58" i="6"/>
  <c r="P58" i="6" s="1"/>
  <c r="V25" i="2"/>
  <c r="V32" i="2"/>
  <c r="R44" i="2"/>
  <c r="V37" i="2"/>
  <c r="V40" i="2"/>
  <c r="J47" i="2"/>
  <c r="V43" i="2"/>
  <c r="R38" i="2"/>
  <c r="R33" i="2"/>
  <c r="V42" i="2"/>
  <c r="V39" i="2"/>
  <c r="V46" i="2"/>
  <c r="V34" i="2"/>
  <c r="V45" i="2"/>
  <c r="V36" i="2"/>
  <c r="D242" i="9" l="1"/>
  <c r="D390" i="9" s="1"/>
  <c r="D200" i="9"/>
  <c r="D348" i="9" s="1"/>
  <c r="D385" i="9"/>
  <c r="E237" i="9"/>
  <c r="D381" i="9"/>
  <c r="E233" i="9"/>
  <c r="I200" i="9"/>
  <c r="I348" i="9" s="1"/>
  <c r="D345" i="9"/>
  <c r="E197" i="9"/>
  <c r="D341" i="9"/>
  <c r="E193" i="9"/>
  <c r="D337" i="9"/>
  <c r="E189" i="9"/>
  <c r="D325" i="9"/>
  <c r="E177" i="9"/>
  <c r="D323" i="9"/>
  <c r="E175" i="9"/>
  <c r="D326" i="9"/>
  <c r="E178" i="9"/>
  <c r="E215" i="9"/>
  <c r="D363" i="9"/>
  <c r="D364" i="9"/>
  <c r="E216" i="9"/>
  <c r="D360" i="9"/>
  <c r="E212" i="9"/>
  <c r="I242" i="9"/>
  <c r="I390" i="9" s="1"/>
  <c r="D389" i="9"/>
  <c r="E241" i="9"/>
  <c r="D383" i="9"/>
  <c r="E235" i="9"/>
  <c r="D388" i="9"/>
  <c r="E240" i="9"/>
  <c r="D340" i="9"/>
  <c r="E192" i="9"/>
  <c r="D347" i="9"/>
  <c r="E199" i="9"/>
  <c r="D343" i="9"/>
  <c r="E195" i="9"/>
  <c r="D316" i="9"/>
  <c r="E168" i="9"/>
  <c r="D322" i="9"/>
  <c r="E174" i="9"/>
  <c r="D317" i="9"/>
  <c r="E169" i="9"/>
  <c r="D358" i="9"/>
  <c r="E210" i="9"/>
  <c r="D366" i="9"/>
  <c r="E218" i="9"/>
  <c r="D361" i="9"/>
  <c r="E213" i="9"/>
  <c r="I179" i="9"/>
  <c r="I327" i="9" s="1"/>
  <c r="T66" i="6"/>
  <c r="J153" i="9" s="1"/>
  <c r="S68" i="6"/>
  <c r="J134" i="9" s="1"/>
  <c r="R69" i="6"/>
  <c r="J114" i="9" s="1"/>
  <c r="D384" i="9"/>
  <c r="E236" i="9"/>
  <c r="D380" i="9"/>
  <c r="E232" i="9"/>
  <c r="D387" i="9"/>
  <c r="E239" i="9"/>
  <c r="I221" i="9"/>
  <c r="I369" i="9" s="1"/>
  <c r="D344" i="9"/>
  <c r="E196" i="9"/>
  <c r="E190" i="9"/>
  <c r="D338" i="9"/>
  <c r="D318" i="9"/>
  <c r="E170" i="9"/>
  <c r="D324" i="9"/>
  <c r="E176" i="9"/>
  <c r="D319" i="9"/>
  <c r="E171" i="9"/>
  <c r="D221" i="9"/>
  <c r="D369" i="9" s="1"/>
  <c r="D367" i="9"/>
  <c r="E219" i="9"/>
  <c r="D359" i="9"/>
  <c r="E211" i="9"/>
  <c r="D379" i="9"/>
  <c r="E231" i="9"/>
  <c r="D386" i="9"/>
  <c r="E238" i="9"/>
  <c r="D382" i="9"/>
  <c r="E234" i="9"/>
  <c r="D339" i="9"/>
  <c r="E191" i="9"/>
  <c r="D346" i="9"/>
  <c r="E198" i="9"/>
  <c r="E194" i="9"/>
  <c r="D342" i="9"/>
  <c r="D179" i="9"/>
  <c r="D327" i="9" s="1"/>
  <c r="D320" i="9"/>
  <c r="E172" i="9"/>
  <c r="D321" i="9"/>
  <c r="E173" i="9"/>
  <c r="D365" i="9"/>
  <c r="E217" i="9"/>
  <c r="E214" i="9"/>
  <c r="D362" i="9"/>
  <c r="D368" i="9"/>
  <c r="E220" i="9"/>
  <c r="T64" i="6"/>
  <c r="J151" i="9" s="1"/>
  <c r="T59" i="6"/>
  <c r="J146" i="9" s="1"/>
  <c r="R60" i="6"/>
  <c r="J105" i="9" s="1"/>
  <c r="T67" i="6"/>
  <c r="J154" i="9" s="1"/>
  <c r="S67" i="6"/>
  <c r="J133" i="9" s="1"/>
  <c r="R58" i="6"/>
  <c r="J103" i="9" s="1"/>
  <c r="R65" i="6"/>
  <c r="J110" i="9" s="1"/>
  <c r="R57" i="6"/>
  <c r="J102" i="9" s="1"/>
  <c r="T65" i="6"/>
  <c r="J152" i="9" s="1"/>
  <c r="T63" i="6"/>
  <c r="J150" i="9" s="1"/>
  <c r="T69" i="6"/>
  <c r="J156" i="9" s="1"/>
  <c r="S58" i="6"/>
  <c r="J124" i="9" s="1"/>
  <c r="O71" i="6"/>
  <c r="S56" i="6"/>
  <c r="J122" i="9" s="1"/>
  <c r="S70" i="6"/>
  <c r="J136" i="9" s="1"/>
  <c r="S61" i="6"/>
  <c r="J127" i="9" s="1"/>
  <c r="R61" i="6"/>
  <c r="J106" i="9" s="1"/>
  <c r="R70" i="6"/>
  <c r="J115" i="9" s="1"/>
  <c r="R59" i="6"/>
  <c r="J104" i="9" s="1"/>
  <c r="T62" i="6"/>
  <c r="J149" i="9" s="1"/>
  <c r="S57" i="6"/>
  <c r="J123" i="9" s="1"/>
  <c r="T68" i="6"/>
  <c r="J155" i="9" s="1"/>
  <c r="T57" i="6"/>
  <c r="J144" i="9" s="1"/>
  <c r="T60" i="6"/>
  <c r="J147" i="9" s="1"/>
  <c r="S69" i="6"/>
  <c r="J135" i="9" s="1"/>
  <c r="S60" i="6"/>
  <c r="J126" i="9" s="1"/>
  <c r="S64" i="6"/>
  <c r="J130" i="9" s="1"/>
  <c r="S62" i="6"/>
  <c r="J128" i="9" s="1"/>
  <c r="R63" i="6"/>
  <c r="J108" i="9" s="1"/>
  <c r="R64" i="6"/>
  <c r="J109" i="9" s="1"/>
  <c r="N71" i="6"/>
  <c r="R56" i="6"/>
  <c r="J101" i="9" s="1"/>
  <c r="T58" i="6"/>
  <c r="J145" i="9" s="1"/>
  <c r="T70" i="6"/>
  <c r="J157" i="9" s="1"/>
  <c r="T61" i="6"/>
  <c r="J148" i="9" s="1"/>
  <c r="P71" i="6"/>
  <c r="T56" i="6"/>
  <c r="J143" i="9" s="1"/>
  <c r="S63" i="6"/>
  <c r="J129" i="9" s="1"/>
  <c r="S65" i="6"/>
  <c r="J131" i="9" s="1"/>
  <c r="S66" i="6"/>
  <c r="J132" i="9" s="1"/>
  <c r="R62" i="6"/>
  <c r="J107" i="9" s="1"/>
  <c r="R67" i="6"/>
  <c r="J112" i="9" s="1"/>
  <c r="R68" i="6"/>
  <c r="J113" i="9" s="1"/>
  <c r="R66" i="6"/>
  <c r="J111" i="9" s="1"/>
  <c r="S59" i="6"/>
  <c r="J125" i="9" s="1"/>
  <c r="J71" i="6"/>
  <c r="M56" i="6"/>
  <c r="Q56" i="6" s="1"/>
  <c r="M70" i="6"/>
  <c r="Q70" i="6" s="1"/>
  <c r="M68" i="6"/>
  <c r="Q68" i="6" s="1"/>
  <c r="M65" i="6"/>
  <c r="Q65" i="6" s="1"/>
  <c r="M64" i="6"/>
  <c r="Q64" i="6" s="1"/>
  <c r="M58" i="6"/>
  <c r="Q58" i="6" s="1"/>
  <c r="M63" i="6"/>
  <c r="Q63" i="6" s="1"/>
  <c r="V47" i="2"/>
  <c r="R47" i="2"/>
  <c r="M57" i="6"/>
  <c r="Q57" i="6" s="1"/>
  <c r="M61" i="6"/>
  <c r="Q61" i="6" s="1"/>
  <c r="L71" i="6"/>
  <c r="M60" i="6"/>
  <c r="Q60" i="6" s="1"/>
  <c r="M66" i="6"/>
  <c r="Q66" i="6" s="1"/>
  <c r="K71" i="6"/>
  <c r="M62" i="6"/>
  <c r="Q62" i="6" s="1"/>
  <c r="M69" i="6"/>
  <c r="Q69" i="6" s="1"/>
  <c r="M67" i="6"/>
  <c r="Q67" i="6" s="1"/>
  <c r="J261" i="9" l="1"/>
  <c r="J279" i="9"/>
  <c r="J296" i="9"/>
  <c r="J278" i="9"/>
  <c r="J292" i="9"/>
  <c r="J252" i="9"/>
  <c r="J393" i="9" s="1"/>
  <c r="I104" i="9"/>
  <c r="I252" i="9" s="1"/>
  <c r="I393" i="9" s="1"/>
  <c r="F104" i="9"/>
  <c r="H104" i="9"/>
  <c r="K104" i="9"/>
  <c r="K252" i="9" s="1"/>
  <c r="K393" i="9" s="1"/>
  <c r="G104" i="9"/>
  <c r="G252" i="9" s="1"/>
  <c r="G393" i="9" s="1"/>
  <c r="G413" i="9" s="1"/>
  <c r="G439" i="9" s="1"/>
  <c r="G464" i="9" s="1"/>
  <c r="J284" i="9"/>
  <c r="J304" i="9"/>
  <c r="J258" i="9"/>
  <c r="J253" i="9"/>
  <c r="E346" i="9"/>
  <c r="F198" i="9"/>
  <c r="E382" i="9"/>
  <c r="F234" i="9"/>
  <c r="E379" i="9"/>
  <c r="F231" i="9"/>
  <c r="E242" i="9"/>
  <c r="E390" i="9" s="1"/>
  <c r="E367" i="9"/>
  <c r="F219" i="9"/>
  <c r="E380" i="9"/>
  <c r="F232" i="9"/>
  <c r="J262" i="9"/>
  <c r="E361" i="9"/>
  <c r="F213" i="9"/>
  <c r="E358" i="9"/>
  <c r="F210" i="9"/>
  <c r="E221" i="9"/>
  <c r="E369" i="9" s="1"/>
  <c r="E322" i="9"/>
  <c r="F174" i="9"/>
  <c r="F195" i="9"/>
  <c r="E343" i="9"/>
  <c r="E340" i="9"/>
  <c r="F192" i="9"/>
  <c r="E383" i="9"/>
  <c r="F235" i="9"/>
  <c r="E381" i="9"/>
  <c r="F233" i="9"/>
  <c r="J260" i="9"/>
  <c r="J277" i="9"/>
  <c r="J305" i="9"/>
  <c r="J257" i="9"/>
  <c r="J274" i="9"/>
  <c r="J303" i="9"/>
  <c r="J263" i="9"/>
  <c r="J270" i="9"/>
  <c r="J137" i="9"/>
  <c r="J285" i="9" s="1"/>
  <c r="J298" i="9"/>
  <c r="J251" i="9"/>
  <c r="K103" i="9"/>
  <c r="K251" i="9" s="1"/>
  <c r="J294" i="9"/>
  <c r="J397" i="9" s="1"/>
  <c r="J417" i="9" s="1"/>
  <c r="J443" i="9" s="1"/>
  <c r="J468" i="9" s="1"/>
  <c r="K146" i="9"/>
  <c r="K294" i="9" s="1"/>
  <c r="K397" i="9" s="1"/>
  <c r="K417" i="9" s="1"/>
  <c r="K443" i="9" s="1"/>
  <c r="K468" i="9" s="1"/>
  <c r="F146" i="9"/>
  <c r="G146" i="9"/>
  <c r="G294" i="9" s="1"/>
  <c r="G397" i="9" s="1"/>
  <c r="G417" i="9" s="1"/>
  <c r="G443" i="9" s="1"/>
  <c r="G468" i="9" s="1"/>
  <c r="I146" i="9"/>
  <c r="I294" i="9" s="1"/>
  <c r="I397" i="9" s="1"/>
  <c r="I417" i="9" s="1"/>
  <c r="I443" i="9" s="1"/>
  <c r="I468" i="9" s="1"/>
  <c r="H146" i="9"/>
  <c r="E321" i="9"/>
  <c r="F173" i="9"/>
  <c r="E324" i="9"/>
  <c r="F176" i="9"/>
  <c r="J282" i="9"/>
  <c r="E360" i="9"/>
  <c r="F212" i="9"/>
  <c r="E323" i="9"/>
  <c r="F175" i="9"/>
  <c r="E337" i="9"/>
  <c r="F189" i="9"/>
  <c r="E200" i="9"/>
  <c r="E348" i="9" s="1"/>
  <c r="E345" i="9"/>
  <c r="F197" i="9"/>
  <c r="J273" i="9"/>
  <c r="J395" i="9" s="1"/>
  <c r="J415" i="9" s="1"/>
  <c r="J441" i="9" s="1"/>
  <c r="J466" i="9" s="1"/>
  <c r="H125" i="9"/>
  <c r="G125" i="9"/>
  <c r="G273" i="9" s="1"/>
  <c r="G395" i="9" s="1"/>
  <c r="K125" i="9"/>
  <c r="K273" i="9" s="1"/>
  <c r="K395" i="9" s="1"/>
  <c r="K415" i="9" s="1"/>
  <c r="K441" i="9" s="1"/>
  <c r="K466" i="9" s="1"/>
  <c r="F125" i="9"/>
  <c r="I125" i="9"/>
  <c r="I273" i="9" s="1"/>
  <c r="I395" i="9" s="1"/>
  <c r="I415" i="9" s="1"/>
  <c r="I441" i="9" s="1"/>
  <c r="I466" i="9" s="1"/>
  <c r="J255" i="9"/>
  <c r="J291" i="9"/>
  <c r="J158" i="9"/>
  <c r="J306" i="9" s="1"/>
  <c r="K143" i="9"/>
  <c r="J293" i="9"/>
  <c r="J256" i="9"/>
  <c r="J283" i="9"/>
  <c r="J271" i="9"/>
  <c r="J254" i="9"/>
  <c r="J300" i="9"/>
  <c r="J281" i="9"/>
  <c r="J299" i="9"/>
  <c r="E362" i="9"/>
  <c r="F214" i="9"/>
  <c r="E339" i="9"/>
  <c r="F191" i="9"/>
  <c r="E386" i="9"/>
  <c r="F238" i="9"/>
  <c r="E359" i="9"/>
  <c r="F211" i="9"/>
  <c r="E338" i="9"/>
  <c r="F190" i="9"/>
  <c r="E387" i="9"/>
  <c r="F239" i="9"/>
  <c r="E384" i="9"/>
  <c r="F236" i="9"/>
  <c r="J301" i="9"/>
  <c r="F218" i="9"/>
  <c r="E366" i="9"/>
  <c r="E317" i="9"/>
  <c r="F169" i="9"/>
  <c r="E316" i="9"/>
  <c r="F168" i="9"/>
  <c r="E179" i="9"/>
  <c r="E327" i="9" s="1"/>
  <c r="E347" i="9"/>
  <c r="F199" i="9"/>
  <c r="E388" i="9"/>
  <c r="F240" i="9"/>
  <c r="E389" i="9"/>
  <c r="F241" i="9"/>
  <c r="E363" i="9"/>
  <c r="F215" i="9"/>
  <c r="E385" i="9"/>
  <c r="F237" i="9"/>
  <c r="J259" i="9"/>
  <c r="J280" i="9"/>
  <c r="J249" i="9"/>
  <c r="J116" i="9"/>
  <c r="J264" i="9" s="1"/>
  <c r="K101" i="9"/>
  <c r="J276" i="9"/>
  <c r="J295" i="9"/>
  <c r="J297" i="9"/>
  <c r="J275" i="9"/>
  <c r="J272" i="9"/>
  <c r="K124" i="9"/>
  <c r="K272" i="9" s="1"/>
  <c r="J250" i="9"/>
  <c r="K102" i="9"/>
  <c r="K250" i="9" s="1"/>
  <c r="J302" i="9"/>
  <c r="E368" i="9"/>
  <c r="F220" i="9"/>
  <c r="E365" i="9"/>
  <c r="F217" i="9"/>
  <c r="E320" i="9"/>
  <c r="F172" i="9"/>
  <c r="E342" i="9"/>
  <c r="F194" i="9"/>
  <c r="E319" i="9"/>
  <c r="F171" i="9"/>
  <c r="E318" i="9"/>
  <c r="F170" i="9"/>
  <c r="E344" i="9"/>
  <c r="F196" i="9"/>
  <c r="F216" i="9"/>
  <c r="E364" i="9"/>
  <c r="E326" i="9"/>
  <c r="F178" i="9"/>
  <c r="E325" i="9"/>
  <c r="F177" i="9"/>
  <c r="E341" i="9"/>
  <c r="F193" i="9"/>
  <c r="U59" i="6"/>
  <c r="U62" i="6"/>
  <c r="U61" i="6"/>
  <c r="U63" i="6"/>
  <c r="U68" i="6"/>
  <c r="S71" i="6"/>
  <c r="U67" i="6"/>
  <c r="U57" i="6"/>
  <c r="U58" i="6"/>
  <c r="U70" i="6"/>
  <c r="T71" i="6"/>
  <c r="U65" i="6"/>
  <c r="U66" i="6"/>
  <c r="U69" i="6"/>
  <c r="U60" i="6"/>
  <c r="U64" i="6"/>
  <c r="Q71" i="6"/>
  <c r="U56" i="6"/>
  <c r="R71" i="6"/>
  <c r="M71" i="6"/>
  <c r="K123" i="9" l="1"/>
  <c r="K271" i="9" s="1"/>
  <c r="K106" i="9"/>
  <c r="K254" i="9" s="1"/>
  <c r="K145" i="9"/>
  <c r="K293" i="9" s="1"/>
  <c r="F326" i="9"/>
  <c r="G178" i="9"/>
  <c r="G326" i="9" s="1"/>
  <c r="F363" i="9"/>
  <c r="G215" i="9"/>
  <c r="G363" i="9" s="1"/>
  <c r="F388" i="9"/>
  <c r="G240" i="9"/>
  <c r="G388" i="9" s="1"/>
  <c r="K108" i="9"/>
  <c r="K256" i="9" s="1"/>
  <c r="H273" i="9"/>
  <c r="H395" i="9" s="1"/>
  <c r="H415" i="9" s="1"/>
  <c r="H441" i="9" s="1"/>
  <c r="H466" i="9" s="1"/>
  <c r="H127" i="9"/>
  <c r="H134" i="9"/>
  <c r="H129" i="9"/>
  <c r="H122" i="9"/>
  <c r="H123" i="9"/>
  <c r="H133" i="9"/>
  <c r="H130" i="9"/>
  <c r="H124" i="9"/>
  <c r="H135" i="9"/>
  <c r="H132" i="9"/>
  <c r="H126" i="9"/>
  <c r="H136" i="9"/>
  <c r="H131" i="9"/>
  <c r="H128" i="9"/>
  <c r="F4" i="10" a="1"/>
  <c r="F294" i="9"/>
  <c r="F397" i="9" s="1"/>
  <c r="F417" i="9" s="1"/>
  <c r="F443" i="9" s="1"/>
  <c r="F468" i="9" s="1"/>
  <c r="F381" i="9"/>
  <c r="G233" i="9"/>
  <c r="G381" i="9" s="1"/>
  <c r="F340" i="9"/>
  <c r="G192" i="9"/>
  <c r="G340" i="9" s="1"/>
  <c r="F322" i="9"/>
  <c r="G174" i="9"/>
  <c r="G322" i="9" s="1"/>
  <c r="K114" i="9"/>
  <c r="K262" i="9" s="1"/>
  <c r="F382" i="9"/>
  <c r="G234" i="9"/>
  <c r="G382" i="9" s="1"/>
  <c r="I399" i="9"/>
  <c r="I419" i="9" s="1"/>
  <c r="I445" i="9" s="1"/>
  <c r="I413" i="9"/>
  <c r="I439" i="9" s="1"/>
  <c r="I464" i="9" s="1"/>
  <c r="I470" i="9" s="1"/>
  <c r="F325" i="9"/>
  <c r="G177" i="9"/>
  <c r="G325" i="9" s="1"/>
  <c r="F318" i="9"/>
  <c r="G170" i="9"/>
  <c r="G318" i="9" s="1"/>
  <c r="F342" i="9"/>
  <c r="G194" i="9"/>
  <c r="G342" i="9" s="1"/>
  <c r="F365" i="9"/>
  <c r="G217" i="9"/>
  <c r="G365" i="9" s="1"/>
  <c r="K111" i="9"/>
  <c r="K259" i="9" s="1"/>
  <c r="F316" i="9"/>
  <c r="G168" i="9"/>
  <c r="F179" i="9"/>
  <c r="F327" i="9" s="1"/>
  <c r="F384" i="9"/>
  <c r="G236" i="9"/>
  <c r="G384" i="9" s="1"/>
  <c r="F338" i="9"/>
  <c r="G190" i="9"/>
  <c r="G338" i="9" s="1"/>
  <c r="F386" i="9"/>
  <c r="G238" i="9"/>
  <c r="G386" i="9" s="1"/>
  <c r="F362" i="9"/>
  <c r="G214" i="9"/>
  <c r="G362" i="9" s="1"/>
  <c r="E4" i="10" a="1"/>
  <c r="F273" i="9"/>
  <c r="F395" i="9" s="1"/>
  <c r="F415" i="9" s="1"/>
  <c r="F441" i="9" s="1"/>
  <c r="F466" i="9" s="1"/>
  <c r="F337" i="9"/>
  <c r="G189" i="9"/>
  <c r="F200" i="9"/>
  <c r="F348" i="9" s="1"/>
  <c r="F360" i="9"/>
  <c r="G212" i="9"/>
  <c r="G360" i="9" s="1"/>
  <c r="F324" i="9"/>
  <c r="G176" i="9"/>
  <c r="G324" i="9" s="1"/>
  <c r="H294" i="9"/>
  <c r="H397" i="9" s="1"/>
  <c r="H417" i="9" s="1"/>
  <c r="H443" i="9" s="1"/>
  <c r="H468" i="9" s="1"/>
  <c r="H151" i="9"/>
  <c r="H145" i="9"/>
  <c r="H148" i="9"/>
  <c r="H143" i="9"/>
  <c r="H144" i="9"/>
  <c r="H154" i="9"/>
  <c r="H157" i="9"/>
  <c r="H155" i="9"/>
  <c r="H149" i="9"/>
  <c r="H150" i="9"/>
  <c r="H153" i="9"/>
  <c r="H156" i="9"/>
  <c r="H147" i="9"/>
  <c r="H152" i="9"/>
  <c r="K109" i="9"/>
  <c r="K257" i="9" s="1"/>
  <c r="F361" i="9"/>
  <c r="G213" i="9"/>
  <c r="G361" i="9" s="1"/>
  <c r="F380" i="9"/>
  <c r="G232" i="9"/>
  <c r="G380" i="9" s="1"/>
  <c r="K105" i="9"/>
  <c r="K253" i="9" s="1"/>
  <c r="K413" i="9"/>
  <c r="K439" i="9" s="1"/>
  <c r="K464" i="9" s="1"/>
  <c r="K470" i="9" s="1"/>
  <c r="K399" i="9"/>
  <c r="K419" i="9" s="1"/>
  <c r="K445" i="9" s="1"/>
  <c r="J399" i="9"/>
  <c r="J419" i="9" s="1"/>
  <c r="J445" i="9" s="1"/>
  <c r="J413" i="9"/>
  <c r="J439" i="9" s="1"/>
  <c r="J464" i="9" s="1"/>
  <c r="J470" i="9" s="1"/>
  <c r="F364" i="9"/>
  <c r="G216" i="9"/>
  <c r="G364" i="9" s="1"/>
  <c r="F385" i="9"/>
  <c r="G237" i="9"/>
  <c r="G385" i="9" s="1"/>
  <c r="F389" i="9"/>
  <c r="G241" i="9"/>
  <c r="G389" i="9" s="1"/>
  <c r="F347" i="9"/>
  <c r="G199" i="9"/>
  <c r="G347" i="9" s="1"/>
  <c r="F366" i="9"/>
  <c r="G218" i="9"/>
  <c r="G366" i="9" s="1"/>
  <c r="F345" i="9"/>
  <c r="G197" i="9"/>
  <c r="G345" i="9" s="1"/>
  <c r="F383" i="9"/>
  <c r="G235" i="9"/>
  <c r="G383" i="9" s="1"/>
  <c r="F379" i="9"/>
  <c r="G231" i="9"/>
  <c r="F242" i="9"/>
  <c r="F390" i="9" s="1"/>
  <c r="F346" i="9"/>
  <c r="G198" i="9"/>
  <c r="G346" i="9" s="1"/>
  <c r="H252" i="9"/>
  <c r="H393" i="9" s="1"/>
  <c r="H112" i="9"/>
  <c r="H108" i="9"/>
  <c r="H102" i="9"/>
  <c r="H109" i="9"/>
  <c r="H115" i="9"/>
  <c r="H111" i="9"/>
  <c r="H107" i="9"/>
  <c r="H103" i="9"/>
  <c r="H105" i="9"/>
  <c r="H114" i="9"/>
  <c r="H110" i="9"/>
  <c r="H106" i="9"/>
  <c r="H101" i="9"/>
  <c r="H113" i="9"/>
  <c r="K144" i="9"/>
  <c r="F341" i="9"/>
  <c r="G193" i="9"/>
  <c r="G341" i="9" s="1"/>
  <c r="F344" i="9"/>
  <c r="G196" i="9"/>
  <c r="G344" i="9" s="1"/>
  <c r="F319" i="9"/>
  <c r="G171" i="9"/>
  <c r="G319" i="9" s="1"/>
  <c r="F320" i="9"/>
  <c r="G172" i="9"/>
  <c r="G320" i="9" s="1"/>
  <c r="F368" i="9"/>
  <c r="G220" i="9"/>
  <c r="G368" i="9" s="1"/>
  <c r="K249" i="9"/>
  <c r="F317" i="9"/>
  <c r="G169" i="9"/>
  <c r="G317" i="9" s="1"/>
  <c r="F387" i="9"/>
  <c r="G239" i="9"/>
  <c r="G387" i="9" s="1"/>
  <c r="F359" i="9"/>
  <c r="G211" i="9"/>
  <c r="G359" i="9" s="1"/>
  <c r="F339" i="9"/>
  <c r="G191" i="9"/>
  <c r="G339" i="9" s="1"/>
  <c r="K291" i="9"/>
  <c r="K107" i="9"/>
  <c r="K255" i="9" s="1"/>
  <c r="G399" i="9"/>
  <c r="G419" i="9" s="1"/>
  <c r="G445" i="9" s="1"/>
  <c r="G415" i="9"/>
  <c r="G441" i="9" s="1"/>
  <c r="G466" i="9" s="1"/>
  <c r="G470" i="9" s="1"/>
  <c r="F323" i="9"/>
  <c r="G175" i="9"/>
  <c r="G323" i="9" s="1"/>
  <c r="F321" i="9"/>
  <c r="G173" i="9"/>
  <c r="G321" i="9" s="1"/>
  <c r="K122" i="9"/>
  <c r="K115" i="9"/>
  <c r="K263" i="9" s="1"/>
  <c r="K157" i="9"/>
  <c r="K305" i="9" s="1"/>
  <c r="K112" i="9"/>
  <c r="K260" i="9" s="1"/>
  <c r="F343" i="9"/>
  <c r="G195" i="9"/>
  <c r="G343" i="9" s="1"/>
  <c r="F358" i="9"/>
  <c r="G210" i="9"/>
  <c r="F221" i="9"/>
  <c r="F369" i="9" s="1"/>
  <c r="F367" i="9"/>
  <c r="G219" i="9"/>
  <c r="G367" i="9" s="1"/>
  <c r="K110" i="9"/>
  <c r="K258" i="9" s="1"/>
  <c r="D4" i="10" a="1"/>
  <c r="F252" i="9"/>
  <c r="F393" i="9" s="1"/>
  <c r="K148" i="9"/>
  <c r="K296" i="9" s="1"/>
  <c r="K113" i="9"/>
  <c r="K261" i="9" s="1"/>
  <c r="U71" i="6"/>
  <c r="K116" i="9" l="1"/>
  <c r="K264" i="9" s="1"/>
  <c r="K292" i="9"/>
  <c r="K149" i="9"/>
  <c r="K297" i="9" s="1"/>
  <c r="K154" i="9"/>
  <c r="K302" i="9" s="1"/>
  <c r="K152" i="9"/>
  <c r="K300" i="9" s="1"/>
  <c r="K151" i="9"/>
  <c r="K299" i="9" s="1"/>
  <c r="K153" i="9"/>
  <c r="K301" i="9" s="1"/>
  <c r="K147" i="9"/>
  <c r="H258" i="9"/>
  <c r="H255" i="9"/>
  <c r="H250" i="9"/>
  <c r="I102" i="9"/>
  <c r="I250" i="9" s="1"/>
  <c r="G102" i="9"/>
  <c r="G250" i="9" s="1"/>
  <c r="F102" i="9"/>
  <c r="F250" i="9" s="1"/>
  <c r="E102" i="9"/>
  <c r="E250" i="9" s="1"/>
  <c r="D102" i="9"/>
  <c r="D250" i="9" s="1"/>
  <c r="H295" i="9"/>
  <c r="H297" i="9"/>
  <c r="H292" i="9"/>
  <c r="D144" i="9"/>
  <c r="D292" i="9" s="1"/>
  <c r="E144" i="9"/>
  <c r="E292" i="9" s="1"/>
  <c r="F144" i="9"/>
  <c r="F292" i="9" s="1"/>
  <c r="I144" i="9"/>
  <c r="I292" i="9" s="1"/>
  <c r="G144" i="9"/>
  <c r="G292" i="9" s="1"/>
  <c r="H299" i="9"/>
  <c r="G316" i="9"/>
  <c r="G179" i="9"/>
  <c r="G327" i="9" s="1"/>
  <c r="F4" i="10"/>
  <c r="F7" i="10"/>
  <c r="F8" i="10"/>
  <c r="F6" i="10"/>
  <c r="F9" i="10"/>
  <c r="F5" i="10"/>
  <c r="H274" i="9"/>
  <c r="H278" i="9"/>
  <c r="H277" i="9"/>
  <c r="H261" i="9"/>
  <c r="H262" i="9"/>
  <c r="H259" i="9"/>
  <c r="H256" i="9"/>
  <c r="H304" i="9"/>
  <c r="H303" i="9"/>
  <c r="H291" i="9"/>
  <c r="E143" i="9"/>
  <c r="H158" i="9"/>
  <c r="H306" i="9" s="1"/>
  <c r="I143" i="9"/>
  <c r="F143" i="9"/>
  <c r="D143" i="9"/>
  <c r="G143" i="9"/>
  <c r="H276" i="9"/>
  <c r="H280" i="9"/>
  <c r="H281" i="9"/>
  <c r="H282" i="9"/>
  <c r="F413" i="9"/>
  <c r="F439" i="9" s="1"/>
  <c r="F464" i="9" s="1"/>
  <c r="F470" i="9" s="1"/>
  <c r="F399" i="9"/>
  <c r="F419" i="9" s="1"/>
  <c r="F445" i="9" s="1"/>
  <c r="D4" i="10"/>
  <c r="D9" i="10"/>
  <c r="D5" i="10"/>
  <c r="D7" i="10"/>
  <c r="D8" i="10"/>
  <c r="D6" i="10"/>
  <c r="K270" i="9"/>
  <c r="K136" i="9"/>
  <c r="K284" i="9" s="1"/>
  <c r="K126" i="9"/>
  <c r="K274" i="9" s="1"/>
  <c r="K132" i="9"/>
  <c r="K280" i="9" s="1"/>
  <c r="K135" i="9"/>
  <c r="K283" i="9" s="1"/>
  <c r="K133" i="9"/>
  <c r="K281" i="9" s="1"/>
  <c r="K128" i="9"/>
  <c r="K276" i="9" s="1"/>
  <c r="K131" i="9"/>
  <c r="K279" i="9" s="1"/>
  <c r="K130" i="9"/>
  <c r="K278" i="9" s="1"/>
  <c r="K129" i="9"/>
  <c r="K277" i="9" s="1"/>
  <c r="K134" i="9"/>
  <c r="K282" i="9" s="1"/>
  <c r="K127" i="9"/>
  <c r="K275" i="9" s="1"/>
  <c r="H249" i="9"/>
  <c r="I101" i="9"/>
  <c r="H116" i="9"/>
  <c r="H264" i="9" s="1"/>
  <c r="G101" i="9"/>
  <c r="D101" i="9"/>
  <c r="F101" i="9"/>
  <c r="E101" i="9"/>
  <c r="H253" i="9"/>
  <c r="H263" i="9"/>
  <c r="H260" i="9"/>
  <c r="K155" i="9"/>
  <c r="K303" i="9" s="1"/>
  <c r="H301" i="9"/>
  <c r="H305" i="9"/>
  <c r="H296" i="9"/>
  <c r="E4" i="10"/>
  <c r="E5" i="10"/>
  <c r="E6" i="10"/>
  <c r="E8" i="10"/>
  <c r="E7" i="10"/>
  <c r="E9" i="10"/>
  <c r="H279" i="9"/>
  <c r="H283" i="9"/>
  <c r="H271" i="9"/>
  <c r="G123" i="9"/>
  <c r="G271" i="9" s="1"/>
  <c r="F123" i="9"/>
  <c r="F271" i="9" s="1"/>
  <c r="I123" i="9"/>
  <c r="I271" i="9" s="1"/>
  <c r="E123" i="9"/>
  <c r="E271" i="9" s="1"/>
  <c r="D123" i="9"/>
  <c r="D271" i="9" s="1"/>
  <c r="H275" i="9"/>
  <c r="G358" i="9"/>
  <c r="G221" i="9"/>
  <c r="G369" i="9" s="1"/>
  <c r="H254" i="9"/>
  <c r="H251" i="9"/>
  <c r="I103" i="9"/>
  <c r="I251" i="9" s="1"/>
  <c r="G103" i="9"/>
  <c r="G251" i="9" s="1"/>
  <c r="F103" i="9"/>
  <c r="F251" i="9" s="1"/>
  <c r="E103" i="9"/>
  <c r="E251" i="9" s="1"/>
  <c r="D103" i="9"/>
  <c r="D251" i="9" s="1"/>
  <c r="H257" i="9"/>
  <c r="H399" i="9"/>
  <c r="H419" i="9" s="1"/>
  <c r="H445" i="9" s="1"/>
  <c r="H413" i="9"/>
  <c r="H439" i="9" s="1"/>
  <c r="H464" i="9" s="1"/>
  <c r="H470" i="9" s="1"/>
  <c r="G379" i="9"/>
  <c r="G242" i="9"/>
  <c r="G390" i="9" s="1"/>
  <c r="K156" i="9"/>
  <c r="K304" i="9" s="1"/>
  <c r="H300" i="9"/>
  <c r="H298" i="9"/>
  <c r="H302" i="9"/>
  <c r="H293" i="9"/>
  <c r="D145" i="9"/>
  <c r="D293" i="9" s="1"/>
  <c r="I145" i="9"/>
  <c r="I293" i="9" s="1"/>
  <c r="G145" i="9"/>
  <c r="G293" i="9" s="1"/>
  <c r="E145" i="9"/>
  <c r="E293" i="9" s="1"/>
  <c r="F145" i="9"/>
  <c r="F293" i="9" s="1"/>
  <c r="G337" i="9"/>
  <c r="G200" i="9"/>
  <c r="G348" i="9" s="1"/>
  <c r="H284" i="9"/>
  <c r="H272" i="9"/>
  <c r="D124" i="9"/>
  <c r="D272" i="9" s="1"/>
  <c r="F124" i="9"/>
  <c r="F272" i="9" s="1"/>
  <c r="I124" i="9"/>
  <c r="I272" i="9" s="1"/>
  <c r="E124" i="9"/>
  <c r="E272" i="9" s="1"/>
  <c r="G124" i="9"/>
  <c r="G272" i="9" s="1"/>
  <c r="H270" i="9"/>
  <c r="I122" i="9"/>
  <c r="E122" i="9"/>
  <c r="D122" i="9"/>
  <c r="G122" i="9"/>
  <c r="H137" i="9"/>
  <c r="H285" i="9" s="1"/>
  <c r="F122" i="9"/>
  <c r="K150" i="9"/>
  <c r="K298" i="9" s="1"/>
  <c r="D16" i="10" l="1" a="1"/>
  <c r="E16" i="10" a="1"/>
  <c r="I156" i="9"/>
  <c r="I304" i="9" s="1"/>
  <c r="I113" i="9"/>
  <c r="I261" i="9" s="1"/>
  <c r="I128" i="9"/>
  <c r="I276" i="9" s="1"/>
  <c r="I148" i="9"/>
  <c r="I296" i="9" s="1"/>
  <c r="I153" i="9"/>
  <c r="I301" i="9" s="1"/>
  <c r="I155" i="9"/>
  <c r="I303" i="9" s="1"/>
  <c r="I108" i="9"/>
  <c r="I256" i="9" s="1"/>
  <c r="I114" i="9"/>
  <c r="I262" i="9" s="1"/>
  <c r="I109" i="9"/>
  <c r="I257" i="9" s="1"/>
  <c r="I106" i="9"/>
  <c r="I254" i="9" s="1"/>
  <c r="I157" i="9"/>
  <c r="I305" i="9" s="1"/>
  <c r="I111" i="9"/>
  <c r="I259" i="9" s="1"/>
  <c r="I127" i="9"/>
  <c r="I275" i="9" s="1"/>
  <c r="I135" i="9"/>
  <c r="I283" i="9" s="1"/>
  <c r="F270" i="9"/>
  <c r="E270" i="9"/>
  <c r="I154" i="9"/>
  <c r="I302" i="9" s="1"/>
  <c r="I152" i="9"/>
  <c r="I300" i="9" s="1"/>
  <c r="I112" i="9"/>
  <c r="I260" i="9" s="1"/>
  <c r="I105" i="9"/>
  <c r="I253" i="9" s="1"/>
  <c r="G249" i="9"/>
  <c r="I133" i="9"/>
  <c r="I281" i="9" s="1"/>
  <c r="I291" i="9"/>
  <c r="K295" i="9"/>
  <c r="K158" i="9"/>
  <c r="K306" i="9" s="1"/>
  <c r="I270" i="9"/>
  <c r="G291" i="9"/>
  <c r="I126" i="9"/>
  <c r="I274" i="9" s="1"/>
  <c r="I147" i="9"/>
  <c r="I295" i="9" s="1"/>
  <c r="I107" i="9"/>
  <c r="I255" i="9" s="1"/>
  <c r="I131" i="9"/>
  <c r="I279" i="9" s="1"/>
  <c r="E249" i="9"/>
  <c r="I129" i="9"/>
  <c r="I277" i="9" s="1"/>
  <c r="G270" i="9"/>
  <c r="I136" i="9"/>
  <c r="I284" i="9" s="1"/>
  <c r="I150" i="9"/>
  <c r="I298" i="9" s="1"/>
  <c r="I115" i="9"/>
  <c r="I263" i="9" s="1"/>
  <c r="F249" i="9"/>
  <c r="I249" i="9"/>
  <c r="I134" i="9"/>
  <c r="I282" i="9" s="1"/>
  <c r="I132" i="9"/>
  <c r="I280" i="9" s="1"/>
  <c r="D291" i="9"/>
  <c r="D154" i="9"/>
  <c r="D148" i="9"/>
  <c r="D151" i="9"/>
  <c r="D152" i="9"/>
  <c r="D156" i="9"/>
  <c r="D155" i="9"/>
  <c r="D149" i="9"/>
  <c r="D153" i="9"/>
  <c r="D157" i="9"/>
  <c r="D150" i="9"/>
  <c r="D147" i="9"/>
  <c r="E291" i="9"/>
  <c r="D270" i="9"/>
  <c r="D132" i="9"/>
  <c r="D136" i="9"/>
  <c r="D127" i="9"/>
  <c r="D135" i="9"/>
  <c r="D129" i="9"/>
  <c r="D133" i="9"/>
  <c r="D126" i="9"/>
  <c r="D134" i="9"/>
  <c r="D131" i="9"/>
  <c r="D128" i="9"/>
  <c r="D130" i="9"/>
  <c r="D249" i="9"/>
  <c r="D106" i="9"/>
  <c r="D110" i="9"/>
  <c r="D114" i="9"/>
  <c r="D262" i="9" s="1"/>
  <c r="D109" i="9"/>
  <c r="D107" i="9"/>
  <c r="D111" i="9"/>
  <c r="D115" i="9"/>
  <c r="D108" i="9"/>
  <c r="D112" i="9"/>
  <c r="D105" i="9"/>
  <c r="D113" i="9"/>
  <c r="K137" i="9"/>
  <c r="K285" i="9" s="1"/>
  <c r="F291" i="9"/>
  <c r="I130" i="9"/>
  <c r="I278" i="9" s="1"/>
  <c r="I151" i="9"/>
  <c r="I299" i="9" s="1"/>
  <c r="I149" i="9"/>
  <c r="I297" i="9" s="1"/>
  <c r="I110" i="9"/>
  <c r="I258" i="9" s="1"/>
  <c r="E16" i="10" l="1"/>
  <c r="E17" i="10"/>
  <c r="E20" i="10"/>
  <c r="E19" i="10"/>
  <c r="E18" i="10"/>
  <c r="E21" i="10"/>
  <c r="D16" i="10"/>
  <c r="D17" i="10"/>
  <c r="D21" i="10"/>
  <c r="D18" i="10"/>
  <c r="D20" i="10"/>
  <c r="D19" i="10"/>
  <c r="D137" i="9"/>
  <c r="D285" i="9" s="1"/>
  <c r="D116" i="9"/>
  <c r="D264" i="9" s="1"/>
  <c r="D158" i="9"/>
  <c r="D306" i="9" s="1"/>
  <c r="D256" i="9"/>
  <c r="E108" i="9"/>
  <c r="D277" i="9"/>
  <c r="E129" i="9"/>
  <c r="D300" i="9"/>
  <c r="E152" i="9"/>
  <c r="D261" i="9"/>
  <c r="E113" i="9"/>
  <c r="D263" i="9"/>
  <c r="E115" i="9"/>
  <c r="D282" i="9"/>
  <c r="E134" i="9"/>
  <c r="D283" i="9"/>
  <c r="E135" i="9"/>
  <c r="D295" i="9"/>
  <c r="E147" i="9"/>
  <c r="D297" i="9"/>
  <c r="E149" i="9"/>
  <c r="D299" i="9"/>
  <c r="E151" i="9"/>
  <c r="D259" i="9"/>
  <c r="E111" i="9"/>
  <c r="D278" i="9"/>
  <c r="E130" i="9"/>
  <c r="D275" i="9"/>
  <c r="E127" i="9"/>
  <c r="D298" i="9"/>
  <c r="E150" i="9"/>
  <c r="D296" i="9"/>
  <c r="E148" i="9"/>
  <c r="I158" i="9"/>
  <c r="I306" i="9" s="1"/>
  <c r="D253" i="9"/>
  <c r="E105" i="9"/>
  <c r="D258" i="9"/>
  <c r="E110" i="9"/>
  <c r="D274" i="9"/>
  <c r="E126" i="9"/>
  <c r="D303" i="9"/>
  <c r="E155" i="9"/>
  <c r="D260" i="9"/>
  <c r="E112" i="9"/>
  <c r="D255" i="9"/>
  <c r="E107" i="9"/>
  <c r="D254" i="9"/>
  <c r="E106" i="9"/>
  <c r="D276" i="9"/>
  <c r="E128" i="9"/>
  <c r="D281" i="9"/>
  <c r="E133" i="9"/>
  <c r="D284" i="9"/>
  <c r="E136" i="9"/>
  <c r="D305" i="9"/>
  <c r="E157" i="9"/>
  <c r="D304" i="9"/>
  <c r="E156" i="9"/>
  <c r="D302" i="9"/>
  <c r="E154" i="9"/>
  <c r="I116" i="9"/>
  <c r="I264" i="9" s="1"/>
  <c r="E114" i="9"/>
  <c r="I137" i="9"/>
  <c r="I285" i="9" s="1"/>
  <c r="D257" i="9"/>
  <c r="E109" i="9"/>
  <c r="D279" i="9"/>
  <c r="E131" i="9"/>
  <c r="D280" i="9"/>
  <c r="E132" i="9"/>
  <c r="D301" i="9"/>
  <c r="E153" i="9"/>
  <c r="E305" i="9" l="1"/>
  <c r="F157" i="9"/>
  <c r="E254" i="9"/>
  <c r="F106" i="9"/>
  <c r="E301" i="9"/>
  <c r="F153" i="9"/>
  <c r="E279" i="9"/>
  <c r="F131" i="9"/>
  <c r="E298" i="9"/>
  <c r="F150" i="9"/>
  <c r="E278" i="9"/>
  <c r="F130" i="9"/>
  <c r="E299" i="9"/>
  <c r="F151" i="9"/>
  <c r="E295" i="9"/>
  <c r="F147" i="9"/>
  <c r="E158" i="9"/>
  <c r="E306" i="9" s="1"/>
  <c r="E282" i="9"/>
  <c r="F134" i="9"/>
  <c r="E261" i="9"/>
  <c r="F113" i="9"/>
  <c r="E277" i="9"/>
  <c r="F129" i="9"/>
  <c r="E304" i="9"/>
  <c r="F156" i="9"/>
  <c r="E276" i="9"/>
  <c r="F128" i="9"/>
  <c r="E255" i="9"/>
  <c r="F107" i="9"/>
  <c r="E303" i="9"/>
  <c r="F155" i="9"/>
  <c r="E258" i="9"/>
  <c r="F110" i="9"/>
  <c r="E262" i="9"/>
  <c r="F114" i="9"/>
  <c r="E284" i="9"/>
  <c r="F136" i="9"/>
  <c r="E280" i="9"/>
  <c r="F132" i="9"/>
  <c r="E257" i="9"/>
  <c r="F109" i="9"/>
  <c r="E296" i="9"/>
  <c r="F148" i="9"/>
  <c r="E275" i="9"/>
  <c r="F127" i="9"/>
  <c r="E259" i="9"/>
  <c r="F111" i="9"/>
  <c r="E297" i="9"/>
  <c r="F149" i="9"/>
  <c r="E283" i="9"/>
  <c r="F135" i="9"/>
  <c r="E263" i="9"/>
  <c r="F115" i="9"/>
  <c r="E300" i="9"/>
  <c r="F152" i="9"/>
  <c r="E256" i="9"/>
  <c r="F108" i="9"/>
  <c r="E302" i="9"/>
  <c r="F154" i="9"/>
  <c r="E281" i="9"/>
  <c r="F133" i="9"/>
  <c r="E260" i="9"/>
  <c r="F112" i="9"/>
  <c r="E274" i="9"/>
  <c r="F126" i="9"/>
  <c r="E137" i="9"/>
  <c r="E285" i="9" s="1"/>
  <c r="E253" i="9"/>
  <c r="F105" i="9"/>
  <c r="E116" i="9"/>
  <c r="E264" i="9" s="1"/>
  <c r="F281" i="9" l="1"/>
  <c r="G133" i="9"/>
  <c r="G281" i="9" s="1"/>
  <c r="F263" i="9"/>
  <c r="G115" i="9"/>
  <c r="G263" i="9" s="1"/>
  <c r="F297" i="9"/>
  <c r="G149" i="9"/>
  <c r="G297" i="9" s="1"/>
  <c r="F275" i="9"/>
  <c r="G127" i="9"/>
  <c r="G275" i="9" s="1"/>
  <c r="F257" i="9"/>
  <c r="G109" i="9"/>
  <c r="G257" i="9" s="1"/>
  <c r="F284" i="9"/>
  <c r="G136" i="9"/>
  <c r="G284" i="9" s="1"/>
  <c r="F255" i="9"/>
  <c r="G107" i="9"/>
  <c r="G255" i="9" s="1"/>
  <c r="F304" i="9"/>
  <c r="G156" i="9"/>
  <c r="G304" i="9" s="1"/>
  <c r="F261" i="9"/>
  <c r="G113" i="9"/>
  <c r="G261" i="9" s="1"/>
  <c r="F253" i="9"/>
  <c r="G105" i="9"/>
  <c r="F116" i="9"/>
  <c r="F264" i="9" s="1"/>
  <c r="F295" i="9"/>
  <c r="G147" i="9"/>
  <c r="F158" i="9"/>
  <c r="F306" i="9" s="1"/>
  <c r="F278" i="9"/>
  <c r="G130" i="9"/>
  <c r="G278" i="9" s="1"/>
  <c r="F279" i="9"/>
  <c r="G131" i="9"/>
  <c r="G279" i="9" s="1"/>
  <c r="F254" i="9"/>
  <c r="G106" i="9"/>
  <c r="G254" i="9" s="1"/>
  <c r="F259" i="9"/>
  <c r="G111" i="9"/>
  <c r="G259" i="9" s="1"/>
  <c r="F274" i="9"/>
  <c r="G126" i="9"/>
  <c r="F137" i="9"/>
  <c r="F285" i="9" s="1"/>
  <c r="F256" i="9"/>
  <c r="G108" i="9"/>
  <c r="G256" i="9" s="1"/>
  <c r="F260" i="9"/>
  <c r="G112" i="9"/>
  <c r="G260" i="9" s="1"/>
  <c r="F302" i="9"/>
  <c r="G154" i="9"/>
  <c r="G302" i="9" s="1"/>
  <c r="F300" i="9"/>
  <c r="G152" i="9"/>
  <c r="G300" i="9" s="1"/>
  <c r="F283" i="9"/>
  <c r="G135" i="9"/>
  <c r="G283" i="9" s="1"/>
  <c r="F296" i="9"/>
  <c r="G148" i="9"/>
  <c r="G296" i="9" s="1"/>
  <c r="F280" i="9"/>
  <c r="G132" i="9"/>
  <c r="G280" i="9" s="1"/>
  <c r="F262" i="9"/>
  <c r="G114" i="9"/>
  <c r="G262" i="9" s="1"/>
  <c r="F303" i="9"/>
  <c r="G155" i="9"/>
  <c r="G303" i="9" s="1"/>
  <c r="F276" i="9"/>
  <c r="G128" i="9"/>
  <c r="G276" i="9" s="1"/>
  <c r="F277" i="9"/>
  <c r="G129" i="9"/>
  <c r="G277" i="9" s="1"/>
  <c r="F282" i="9"/>
  <c r="G134" i="9"/>
  <c r="G282" i="9" s="1"/>
  <c r="F299" i="9"/>
  <c r="G151" i="9"/>
  <c r="G299" i="9" s="1"/>
  <c r="F298" i="9"/>
  <c r="G150" i="9"/>
  <c r="G298" i="9" s="1"/>
  <c r="F301" i="9"/>
  <c r="G153" i="9"/>
  <c r="G301" i="9" s="1"/>
  <c r="F305" i="9"/>
  <c r="G157" i="9"/>
  <c r="G305" i="9" s="1"/>
  <c r="F258" i="9"/>
  <c r="G110" i="9"/>
  <c r="G258" i="9" s="1"/>
  <c r="G253" i="9" l="1"/>
  <c r="G116" i="9"/>
  <c r="G264" i="9" s="1"/>
  <c r="G295" i="9"/>
  <c r="G158" i="9"/>
  <c r="G306" i="9" s="1"/>
  <c r="G274" i="9"/>
  <c r="G137" i="9"/>
  <c r="G285" i="9" s="1"/>
</calcChain>
</file>

<file path=xl/sharedStrings.xml><?xml version="1.0" encoding="utf-8"?>
<sst xmlns="http://schemas.openxmlformats.org/spreadsheetml/2006/main" count="2001" uniqueCount="310">
  <si>
    <t xml:space="preserve"> </t>
  </si>
  <si>
    <t xml:space="preserve"> 
 </t>
  </si>
  <si>
    <t>A2 - Of the [A1_a] Rosacea patients with inflammatory lesions (papules &amp; pustules) you have managed in the past 12 months, how many were diagnosed into the following severities?
[Ask only if A1_a &gt; 0]</t>
  </si>
  <si>
    <t>A5 - Of the [S5_b] adult Rosacea patients you have managed in the past 12 months, how many have the following Rosacea subtypes?</t>
  </si>
  <si>
    <t>B1a - [Mild] Please think of your adult Rosacea patients with inflammatory lesions (papules &amp; pustules) and the following severities whom you have treated with prescription therapy in the past 12 months. For what percent of these patients did you prescribe / recommend the following therapies?
[Show column only if A4 (i)&gt;0%]</t>
  </si>
  <si>
    <t>B1a - [Moderate] Please think of your adult Rosacea patients with inflammatory lesions (papules &amp; pustules) and the following severities whom you have treated with prescription therapy in the past 12 months. For what percent of these patients did you prescribe / recommend the following therapies?
[Show column only if A4 (ii)&gt;0%]</t>
  </si>
  <si>
    <t>B1a - [Severe] Please think of your adult Rosacea patients with inflammatory lesions (papules &amp; pustules) and the following severities whom you have treated with prescription therapy in the past 12 months. For what percent of these patients did you prescribe / recommend the following therapies?
[Show column only if A4 (iii)&gt;0%]</t>
  </si>
  <si>
    <t>B1d - [Subtype I: erythematotelangiectatic Rosacea (ETR) patients] Now please think of your adult Rosacea patients with the following subtypes whom you have treated with prescription therapy in the past 12 months. For what percent of these patients did you prescribe / recommend the following therapies?
[Only show columns that have &gt;0 in A7(i)]</t>
  </si>
  <si>
    <t>B1d - [Subtype II: papulopustular Rosacea patients] Now please think of your adult Rosacea patients with the following subtypes whom you have treated with prescription therapy in the past 12 months. For what percent of these patients did you prescribe / recommend the following therapies?
[Only show columns that have &gt;0 in A7(ii)]</t>
  </si>
  <si>
    <t>B1d - [Subtype III: rhinophyma Rosacea patients] Now please think of your adult Rosacea patients with the following subtypes whom you have treated with prescription therapy in the past 12 months. For what percent of these patients did you prescribe / recommend the following therapies?
[Only show columns that have &gt;0 in A7(iii)]</t>
  </si>
  <si>
    <t>B1d - [Subtype IV: ocular Rosacea patients] Now please think of your adult Rosacea patients with the following subtypes whom you have treated with prescription therapy in the past 12 months. For what percent of these patients did you prescribe / recommend the following therapies?
[Only show columns that have &gt;0 in A7(iv)]</t>
  </si>
  <si>
    <t>Branded or generic metronidazole</t>
  </si>
  <si>
    <t>Branded or generic minocycline</t>
  </si>
  <si>
    <t>D1 - [Mild] Now please think of your adult Rosacea patients with inflammatory lesions (papules &amp; pustules) and the following severities whom you will treat with prescription therapy in the next 12 months. For what percent of these patients do you expect to prescribe / recommend the following therapies?</t>
  </si>
  <si>
    <t>D1 - [Moderate] Now please think of your adult Rosacea patients with inflammatory lesions (papules &amp; pustules) and the following severities whom you will treat with prescription therapy in the next 12 months. For what percent of these patients do you expect to prescribe / recommend the following therapies?</t>
  </si>
  <si>
    <t>D1 - [Severe] Now please think of your adult Rosacea patients with inflammatory lesions (papules &amp; pustules) and the following severities whom you will treat with prescription therapy in the next 12 months. For what percent of these patients do you expect to prescribe / recommend the following therapies?</t>
  </si>
  <si>
    <t>D2 - [Subtype I: erythematotelangiectatic Rosacea (ETR)] Now please think of your adult Rosacea patients with the following subtypes whom you will treat with prescription therapy in the next 12 months. For what percent of these patients do you expect to prescribe / recommend the following therapies?</t>
  </si>
  <si>
    <t>D2 - [Subtype II: papulopustular Rosacea] Now please think of your adult Rosacea patients with the following subtypes whom you will treat with prescription therapy in the next 12 months. For what percent of these patients do you expect to prescribe / recommend the following therapies?</t>
  </si>
  <si>
    <t>D2 - [Subtype III: rhinophyma Rosacea] Now please think of your adult Rosacea patients with the following subtypes whom you will treat with prescription therapy in the next 12 months. For what percent of these patients do you expect to prescribe / recommend the following therapies?</t>
  </si>
  <si>
    <t>D2 - [Subtype IV: ocular Rosacea] Now please think of your adult Rosacea patients with the following subtypes whom you will treat with prescription therapy in the next 12 months. For what percent of these patients do you expect to prescribe / recommend the following therapies?</t>
  </si>
  <si>
    <t>Dec. 27, 2019</t>
  </si>
  <si>
    <t>Dermatologists
----------</t>
  </si>
  <si>
    <t>E1 - [Mild] Now please think of your adult Rosacea patients with inflammatory lesions (papules &amp; pustules) and the following severities whom you will treat with prescription therapy in the next 12 months. For what percent of these patients do you expect to prescribe / recommend the following therapies?</t>
  </si>
  <si>
    <t>E1 - [Moderate] Now please think of your adult Rosacea patients with inflammatory lesions (papules &amp; pustules) and the following severities whom you will treat with prescription therapy in the next 12 months. For what percent of these patients do you expect to prescribe / recommend the following therapies?</t>
  </si>
  <si>
    <t>E1 - [Severe] Now please think of your adult Rosacea patients with inflammatory lesions (papules &amp; pustules) and the following severities whom you will treat with prescription therapy in the next 12 months. For what percent of these patients do you expect to prescribe / recommend the following therapies?</t>
  </si>
  <si>
    <t>E4B - [Subtype I: erythematotelangiectatic Rosacea (ETR)] Now please think of your adult Rosacea patients with the following subtypes whom you will treat with prescription therapy in the next 12 months. For what percent of these patients do you expect to prescribe / recommend the following therapies?</t>
  </si>
  <si>
    <t>E4B - [Subtype II: papulopustular Rosacea] Now please think of your adult Rosacea patients with the following subtypes whom you will treat with prescription therapy in the next 12 months. For what percent of these patients do you expect to prescribe / recommend the following therapies?</t>
  </si>
  <si>
    <t>E4B - [Subtype III: rhinophyma Rosacea] Now please think of your adult Rosacea patients with the following subtypes whom you will treat with prescription therapy in the next 12 months. For what percent of these patients do you expect to prescribe / recommend the following therapies?</t>
  </si>
  <si>
    <t>E4B - [Subtype IV: ocular Rosacea] Now please think of your adult Rosacea patients with the following subtypes whom you will treat with prescription therapy in the next 12 months. For what percent of these patients do you expect to prescribe / recommend the following therapies?</t>
  </si>
  <si>
    <t>ELAPSED_TIME (in minutes)</t>
  </si>
  <si>
    <t>FINACEA (azelaic acid)</t>
  </si>
  <si>
    <t>Generic Ivermectin</t>
  </si>
  <si>
    <t>Generic azelaic acid</t>
  </si>
  <si>
    <t>Generic doxycycline</t>
  </si>
  <si>
    <t>MIRVASO (brimonidine) gel or gel pump</t>
  </si>
  <si>
    <t>Mean Proportion Summary:</t>
  </si>
  <si>
    <t>Mean Reference from A1_a</t>
  </si>
  <si>
    <t>Mean Reference from S5_b</t>
  </si>
  <si>
    <t>Mean Summary:</t>
  </si>
  <si>
    <t>Median</t>
  </si>
  <si>
    <t>Median Summary:</t>
  </si>
  <si>
    <t>Mild</t>
  </si>
  <si>
    <t>Moderate</t>
  </si>
  <si>
    <t>ORACEA (doxycycline)</t>
  </si>
  <si>
    <t>Oral Therapies:</t>
  </si>
  <si>
    <t>Other Oral Therapies</t>
  </si>
  <si>
    <t>Other Topical Therapies</t>
  </si>
  <si>
    <t>Prepared by: Strategic Research Insights (SRI)</t>
  </si>
  <si>
    <t>Product A</t>
  </si>
  <si>
    <t>Product B</t>
  </si>
  <si>
    <t>Product C</t>
  </si>
  <si>
    <t>Product Z</t>
  </si>
  <si>
    <t>RHOFADE (oxymetazoline hydrochloride)</t>
  </si>
  <si>
    <t>SOOLANTRA (ivermectin)</t>
  </si>
  <si>
    <t>SRI Rosacea Asset Forecast Study</t>
  </si>
  <si>
    <t>STD DEV Proportion  Summary:</t>
  </si>
  <si>
    <t>STD DEV Summary:</t>
  </si>
  <si>
    <t>Sample Size</t>
  </si>
  <si>
    <t>Severe</t>
  </si>
  <si>
    <t>Subtype I: erythematotelangiectatic rosacea (ETR) [facial redness, flushing]</t>
  </si>
  <si>
    <t>Subtype II: papulopustular rosacea [papules and/or pustules / acne-like breakouts]</t>
  </si>
  <si>
    <t>Subtype III: rhinophyma rosacea [thickening of skin]</t>
  </si>
  <si>
    <t>Subtype IV: ocular rosacea [eye area symptoms]</t>
  </si>
  <si>
    <t>Topical Therapies:</t>
  </si>
  <si>
    <t>Unweighted Total</t>
  </si>
  <si>
    <t>Weighted Total</t>
  </si>
  <si>
    <t xml:space="preserve">% of patient segment prescribed </t>
  </si>
  <si>
    <t>Product A, BPX-04, Minocycline gel</t>
  </si>
  <si>
    <t>Product B, FMX-103, Minocycline foam</t>
  </si>
  <si>
    <t>Product C, Epsolay, BPO</t>
  </si>
  <si>
    <t>Asset 1, Minocycline Oral</t>
  </si>
  <si>
    <t>Soolantra (Ivermectin) and generic Ivermectin</t>
  </si>
  <si>
    <t>Finacea(Azelaic acid) and generic Azelaic acid</t>
  </si>
  <si>
    <t>Mirvaso ((brimonidine) gel or gel pump</t>
  </si>
  <si>
    <t>Rhofade (Oxymetazoline hydrochloride): Cream</t>
  </si>
  <si>
    <t>Branded and generic Metronidazole: Gel, gel pump</t>
  </si>
  <si>
    <t>All Other Topicals</t>
  </si>
  <si>
    <t>Oracea (Doxycycline)</t>
  </si>
  <si>
    <t>Generic Doxycycline</t>
  </si>
  <si>
    <t>Branded or  generic Metronidazole</t>
  </si>
  <si>
    <t>Branded or generic Minocycline</t>
  </si>
  <si>
    <t>All Other Orals</t>
  </si>
  <si>
    <t>TOTAL: at least 100%</t>
  </si>
  <si>
    <t>Subtype I</t>
  </si>
  <si>
    <t>Subtype II</t>
  </si>
  <si>
    <t>Subtype III</t>
  </si>
  <si>
    <t>Subtype IV</t>
  </si>
  <si>
    <t>Combined Mild-Mod-Sev</t>
  </si>
  <si>
    <t>Combined Subtype I-IV</t>
  </si>
  <si>
    <t>Weighted Current Share</t>
  </si>
  <si>
    <t>Rosacea Severities - D1</t>
  </si>
  <si>
    <t>Rosacea Subtypes - D2</t>
  </si>
  <si>
    <t>Rosacea Severities - B1a</t>
  </si>
  <si>
    <t>Rosacea Subtypes - B1d</t>
  </si>
  <si>
    <t>Rosacea Severities - E1</t>
  </si>
  <si>
    <t>Mean Summary</t>
  </si>
  <si>
    <t>Ratio</t>
  </si>
  <si>
    <t>Rosacea Subtypes - E4b</t>
  </si>
  <si>
    <t>From TRx Pivot tables</t>
  </si>
  <si>
    <t>Products</t>
  </si>
  <si>
    <t>Sum of TRx
MAT  Sep 2019
Sep 2019</t>
  </si>
  <si>
    <t>% Sum of TRx</t>
  </si>
  <si>
    <t>TRx Share</t>
  </si>
  <si>
    <t>TRx share of class, Relative</t>
  </si>
  <si>
    <t>Trx share of 2 classes</t>
  </si>
  <si>
    <t>Soolantra, topical</t>
  </si>
  <si>
    <t>generic ivermectin, add to soolantra, topical</t>
  </si>
  <si>
    <t>Finacea (Azelaic Acid), topical</t>
  </si>
  <si>
    <t>azelaic acid (add to Finacea), topical</t>
  </si>
  <si>
    <t>Mirvaso (topical)</t>
  </si>
  <si>
    <t>Rhofade (topical)</t>
  </si>
  <si>
    <t>Branded &amp; generic Metron., topical</t>
  </si>
  <si>
    <t>generic metronidazole, topical</t>
  </si>
  <si>
    <t>Oracea (Oral)</t>
  </si>
  <si>
    <t>generic doxycycline, oral</t>
  </si>
  <si>
    <t>Branded &amp; generic Metron., oral</t>
  </si>
  <si>
    <t>All Other Orals and Topical</t>
  </si>
  <si>
    <t>generic metronidazole, oral</t>
  </si>
  <si>
    <t>Branded &amp; generic Minocycline (oral)</t>
  </si>
  <si>
    <t>generic minocycline, oral</t>
  </si>
  <si>
    <t>Other</t>
  </si>
  <si>
    <t>Grand Total</t>
  </si>
  <si>
    <t>Calibration Factors</t>
  </si>
  <si>
    <r>
      <rPr>
        <sz val="11"/>
        <color rgb="FFFF0000"/>
        <rFont val="Calibri"/>
        <family val="2"/>
        <scheme val="minor"/>
      </rPr>
      <t>Uncalibrated</t>
    </r>
    <r>
      <rPr>
        <sz val="11"/>
        <color rgb="FF000000"/>
        <rFont val="Calibri"/>
        <family val="2"/>
        <scheme val="minor"/>
      </rPr>
      <t xml:space="preserve"> Weighted Future Share</t>
    </r>
  </si>
  <si>
    <r>
      <rPr>
        <sz val="11"/>
        <color rgb="FFFF0000"/>
        <rFont val="Calibri"/>
        <family val="2"/>
        <scheme val="minor"/>
      </rPr>
      <t>Calibrated</t>
    </r>
    <r>
      <rPr>
        <sz val="11"/>
        <color rgb="FF000000"/>
        <rFont val="Calibri"/>
        <family val="2"/>
        <scheme val="minor"/>
      </rPr>
      <t xml:space="preserve"> Weighted Future Share</t>
    </r>
  </si>
  <si>
    <t>Raw Values from Dashboards</t>
  </si>
  <si>
    <t>Renomalized Values from above tables</t>
  </si>
  <si>
    <t>TOTAL: add up to 100%</t>
  </si>
  <si>
    <t>Attribute</t>
  </si>
  <si>
    <t>Dose &amp; Usage</t>
  </si>
  <si>
    <t>Investigator Global Assessment at week 16</t>
  </si>
  <si>
    <t>Total Inflammatory lesions at week 16</t>
  </si>
  <si>
    <t>Subjects with 2 grade reduction in IGA at week 16</t>
  </si>
  <si>
    <t>Median change in RosaQol score at Week 16 compared to Baseline</t>
  </si>
  <si>
    <t>Proportion of Subjects with ≥90% lesion count reduction from baseline</t>
  </si>
  <si>
    <t>Safety and Tolerability (Compared to Tetracyclines)</t>
  </si>
  <si>
    <t>Safety and Tolerability (Compared to Oracea)</t>
  </si>
  <si>
    <t>Market Access</t>
  </si>
  <si>
    <t>Approximate Patient Co-Pay</t>
  </si>
  <si>
    <t>40 mg dose QD</t>
  </si>
  <si>
    <t>40 mg dose QD; available in sub-microbial dosage</t>
  </si>
  <si>
    <t xml:space="preserve">Same efficacy compared to Oracea </t>
  </si>
  <si>
    <t>Safety &amp; tolerability of Product Z is statistically superior to other tetracyclines</t>
  </si>
  <si>
    <t>Product Z's GI tolerability (Diarrhea and Nausea) is statistically similar to Oracea</t>
  </si>
  <si>
    <t>Product Z shows statistically superior GI tolerability (Diarrhea and Nausea) compared to Oracea</t>
  </si>
  <si>
    <t>Product Z is available on formulary without restrictions</t>
  </si>
  <si>
    <t>Product Z is available on formulary with prior authorization</t>
  </si>
  <si>
    <t>Product Z is available on formulary with a step therapy restriction; i.e. it can be prescribed only after failure of generic Oracea</t>
  </si>
  <si>
    <t>Product Z is available on formulary but with prior authorization AND a step therapy restriction after failure of generic Oracea</t>
  </si>
  <si>
    <t>$15-&lt;$35 per prescription of 30 tablets</t>
  </si>
  <si>
    <t>$35-&lt;$55 per prescription of 30 tablets</t>
  </si>
  <si>
    <t>$55-&lt;$75 per prescription of 30 tablets</t>
  </si>
  <si>
    <t>40 mg dose QD; this dose is not intended for anti-bacterial usage</t>
  </si>
  <si>
    <t>Safety &amp; tolerability of Product Z is statistically equivalent to other tetracyclines</t>
  </si>
  <si>
    <t>Base Case:</t>
  </si>
  <si>
    <t>CBC Model's Utility:</t>
  </si>
  <si>
    <t>Total</t>
  </si>
  <si>
    <t>exp(total)</t>
  </si>
  <si>
    <t>exp(none)</t>
  </si>
  <si>
    <t>Adj with self stated utility estimates</t>
  </si>
  <si>
    <t>Inflammatory Lesions..</t>
  </si>
  <si>
    <t>Logit, Zero Centered Differences Sheet</t>
  </si>
  <si>
    <t xml:space="preserve">Mild </t>
  </si>
  <si>
    <t xml:space="preserve">2X efficacy compared to Oracea </t>
  </si>
  <si>
    <t xml:space="preserve">1.5X efficacy compared to Oracea </t>
  </si>
  <si>
    <t>NONE</t>
  </si>
  <si>
    <t>None</t>
  </si>
  <si>
    <t>Exp</t>
  </si>
  <si>
    <t>Proportion</t>
  </si>
  <si>
    <t>Base case Stated share</t>
  </si>
  <si>
    <t>Prod Z</t>
  </si>
  <si>
    <t>Difference From Base Case</t>
  </si>
  <si>
    <r>
      <rPr>
        <sz val="11"/>
        <color rgb="FFFF0000"/>
        <rFont val="Calibri"/>
        <family val="2"/>
        <scheme val="minor"/>
      </rPr>
      <t>Uncalibrated</t>
    </r>
    <r>
      <rPr>
        <sz val="11"/>
        <color rgb="FF000000"/>
        <rFont val="Calibri"/>
        <family val="2"/>
        <scheme val="minor"/>
      </rPr>
      <t xml:space="preserve"> Weighted Future Share 
- Product Z share predicted from CBC Model</t>
    </r>
  </si>
  <si>
    <t>2X efficacy compared to Oracea</t>
  </si>
  <si>
    <t>1.5X efficacy compared to Oracea</t>
  </si>
  <si>
    <t>Same efficacy compared to Oracea</t>
  </si>
  <si>
    <t>Selected Level &amp; Utility</t>
  </si>
  <si>
    <t>Select Attribute Levels for Product Z:</t>
  </si>
  <si>
    <t>Select Levels from Drop-downs</t>
  </si>
  <si>
    <t>Subtype 2</t>
  </si>
  <si>
    <t>Subtype 3</t>
  </si>
  <si>
    <t>Subtype 4</t>
  </si>
  <si>
    <t xml:space="preserve">Subtype 1 </t>
  </si>
  <si>
    <t>Coefficients</t>
  </si>
  <si>
    <r>
      <rPr>
        <sz val="11"/>
        <color rgb="FFFF0000"/>
        <rFont val="Calibri"/>
        <family val="2"/>
        <scheme val="minor"/>
      </rPr>
      <t>Calibrated</t>
    </r>
    <r>
      <rPr>
        <sz val="11"/>
        <color rgb="FF000000"/>
        <rFont val="Calibri"/>
        <family val="2"/>
        <scheme val="minor"/>
      </rPr>
      <t xml:space="preserve"> Weighted Future Share
- Product Z share predicted from CBC Model</t>
    </r>
  </si>
  <si>
    <r>
      <t xml:space="preserve">Uncalibrated </t>
    </r>
    <r>
      <rPr>
        <sz val="11"/>
        <rFont val="Calibri"/>
        <family val="2"/>
        <scheme val="minor"/>
      </rPr>
      <t xml:space="preserve">Weighted Future Share </t>
    </r>
    <r>
      <rPr>
        <sz val="11"/>
        <color rgb="FFFF0000"/>
        <rFont val="Calibri"/>
        <family val="2"/>
        <scheme val="minor"/>
      </rPr>
      <t xml:space="preserve">
</t>
    </r>
    <r>
      <rPr>
        <sz val="11"/>
        <rFont val="Calibri"/>
        <family val="2"/>
        <scheme val="minor"/>
      </rPr>
      <t>- Product Z share predicted from CBC Model</t>
    </r>
  </si>
  <si>
    <r>
      <t xml:space="preserve">Calibrated </t>
    </r>
    <r>
      <rPr>
        <sz val="11"/>
        <rFont val="Calibri"/>
        <family val="2"/>
        <scheme val="minor"/>
      </rPr>
      <t>Weighted Future Share 
- Product Z share predicted from CBC Model</t>
    </r>
  </si>
  <si>
    <r>
      <rPr>
        <sz val="11"/>
        <color rgb="FFFF0000"/>
        <rFont val="Calibri"/>
        <family val="2"/>
        <scheme val="minor"/>
      </rPr>
      <t>Renormalized Calibrated</t>
    </r>
    <r>
      <rPr>
        <sz val="11"/>
        <color rgb="FF000000"/>
        <rFont val="Calibri"/>
        <family val="2"/>
        <scheme val="minor"/>
      </rPr>
      <t xml:space="preserve"> Weighted Future Share
- Product Z share predicted from CBC Model
- Add up to 100%</t>
    </r>
  </si>
  <si>
    <r>
      <t xml:space="preserve">Renormalized Calibrated </t>
    </r>
    <r>
      <rPr>
        <sz val="11"/>
        <rFont val="Calibri"/>
        <family val="2"/>
        <scheme val="minor"/>
      </rPr>
      <t>Weighted Future Share 
- Product Z share predicted from CBC Model
- Add up to 100%</t>
    </r>
  </si>
  <si>
    <t># of visits per patient per year</t>
  </si>
  <si>
    <t>List price per bottle at launch in 2023</t>
  </si>
  <si>
    <t>Price increase per year</t>
  </si>
  <si>
    <t>Assumed Input</t>
  </si>
  <si>
    <t>Please Enter the Values Below</t>
  </si>
  <si>
    <t>Forecast Model Sample</t>
  </si>
  <si>
    <t>Source</t>
  </si>
  <si>
    <t>Parameter</t>
  </si>
  <si>
    <t>Year</t>
  </si>
  <si>
    <t>Launch: BPX04, Minocycline Gel</t>
  </si>
  <si>
    <t>Launch: Asset 1, Minocyline Oral</t>
  </si>
  <si>
    <t>Launch: FMX103, Minocycline Foam</t>
  </si>
  <si>
    <t>Launch:Epsolay, Encapsulated BPO Cream</t>
  </si>
  <si>
    <t>Diagnosed Prevalence</t>
  </si>
  <si>
    <t>US Census Bureau, Statista.com, Childtrends.org</t>
  </si>
  <si>
    <t>US Population (MM)</t>
  </si>
  <si>
    <t xml:space="preserve">% of US Population Adults, 18 or older </t>
  </si>
  <si>
    <t>Number of US Adults, 18 or older (MM)</t>
  </si>
  <si>
    <t>% of US Adults, 18 years or older with Rosacea</t>
  </si>
  <si>
    <t>Number of US Adults, 18 years or older with Rosacea (MM)</t>
  </si>
  <si>
    <t>Patient Segment Sizes</t>
  </si>
  <si>
    <t>Asset 1 Dermatologists Survey, Dec. 2019</t>
  </si>
  <si>
    <t>Inflammatory lesions (papules &amp; pustules)</t>
  </si>
  <si>
    <t>BMO Capital Markets, Exhibit 34, VERED Model</t>
  </si>
  <si>
    <t>% of US Adults, 18 or older, with Rosacea and inflammatory lesions (papules &amp; pustules)</t>
  </si>
  <si>
    <t>Number of US Adults, 18 or older, with Rosacea and inflammatory lesions (papules &amp; pustules) (MM)</t>
  </si>
  <si>
    <t>Inflammatory lesions (papules &amp; pustules) &amp; severity</t>
  </si>
  <si>
    <t>% Inflammatory lesions (Mild Rosacea)</t>
  </si>
  <si>
    <t>Number of US Adults, 18 or older, Inflammatory lesions with Mild Rosacea (MM)</t>
  </si>
  <si>
    <t>% Inflammatory lesions (Moderate Rosacea)</t>
  </si>
  <si>
    <t>Number of US Adults, 18 or older, Inflammatory lesions with Moderate Rosacea (MM)</t>
  </si>
  <si>
    <t>% Inflammatory lesions (Severe Rosacea)</t>
  </si>
  <si>
    <t>Number of US Adults, 18 or older, Inflammatory lesions with Severe Rosacea (MM)</t>
  </si>
  <si>
    <t>Total Number of US Adults, 18 or older, Inflammatory lesions with Mild, Moderate &amp; Severe Rosacea (MM)</t>
  </si>
  <si>
    <t>Inflammatory lesions &amp; Rosacea Sub-type</t>
  </si>
  <si>
    <t>% Sub-type 1 Rosacea</t>
  </si>
  <si>
    <t>Number of US Adults, 18 or older, with inflammatory lesions: Sub-type 1 Rosacea (MM)</t>
  </si>
  <si>
    <t>% Sub-type 2 Rosacea</t>
  </si>
  <si>
    <t>Number of US Adults, 18 or older, with inflammatory lesions: Sub-type 2 Rosacea (MM)</t>
  </si>
  <si>
    <t>% Sub-type 3 Rosacea</t>
  </si>
  <si>
    <t>Number of US Adults, 18 or older, with inflammatory lesions: Sub-type 3 Rosacea (MM)</t>
  </si>
  <si>
    <t>% Sub-type 4 Rosacea</t>
  </si>
  <si>
    <t>Number of US Adults, 18 or older, with inflammatory lesions: Sub-type 4 Rosacea (MM)</t>
  </si>
  <si>
    <t>Total Number of US Adults, 18 or older, all Rosacea Sub-types (MM)</t>
  </si>
  <si>
    <t>Availability</t>
  </si>
  <si>
    <t>% of US Adults, 18 or older, with Inflammatory lesions (Mild Rosacea) seeking clinical treatment by physician</t>
  </si>
  <si>
    <t>Barclays / Foamix Pharmaceuticals Coverage, 2Q2019</t>
  </si>
  <si>
    <t>Number of US Adults, 18 or older, with Inflammatory lesions (Mild Rosacea) seeking clinical treatment by physician (MM)</t>
  </si>
  <si>
    <t>SRI Qualitative Interviews</t>
  </si>
  <si>
    <t>Assumption: Mild (10%), Mod (25%), Severe (30%) seek treatment</t>
  </si>
  <si>
    <t>% of US Adults, 18 or older, with Inflammatory lesions (Moderate Rosacea) seeking clinical treatment by physician</t>
  </si>
  <si>
    <t>Assumption: Subtype 1 (10%), Subtype 2 (25%), Subtype 3 (25%), Subtype 4 (30%) seek treatment</t>
  </si>
  <si>
    <t>Number of US Adults, 18 or older, with Inflammatory lesions (Moderate Rosacea) seeking clinical treatment by physician (MM)</t>
  </si>
  <si>
    <t>% of US Adults, 18 or older, with Inflammatory lesions (Severe Rosacea) seeking clinical treatment by physician</t>
  </si>
  <si>
    <t>Number of US Adults, 18 or older, with Inflammatory lesions (Severe Rosacea) seeking clinical treatment by physician (MM)</t>
  </si>
  <si>
    <t>Number of US Adults, 18 or older, with inflammatory lesions: Sub-type 1 Rosacea available for treatment (MM)</t>
  </si>
  <si>
    <t>Number of US Adults, 18 or older, with inflammatory lesions: Sub-type 2 Rosacea available for treatment (MM)</t>
  </si>
  <si>
    <t>Number of US Adults, 18, or older, with inflammatory lesions: Sub-type 3 Rosacea available for treatment (MM)</t>
  </si>
  <si>
    <t>Number of US Adults, 18, or older, with inflammatory lesions: Sub-type 4 Rosacea available for treatment (MM)</t>
  </si>
  <si>
    <t>Patients Treated With Prescription Therapy</t>
  </si>
  <si>
    <t>% of US Adults, 18 or older, with Rosacea &amp; inflammatory lesions / Mild, receiving Rx treatment</t>
  </si>
  <si>
    <t>Number of US Adults, 18 or older, with Rosacea &amp; inflammatory lesions / Mild, receiving Rx treatment (MM)</t>
  </si>
  <si>
    <t>% of US Adults, 18 or older, with Rosacea &amp; inflammatory lesions / Moderate, receiving Rx treatment</t>
  </si>
  <si>
    <t>Number of US Adults, 18 or older, with Rosacea &amp; inflammatory lesions / Moderate, receiving Rx treatment (MM)</t>
  </si>
  <si>
    <t>% of US Adults, 18 or older, with Rosacea &amp; inflammatory lesions / Severe, receiving Rx treatment</t>
  </si>
  <si>
    <t>Number of US Adults, 18 or older, with Rosacea &amp; inflammatory lesions / Severe, receiving Rx treatment (MM)</t>
  </si>
  <si>
    <t>% of US Adults, 18 or older, with inflammatory lesions: Sub-type 1 Rosacea receiving Rx treatment</t>
  </si>
  <si>
    <t>Number of US Adults, 18 or older, with inflammatory lesions: Sub-type 1 Rosacea receiving Rx treatment (MM)</t>
  </si>
  <si>
    <t>% of US Adults, 18 or older, with inflammatory lesions: Sub-type 2 Rosacea receiving Rx treatment</t>
  </si>
  <si>
    <t>Number of US Adults, 18 or older, with inflammatory lesions: Sub-type 2 Rosacea receiving Rx treatment(MM)</t>
  </si>
  <si>
    <t>% of US Adults, 18, or older, with inflammatory lesions: Sub-type 3 Rosacea receiving Rx treatment</t>
  </si>
  <si>
    <t>Number of US Adults, 18, or older, with inflammatory lesions: Sub-type 3 Rosacea receiving Rx treatment (MM)</t>
  </si>
  <si>
    <t>% of US Adults, 18, or older, with inflammatory lesions: Sub-type 4 Rosacea receiving Rx treatment</t>
  </si>
  <si>
    <t>Number of US Adults, 18, or older, with inflammatory lesions: Sub-type 4 Rosacea receiving Rx treatment (MM)</t>
  </si>
  <si>
    <t>Shares Of Patient Segment: Base stated in 2019</t>
  </si>
  <si>
    <t>Segment: US Adults, 18 or older, with Rosacea &amp; inflammatory lesions / Mild, receiving Rx treatment (MM)</t>
  </si>
  <si>
    <t>Weighted &amp; Adjusted For 2019 Market Data</t>
  </si>
  <si>
    <t>Calibrated For Awareness &amp; S/M Effectiveness (aka survey overstatement)</t>
  </si>
  <si>
    <t>Total: 100%</t>
  </si>
  <si>
    <t>Segment: US Adults, 18 or older, with Rosacea &amp; inflammatory lesions / Moderate, receiving Rx treatment (MM)</t>
  </si>
  <si>
    <t>Segment: US Adults, 18 or older, with Rosacea &amp; inflammatory lesions / Severe, receiving Rx treatment (MM)</t>
  </si>
  <si>
    <t>Segment: US Adults, 18 or older, with Rosacea, Sub-type 1 receiving Rx treatment (MM)</t>
  </si>
  <si>
    <t>Segment: US Adults, 18 or older, with Rosacea, Sub-type 2 receiving Rx treatment (MM)</t>
  </si>
  <si>
    <t>Segment: US Adults, 18 or older, with Rosacea, Sub-type 3 receiving Rx treatment (MM)</t>
  </si>
  <si>
    <t>Segment: US Adults, 18 or older, with Rosacea, Sub-type 4 receiving Rx treatment (MM)</t>
  </si>
  <si>
    <t>Number Of Patients Receiving Product, By Segment</t>
  </si>
  <si>
    <t xml:space="preserve">Number of patients prescribed </t>
  </si>
  <si>
    <t>Segment: US Adults, 18 or older, with Rosacea, inflammatory lesions: Sub-type 1 receiving Rx treatment (MM)</t>
  </si>
  <si>
    <t>Segment: US Adults, 18 or older, with Rosacea, inflammatory lesions: Sub-type 2 receiving Rx treatment (MM)</t>
  </si>
  <si>
    <t>Segment: US Adults, 18 or older, with Rosacea, inflammatory lesions: Sub-type 3 receiving Rx treatment (MM)</t>
  </si>
  <si>
    <t>Segment: US Adults, 18 or older, with Rosacea, inflammatory lesions: Sub-type 4 receiving Rx treatment (MM)</t>
  </si>
  <si>
    <t>Number Of Patients Receiving Asset 1, By Segment</t>
  </si>
  <si>
    <t>Severity Segments</t>
  </si>
  <si>
    <t>Total: US Adults, 18 or older, with Rosacea &amp; inflammatory lesions / (all severities) receiving Rx treatment (MM)</t>
  </si>
  <si>
    <t>Sub-type Segments</t>
  </si>
  <si>
    <t>Segment: US Adults, 18 or older, with Rosacea &amp; inflammatory lesions / Sub-type 1, receiving Rx treatment (MM)</t>
  </si>
  <si>
    <t>Segment: US Adults, 18 or older, with Rosacea &amp; inflammatory lesions / Sub-type 2, receiving Rx treatment (MM)</t>
  </si>
  <si>
    <t>Segment: US Adults, 18 or older, with Rosacea &amp; inflammatory lesions / Sub-type 3, receiving Rx treatment (MM)</t>
  </si>
  <si>
    <t>Segment: US Adults, 18 or older, with Rosacea &amp; inflammatory lesions / Sub-type 4 receiving Rx treatment (MM)</t>
  </si>
  <si>
    <t>Total: US Adults, 18 or older, with Rosacea &amp; inflammatory lesions / (all Sub-types) receiving Rx treatment (MM)</t>
  </si>
  <si>
    <t>Estimated No. of Asset 1 Prescriptions, Assuming 70% Oral Compliance, 9 visits, 9 prescriptions</t>
  </si>
  <si>
    <t>Similar to Oracea</t>
  </si>
  <si>
    <t>List Price per bottle of 30 pills = $781 at launch in 2023</t>
  </si>
  <si>
    <t>Price increases: 5% per year after launch in 2023</t>
  </si>
  <si>
    <t>Gross Revenue</t>
  </si>
  <si>
    <t>List Price per bottle of 30 pills: $781 at launch in 2023</t>
  </si>
  <si>
    <t>Net Revenue</t>
  </si>
  <si>
    <t>Drop-down list for Additional variables for Model in Sample Scenario:</t>
  </si>
  <si>
    <t>B1a (or B1d)</t>
  </si>
  <si>
    <t>E1 (or E4b)</t>
  </si>
  <si>
    <t>Adjusted D1 (Or D2)</t>
  </si>
  <si>
    <t>Please enter any values from $600 to $800.</t>
  </si>
  <si>
    <t>Please enter any values from 0% to 7%.</t>
  </si>
  <si>
    <t>Instruction</t>
  </si>
  <si>
    <t>Subtypes are not used at this point</t>
  </si>
  <si>
    <t>Asset Patient Share (2023-2028) 
Adult Rosacea Patients with Inflammatory Lesions</t>
  </si>
  <si>
    <t>Gross revenue (in MM USD)</t>
  </si>
  <si>
    <t>Net revenue (in MM USD)</t>
  </si>
  <si>
    <t>Annual list price per bottle (in USD)</t>
  </si>
  <si>
    <t>Asset Gross &amp; Net Revenue (2023-2028) 
Adult Rosacea Patients with Inflammatory Lesions - By Severity</t>
  </si>
  <si>
    <t>Please select the visit # from drop-down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</si>
</sst>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8" formatCode="&quot;$&quot;#,##0.00_);[Red]\(&quot;$&quot;#,##0.00\)"/>
    <numFmt numFmtId="44" formatCode="_(&quot;$&quot;* #,##0.00_);_(&quot;$&quot;* \(#,##0.00\);_(&quot;$&quot;* &quot;-&quot;??_);_(@_)"/>
    <numFmt numFmtId="43" formatCode="_(* #,##0.00_);_(* \(#,##0.00\);_(* &quot;-&quot;??_);_(@_)"/>
    <numFmt numFmtId="164" formatCode="0.0"/>
    <numFmt numFmtId="165" formatCode="0.000"/>
    <numFmt numFmtId="166" formatCode="0.00;\-0.00"/>
    <numFmt numFmtId="167" formatCode="0.0%"/>
    <numFmt numFmtId="168" formatCode="0.0000000"/>
    <numFmt numFmtId="169" formatCode="_(* #,##0.000000_);_(* \(#,##0.000000\);_(* &quot;-&quot;??_);_(@_)"/>
    <numFmt numFmtId="170" formatCode="&quot;$&quot;#,##0.00"/>
  </numFmts>
  <fonts count="4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b/>
      <sz val="10"/>
      <color rgb="FF000000"/>
      <name val="Verdana"/>
      <family val="2"/>
    </font>
    <font>
      <sz val="8"/>
      <color rgb="FF000000"/>
      <name val="Verdana"/>
      <family val="2"/>
    </font>
    <font>
      <sz val="10"/>
      <color rgb="FF000000"/>
      <name val="Verdana"/>
      <family val="2"/>
    </font>
    <font>
      <b/>
      <sz val="8"/>
      <color rgb="FF000000"/>
      <name val="Verdana"/>
      <family val="2"/>
    </font>
    <font>
      <b/>
      <sz val="8"/>
      <color rgb="FF000000"/>
      <name val="Verdana"/>
      <family val="2"/>
    </font>
    <font>
      <sz val="10"/>
      <color rgb="FF000000"/>
      <name val="Arial"/>
      <family val="2"/>
    </font>
    <font>
      <i/>
      <sz val="11"/>
      <name val="Calibri"/>
      <family val="2"/>
      <scheme val="minor"/>
    </font>
    <font>
      <sz val="11"/>
      <color theme="4"/>
      <name val="Calibri"/>
      <family val="2"/>
      <scheme val="minor"/>
    </font>
    <font>
      <i/>
      <sz val="11"/>
      <color theme="1"/>
      <name val="Calibri"/>
      <family val="2"/>
      <scheme val="minor"/>
    </font>
    <font>
      <i/>
      <sz val="11"/>
      <color theme="8"/>
      <name val="Calibri"/>
      <family val="2"/>
      <scheme val="minor"/>
    </font>
    <font>
      <i/>
      <sz val="11"/>
      <color rgb="FFFF0000"/>
      <name val="Calibri"/>
      <family val="2"/>
      <scheme val="minor"/>
    </font>
    <font>
      <sz val="11"/>
      <color rgb="FF000000"/>
      <name val="Calibri"/>
      <family val="2"/>
      <scheme val="minor"/>
    </font>
    <font>
      <i/>
      <u/>
      <sz val="11"/>
      <color rgb="FFFF0000"/>
      <name val="Calibri"/>
      <family val="2"/>
      <scheme val="minor"/>
    </font>
    <font>
      <b/>
      <sz val="11"/>
      <color rgb="FFFF0000"/>
      <name val="Calibri"/>
      <family val="2"/>
      <scheme val="minor"/>
    </font>
    <font>
      <sz val="11"/>
      <color rgb="FFFF0000"/>
      <name val="Calibri"/>
      <family val="2"/>
      <scheme val="minor"/>
    </font>
    <font>
      <b/>
      <i/>
      <u/>
      <sz val="11"/>
      <color rgb="FFFF0000"/>
      <name val="Calibri"/>
      <family val="2"/>
      <scheme val="minor"/>
    </font>
    <font>
      <b/>
      <sz val="11"/>
      <color theme="1"/>
      <name val="Calibri"/>
      <family val="2"/>
      <scheme val="minor"/>
    </font>
    <font>
      <b/>
      <i/>
      <u/>
      <sz val="14"/>
      <color rgb="FF3333FF"/>
      <name val="Calibri"/>
      <family val="2"/>
      <scheme val="minor"/>
    </font>
    <font>
      <b/>
      <sz val="11"/>
      <color theme="9" tint="-0.249977111117893"/>
      <name val="Calibri"/>
      <family val="2"/>
      <scheme val="minor"/>
    </font>
    <font>
      <b/>
      <sz val="11"/>
      <color theme="4"/>
      <name val="Calibri"/>
      <family val="2"/>
      <scheme val="minor"/>
    </font>
    <font>
      <b/>
      <u/>
      <sz val="11"/>
      <color rgb="FFFF0000"/>
      <name val="Calibri"/>
      <family val="2"/>
      <scheme val="minor"/>
    </font>
    <font>
      <sz val="10"/>
      <color rgb="FF000000"/>
      <name val="Calibri"/>
      <family val="2"/>
      <scheme val="minor"/>
    </font>
    <font>
      <b/>
      <sz val="11"/>
      <color theme="3" tint="-0.249977111117893"/>
      <name val="Calibri"/>
      <family val="2"/>
      <scheme val="minor"/>
    </font>
    <font>
      <b/>
      <sz val="11"/>
      <color rgb="FF00B050"/>
      <name val="Calibri"/>
      <family val="2"/>
      <scheme val="minor"/>
    </font>
    <font>
      <b/>
      <sz val="11"/>
      <color theme="6" tint="-0.249977111117893"/>
      <name val="Calibri"/>
      <family val="2"/>
      <scheme val="minor"/>
    </font>
    <font>
      <b/>
      <sz val="11"/>
      <color rgb="FF7030A0"/>
      <name val="Calibri"/>
      <family val="2"/>
      <scheme val="minor"/>
    </font>
    <font>
      <b/>
      <sz val="11"/>
      <color theme="2" tint="-0.749992370372631"/>
      <name val="Calibri"/>
      <family val="2"/>
      <scheme val="minor"/>
    </font>
    <font>
      <b/>
      <sz val="11"/>
      <color theme="5" tint="-0.249977111117893"/>
      <name val="Calibri"/>
      <family val="2"/>
      <scheme val="minor"/>
    </font>
    <font>
      <b/>
      <sz val="11"/>
      <color rgb="FF0000FF"/>
      <name val="Calibri"/>
      <family val="2"/>
      <scheme val="minor"/>
    </font>
    <font>
      <sz val="11"/>
      <color theme="1"/>
      <name val="Calibri"/>
      <family val="2"/>
    </font>
    <font>
      <sz val="11"/>
      <color rgb="FFFF0000"/>
      <name val="Calibri"/>
      <family val="2"/>
    </font>
    <font>
      <sz val="10"/>
      <color rgb="FF000000"/>
      <name val="Arial"/>
    </font>
    <font>
      <b/>
      <sz val="11"/>
      <name val="Calibri"/>
      <family val="2"/>
      <scheme val="minor"/>
    </font>
    <font>
      <sz val="11"/>
      <name val="Calibri"/>
      <family val="2"/>
      <scheme val="minor"/>
    </font>
    <font>
      <b/>
      <i/>
      <sz val="11"/>
      <color theme="4"/>
      <name val="Calibri"/>
      <family val="2"/>
      <scheme val="minor"/>
    </font>
    <font>
      <b/>
      <sz val="11"/>
      <color rgb="FF0070C0"/>
      <name val="Calibri"/>
      <family val="2"/>
      <scheme val="minor"/>
    </font>
    <font>
      <b/>
      <i/>
      <sz val="11"/>
      <color rgb="FF0070C0"/>
      <name val="Calibri"/>
      <family val="2"/>
      <scheme val="minor"/>
    </font>
    <font>
      <b/>
      <sz val="11"/>
      <color theme="8"/>
      <name val="Calibri"/>
      <family val="2"/>
      <scheme val="minor"/>
    </font>
    <font>
      <sz val="11"/>
      <color rgb="FF0070C0"/>
      <name val="Calibri"/>
      <family val="2"/>
      <scheme val="minor"/>
    </font>
    <font>
      <u/>
      <sz val="11"/>
      <color theme="10"/>
      <name val="Calibri"/>
      <family val="2"/>
      <scheme val="minor"/>
    </font>
    <font>
      <i/>
      <sz val="11"/>
      <color rgb="FF0070C0"/>
      <name val="Calibri"/>
      <family val="2"/>
      <scheme val="minor"/>
    </font>
    <font>
      <b/>
      <u/>
      <sz val="11"/>
      <color rgb="FF00B050"/>
      <name val="Calibri"/>
      <family val="2"/>
      <scheme val="minor"/>
    </font>
  </fonts>
  <fills count="16">
    <fill>
      <patternFill patternType="none"/>
    </fill>
    <fill>
      <patternFill patternType="gray125"/>
    </fill>
    <fill>
      <patternFill patternType="solid">
        <fgColor rgb="FFCAEBF6"/>
      </patternFill>
    </fill>
    <fill>
      <patternFill patternType="solid">
        <fgColor rgb="FFD9F1F9"/>
      </patternFill>
    </fill>
    <fill>
      <patternFill patternType="solid">
        <fgColor rgb="FFFCF5DC"/>
      </patternFill>
    </fill>
    <fill>
      <patternFill patternType="solid">
        <fgColor rgb="FFFFFFFD"/>
      </patternFill>
    </fill>
    <fill>
      <patternFill patternType="solid">
        <fgColor rgb="FFCCCCFF"/>
        <bgColor indexed="64"/>
      </patternFill>
    </fill>
    <fill>
      <patternFill patternType="solid">
        <fgColor theme="5" tint="0.399975585192419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auto="1"/>
      </left>
      <right/>
      <top style="thin">
        <color auto="1"/>
      </top>
      <bottom/>
      <diagonal/>
    </border>
    <border>
      <left style="medium">
        <color indexed="64"/>
      </left>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right style="medium">
        <color indexed="64"/>
      </right>
      <top/>
      <bottom style="thin">
        <color auto="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bottom/>
      <diagonal/>
    </border>
    <border>
      <left/>
      <right/>
      <top style="thin">
        <color auto="1"/>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9">
    <xf numFmtId="0" fontId="0" fillId="0" borderId="0"/>
    <xf numFmtId="9" fontId="9" fillId="0" borderId="0" applyFont="0" applyFill="0" applyBorder="0" applyAlignment="0" applyProtection="0"/>
    <xf numFmtId="0" fontId="3" fillId="0" borderId="0"/>
    <xf numFmtId="43" fontId="35"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43" fillId="0" borderId="0" applyNumberFormat="0" applyFill="0" applyBorder="0" applyAlignment="0" applyProtection="0"/>
    <xf numFmtId="44" fontId="1" fillId="0" borderId="0" applyFont="0" applyFill="0" applyBorder="0" applyAlignment="0" applyProtection="0"/>
  </cellStyleXfs>
  <cellXfs count="283">
    <xf numFmtId="0" fontId="0" fillId="0" borderId="0" xfId="0"/>
    <xf numFmtId="49" fontId="5" fillId="0" borderId="3" xfId="0" applyNumberFormat="1" applyFont="1" applyFill="1" applyBorder="1" applyAlignment="1">
      <alignment horizontal="center" wrapText="1"/>
    </xf>
    <xf numFmtId="49" fontId="5" fillId="0" borderId="5" xfId="0" applyNumberFormat="1" applyFont="1" applyFill="1" applyBorder="1" applyAlignment="1">
      <alignment horizontal="center" wrapText="1"/>
    </xf>
    <xf numFmtId="49" fontId="5" fillId="3" borderId="7" xfId="0" applyNumberFormat="1" applyFont="1" applyFill="1" applyBorder="1" applyAlignment="1">
      <alignment horizontal="left" vertical="top" wrapText="1"/>
    </xf>
    <xf numFmtId="49" fontId="5" fillId="3" borderId="6" xfId="0" applyNumberFormat="1" applyFont="1" applyFill="1" applyBorder="1" applyAlignment="1">
      <alignment horizontal="left" vertical="top" wrapText="1"/>
    </xf>
    <xf numFmtId="0" fontId="0" fillId="0" borderId="0" xfId="0" applyAlignment="1">
      <alignment horizontal="center" vertical="center"/>
    </xf>
    <xf numFmtId="49" fontId="8" fillId="2" borderId="1" xfId="0" applyNumberFormat="1" applyFont="1" applyFill="1" applyBorder="1" applyAlignment="1">
      <alignment horizontal="center" vertical="center" wrapText="1"/>
    </xf>
    <xf numFmtId="49" fontId="5" fillId="2" borderId="6" xfId="0" applyNumberFormat="1" applyFont="1" applyFill="1" applyBorder="1" applyAlignment="1">
      <alignment horizontal="center" vertical="center" wrapText="1"/>
    </xf>
    <xf numFmtId="164" fontId="5" fillId="5" borderId="7" xfId="0" applyNumberFormat="1" applyFont="1" applyFill="1" applyBorder="1" applyAlignment="1">
      <alignment horizontal="center" vertical="center"/>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7" xfId="0" applyNumberFormat="1" applyFont="1" applyFill="1" applyBorder="1" applyAlignment="1">
      <alignment horizontal="center" vertical="center" wrapText="1"/>
    </xf>
    <xf numFmtId="164" fontId="5" fillId="4" borderId="7" xfId="0" applyNumberFormat="1" applyFont="1" applyFill="1" applyBorder="1" applyAlignment="1">
      <alignment horizontal="center" vertical="center"/>
    </xf>
    <xf numFmtId="49" fontId="5" fillId="5" borderId="6" xfId="0" applyNumberFormat="1" applyFont="1" applyFill="1" applyBorder="1" applyAlignment="1">
      <alignment horizontal="center" vertical="center" wrapText="1"/>
    </xf>
    <xf numFmtId="49" fontId="5" fillId="0" borderId="2" xfId="0" applyNumberFormat="1" applyFont="1" applyFill="1" applyBorder="1" applyAlignment="1">
      <alignment horizontal="left" vertical="top" wrapText="1"/>
    </xf>
    <xf numFmtId="49" fontId="5" fillId="0" borderId="4" xfId="0" applyNumberFormat="1" applyFont="1" applyFill="1" applyBorder="1" applyAlignment="1">
      <alignment horizontal="left" vertical="top" wrapText="1"/>
    </xf>
    <xf numFmtId="0" fontId="0" fillId="0" borderId="0" xfId="0" applyAlignment="1">
      <alignment horizontal="left" vertical="top"/>
    </xf>
    <xf numFmtId="0" fontId="15" fillId="0" borderId="0" xfId="0" applyFont="1"/>
    <xf numFmtId="0" fontId="15" fillId="0" borderId="8" xfId="0" applyFont="1" applyBorder="1" applyAlignment="1">
      <alignment horizontal="center" vertical="center"/>
    </xf>
    <xf numFmtId="164" fontId="15" fillId="0" borderId="1" xfId="0" applyNumberFormat="1" applyFont="1" applyBorder="1"/>
    <xf numFmtId="0" fontId="10" fillId="0" borderId="2" xfId="0" applyFont="1" applyBorder="1"/>
    <xf numFmtId="0" fontId="11" fillId="0" borderId="2" xfId="0" applyFont="1" applyBorder="1"/>
    <xf numFmtId="0" fontId="12" fillId="0" borderId="2" xfId="0" applyFont="1" applyBorder="1"/>
    <xf numFmtId="0" fontId="13" fillId="0" borderId="2" xfId="0" applyFont="1" applyBorder="1"/>
    <xf numFmtId="0" fontId="15" fillId="0" borderId="14" xfId="0" applyFont="1" applyBorder="1" applyAlignment="1">
      <alignment horizontal="center" vertical="center"/>
    </xf>
    <xf numFmtId="0" fontId="15" fillId="0" borderId="15" xfId="0" applyFont="1" applyBorder="1" applyAlignment="1">
      <alignment horizontal="center" vertical="center" wrapText="1"/>
    </xf>
    <xf numFmtId="164" fontId="15" fillId="0" borderId="12" xfId="0" applyNumberFormat="1" applyFont="1" applyBorder="1"/>
    <xf numFmtId="164" fontId="15" fillId="0" borderId="13" xfId="0" applyNumberFormat="1" applyFont="1" applyBorder="1"/>
    <xf numFmtId="0" fontId="13" fillId="0" borderId="16" xfId="0" applyFont="1" applyBorder="1"/>
    <xf numFmtId="164" fontId="15" fillId="0" borderId="14" xfId="0" applyNumberFormat="1" applyFont="1" applyBorder="1"/>
    <xf numFmtId="164" fontId="15" fillId="0" borderId="8" xfId="0" applyNumberFormat="1" applyFont="1" applyBorder="1"/>
    <xf numFmtId="164" fontId="15" fillId="0" borderId="15" xfId="0" applyNumberFormat="1" applyFont="1" applyBorder="1"/>
    <xf numFmtId="0" fontId="14" fillId="0" borderId="17" xfId="0" applyFont="1" applyBorder="1"/>
    <xf numFmtId="164" fontId="15" fillId="0" borderId="18" xfId="0" applyNumberFormat="1" applyFont="1" applyBorder="1"/>
    <xf numFmtId="164" fontId="15" fillId="0" borderId="19" xfId="0" applyNumberFormat="1" applyFont="1" applyBorder="1"/>
    <xf numFmtId="164" fontId="15" fillId="0" borderId="20" xfId="0" applyNumberFormat="1" applyFont="1" applyBorder="1"/>
    <xf numFmtId="49" fontId="5" fillId="3" borderId="7" xfId="0" applyNumberFormat="1" applyFont="1" applyFill="1" applyBorder="1" applyAlignment="1">
      <alignment horizontal="center" vertical="center" wrapText="1"/>
    </xf>
    <xf numFmtId="9" fontId="15" fillId="0" borderId="0" xfId="1" applyFont="1"/>
    <xf numFmtId="49" fontId="5" fillId="3" borderId="8" xfId="0" applyNumberFormat="1" applyFont="1" applyFill="1" applyBorder="1" applyAlignment="1">
      <alignment horizontal="left" vertical="top" wrapText="1"/>
    </xf>
    <xf numFmtId="164" fontId="5" fillId="4" borderId="8" xfId="0" applyNumberFormat="1" applyFont="1" applyFill="1" applyBorder="1" applyAlignment="1">
      <alignment horizontal="center" vertical="center"/>
    </xf>
    <xf numFmtId="164" fontId="5" fillId="5" borderId="8" xfId="0" applyNumberFormat="1" applyFont="1" applyFill="1" applyBorder="1" applyAlignment="1">
      <alignment horizontal="center" vertical="center"/>
    </xf>
    <xf numFmtId="9" fontId="5" fillId="4" borderId="6" xfId="1" applyFont="1" applyFill="1" applyBorder="1" applyAlignment="1">
      <alignment horizontal="center" vertical="center"/>
    </xf>
    <xf numFmtId="9" fontId="5" fillId="5" borderId="6" xfId="1" applyFont="1" applyFill="1" applyBorder="1" applyAlignment="1">
      <alignment horizontal="center" vertical="center"/>
    </xf>
    <xf numFmtId="0" fontId="10" fillId="0" borderId="23" xfId="0" applyFont="1" applyBorder="1"/>
    <xf numFmtId="0" fontId="16" fillId="0" borderId="0" xfId="0" applyFont="1"/>
    <xf numFmtId="0" fontId="17" fillId="0" borderId="1" xfId="0" applyFont="1" applyBorder="1" applyAlignment="1">
      <alignment horizontal="center" vertical="center"/>
    </xf>
    <xf numFmtId="0" fontId="12" fillId="0" borderId="1" xfId="0" applyFont="1" applyBorder="1"/>
    <xf numFmtId="0" fontId="10" fillId="0" borderId="1" xfId="0" applyFont="1" applyBorder="1"/>
    <xf numFmtId="0" fontId="13" fillId="0" borderId="1" xfId="0" applyFont="1" applyBorder="1"/>
    <xf numFmtId="0" fontId="15" fillId="0" borderId="1" xfId="0" applyFont="1" applyBorder="1" applyAlignment="1">
      <alignment vertical="center"/>
    </xf>
    <xf numFmtId="0" fontId="15" fillId="0" borderId="1" xfId="0" applyFont="1" applyBorder="1" applyAlignment="1">
      <alignment wrapText="1"/>
    </xf>
    <xf numFmtId="0" fontId="15" fillId="0" borderId="1" xfId="0" applyFont="1" applyBorder="1"/>
    <xf numFmtId="10" fontId="15" fillId="0" borderId="1" xfId="1" applyNumberFormat="1" applyFont="1" applyBorder="1"/>
    <xf numFmtId="9" fontId="15" fillId="0" borderId="1" xfId="1" applyFont="1" applyBorder="1"/>
    <xf numFmtId="9" fontId="5" fillId="4" borderId="1" xfId="1" applyFont="1" applyFill="1" applyBorder="1" applyAlignment="1">
      <alignment horizontal="center" vertical="center"/>
    </xf>
    <xf numFmtId="0" fontId="15" fillId="0" borderId="15" xfId="0" applyFont="1" applyFill="1" applyBorder="1" applyAlignment="1">
      <alignment horizontal="center" vertical="center" wrapText="1"/>
    </xf>
    <xf numFmtId="0" fontId="19" fillId="0" borderId="0" xfId="0" applyFont="1"/>
    <xf numFmtId="9" fontId="15" fillId="0" borderId="18" xfId="1" applyFont="1" applyBorder="1"/>
    <xf numFmtId="9" fontId="15" fillId="0" borderId="19" xfId="1" applyFont="1" applyBorder="1"/>
    <xf numFmtId="9" fontId="15" fillId="0" borderId="20" xfId="1" applyFont="1" applyBorder="1"/>
    <xf numFmtId="0" fontId="19" fillId="8" borderId="0" xfId="0" applyFont="1" applyFill="1"/>
    <xf numFmtId="0" fontId="0" fillId="0" borderId="0" xfId="0"/>
    <xf numFmtId="10" fontId="15" fillId="0" borderId="13" xfId="1" applyNumberFormat="1" applyFont="1" applyBorder="1"/>
    <xf numFmtId="10" fontId="15" fillId="0" borderId="15" xfId="1" applyNumberFormat="1" applyFont="1" applyBorder="1"/>
    <xf numFmtId="10" fontId="15" fillId="0" borderId="20" xfId="1" applyNumberFormat="1" applyFont="1" applyBorder="1"/>
    <xf numFmtId="10" fontId="15" fillId="0" borderId="14" xfId="0" applyNumberFormat="1" applyFont="1" applyBorder="1" applyAlignment="1">
      <alignment horizontal="center" vertical="center"/>
    </xf>
    <xf numFmtId="10" fontId="15" fillId="0" borderId="8" xfId="0" applyNumberFormat="1" applyFont="1" applyBorder="1" applyAlignment="1">
      <alignment horizontal="center" vertical="center"/>
    </xf>
    <xf numFmtId="10" fontId="15" fillId="0" borderId="15" xfId="0" applyNumberFormat="1" applyFont="1" applyFill="1" applyBorder="1" applyAlignment="1">
      <alignment horizontal="center" vertical="center" wrapText="1"/>
    </xf>
    <xf numFmtId="10" fontId="15" fillId="0" borderId="15" xfId="0" applyNumberFormat="1" applyFont="1" applyBorder="1" applyAlignment="1">
      <alignment horizontal="center" vertical="center" wrapText="1"/>
    </xf>
    <xf numFmtId="10" fontId="15" fillId="0" borderId="12" xfId="1" applyNumberFormat="1" applyFont="1" applyBorder="1"/>
    <xf numFmtId="10" fontId="15" fillId="0" borderId="14" xfId="1" applyNumberFormat="1" applyFont="1" applyBorder="1"/>
    <xf numFmtId="10" fontId="15" fillId="0" borderId="8" xfId="1" applyNumberFormat="1" applyFont="1" applyBorder="1"/>
    <xf numFmtId="10" fontId="15" fillId="0" borderId="18" xfId="1" applyNumberFormat="1" applyFont="1" applyBorder="1"/>
    <xf numFmtId="10" fontId="15" fillId="0" borderId="19" xfId="1" applyNumberFormat="1" applyFont="1" applyBorder="1"/>
    <xf numFmtId="9" fontId="20" fillId="9" borderId="1" xfId="1" applyFont="1" applyFill="1" applyBorder="1" applyAlignment="1">
      <alignment horizontal="center" wrapText="1"/>
    </xf>
    <xf numFmtId="0" fontId="21" fillId="0" borderId="26" xfId="0" applyFont="1" applyBorder="1"/>
    <xf numFmtId="0" fontId="17" fillId="0" borderId="1" xfId="0" applyFont="1" applyBorder="1" applyAlignment="1">
      <alignment horizontal="left" vertical="center" wrapText="1"/>
    </xf>
    <xf numFmtId="0" fontId="23" fillId="0" borderId="1" xfId="0" applyFont="1" applyBorder="1" applyAlignment="1">
      <alignment horizontal="left" vertical="center" wrapText="1"/>
    </xf>
    <xf numFmtId="0" fontId="23" fillId="0" borderId="0" xfId="0" applyFont="1" applyBorder="1" applyAlignment="1">
      <alignment horizontal="left" vertical="center" wrapText="1"/>
    </xf>
    <xf numFmtId="0" fontId="25" fillId="0" borderId="0" xfId="0" applyFont="1"/>
    <xf numFmtId="0" fontId="15" fillId="0" borderId="0" xfId="0" applyFont="1" applyAlignment="1">
      <alignment horizontal="center"/>
    </xf>
    <xf numFmtId="9" fontId="15" fillId="0" borderId="0" xfId="1" applyFont="1" applyAlignment="1">
      <alignment horizontal="center"/>
    </xf>
    <xf numFmtId="0" fontId="15" fillId="0" borderId="1" xfId="0" applyFont="1" applyBorder="1" applyAlignment="1">
      <alignment horizontal="center"/>
    </xf>
    <xf numFmtId="0" fontId="15" fillId="0" borderId="1" xfId="0" applyFont="1" applyFill="1" applyBorder="1" applyAlignment="1">
      <alignment horizontal="left"/>
    </xf>
    <xf numFmtId="165" fontId="15" fillId="0" borderId="1" xfId="0" applyNumberFormat="1" applyFont="1" applyFill="1" applyBorder="1" applyAlignment="1">
      <alignment horizontal="center"/>
    </xf>
    <xf numFmtId="0" fontId="22" fillId="0" borderId="1" xfId="0" applyFont="1" applyBorder="1" applyAlignment="1">
      <alignment horizontal="left" vertical="center" wrapText="1"/>
    </xf>
    <xf numFmtId="0" fontId="26" fillId="0" borderId="1" xfId="0" applyFont="1" applyBorder="1" applyAlignment="1">
      <alignment horizontal="left" vertical="center" wrapText="1"/>
    </xf>
    <xf numFmtId="0" fontId="27" fillId="0" borderId="1" xfId="0" applyFont="1" applyBorder="1" applyAlignment="1">
      <alignment horizontal="left" vertical="center" wrapText="1"/>
    </xf>
    <xf numFmtId="0" fontId="28" fillId="0" borderId="1" xfId="0" applyFont="1" applyBorder="1" applyAlignment="1">
      <alignment horizontal="left" vertical="center" wrapText="1"/>
    </xf>
    <xf numFmtId="0" fontId="29" fillId="0" borderId="1" xfId="0" applyFont="1" applyBorder="1" applyAlignment="1">
      <alignment horizontal="left" vertical="center" wrapText="1"/>
    </xf>
    <xf numFmtId="0" fontId="30" fillId="0" borderId="1" xfId="0" applyFont="1" applyBorder="1" applyAlignment="1">
      <alignment horizontal="left" vertical="center" wrapText="1"/>
    </xf>
    <xf numFmtId="0" fontId="31" fillId="0" borderId="1" xfId="0" applyFont="1" applyBorder="1" applyAlignment="1">
      <alignment horizontal="left" vertical="center" wrapText="1"/>
    </xf>
    <xf numFmtId="0" fontId="32" fillId="0" borderId="1" xfId="0" applyFont="1" applyBorder="1" applyAlignment="1">
      <alignment horizontal="left" vertical="center" wrapText="1"/>
    </xf>
    <xf numFmtId="0" fontId="20" fillId="0" borderId="1" xfId="0" applyFont="1" applyFill="1" applyBorder="1" applyAlignment="1">
      <alignment horizontal="left" vertical="top" wrapText="1"/>
    </xf>
    <xf numFmtId="0" fontId="24" fillId="0" borderId="1" xfId="0" applyFont="1" applyBorder="1" applyAlignment="1">
      <alignment vertical="center"/>
    </xf>
    <xf numFmtId="9" fontId="15" fillId="0" borderId="1" xfId="1" applyFont="1" applyBorder="1" applyAlignment="1">
      <alignment horizontal="center"/>
    </xf>
    <xf numFmtId="0" fontId="33" fillId="0" borderId="0" xfId="0" applyFont="1"/>
    <xf numFmtId="0" fontId="33" fillId="0" borderId="0" xfId="0" applyFont="1" applyAlignment="1">
      <alignment horizontal="center"/>
    </xf>
    <xf numFmtId="0" fontId="33" fillId="0" borderId="1" xfId="0" applyFont="1" applyBorder="1"/>
    <xf numFmtId="0" fontId="33" fillId="0" borderId="1" xfId="0" applyFont="1" applyBorder="1" applyAlignment="1">
      <alignment horizontal="center"/>
    </xf>
    <xf numFmtId="0" fontId="0" fillId="0" borderId="2" xfId="0" applyBorder="1"/>
    <xf numFmtId="9" fontId="20" fillId="9" borderId="6" xfId="1" applyFont="1" applyFill="1" applyBorder="1" applyAlignment="1">
      <alignment horizontal="center" wrapText="1"/>
    </xf>
    <xf numFmtId="9" fontId="15" fillId="0" borderId="1" xfId="0" applyNumberFormat="1" applyFont="1" applyBorder="1" applyAlignment="1">
      <alignment horizontal="center"/>
    </xf>
    <xf numFmtId="167" fontId="15" fillId="0" borderId="1" xfId="0" applyNumberFormat="1" applyFont="1" applyBorder="1" applyAlignment="1">
      <alignment horizontal="center"/>
    </xf>
    <xf numFmtId="9" fontId="15" fillId="0" borderId="12" xfId="1" applyFont="1" applyBorder="1"/>
    <xf numFmtId="9" fontId="15" fillId="0" borderId="13" xfId="1" applyFont="1" applyBorder="1"/>
    <xf numFmtId="9" fontId="15" fillId="0" borderId="14" xfId="1" applyFont="1" applyBorder="1"/>
    <xf numFmtId="9" fontId="15" fillId="0" borderId="8" xfId="1" applyFont="1" applyBorder="1"/>
    <xf numFmtId="9" fontId="15" fillId="0" borderId="15" xfId="1" applyFont="1" applyBorder="1"/>
    <xf numFmtId="9" fontId="20" fillId="9" borderId="1" xfId="1" applyFont="1" applyFill="1" applyBorder="1" applyAlignment="1">
      <alignment horizontal="center" vertical="center" wrapText="1"/>
    </xf>
    <xf numFmtId="9" fontId="20" fillId="9" borderId="6" xfId="1" applyFont="1" applyFill="1" applyBorder="1" applyAlignment="1">
      <alignment horizontal="center" vertical="center" wrapText="1"/>
    </xf>
    <xf numFmtId="0" fontId="20" fillId="9" borderId="8" xfId="0" applyFont="1" applyFill="1" applyBorder="1" applyAlignment="1">
      <alignment horizontal="left" vertical="top" wrapText="1"/>
    </xf>
    <xf numFmtId="0" fontId="15" fillId="0" borderId="10" xfId="0" applyFont="1" applyFill="1" applyBorder="1" applyAlignment="1">
      <alignment horizontal="left"/>
    </xf>
    <xf numFmtId="165" fontId="15" fillId="0" borderId="10" xfId="0" applyNumberFormat="1" applyFont="1" applyFill="1" applyBorder="1" applyAlignment="1">
      <alignment horizontal="center"/>
    </xf>
    <xf numFmtId="165" fontId="15" fillId="0" borderId="11" xfId="0" applyNumberFormat="1" applyFont="1" applyFill="1" applyBorder="1" applyAlignment="1">
      <alignment horizontal="center"/>
    </xf>
    <xf numFmtId="165" fontId="15" fillId="0" borderId="13" xfId="0" applyNumberFormat="1" applyFont="1" applyFill="1" applyBorder="1" applyAlignment="1">
      <alignment horizontal="center"/>
    </xf>
    <xf numFmtId="0" fontId="15" fillId="0" borderId="30" xfId="0" applyFont="1" applyFill="1" applyBorder="1" applyAlignment="1">
      <alignment horizontal="left"/>
    </xf>
    <xf numFmtId="165" fontId="15" fillId="0" borderId="30" xfId="0" applyNumberFormat="1" applyFont="1" applyFill="1" applyBorder="1" applyAlignment="1">
      <alignment horizontal="center"/>
    </xf>
    <xf numFmtId="165" fontId="15" fillId="0" borderId="31" xfId="0" applyNumberFormat="1" applyFont="1" applyFill="1" applyBorder="1" applyAlignment="1">
      <alignment horizontal="center"/>
    </xf>
    <xf numFmtId="0" fontId="24" fillId="0" borderId="0" xfId="0" applyFont="1" applyAlignment="1">
      <alignment horizontal="left"/>
    </xf>
    <xf numFmtId="0" fontId="20" fillId="14" borderId="1" xfId="0" applyFont="1" applyFill="1" applyBorder="1" applyAlignment="1">
      <alignment horizontal="center" vertical="center"/>
    </xf>
    <xf numFmtId="4" fontId="0" fillId="0" borderId="0" xfId="0" applyNumberFormat="1" applyAlignment="1">
      <alignment horizontal="center"/>
    </xf>
    <xf numFmtId="166" fontId="0" fillId="0" borderId="0" xfId="0" applyNumberFormat="1" applyAlignment="1" applyProtection="1">
      <alignment horizontal="right" vertical="center"/>
      <protection locked="0"/>
    </xf>
    <xf numFmtId="43" fontId="0" fillId="0" borderId="0" xfId="3" applyFont="1"/>
    <xf numFmtId="9" fontId="15" fillId="0" borderId="12" xfId="1" applyNumberFormat="1" applyFont="1" applyBorder="1"/>
    <xf numFmtId="9" fontId="15" fillId="0" borderId="1" xfId="1" applyNumberFormat="1" applyFont="1" applyBorder="1"/>
    <xf numFmtId="9" fontId="15" fillId="0" borderId="13" xfId="1" applyNumberFormat="1" applyFont="1" applyBorder="1"/>
    <xf numFmtId="9" fontId="15" fillId="0" borderId="14" xfId="1" applyNumberFormat="1" applyFont="1" applyBorder="1"/>
    <xf numFmtId="9" fontId="15" fillId="0" borderId="8" xfId="1" applyNumberFormat="1" applyFont="1" applyBorder="1"/>
    <xf numFmtId="9" fontId="15" fillId="0" borderId="15" xfId="1" applyNumberFormat="1" applyFont="1" applyBorder="1"/>
    <xf numFmtId="165" fontId="15" fillId="0" borderId="3" xfId="0" applyNumberFormat="1" applyFont="1" applyFill="1" applyBorder="1" applyAlignment="1">
      <alignment horizontal="center"/>
    </xf>
    <xf numFmtId="49" fontId="7" fillId="6" borderId="1" xfId="0" applyNumberFormat="1" applyFont="1" applyFill="1" applyBorder="1" applyAlignment="1">
      <alignment horizontal="left" vertical="top" wrapText="1"/>
    </xf>
    <xf numFmtId="1" fontId="7" fillId="6" borderId="1" xfId="0" applyNumberFormat="1" applyFont="1" applyFill="1" applyBorder="1" applyAlignment="1">
      <alignment horizontal="center" vertical="center"/>
    </xf>
    <xf numFmtId="49" fontId="7" fillId="3" borderId="7" xfId="0" applyNumberFormat="1" applyFont="1" applyFill="1" applyBorder="1" applyAlignment="1">
      <alignment horizontal="left" vertical="top" wrapText="1"/>
    </xf>
    <xf numFmtId="49" fontId="7" fillId="7" borderId="1" xfId="0" applyNumberFormat="1" applyFont="1" applyFill="1" applyBorder="1" applyAlignment="1">
      <alignment horizontal="left" vertical="top" wrapText="1"/>
    </xf>
    <xf numFmtId="1" fontId="7" fillId="7" borderId="1" xfId="0" applyNumberFormat="1" applyFont="1" applyFill="1" applyBorder="1" applyAlignment="1">
      <alignment horizontal="center" vertical="center"/>
    </xf>
    <xf numFmtId="4" fontId="37" fillId="0" borderId="0" xfId="0" applyNumberFormat="1" applyFont="1" applyFill="1" applyAlignment="1">
      <alignment horizontal="center"/>
    </xf>
    <xf numFmtId="166" fontId="37" fillId="0" borderId="0" xfId="0" applyNumberFormat="1" applyFont="1" applyAlignment="1" applyProtection="1">
      <alignment horizontal="right" vertical="center"/>
      <protection locked="0"/>
    </xf>
    <xf numFmtId="2" fontId="37" fillId="0" borderId="0" xfId="0" applyNumberFormat="1" applyFont="1" applyAlignment="1">
      <alignment horizontal="center"/>
    </xf>
    <xf numFmtId="2" fontId="37" fillId="0" borderId="0" xfId="0" applyNumberFormat="1" applyFont="1" applyAlignment="1" applyProtection="1">
      <alignment horizontal="right" vertical="center"/>
      <protection locked="0"/>
    </xf>
    <xf numFmtId="4" fontId="37" fillId="8" borderId="0" xfId="0" applyNumberFormat="1" applyFont="1" applyFill="1" applyAlignment="1">
      <alignment horizontal="center"/>
    </xf>
    <xf numFmtId="4" fontId="37" fillId="7" borderId="0" xfId="0" applyNumberFormat="1" applyFont="1" applyFill="1" applyAlignment="1">
      <alignment horizontal="center"/>
    </xf>
    <xf numFmtId="0" fontId="37" fillId="0" borderId="0" xfId="0" applyFont="1"/>
    <xf numFmtId="2" fontId="37" fillId="0" borderId="0" xfId="0" applyNumberFormat="1" applyFont="1"/>
    <xf numFmtId="0" fontId="20" fillId="14" borderId="1" xfId="0" applyFont="1" applyFill="1" applyBorder="1" applyAlignment="1">
      <alignment horizontal="center" vertical="center"/>
    </xf>
    <xf numFmtId="0" fontId="25" fillId="0" borderId="0" xfId="0" applyFont="1" applyAlignment="1"/>
    <xf numFmtId="0" fontId="23" fillId="0" borderId="1" xfId="0" applyFont="1" applyBorder="1" applyAlignment="1">
      <alignment horizontal="left" vertical="center"/>
    </xf>
    <xf numFmtId="0" fontId="38" fillId="0" borderId="0" xfId="5" applyFont="1"/>
    <xf numFmtId="0" fontId="1" fillId="0" borderId="0" xfId="5"/>
    <xf numFmtId="0" fontId="23" fillId="0" borderId="0" xfId="5" applyFont="1"/>
    <xf numFmtId="0" fontId="27" fillId="0" borderId="0" xfId="5" applyFont="1"/>
    <xf numFmtId="0" fontId="39" fillId="0" borderId="0" xfId="5" applyFont="1" applyAlignment="1">
      <alignment horizontal="center"/>
    </xf>
    <xf numFmtId="0" fontId="40" fillId="0" borderId="0" xfId="5" applyFont="1" applyAlignment="1">
      <alignment horizontal="center"/>
    </xf>
    <xf numFmtId="0" fontId="20" fillId="0" borderId="0" xfId="5" applyFont="1" applyAlignment="1">
      <alignment horizontal="center"/>
    </xf>
    <xf numFmtId="0" fontId="20" fillId="0" borderId="0" xfId="5" applyFont="1"/>
    <xf numFmtId="0" fontId="41" fillId="0" borderId="0" xfId="5" applyFont="1"/>
    <xf numFmtId="0" fontId="42" fillId="0" borderId="0" xfId="5" applyFont="1" applyAlignment="1">
      <alignment horizontal="center"/>
    </xf>
    <xf numFmtId="2" fontId="1" fillId="0" borderId="0" xfId="5" applyNumberFormat="1" applyAlignment="1">
      <alignment horizontal="center"/>
    </xf>
    <xf numFmtId="0" fontId="1" fillId="0" borderId="0" xfId="5" applyAlignment="1">
      <alignment horizontal="center"/>
    </xf>
    <xf numFmtId="2" fontId="1" fillId="0" borderId="0" xfId="5" applyNumberFormat="1"/>
    <xf numFmtId="167" fontId="0" fillId="0" borderId="0" xfId="6" applyNumberFormat="1" applyFont="1" applyAlignment="1">
      <alignment horizontal="center"/>
    </xf>
    <xf numFmtId="2" fontId="1" fillId="0" borderId="0" xfId="5" applyNumberFormat="1" applyAlignment="1">
      <alignment horizontal="right"/>
    </xf>
    <xf numFmtId="0" fontId="1" fillId="0" borderId="0" xfId="5" applyAlignment="1">
      <alignment horizontal="right"/>
    </xf>
    <xf numFmtId="0" fontId="42" fillId="0" borderId="0" xfId="5" applyFont="1"/>
    <xf numFmtId="9" fontId="0" fillId="0" borderId="0" xfId="6" applyFont="1" applyAlignment="1">
      <alignment horizontal="center"/>
    </xf>
    <xf numFmtId="9" fontId="0" fillId="0" borderId="0" xfId="6" applyFont="1" applyAlignment="1">
      <alignment horizontal="right"/>
    </xf>
    <xf numFmtId="9" fontId="1" fillId="0" borderId="0" xfId="5" applyNumberFormat="1"/>
    <xf numFmtId="0" fontId="18" fillId="0" borderId="0" xfId="5" applyFont="1"/>
    <xf numFmtId="0" fontId="17" fillId="0" borderId="0" xfId="5" applyFont="1" applyAlignment="1">
      <alignment horizontal="center"/>
    </xf>
    <xf numFmtId="0" fontId="23" fillId="0" borderId="0" xfId="5" applyFont="1" applyAlignment="1">
      <alignment horizontal="center"/>
    </xf>
    <xf numFmtId="167" fontId="43" fillId="0" borderId="0" xfId="7" applyNumberFormat="1"/>
    <xf numFmtId="0" fontId="10" fillId="0" borderId="0" xfId="5" applyFont="1"/>
    <xf numFmtId="167" fontId="1" fillId="0" borderId="0" xfId="5" applyNumberFormat="1"/>
    <xf numFmtId="0" fontId="11" fillId="0" borderId="0" xfId="5" applyFont="1"/>
    <xf numFmtId="167" fontId="18" fillId="0" borderId="0" xfId="6" applyNumberFormat="1" applyFont="1" applyAlignment="1">
      <alignment horizontal="center"/>
    </xf>
    <xf numFmtId="167" fontId="11" fillId="0" borderId="0" xfId="6" applyNumberFormat="1" applyFont="1" applyAlignment="1">
      <alignment horizontal="center"/>
    </xf>
    <xf numFmtId="9" fontId="11" fillId="0" borderId="0" xfId="6" applyFont="1" applyAlignment="1">
      <alignment horizontal="center"/>
    </xf>
    <xf numFmtId="0" fontId="12" fillId="0" borderId="0" xfId="5" applyFont="1"/>
    <xf numFmtId="0" fontId="13" fillId="0" borderId="0" xfId="5" applyFont="1"/>
    <xf numFmtId="167" fontId="18" fillId="0" borderId="0" xfId="5" applyNumberFormat="1" applyFont="1"/>
    <xf numFmtId="9" fontId="1" fillId="0" borderId="0" xfId="5" applyNumberFormat="1" applyAlignment="1">
      <alignment horizontal="center"/>
    </xf>
    <xf numFmtId="0" fontId="44" fillId="0" borderId="0" xfId="5" applyFont="1"/>
    <xf numFmtId="167" fontId="37" fillId="0" borderId="0" xfId="5" applyNumberFormat="1" applyFont="1"/>
    <xf numFmtId="9" fontId="0" fillId="0" borderId="0" xfId="8" applyNumberFormat="1" applyFont="1" applyAlignment="1">
      <alignment horizontal="center"/>
    </xf>
    <xf numFmtId="8" fontId="0" fillId="0" borderId="0" xfId="8" applyNumberFormat="1" applyFont="1" applyAlignment="1">
      <alignment horizontal="center"/>
    </xf>
    <xf numFmtId="0" fontId="36" fillId="0" borderId="0" xfId="5" applyFont="1"/>
    <xf numFmtId="0" fontId="37" fillId="0" borderId="0" xfId="5" applyFont="1"/>
    <xf numFmtId="1" fontId="1" fillId="0" borderId="0" xfId="5" applyNumberFormat="1" applyAlignment="1">
      <alignment horizontal="center"/>
    </xf>
    <xf numFmtId="1" fontId="0" fillId="0" borderId="0" xfId="6" applyNumberFormat="1" applyFont="1" applyAlignment="1">
      <alignment horizontal="center"/>
    </xf>
    <xf numFmtId="168" fontId="1" fillId="0" borderId="0" xfId="5" applyNumberFormat="1" applyAlignment="1">
      <alignment horizontal="center"/>
    </xf>
    <xf numFmtId="168" fontId="1" fillId="0" borderId="0" xfId="5" applyNumberFormat="1"/>
    <xf numFmtId="0" fontId="45" fillId="0" borderId="0" xfId="5" applyFont="1"/>
    <xf numFmtId="6" fontId="23" fillId="0" borderId="0" xfId="5" applyNumberFormat="1" applyFont="1"/>
    <xf numFmtId="6" fontId="1" fillId="0" borderId="0" xfId="5" applyNumberFormat="1" applyAlignment="1">
      <alignment horizontal="center"/>
    </xf>
    <xf numFmtId="8" fontId="1" fillId="0" borderId="0" xfId="5" applyNumberFormat="1" applyAlignment="1">
      <alignment horizontal="center"/>
    </xf>
    <xf numFmtId="6" fontId="1" fillId="0" borderId="0" xfId="5" applyNumberFormat="1"/>
    <xf numFmtId="6" fontId="37" fillId="0" borderId="0" xfId="5" applyNumberFormat="1" applyFont="1" applyAlignment="1">
      <alignment horizontal="center"/>
    </xf>
    <xf numFmtId="0" fontId="37" fillId="0" borderId="0" xfId="5" applyFont="1" applyAlignment="1">
      <alignment horizontal="center"/>
    </xf>
    <xf numFmtId="8" fontId="1" fillId="0" borderId="0" xfId="5" applyNumberFormat="1"/>
    <xf numFmtId="6" fontId="18" fillId="0" borderId="0" xfId="5" applyNumberFormat="1" applyFont="1" applyAlignment="1">
      <alignment horizontal="center"/>
    </xf>
    <xf numFmtId="0" fontId="23" fillId="0" borderId="0" xfId="0" applyFont="1" applyAlignment="1">
      <alignment horizontal="left" vertical="center"/>
    </xf>
    <xf numFmtId="167" fontId="15" fillId="0" borderId="12" xfId="1" applyNumberFormat="1" applyFont="1" applyBorder="1"/>
    <xf numFmtId="167" fontId="15" fillId="0" borderId="1" xfId="1" applyNumberFormat="1" applyFont="1" applyBorder="1"/>
    <xf numFmtId="167" fontId="15" fillId="0" borderId="14" xfId="1" applyNumberFormat="1" applyFont="1" applyBorder="1"/>
    <xf numFmtId="167" fontId="15" fillId="0" borderId="8" xfId="1" applyNumberFormat="1" applyFont="1" applyBorder="1"/>
    <xf numFmtId="167" fontId="15" fillId="0" borderId="13" xfId="1" applyNumberFormat="1" applyFont="1" applyBorder="1"/>
    <xf numFmtId="167" fontId="15" fillId="0" borderId="15" xfId="1" applyNumberFormat="1" applyFont="1" applyBorder="1"/>
    <xf numFmtId="9" fontId="25" fillId="0" borderId="1" xfId="1" applyFont="1" applyBorder="1" applyAlignment="1"/>
    <xf numFmtId="0" fontId="0" fillId="0" borderId="0" xfId="0"/>
    <xf numFmtId="0" fontId="15" fillId="0" borderId="0" xfId="0" applyFont="1" applyAlignment="1">
      <alignment vertical="center" wrapText="1"/>
    </xf>
    <xf numFmtId="43" fontId="15" fillId="0" borderId="0" xfId="3" applyFont="1" applyAlignment="1">
      <alignment horizontal="center"/>
    </xf>
    <xf numFmtId="43" fontId="15" fillId="0" borderId="0" xfId="3" applyFont="1"/>
    <xf numFmtId="43" fontId="1" fillId="0" borderId="0" xfId="3" applyFont="1"/>
    <xf numFmtId="9" fontId="0" fillId="0" borderId="0" xfId="6" applyNumberFormat="1" applyFont="1" applyAlignment="1">
      <alignment horizontal="center"/>
    </xf>
    <xf numFmtId="0" fontId="27" fillId="15" borderId="0" xfId="5" applyFont="1" applyFill="1"/>
    <xf numFmtId="0" fontId="42" fillId="15" borderId="0" xfId="5" applyFont="1" applyFill="1"/>
    <xf numFmtId="0" fontId="1" fillId="15" borderId="0" xfId="5" applyFill="1" applyAlignment="1">
      <alignment horizontal="center"/>
    </xf>
    <xf numFmtId="0" fontId="1" fillId="15" borderId="0" xfId="5" applyFill="1"/>
    <xf numFmtId="167" fontId="0" fillId="15" borderId="0" xfId="6" applyNumberFormat="1" applyFont="1" applyFill="1" applyAlignment="1">
      <alignment horizontal="center"/>
    </xf>
    <xf numFmtId="2" fontId="1" fillId="15" borderId="0" xfId="5" applyNumberFormat="1" applyFill="1" applyAlignment="1">
      <alignment horizontal="center"/>
    </xf>
    <xf numFmtId="9" fontId="0" fillId="15" borderId="0" xfId="6" applyFont="1" applyFill="1" applyAlignment="1">
      <alignment horizontal="center"/>
    </xf>
    <xf numFmtId="169" fontId="1" fillId="0" borderId="0" xfId="3" applyNumberFormat="1" applyFont="1"/>
    <xf numFmtId="44" fontId="25" fillId="0" borderId="1" xfId="0" applyNumberFormat="1" applyFont="1" applyBorder="1" applyAlignment="1"/>
    <xf numFmtId="0" fontId="20" fillId="14" borderId="1" xfId="0" applyFont="1" applyFill="1" applyBorder="1" applyAlignment="1">
      <alignment vertical="center" wrapText="1"/>
    </xf>
    <xf numFmtId="167" fontId="0" fillId="0" borderId="0" xfId="1" applyNumberFormat="1" applyFont="1"/>
    <xf numFmtId="0" fontId="19" fillId="0" borderId="0" xfId="5" applyFont="1" applyAlignment="1">
      <alignment horizontal="left"/>
    </xf>
    <xf numFmtId="0" fontId="23" fillId="0" borderId="0" xfId="5" applyFont="1" applyAlignment="1">
      <alignment horizontal="center" wrapText="1"/>
    </xf>
    <xf numFmtId="170" fontId="0" fillId="0" borderId="0" xfId="0" applyNumberFormat="1"/>
    <xf numFmtId="0" fontId="25" fillId="0" borderId="1" xfId="0" applyFont="1" applyBorder="1" applyAlignment="1"/>
    <xf numFmtId="0" fontId="25" fillId="0" borderId="2" xfId="0" applyFont="1" applyBorder="1" applyAlignment="1">
      <alignment horizontal="left"/>
    </xf>
    <xf numFmtId="0" fontId="25" fillId="0" borderId="3" xfId="0" applyFont="1" applyBorder="1" applyAlignment="1">
      <alignment horizontal="left"/>
    </xf>
    <xf numFmtId="0" fontId="25" fillId="0" borderId="1" xfId="0" applyFont="1" applyBorder="1" applyAlignment="1">
      <alignment horizontal="left"/>
    </xf>
    <xf numFmtId="0" fontId="20" fillId="14" borderId="1" xfId="0" applyFont="1" applyFill="1" applyBorder="1" applyAlignment="1">
      <alignment horizontal="center" vertical="center"/>
    </xf>
    <xf numFmtId="0" fontId="15" fillId="0" borderId="1" xfId="0" applyFont="1" applyBorder="1" applyAlignment="1">
      <alignment horizontal="left" wrapText="1"/>
    </xf>
    <xf numFmtId="0" fontId="20" fillId="14" borderId="2" xfId="0" applyFont="1" applyFill="1" applyBorder="1" applyAlignment="1">
      <alignment horizontal="center" vertical="center"/>
    </xf>
    <xf numFmtId="0" fontId="20" fillId="14" borderId="3" xfId="0" applyFont="1" applyFill="1" applyBorder="1" applyAlignment="1">
      <alignment horizontal="center" vertical="center"/>
    </xf>
    <xf numFmtId="0" fontId="20" fillId="9" borderId="1" xfId="0" applyFont="1" applyFill="1" applyBorder="1" applyAlignment="1">
      <alignment horizontal="center"/>
    </xf>
    <xf numFmtId="0" fontId="25" fillId="11" borderId="1" xfId="0" applyFont="1" applyFill="1" applyBorder="1" applyAlignment="1">
      <alignment horizontal="center" wrapText="1"/>
    </xf>
    <xf numFmtId="0" fontId="3" fillId="12" borderId="1" xfId="2" applyFont="1" applyFill="1" applyBorder="1" applyAlignment="1" applyProtection="1">
      <alignment horizontal="center" vertical="top"/>
      <protection locked="0"/>
    </xf>
    <xf numFmtId="0" fontId="25" fillId="10" borderId="1" xfId="0" applyFont="1" applyFill="1" applyBorder="1" applyAlignment="1">
      <alignment horizontal="center"/>
    </xf>
    <xf numFmtId="0" fontId="15" fillId="0" borderId="17" xfId="0" applyFont="1" applyBorder="1" applyAlignment="1">
      <alignment horizontal="center"/>
    </xf>
    <xf numFmtId="0" fontId="15" fillId="0" borderId="24" xfId="0" applyFont="1" applyBorder="1" applyAlignment="1">
      <alignment horizontal="center"/>
    </xf>
    <xf numFmtId="0" fontId="15" fillId="0" borderId="25" xfId="0" applyFont="1" applyBorder="1" applyAlignment="1">
      <alignment horizontal="center"/>
    </xf>
    <xf numFmtId="0" fontId="15" fillId="0" borderId="9" xfId="0" applyFont="1" applyBorder="1" applyAlignment="1">
      <alignment horizontal="center"/>
    </xf>
    <xf numFmtId="0" fontId="15" fillId="0" borderId="10" xfId="0" applyFont="1" applyBorder="1" applyAlignment="1">
      <alignment horizontal="center"/>
    </xf>
    <xf numFmtId="0" fontId="15" fillId="0" borderId="11" xfId="0" applyFont="1" applyBorder="1" applyAlignment="1">
      <alignment horizontal="center"/>
    </xf>
    <xf numFmtId="0" fontId="18" fillId="0" borderId="17" xfId="0" applyFont="1" applyBorder="1" applyAlignment="1">
      <alignment horizontal="center" wrapText="1"/>
    </xf>
    <xf numFmtId="0" fontId="15" fillId="0" borderId="21" xfId="0" applyFont="1" applyBorder="1" applyAlignment="1">
      <alignment horizontal="center"/>
    </xf>
    <xf numFmtId="0" fontId="15" fillId="0" borderId="22" xfId="0" applyFont="1" applyBorder="1" applyAlignment="1">
      <alignment horizontal="center"/>
    </xf>
    <xf numFmtId="0" fontId="15" fillId="0" borderId="21" xfId="0" applyFont="1" applyBorder="1" applyAlignment="1">
      <alignment horizontal="center" wrapText="1"/>
    </xf>
    <xf numFmtId="0" fontId="36" fillId="0" borderId="9" xfId="0" applyFont="1" applyBorder="1" applyAlignment="1">
      <alignment horizontal="center" vertical="center"/>
    </xf>
    <xf numFmtId="0" fontId="36" fillId="0" borderId="12" xfId="0" applyFont="1" applyBorder="1" applyAlignment="1">
      <alignment horizontal="center" vertical="center"/>
    </xf>
    <xf numFmtId="0" fontId="36" fillId="0" borderId="29" xfId="0" applyFont="1" applyBorder="1" applyAlignment="1">
      <alignment horizontal="center" vertical="center"/>
    </xf>
    <xf numFmtId="0" fontId="15" fillId="0" borderId="1" xfId="0" applyFont="1" applyBorder="1" applyAlignment="1">
      <alignment horizontal="left" vertical="top" wrapText="1"/>
    </xf>
    <xf numFmtId="0" fontId="15" fillId="9" borderId="9" xfId="0" applyFont="1" applyFill="1" applyBorder="1" applyAlignment="1">
      <alignment horizontal="center"/>
    </xf>
    <xf numFmtId="0" fontId="15" fillId="9" borderId="10" xfId="0" applyFont="1" applyFill="1" applyBorder="1" applyAlignment="1">
      <alignment horizontal="center"/>
    </xf>
    <xf numFmtId="0" fontId="15" fillId="9" borderId="11" xfId="0" applyFont="1" applyFill="1" applyBorder="1" applyAlignment="1">
      <alignment horizontal="center"/>
    </xf>
    <xf numFmtId="0" fontId="15" fillId="13" borderId="18" xfId="0" applyFont="1" applyFill="1" applyBorder="1" applyAlignment="1">
      <alignment horizontal="center" vertical="center" wrapText="1"/>
    </xf>
    <xf numFmtId="0" fontId="15" fillId="13" borderId="19" xfId="0" applyFont="1" applyFill="1" applyBorder="1" applyAlignment="1">
      <alignment horizontal="center" vertical="center" wrapText="1"/>
    </xf>
    <xf numFmtId="0" fontId="15" fillId="13" borderId="20" xfId="0" applyFont="1" applyFill="1" applyBorder="1" applyAlignment="1">
      <alignment horizontal="center" vertical="center" wrapText="1"/>
    </xf>
    <xf numFmtId="0" fontId="15" fillId="13" borderId="9" xfId="0" applyFont="1" applyFill="1" applyBorder="1" applyAlignment="1">
      <alignment horizontal="center"/>
    </xf>
    <xf numFmtId="0" fontId="15" fillId="13" borderId="10" xfId="0" applyFont="1" applyFill="1" applyBorder="1" applyAlignment="1">
      <alignment horizontal="center"/>
    </xf>
    <xf numFmtId="0" fontId="15" fillId="13" borderId="11" xfId="0" applyFont="1" applyFill="1" applyBorder="1" applyAlignment="1">
      <alignment horizontal="center"/>
    </xf>
    <xf numFmtId="0" fontId="18" fillId="9" borderId="17" xfId="0" applyFont="1" applyFill="1" applyBorder="1" applyAlignment="1">
      <alignment horizontal="center" vertical="center" wrapText="1"/>
    </xf>
    <xf numFmtId="0" fontId="15" fillId="9" borderId="24" xfId="0" applyFont="1" applyFill="1" applyBorder="1" applyAlignment="1">
      <alignment horizontal="center" vertical="center"/>
    </xf>
    <xf numFmtId="0" fontId="15" fillId="9" borderId="25" xfId="0" applyFont="1" applyFill="1" applyBorder="1" applyAlignment="1">
      <alignment horizontal="center" vertical="center"/>
    </xf>
    <xf numFmtId="0" fontId="15" fillId="0" borderId="21" xfId="0" applyFont="1" applyFill="1" applyBorder="1" applyAlignment="1">
      <alignment horizontal="center"/>
    </xf>
    <xf numFmtId="0" fontId="15" fillId="0" borderId="22" xfId="0" applyFont="1" applyFill="1" applyBorder="1" applyAlignment="1">
      <alignment horizontal="center"/>
    </xf>
    <xf numFmtId="0" fontId="18" fillId="0" borderId="28" xfId="0" applyFont="1" applyBorder="1" applyAlignment="1">
      <alignment horizontal="left" wrapText="1"/>
    </xf>
    <xf numFmtId="0" fontId="18" fillId="0" borderId="0" xfId="0" applyFont="1" applyAlignment="1">
      <alignment horizontal="left" wrapText="1"/>
    </xf>
    <xf numFmtId="0" fontId="18" fillId="0" borderId="2" xfId="0" applyFont="1" applyBorder="1" applyAlignment="1">
      <alignment horizontal="left" wrapText="1"/>
    </xf>
    <xf numFmtId="0" fontId="34" fillId="0" borderId="16" xfId="0" applyFont="1" applyBorder="1" applyAlignment="1">
      <alignment wrapText="1"/>
    </xf>
    <xf numFmtId="0" fontId="34" fillId="0" borderId="27" xfId="0" applyFont="1" applyBorder="1" applyAlignment="1">
      <alignment wrapText="1"/>
    </xf>
    <xf numFmtId="0" fontId="34" fillId="0" borderId="4" xfId="0" applyFont="1" applyBorder="1" applyAlignment="1">
      <alignment wrapText="1"/>
    </xf>
    <xf numFmtId="0" fontId="34" fillId="0" borderId="2" xfId="0" applyFont="1" applyBorder="1" applyAlignment="1">
      <alignment wrapText="1"/>
    </xf>
    <xf numFmtId="0" fontId="34" fillId="0" borderId="2" xfId="0" applyFont="1" applyBorder="1" applyAlignment="1">
      <alignment horizontal="left" wrapText="1"/>
    </xf>
    <xf numFmtId="0" fontId="15" fillId="0" borderId="17" xfId="0" applyFont="1" applyFill="1" applyBorder="1" applyAlignment="1">
      <alignment horizontal="center"/>
    </xf>
    <xf numFmtId="0" fontId="15" fillId="0" borderId="24" xfId="0" applyFont="1" applyFill="1" applyBorder="1" applyAlignment="1">
      <alignment horizontal="center"/>
    </xf>
    <xf numFmtId="0" fontId="15" fillId="0" borderId="25" xfId="0" applyFont="1" applyFill="1" applyBorder="1" applyAlignment="1">
      <alignment horizontal="center"/>
    </xf>
    <xf numFmtId="49" fontId="4" fillId="0" borderId="0" xfId="0" applyNumberFormat="1" applyFont="1" applyFill="1" applyBorder="1" applyAlignment="1">
      <alignment horizontal="center" vertical="top"/>
    </xf>
    <xf numFmtId="0" fontId="0" fillId="0" borderId="0" xfId="0"/>
    <xf numFmtId="49" fontId="6" fillId="3" borderId="1" xfId="0" applyNumberFormat="1" applyFont="1" applyFill="1" applyBorder="1" applyAlignment="1">
      <alignment horizontal="left" vertical="top" wrapText="1"/>
    </xf>
    <xf numFmtId="49" fontId="7" fillId="0" borderId="0" xfId="0" applyNumberFormat="1" applyFont="1" applyFill="1" applyBorder="1" applyAlignment="1">
      <alignment horizontal="left" vertical="top"/>
    </xf>
  </cellXfs>
  <cellStyles count="9">
    <cellStyle name="Comma" xfId="3" builtinId="3"/>
    <cellStyle name="Currency 2" xfId="8" xr:uid="{CC5118F7-EE21-47D0-A541-BE6B099D62AD}"/>
    <cellStyle name="Hyperlink" xfId="7" builtinId="8"/>
    <cellStyle name="Normal" xfId="0" builtinId="0"/>
    <cellStyle name="Normal 2" xfId="2" xr:uid="{F3FDB4A9-5050-4A7D-ACC6-535F37A980DA}"/>
    <cellStyle name="Normal 3" xfId="4" xr:uid="{F5C77AA0-F508-494E-8F44-3A234A424D75}"/>
    <cellStyle name="Normal 4" xfId="5" xr:uid="{3A59A2B4-B6C4-49AA-A7E2-7C7E332440A3}"/>
    <cellStyle name="Percent" xfId="1" builtinId="5"/>
    <cellStyle name="Percent 2" xfId="6" xr:uid="{34BCAD77-F0F8-4138-A83D-B71A5C0F855E}"/>
  </cellStyles>
  <dxfs count="113">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s>
  <tableStyles count="0" defaultTableStyle="TableStyleMedium9" defaultPivotStyle="PivotStyleLight16"/>
  <colors>
    <mruColors>
      <color rgb="FF00CC66"/>
      <color rgb="FF0000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all" spc="120" normalizeH="0" baseline="0">
                <a:solidFill>
                  <a:schemeClr val="tx1">
                    <a:lumMod val="65000"/>
                    <a:lumOff val="35000"/>
                  </a:schemeClr>
                </a:solidFill>
                <a:latin typeface="+mn-lt"/>
                <a:ea typeface="+mn-ea"/>
                <a:cs typeface="+mn-cs"/>
              </a:defRPr>
            </a:pPr>
            <a:r>
              <a:rPr lang="en-US" sz="1400" b="1" i="0" baseline="0">
                <a:effectLst/>
              </a:rPr>
              <a:t>Asset Patient Share (2023-2028) </a:t>
            </a:r>
            <a:endParaRPr lang="en-US" sz="1400">
              <a:effectLst/>
            </a:endParaRPr>
          </a:p>
          <a:p>
            <a:pPr>
              <a:defRPr sz="1400"/>
            </a:pPr>
            <a:r>
              <a:rPr lang="en-US" sz="1400" b="1" i="0" baseline="0">
                <a:solidFill>
                  <a:schemeClr val="accent2">
                    <a:lumMod val="75000"/>
                  </a:schemeClr>
                </a:solidFill>
                <a:effectLst/>
              </a:rPr>
              <a:t>Adult Rosacea </a:t>
            </a:r>
            <a:r>
              <a:rPr lang="en-US" sz="1400" b="1" i="0" baseline="0">
                <a:effectLst/>
              </a:rPr>
              <a:t>Patients with Inflammatory Lesions</a:t>
            </a:r>
            <a:r>
              <a:rPr lang="en-US" sz="1400" b="1" i="0" u="none" strike="noStrike" cap="all" normalizeH="0" baseline="0">
                <a:effectLst/>
              </a:rPr>
              <a:t>- By Severity</a:t>
            </a:r>
            <a:endParaRPr lang="en-US" sz="1400"/>
          </a:p>
        </c:rich>
      </c:tx>
      <c:layout>
        <c:manualLayout>
          <c:xMode val="edge"/>
          <c:yMode val="edge"/>
          <c:x val="0.22678908785121707"/>
          <c:y val="2.1052631578947368E-2"/>
        </c:manualLayout>
      </c:layout>
      <c:overlay val="0"/>
      <c:spPr>
        <a:noFill/>
        <a:ln>
          <a:noFill/>
        </a:ln>
        <a:effectLst/>
      </c:spPr>
      <c:txPr>
        <a:bodyPr rot="0" spcFirstLastPara="1" vertOverflow="ellipsis" vert="horz" wrap="square" anchor="ctr" anchorCtr="1"/>
        <a:lstStyle/>
        <a:p>
          <a:pPr>
            <a:defRPr sz="14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'For Graphic'!$D$3</c:f>
              <c:strCache>
                <c:ptCount val="1"/>
                <c:pt idx="0">
                  <c:v>Mild</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dLbl>
              <c:idx val="0"/>
              <c:layout>
                <c:manualLayout>
                  <c:x val="-2.0752365804168206E-2"/>
                  <c:y val="2.98508081226688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218-4129-86E7-D13E639BEEF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'For Graphic'!$C$4:$C$9</c:f>
              <c:numCache>
                <c:formatCode>General</c:formatCode>
                <c:ptCount val="6"/>
                <c:pt idx="0">
                  <c:v>2023</c:v>
                </c:pt>
                <c:pt idx="1">
                  <c:v>2024</c:v>
                </c:pt>
                <c:pt idx="2">
                  <c:v>2025</c:v>
                </c:pt>
                <c:pt idx="3">
                  <c:v>2026</c:v>
                </c:pt>
                <c:pt idx="4">
                  <c:v>2027</c:v>
                </c:pt>
                <c:pt idx="5">
                  <c:v>2028</c:v>
                </c:pt>
              </c:numCache>
            </c:numRef>
          </c:cat>
          <c:val>
            <c:numRef>
              <c:f>'For Graphic'!$D$4:$D$9</c:f>
              <c:numCache>
                <c:formatCode>0.0%</c:formatCode>
                <c:ptCount val="6"/>
                <c:pt idx="0">
                  <c:v>4.9499574119746962E-3</c:v>
                </c:pt>
                <c:pt idx="1">
                  <c:v>1.4849872235924089E-2</c:v>
                </c:pt>
                <c:pt idx="2">
                  <c:v>2.2274808353886132E-2</c:v>
                </c:pt>
                <c:pt idx="3">
                  <c:v>2.5368531736370319E-2</c:v>
                </c:pt>
                <c:pt idx="4">
                  <c:v>3.0937233824841853E-2</c:v>
                </c:pt>
                <c:pt idx="5">
                  <c:v>3.2979091257281413E-2</c:v>
                </c:pt>
              </c:numCache>
            </c:numRef>
          </c:val>
          <c:smooth val="0"/>
          <c:extLst>
            <c:ext xmlns:c16="http://schemas.microsoft.com/office/drawing/2014/chart" uri="{C3380CC4-5D6E-409C-BE32-E72D297353CC}">
              <c16:uniqueId val="{00000001-F218-4129-86E7-D13E639BEEF5}"/>
            </c:ext>
          </c:extLst>
        </c:ser>
        <c:ser>
          <c:idx val="1"/>
          <c:order val="1"/>
          <c:tx>
            <c:strRef>
              <c:f>'For Graphic'!$E$3</c:f>
              <c:strCache>
                <c:ptCount val="1"/>
                <c:pt idx="0">
                  <c:v>Moderate</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dLbls>
            <c:dLbl>
              <c:idx val="0"/>
              <c:layout>
                <c:manualLayout>
                  <c:x val="-6.6828674475074179E-2"/>
                  <c:y val="-5.2369111755767375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F218-4129-86E7-D13E639BEEF5}"/>
                </c:ext>
              </c:extLst>
            </c:dLbl>
            <c:dLbl>
              <c:idx val="1"/>
              <c:layout>
                <c:manualLayout>
                  <c:x val="-2.0338654066126534E-3"/>
                  <c:y val="1.7806326840723856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218-4129-86E7-D13E639BEEF5}"/>
                </c:ext>
              </c:extLst>
            </c:dLbl>
            <c:dLbl>
              <c:idx val="2"/>
              <c:layout>
                <c:manualLayout>
                  <c:x val="-3.4737500525784649E-3"/>
                  <c:y val="1.230694847354600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218-4129-86E7-D13E639BEEF5}"/>
                </c:ext>
              </c:extLst>
            </c:dLbl>
            <c:dLbl>
              <c:idx val="3"/>
              <c:layout>
                <c:manualLayout>
                  <c:x val="-2.0338654066127588E-3"/>
                  <c:y val="1.932449233319519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218-4129-86E7-D13E639BEEF5}"/>
                </c:ext>
              </c:extLst>
            </c:dLbl>
            <c:dLbl>
              <c:idx val="4"/>
              <c:layout>
                <c:manualLayout>
                  <c:x val="-1.643271186627077E-2"/>
                  <c:y val="4.037712391214256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218-4129-86E7-D13E639BEEF5}"/>
                </c:ext>
              </c:extLst>
            </c:dLbl>
            <c:dLbl>
              <c:idx val="5"/>
              <c:layout>
                <c:manualLayout>
                  <c:x val="-1.7872596512236581E-2"/>
                  <c:y val="2.985080812266887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218-4129-86E7-D13E639BEEF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'For Graphic'!$C$4:$C$9</c:f>
              <c:numCache>
                <c:formatCode>General</c:formatCode>
                <c:ptCount val="6"/>
                <c:pt idx="0">
                  <c:v>2023</c:v>
                </c:pt>
                <c:pt idx="1">
                  <c:v>2024</c:v>
                </c:pt>
                <c:pt idx="2">
                  <c:v>2025</c:v>
                </c:pt>
                <c:pt idx="3">
                  <c:v>2026</c:v>
                </c:pt>
                <c:pt idx="4">
                  <c:v>2027</c:v>
                </c:pt>
                <c:pt idx="5">
                  <c:v>2028</c:v>
                </c:pt>
              </c:numCache>
            </c:numRef>
          </c:cat>
          <c:val>
            <c:numRef>
              <c:f>'For Graphic'!$E$4:$E$9</c:f>
              <c:numCache>
                <c:formatCode>0.0%</c:formatCode>
                <c:ptCount val="6"/>
                <c:pt idx="0">
                  <c:v>1.1949992751298901E-2</c:v>
                </c:pt>
                <c:pt idx="1">
                  <c:v>3.58499782538967E-2</c:v>
                </c:pt>
                <c:pt idx="2">
                  <c:v>5.3774967380845057E-2</c:v>
                </c:pt>
                <c:pt idx="3">
                  <c:v>6.1243712850406869E-2</c:v>
                </c:pt>
                <c:pt idx="4">
                  <c:v>7.4687454695618133E-2</c:v>
                </c:pt>
                <c:pt idx="5">
                  <c:v>7.9616826705528929E-2</c:v>
                </c:pt>
              </c:numCache>
            </c:numRef>
          </c:val>
          <c:smooth val="0"/>
          <c:extLst>
            <c:ext xmlns:c16="http://schemas.microsoft.com/office/drawing/2014/chart" uri="{C3380CC4-5D6E-409C-BE32-E72D297353CC}">
              <c16:uniqueId val="{00000008-F218-4129-86E7-D13E639BEEF5}"/>
            </c:ext>
          </c:extLst>
        </c:ser>
        <c:ser>
          <c:idx val="2"/>
          <c:order val="2"/>
          <c:tx>
            <c:strRef>
              <c:f>'For Graphic'!$F$3</c:f>
              <c:strCache>
                <c:ptCount val="1"/>
                <c:pt idx="0">
                  <c:v>Severe</c:v>
                </c:pt>
              </c:strCache>
            </c:strRef>
          </c:tx>
          <c:spPr>
            <a:ln w="22225" cap="rnd">
              <a:solidFill>
                <a:schemeClr val="accent3"/>
              </a:solidFill>
              <a:round/>
            </a:ln>
            <a:effectLst/>
          </c:spPr>
          <c:marker>
            <c:symbol val="triangle"/>
            <c:size val="6"/>
            <c:spPr>
              <a:solidFill>
                <a:schemeClr val="accent3"/>
              </a:solidFill>
              <a:ln w="9525">
                <a:solidFill>
                  <a:schemeClr val="accent3"/>
                </a:solidFill>
                <a:round/>
              </a:ln>
              <a:effectLst/>
            </c:spPr>
          </c:marker>
          <c:dLbls>
            <c:dLbl>
              <c:idx val="0"/>
              <c:layout>
                <c:manualLayout>
                  <c:x val="-2.9391673679963062E-2"/>
                  <c:y val="-4.734217433347147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F218-4129-86E7-D13E639BEEF5}"/>
                </c:ext>
              </c:extLst>
            </c:dLbl>
            <c:dLbl>
              <c:idx val="1"/>
              <c:layout>
                <c:manualLayout>
                  <c:x val="-4.6670289431552818E-2"/>
                  <c:y val="-2.97983146843487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F218-4129-86E7-D13E639BEEF5}"/>
                </c:ext>
              </c:extLst>
            </c:dLbl>
            <c:dLbl>
              <c:idx val="2"/>
              <c:layout>
                <c:manualLayout>
                  <c:x val="-2.6511904388031506E-2"/>
                  <c:y val="-6.48860339825942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218-4129-86E7-D13E639BEEF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'For Graphic'!$C$4:$C$9</c:f>
              <c:numCache>
                <c:formatCode>General</c:formatCode>
                <c:ptCount val="6"/>
                <c:pt idx="0">
                  <c:v>2023</c:v>
                </c:pt>
                <c:pt idx="1">
                  <c:v>2024</c:v>
                </c:pt>
                <c:pt idx="2">
                  <c:v>2025</c:v>
                </c:pt>
                <c:pt idx="3">
                  <c:v>2026</c:v>
                </c:pt>
                <c:pt idx="4">
                  <c:v>2027</c:v>
                </c:pt>
                <c:pt idx="5">
                  <c:v>2028</c:v>
                </c:pt>
              </c:numCache>
            </c:numRef>
          </c:cat>
          <c:val>
            <c:numRef>
              <c:f>'For Graphic'!$F$4:$F$9</c:f>
              <c:numCache>
                <c:formatCode>0.0%</c:formatCode>
                <c:ptCount val="6"/>
                <c:pt idx="0">
                  <c:v>1.2960307016286672E-2</c:v>
                </c:pt>
                <c:pt idx="1">
                  <c:v>3.8880921048860012E-2</c:v>
                </c:pt>
                <c:pt idx="2">
                  <c:v>5.8321381573290018E-2</c:v>
                </c:pt>
                <c:pt idx="3">
                  <c:v>6.6421573458469191E-2</c:v>
                </c:pt>
                <c:pt idx="4">
                  <c:v>8.1001918851791699E-2</c:v>
                </c:pt>
                <c:pt idx="5">
                  <c:v>8.6348045496009954E-2</c:v>
                </c:pt>
              </c:numCache>
            </c:numRef>
          </c:val>
          <c:smooth val="0"/>
          <c:extLst>
            <c:ext xmlns:c16="http://schemas.microsoft.com/office/drawing/2014/chart" uri="{C3380CC4-5D6E-409C-BE32-E72D297353CC}">
              <c16:uniqueId val="{0000000C-F218-4129-86E7-D13E639BEEF5}"/>
            </c:ext>
          </c:extLst>
        </c:ser>
        <c:dLbls>
          <c:dLblPos val="t"/>
          <c:showLegendKey val="0"/>
          <c:showVal val="1"/>
          <c:showCatName val="0"/>
          <c:showSerName val="0"/>
          <c:showPercent val="0"/>
          <c:showBubbleSize val="0"/>
        </c:dLbls>
        <c:marker val="1"/>
        <c:smooth val="0"/>
        <c:axId val="1127513104"/>
        <c:axId val="1182662688"/>
      </c:lineChart>
      <c:catAx>
        <c:axId val="1127513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182662688"/>
        <c:crosses val="autoZero"/>
        <c:auto val="1"/>
        <c:lblAlgn val="ctr"/>
        <c:lblOffset val="100"/>
        <c:noMultiLvlLbl val="0"/>
      </c:catAx>
      <c:valAx>
        <c:axId val="1182662688"/>
        <c:scaling>
          <c:orientation val="minMax"/>
        </c:scaling>
        <c:delete val="0"/>
        <c:axPos val="l"/>
        <c:numFmt formatCode="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7513104"/>
        <c:crosses val="autoZero"/>
        <c:crossBetween val="between"/>
      </c:valAx>
      <c:spPr>
        <a:noFill/>
        <a:ln>
          <a:noFill/>
        </a:ln>
        <a:effectLst/>
      </c:spPr>
    </c:plotArea>
    <c:legend>
      <c:legendPos val="r"/>
      <c:layout>
        <c:manualLayout>
          <c:xMode val="edge"/>
          <c:yMode val="edge"/>
          <c:x val="0.90435573807757741"/>
          <c:y val="0.49609324881835798"/>
          <c:w val="7.7813173786017861E-2"/>
          <c:h val="0.21391006649110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cap="all" spc="120" normalizeH="0" baseline="0">
                <a:solidFill>
                  <a:sysClr val="windowText" lastClr="000000">
                    <a:lumMod val="65000"/>
                    <a:lumOff val="35000"/>
                  </a:sysClr>
                </a:solidFill>
                <a:effectLst/>
                <a:latin typeface="+mn-lt"/>
                <a:ea typeface="+mn-ea"/>
                <a:cs typeface="+mn-cs"/>
              </a:defRPr>
            </a:pPr>
            <a:r>
              <a:rPr lang="en-US" sz="1400" b="1" i="0" u="none" strike="noStrike" kern="1200" cap="all" spc="120" normalizeH="0" baseline="0">
                <a:solidFill>
                  <a:sysClr val="windowText" lastClr="000000">
                    <a:lumMod val="65000"/>
                    <a:lumOff val="35000"/>
                  </a:sysClr>
                </a:solidFill>
                <a:effectLst/>
                <a:latin typeface="+mn-lt"/>
                <a:ea typeface="+mn-ea"/>
                <a:cs typeface="+mn-cs"/>
              </a:rPr>
              <a:t>Asset Gross &amp; Net Revenue (2023-2028) </a:t>
            </a:r>
          </a:p>
          <a:p>
            <a:pPr algn="ctr" rtl="0">
              <a:defRPr lang="en-US" sz="1400" b="1" i="0" u="none" strike="noStrike" kern="1200" cap="all" spc="120" normalizeH="0" baseline="0">
                <a:solidFill>
                  <a:sysClr val="windowText" lastClr="000000">
                    <a:lumMod val="65000"/>
                    <a:lumOff val="35000"/>
                  </a:sysClr>
                </a:solidFill>
                <a:effectLst/>
                <a:latin typeface="+mn-lt"/>
                <a:ea typeface="+mn-ea"/>
                <a:cs typeface="+mn-cs"/>
              </a:defRPr>
            </a:pPr>
            <a:r>
              <a:rPr lang="en-US" sz="1400" b="1" i="0" u="none" strike="noStrike" kern="1200" cap="all" spc="120" normalizeH="0" baseline="0">
                <a:solidFill>
                  <a:schemeClr val="accent2">
                    <a:lumMod val="75000"/>
                  </a:schemeClr>
                </a:solidFill>
                <a:effectLst/>
                <a:latin typeface="+mn-lt"/>
                <a:ea typeface="+mn-ea"/>
                <a:cs typeface="+mn-cs"/>
              </a:rPr>
              <a:t>Adult Rosacea </a:t>
            </a:r>
            <a:r>
              <a:rPr lang="en-US" sz="1400" b="1" i="0" u="none" strike="noStrike" kern="1200" cap="all" spc="120" normalizeH="0" baseline="0">
                <a:solidFill>
                  <a:sysClr val="windowText" lastClr="000000">
                    <a:lumMod val="65000"/>
                    <a:lumOff val="35000"/>
                  </a:sysClr>
                </a:solidFill>
                <a:effectLst/>
                <a:latin typeface="+mn-lt"/>
                <a:ea typeface="+mn-ea"/>
                <a:cs typeface="+mn-cs"/>
              </a:rPr>
              <a:t>Patients with Inflammatory Lesions</a:t>
            </a:r>
          </a:p>
        </c:rich>
      </c:tx>
      <c:overlay val="0"/>
      <c:spPr>
        <a:noFill/>
        <a:ln>
          <a:noFill/>
        </a:ln>
        <a:effectLst/>
      </c:spPr>
      <c:txPr>
        <a:bodyPr rot="0" spcFirstLastPara="1" vertOverflow="ellipsis" vert="horz" wrap="square" anchor="ctr" anchorCtr="1"/>
        <a:lstStyle/>
        <a:p>
          <a:pPr algn="ctr" rtl="0">
            <a:defRPr lang="en-US" sz="1400" b="1" i="0" u="none" strike="noStrike" kern="1200" cap="all" spc="120" normalizeH="0" baseline="0">
              <a:solidFill>
                <a:sysClr val="windowText" lastClr="000000">
                  <a:lumMod val="65000"/>
                  <a:lumOff val="35000"/>
                </a:sysClr>
              </a:solidFill>
              <a:effectLst/>
              <a:latin typeface="+mn-lt"/>
              <a:ea typeface="+mn-ea"/>
              <a:cs typeface="+mn-cs"/>
            </a:defRPr>
          </a:pPr>
          <a:endParaRPr lang="en-US"/>
        </a:p>
      </c:txPr>
    </c:title>
    <c:autoTitleDeleted val="0"/>
    <c:plotArea>
      <c:layout>
        <c:manualLayout>
          <c:layoutTarget val="inner"/>
          <c:xMode val="edge"/>
          <c:yMode val="edge"/>
          <c:x val="6.3905505540706398E-2"/>
          <c:y val="0.29290079856954965"/>
          <c:w val="0.82100279474003601"/>
          <c:h val="0.60084758079552569"/>
        </c:manualLayout>
      </c:layout>
      <c:barChart>
        <c:barDir val="col"/>
        <c:grouping val="clustered"/>
        <c:varyColors val="0"/>
        <c:ser>
          <c:idx val="0"/>
          <c:order val="0"/>
          <c:tx>
            <c:strRef>
              <c:f>'For Graphic'!$D$15</c:f>
              <c:strCache>
                <c:ptCount val="1"/>
                <c:pt idx="0">
                  <c:v>Gross revenue (in MM USD)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 Graphic'!$C$16:$C$21</c:f>
              <c:numCache>
                <c:formatCode>General</c:formatCode>
                <c:ptCount val="6"/>
                <c:pt idx="0">
                  <c:v>2023</c:v>
                </c:pt>
                <c:pt idx="1">
                  <c:v>2024</c:v>
                </c:pt>
                <c:pt idx="2">
                  <c:v>2025</c:v>
                </c:pt>
                <c:pt idx="3">
                  <c:v>2026</c:v>
                </c:pt>
                <c:pt idx="4">
                  <c:v>2027</c:v>
                </c:pt>
                <c:pt idx="5">
                  <c:v>2028</c:v>
                </c:pt>
              </c:numCache>
            </c:numRef>
          </c:cat>
          <c:val>
            <c:numRef>
              <c:f>'For Graphic'!$D$16:$D$21</c:f>
              <c:numCache>
                <c:formatCode>"$"#,##0.00</c:formatCode>
                <c:ptCount val="6"/>
                <c:pt idx="0">
                  <c:v>88.581675712983014</c:v>
                </c:pt>
                <c:pt idx="1">
                  <c:v>280.9437970871399</c:v>
                </c:pt>
                <c:pt idx="2">
                  <c:v>445.51751280306905</c:v>
                </c:pt>
                <c:pt idx="3">
                  <c:v>536.41413053656686</c:v>
                </c:pt>
                <c:pt idx="4">
                  <c:v>691.57682402107241</c:v>
                </c:pt>
                <c:pt idx="5">
                  <c:v>779.38440040980527</c:v>
                </c:pt>
              </c:numCache>
            </c:numRef>
          </c:val>
          <c:extLst>
            <c:ext xmlns:c16="http://schemas.microsoft.com/office/drawing/2014/chart" uri="{C3380CC4-5D6E-409C-BE32-E72D297353CC}">
              <c16:uniqueId val="{00000000-FE5B-45E8-9A21-2238C033E83D}"/>
            </c:ext>
          </c:extLst>
        </c:ser>
        <c:ser>
          <c:idx val="1"/>
          <c:order val="1"/>
          <c:tx>
            <c:strRef>
              <c:f>'For Graphic'!$E$15</c:f>
              <c:strCache>
                <c:ptCount val="1"/>
                <c:pt idx="0">
                  <c:v>Net revenue (in MM USD)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 Graphic'!$C$16:$C$21</c:f>
              <c:numCache>
                <c:formatCode>General</c:formatCode>
                <c:ptCount val="6"/>
                <c:pt idx="0">
                  <c:v>2023</c:v>
                </c:pt>
                <c:pt idx="1">
                  <c:v>2024</c:v>
                </c:pt>
                <c:pt idx="2">
                  <c:v>2025</c:v>
                </c:pt>
                <c:pt idx="3">
                  <c:v>2026</c:v>
                </c:pt>
                <c:pt idx="4">
                  <c:v>2027</c:v>
                </c:pt>
                <c:pt idx="5">
                  <c:v>2028</c:v>
                </c:pt>
              </c:numCache>
            </c:numRef>
          </c:cat>
          <c:val>
            <c:numRef>
              <c:f>'For Graphic'!$E$16:$E$21</c:f>
              <c:numCache>
                <c:formatCode>"$"#,##0.00</c:formatCode>
                <c:ptCount val="6"/>
                <c:pt idx="0">
                  <c:v>44.290837856491507</c:v>
                </c:pt>
                <c:pt idx="1">
                  <c:v>140.47189854356995</c:v>
                </c:pt>
                <c:pt idx="2">
                  <c:v>245.03463204168801</c:v>
                </c:pt>
                <c:pt idx="3">
                  <c:v>295.02777179511179</c:v>
                </c:pt>
                <c:pt idx="4">
                  <c:v>414.94609441264356</c:v>
                </c:pt>
                <c:pt idx="5">
                  <c:v>467.63064024588317</c:v>
                </c:pt>
              </c:numCache>
            </c:numRef>
          </c:val>
          <c:extLst>
            <c:ext xmlns:c16="http://schemas.microsoft.com/office/drawing/2014/chart" uri="{C3380CC4-5D6E-409C-BE32-E72D297353CC}">
              <c16:uniqueId val="{00000001-FE5B-45E8-9A21-2238C033E83D}"/>
            </c:ext>
          </c:extLst>
        </c:ser>
        <c:dLbls>
          <c:showLegendKey val="0"/>
          <c:showVal val="1"/>
          <c:showCatName val="0"/>
          <c:showSerName val="0"/>
          <c:showPercent val="0"/>
          <c:showBubbleSize val="0"/>
        </c:dLbls>
        <c:gapWidth val="150"/>
        <c:axId val="1250396464"/>
        <c:axId val="1182680992"/>
      </c:barChart>
      <c:lineChart>
        <c:grouping val="standard"/>
        <c:varyColors val="0"/>
        <c:ser>
          <c:idx val="2"/>
          <c:order val="2"/>
          <c:tx>
            <c:strRef>
              <c:f>'For Graphic'!$F$15</c:f>
              <c:strCache>
                <c:ptCount val="1"/>
                <c:pt idx="0">
                  <c:v>Annual list price per bottle (in USD)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dLbl>
              <c:idx val="0"/>
              <c:layout>
                <c:manualLayout>
                  <c:x val="-1.9883035442362564E-2"/>
                  <c:y val="-5.8064539726508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E5B-45E8-9A21-2238C033E83D}"/>
                </c:ext>
              </c:extLst>
            </c:dLbl>
            <c:dLbl>
              <c:idx val="1"/>
              <c:layout>
                <c:manualLayout>
                  <c:x val="-2.3391806402779464E-2"/>
                  <c:y val="-5.41935704114078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E5B-45E8-9A21-2238C033E83D}"/>
                </c:ext>
              </c:extLst>
            </c:dLbl>
            <c:dLbl>
              <c:idx val="2"/>
              <c:layout>
                <c:manualLayout>
                  <c:x val="-2.5730987043057409E-2"/>
                  <c:y val="-5.41935704114078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E5B-45E8-9A21-2238C033E83D}"/>
                </c:ext>
              </c:extLst>
            </c:dLbl>
            <c:dLbl>
              <c:idx val="3"/>
              <c:layout>
                <c:manualLayout>
                  <c:x val="-2.3391806402779464E-2"/>
                  <c:y val="-4.25806624661061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E5B-45E8-9A21-2238C033E83D}"/>
                </c:ext>
              </c:extLst>
            </c:dLbl>
            <c:dLbl>
              <c:idx val="4"/>
              <c:layout>
                <c:manualLayout>
                  <c:x val="-2.8070167683335354E-2"/>
                  <c:y val="-5.03226010963072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FE5B-45E8-9A21-2238C033E83D}"/>
                </c:ext>
              </c:extLst>
            </c:dLbl>
            <c:dLbl>
              <c:idx val="5"/>
              <c:layout>
                <c:manualLayout>
                  <c:x val="-2.923975800347433E-2"/>
                  <c:y val="-3.48387238359050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E5B-45E8-9A21-2238C033E8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 Graphic'!$C$16:$C$21</c:f>
              <c:numCache>
                <c:formatCode>General</c:formatCode>
                <c:ptCount val="6"/>
                <c:pt idx="0">
                  <c:v>2023</c:v>
                </c:pt>
                <c:pt idx="1">
                  <c:v>2024</c:v>
                </c:pt>
                <c:pt idx="2">
                  <c:v>2025</c:v>
                </c:pt>
                <c:pt idx="3">
                  <c:v>2026</c:v>
                </c:pt>
                <c:pt idx="4">
                  <c:v>2027</c:v>
                </c:pt>
                <c:pt idx="5">
                  <c:v>2028</c:v>
                </c:pt>
              </c:numCache>
            </c:numRef>
          </c:cat>
          <c:val>
            <c:numRef>
              <c:f>'For Graphic'!$F$16:$F$21</c:f>
              <c:numCache>
                <c:formatCode>"$"#,##0.00</c:formatCode>
                <c:ptCount val="6"/>
                <c:pt idx="0">
                  <c:v>789</c:v>
                </c:pt>
                <c:pt idx="1">
                  <c:v>828.45</c:v>
                </c:pt>
                <c:pt idx="2">
                  <c:v>869.87250000000006</c:v>
                </c:pt>
                <c:pt idx="3">
                  <c:v>913.36612500000012</c:v>
                </c:pt>
                <c:pt idx="4">
                  <c:v>959.03443125000013</c:v>
                </c:pt>
                <c:pt idx="5">
                  <c:v>1006.9861528125002</c:v>
                </c:pt>
              </c:numCache>
            </c:numRef>
          </c:val>
          <c:smooth val="0"/>
          <c:extLst>
            <c:ext xmlns:c16="http://schemas.microsoft.com/office/drawing/2014/chart" uri="{C3380CC4-5D6E-409C-BE32-E72D297353CC}">
              <c16:uniqueId val="{00000002-FE5B-45E8-9A21-2238C033E83D}"/>
            </c:ext>
          </c:extLst>
        </c:ser>
        <c:dLbls>
          <c:showLegendKey val="0"/>
          <c:showVal val="1"/>
          <c:showCatName val="0"/>
          <c:showSerName val="0"/>
          <c:showPercent val="0"/>
          <c:showBubbleSize val="0"/>
        </c:dLbls>
        <c:marker val="1"/>
        <c:smooth val="0"/>
        <c:axId val="1250396464"/>
        <c:axId val="1182680992"/>
      </c:lineChart>
      <c:catAx>
        <c:axId val="12503964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2680992"/>
        <c:crosses val="autoZero"/>
        <c:auto val="1"/>
        <c:lblAlgn val="ctr"/>
        <c:lblOffset val="100"/>
        <c:noMultiLvlLbl val="0"/>
      </c:catAx>
      <c:valAx>
        <c:axId val="1182680992"/>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0396464"/>
        <c:crosses val="autoZero"/>
        <c:crossBetween val="between"/>
      </c:valAx>
      <c:spPr>
        <a:noFill/>
        <a:ln>
          <a:noFill/>
        </a:ln>
        <a:effectLst/>
      </c:spPr>
    </c:plotArea>
    <c:legend>
      <c:legendPos val="r"/>
      <c:layout>
        <c:manualLayout>
          <c:xMode val="edge"/>
          <c:yMode val="edge"/>
          <c:x val="0.88981165204316914"/>
          <c:y val="0.35728132376177751"/>
          <c:w val="0.10271167300486614"/>
          <c:h val="0.4654596941106802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582082</xdr:colOff>
      <xdr:row>1</xdr:row>
      <xdr:rowOff>211668</xdr:rowOff>
    </xdr:from>
    <xdr:to>
      <xdr:col>20</xdr:col>
      <xdr:colOff>656167</xdr:colOff>
      <xdr:row>10</xdr:row>
      <xdr:rowOff>148166</xdr:rowOff>
    </xdr:to>
    <xdr:graphicFrame macro="">
      <xdr:nvGraphicFramePr>
        <xdr:cNvPr id="2" name="Chart 1">
          <a:extLst>
            <a:ext uri="{FF2B5EF4-FFF2-40B4-BE49-F238E27FC236}">
              <a16:creationId xmlns:a16="http://schemas.microsoft.com/office/drawing/2014/main" id="{D053CA2C-CE4D-46B3-AE72-35A33A15E8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582080</xdr:colOff>
      <xdr:row>10</xdr:row>
      <xdr:rowOff>148168</xdr:rowOff>
    </xdr:from>
    <xdr:to>
      <xdr:col>20</xdr:col>
      <xdr:colOff>645583</xdr:colOff>
      <xdr:row>20</xdr:row>
      <xdr:rowOff>179917</xdr:rowOff>
    </xdr:to>
    <xdr:graphicFrame macro="">
      <xdr:nvGraphicFramePr>
        <xdr:cNvPr id="3" name="Chart 2">
          <a:extLst>
            <a:ext uri="{FF2B5EF4-FFF2-40B4-BE49-F238E27FC236}">
              <a16:creationId xmlns:a16="http://schemas.microsoft.com/office/drawing/2014/main" id="{B590D633-3E89-4E11-A080-549301354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ngxi.jiang/Documents/Projects/46th%20SRI%20Project%20PSO%20&amp;%20Rosacea%20Commercial%20Assessment/2025,2027,2020,%20final%20shares,%20n=1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Simulator"/>
      <sheetName val="Calculation for Simulator"/>
      <sheetName val="Attributes and levels"/>
      <sheetName val="Share Summary - Severities"/>
      <sheetName val="Share Summary - Subtypes"/>
      <sheetName val="Sample Scenario"/>
      <sheetName val="Trx Share Summary"/>
      <sheetName val="Specialty Banner"/>
    </sheetNames>
    <sheetDataSet>
      <sheetData sheetId="0" refreshError="1"/>
      <sheetData sheetId="1" refreshError="1"/>
      <sheetData sheetId="2" refreshError="1"/>
      <sheetData sheetId="3" refreshError="1"/>
      <sheetData sheetId="4">
        <row r="2">
          <cell r="G2">
            <v>0.52</v>
          </cell>
        </row>
      </sheetData>
      <sheetData sheetId="5" refreshError="1"/>
      <sheetData sheetId="6" refreshError="1"/>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88C1A-182D-4A3D-A722-D7B170836347}">
  <sheetPr>
    <tabColor rgb="FFFFFF00"/>
  </sheetPr>
  <dimension ref="A2:D21"/>
  <sheetViews>
    <sheetView showGridLines="0" tabSelected="1" zoomScale="90" zoomScaleNormal="90" workbookViewId="0">
      <selection activeCell="V13" sqref="V13"/>
    </sheetView>
  </sheetViews>
  <sheetFormatPr defaultColWidth="9.140625" defaultRowHeight="12.75" x14ac:dyDescent="0.2"/>
  <cols>
    <col min="1" max="1" width="34.140625" style="79" customWidth="1"/>
    <col min="2" max="2" width="15.42578125" style="79" customWidth="1"/>
    <col min="3" max="3" width="30" style="79" customWidth="1"/>
    <col min="4" max="4" width="15.42578125" style="79" customWidth="1"/>
    <col min="5" max="5" width="10.7109375" style="79" customWidth="1"/>
    <col min="6" max="26" width="10.85546875" style="79" customWidth="1"/>
    <col min="27" max="16384" width="9.140625" style="79"/>
  </cols>
  <sheetData>
    <row r="2" spans="1:4" ht="18.75" x14ac:dyDescent="0.3">
      <c r="A2" s="75" t="s">
        <v>177</v>
      </c>
    </row>
    <row r="4" spans="1:4" ht="15" x14ac:dyDescent="0.2">
      <c r="A4" s="120" t="s">
        <v>128</v>
      </c>
      <c r="B4" s="232" t="s">
        <v>178</v>
      </c>
      <c r="C4" s="232"/>
      <c r="D4" s="232"/>
    </row>
    <row r="5" spans="1:4" ht="30.6" customHeight="1" x14ac:dyDescent="0.25">
      <c r="A5" s="77" t="s">
        <v>129</v>
      </c>
      <c r="B5" s="233" t="s">
        <v>139</v>
      </c>
      <c r="C5" s="233"/>
      <c r="D5" s="233"/>
    </row>
    <row r="6" spans="1:4" ht="30" x14ac:dyDescent="0.25">
      <c r="A6" s="92" t="s">
        <v>130</v>
      </c>
      <c r="B6" s="233" t="s">
        <v>163</v>
      </c>
      <c r="C6" s="233"/>
      <c r="D6" s="233"/>
    </row>
    <row r="7" spans="1:4" ht="30" x14ac:dyDescent="0.25">
      <c r="A7" s="86" t="s">
        <v>131</v>
      </c>
      <c r="B7" s="233" t="s">
        <v>173</v>
      </c>
      <c r="C7" s="233"/>
      <c r="D7" s="233"/>
    </row>
    <row r="8" spans="1:4" ht="30" x14ac:dyDescent="0.25">
      <c r="A8" s="85" t="s">
        <v>132</v>
      </c>
      <c r="B8" s="233" t="s">
        <v>163</v>
      </c>
      <c r="C8" s="233"/>
      <c r="D8" s="233"/>
    </row>
    <row r="9" spans="1:4" ht="30" x14ac:dyDescent="0.25">
      <c r="A9" s="76" t="s">
        <v>133</v>
      </c>
      <c r="B9" s="233" t="s">
        <v>141</v>
      </c>
      <c r="C9" s="233"/>
      <c r="D9" s="233"/>
    </row>
    <row r="10" spans="1:4" ht="45" x14ac:dyDescent="0.25">
      <c r="A10" s="91" t="s">
        <v>134</v>
      </c>
      <c r="B10" s="233" t="s">
        <v>163</v>
      </c>
      <c r="C10" s="233"/>
      <c r="D10" s="233"/>
    </row>
    <row r="11" spans="1:4" ht="43.5" customHeight="1" x14ac:dyDescent="0.25">
      <c r="A11" s="88" t="s">
        <v>135</v>
      </c>
      <c r="B11" s="233" t="s">
        <v>142</v>
      </c>
      <c r="C11" s="233"/>
      <c r="D11" s="233"/>
    </row>
    <row r="12" spans="1:4" ht="43.5" customHeight="1" x14ac:dyDescent="0.25">
      <c r="A12" s="87" t="s">
        <v>136</v>
      </c>
      <c r="B12" s="233" t="s">
        <v>143</v>
      </c>
      <c r="C12" s="233"/>
      <c r="D12" s="233"/>
    </row>
    <row r="13" spans="1:4" ht="34.5" customHeight="1" x14ac:dyDescent="0.25">
      <c r="A13" s="90" t="s">
        <v>137</v>
      </c>
      <c r="B13" s="233" t="s">
        <v>145</v>
      </c>
      <c r="C13" s="233"/>
      <c r="D13" s="233"/>
    </row>
    <row r="14" spans="1:4" ht="15" x14ac:dyDescent="0.25">
      <c r="A14" s="89" t="s">
        <v>138</v>
      </c>
      <c r="B14" s="233" t="s">
        <v>149</v>
      </c>
      <c r="C14" s="233"/>
      <c r="D14" s="233"/>
    </row>
    <row r="15" spans="1:4" ht="15" x14ac:dyDescent="0.2">
      <c r="A15" s="78"/>
    </row>
    <row r="16" spans="1:4" ht="45" x14ac:dyDescent="0.2">
      <c r="A16" s="144" t="s">
        <v>192</v>
      </c>
      <c r="B16" s="234" t="s">
        <v>302</v>
      </c>
      <c r="C16" s="235"/>
      <c r="D16" s="223" t="s">
        <v>193</v>
      </c>
    </row>
    <row r="17" spans="1:4" ht="15" x14ac:dyDescent="0.2">
      <c r="A17" s="146" t="s">
        <v>189</v>
      </c>
      <c r="B17" s="231" t="s">
        <v>309</v>
      </c>
      <c r="C17" s="231"/>
      <c r="D17" s="228">
        <v>9</v>
      </c>
    </row>
    <row r="18" spans="1:4" ht="15" x14ac:dyDescent="0.2">
      <c r="A18" s="146" t="s">
        <v>190</v>
      </c>
      <c r="B18" s="231" t="s">
        <v>300</v>
      </c>
      <c r="C18" s="231"/>
      <c r="D18" s="222">
        <v>789</v>
      </c>
    </row>
    <row r="19" spans="1:4" ht="15" x14ac:dyDescent="0.2">
      <c r="A19" s="146" t="s">
        <v>191</v>
      </c>
      <c r="B19" s="229" t="s">
        <v>301</v>
      </c>
      <c r="C19" s="230"/>
      <c r="D19" s="207">
        <v>0.05</v>
      </c>
    </row>
    <row r="20" spans="1:4" ht="15" x14ac:dyDescent="0.2">
      <c r="A20" s="78"/>
    </row>
    <row r="21" spans="1:4" ht="15" x14ac:dyDescent="0.2">
      <c r="A21" s="78"/>
    </row>
  </sheetData>
  <mergeCells count="15">
    <mergeCell ref="B19:C19"/>
    <mergeCell ref="B17:C17"/>
    <mergeCell ref="B4:D4"/>
    <mergeCell ref="B5:D5"/>
    <mergeCell ref="B6:D6"/>
    <mergeCell ref="B7:D7"/>
    <mergeCell ref="B8:D8"/>
    <mergeCell ref="B18:C18"/>
    <mergeCell ref="B16:C16"/>
    <mergeCell ref="B9:D9"/>
    <mergeCell ref="B10:D10"/>
    <mergeCell ref="B11:D11"/>
    <mergeCell ref="B12:D12"/>
    <mergeCell ref="B13:D13"/>
    <mergeCell ref="B14:D14"/>
  </mergeCell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1">
        <x14:dataValidation type="list" allowBlank="1" showInputMessage="1" showErrorMessage="1" xr:uid="{C5259D90-5080-410B-A0FC-ABB845A264D9}">
          <x14:formula1>
            <xm:f>'Calculation for CBC Simulator'!$B$4:$B$6</xm:f>
          </x14:formula1>
          <xm:sqref>B5:D5</xm:sqref>
        </x14:dataValidation>
        <x14:dataValidation type="list" allowBlank="1" showInputMessage="1" showErrorMessage="1" xr:uid="{CC696B8A-6E7E-4551-9A54-C5B2EF5DED1F}">
          <x14:formula1>
            <xm:f>'Calculation for CBC Simulator'!$C$4:$C$6</xm:f>
          </x14:formula1>
          <xm:sqref>B6:D6</xm:sqref>
        </x14:dataValidation>
        <x14:dataValidation type="list" allowBlank="1" showInputMessage="1" showErrorMessage="1" xr:uid="{5CC0FE9B-76D2-48BA-B029-91AB71550799}">
          <x14:formula1>
            <xm:f>'Calculation for CBC Simulator'!$D$4:$D$6</xm:f>
          </x14:formula1>
          <xm:sqref>B7:D7</xm:sqref>
        </x14:dataValidation>
        <x14:dataValidation type="list" allowBlank="1" showInputMessage="1" showErrorMessage="1" xr:uid="{0BC1BBD4-B7D3-4F26-B969-EBEA43061A2B}">
          <x14:formula1>
            <xm:f>'Calculation for CBC Simulator'!$E$4:$E$6</xm:f>
          </x14:formula1>
          <xm:sqref>B8:D8</xm:sqref>
        </x14:dataValidation>
        <x14:dataValidation type="list" allowBlank="1" showInputMessage="1" showErrorMessage="1" xr:uid="{6604AD7E-9D6B-4716-B0AD-12BA898B171F}">
          <x14:formula1>
            <xm:f>'Calculation for CBC Simulator'!$F$4:$F$6</xm:f>
          </x14:formula1>
          <xm:sqref>B9:D9</xm:sqref>
        </x14:dataValidation>
        <x14:dataValidation type="list" allowBlank="1" showInputMessage="1" showErrorMessage="1" xr:uid="{C9C51391-42A3-4794-A926-349B7629D80E}">
          <x14:formula1>
            <xm:f>'Calculation for CBC Simulator'!$G$4:$G$6</xm:f>
          </x14:formula1>
          <xm:sqref>B10:D10</xm:sqref>
        </x14:dataValidation>
        <x14:dataValidation type="list" allowBlank="1" showInputMessage="1" showErrorMessage="1" xr:uid="{154B501D-FA94-4431-ADF3-DE8FBFD0C3A3}">
          <x14:formula1>
            <xm:f>'Calculation for CBC Simulator'!$H$4:$H$5</xm:f>
          </x14:formula1>
          <xm:sqref>B11:D11</xm:sqref>
        </x14:dataValidation>
        <x14:dataValidation type="list" allowBlank="1" showInputMessage="1" showErrorMessage="1" xr:uid="{06E3AEC7-4BFC-4E94-B597-A5B3A6AB5943}">
          <x14:formula1>
            <xm:f>'Calculation for CBC Simulator'!$I$4:$I$5</xm:f>
          </x14:formula1>
          <xm:sqref>B12:D12</xm:sqref>
        </x14:dataValidation>
        <x14:dataValidation type="list" allowBlank="1" showInputMessage="1" showErrorMessage="1" xr:uid="{3FB90469-3E66-4CE4-91C4-C70CF71995C0}">
          <x14:formula1>
            <xm:f>'Calculation for CBC Simulator'!$J$4:$J$7</xm:f>
          </x14:formula1>
          <xm:sqref>B13:D13</xm:sqref>
        </x14:dataValidation>
        <x14:dataValidation type="list" allowBlank="1" showInputMessage="1" showErrorMessage="1" xr:uid="{878AE30E-41F5-4F09-AD6F-6B3A95465796}">
          <x14:formula1>
            <xm:f>'Calculation for CBC Simulator'!$K$4:$K$6</xm:f>
          </x14:formula1>
          <xm:sqref>B14:D14</xm:sqref>
        </x14:dataValidation>
        <x14:dataValidation type="list" allowBlank="1" showInputMessage="1" showErrorMessage="1" xr:uid="{7C6B5C84-C18C-4C22-A0FF-BCAF1A78B3CD}">
          <x14:formula1>
            <xm:f>'Calculation for CBC Simulator'!$A$102:$A$105</xm:f>
          </x14:formula1>
          <xm:sqref>D17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82C5-B5AC-407E-9839-24679B5053A6}">
  <sheetPr>
    <tabColor rgb="FFFFFF00"/>
  </sheetPr>
  <dimension ref="B1:I21"/>
  <sheetViews>
    <sheetView workbookViewId="0">
      <selection activeCell="E36" sqref="E36"/>
    </sheetView>
  </sheetViews>
  <sheetFormatPr defaultRowHeight="12.75" x14ac:dyDescent="0.2"/>
  <cols>
    <col min="4" max="6" width="14.5703125" customWidth="1"/>
  </cols>
  <sheetData>
    <row r="1" spans="2:9" s="208" customFormat="1" ht="15" x14ac:dyDescent="0.25">
      <c r="C1" s="225" t="s">
        <v>304</v>
      </c>
    </row>
    <row r="2" spans="2:9" s="208" customFormat="1" ht="15" x14ac:dyDescent="0.25">
      <c r="B2" s="225"/>
    </row>
    <row r="3" spans="2:9" ht="15" x14ac:dyDescent="0.25">
      <c r="D3" s="169" t="s">
        <v>41</v>
      </c>
      <c r="E3" s="169" t="s">
        <v>42</v>
      </c>
      <c r="F3" s="169" t="s">
        <v>58</v>
      </c>
      <c r="G3" s="169"/>
      <c r="H3" s="168"/>
      <c r="I3" s="169"/>
    </row>
    <row r="4" spans="2:9" ht="15" x14ac:dyDescent="0.25">
      <c r="C4" s="169">
        <v>2023</v>
      </c>
      <c r="D4" s="224">
        <f t="array" ref="D4:D9">TRANSPOSE('Sample Scenario Calculation'!F104:K104)</f>
        <v>4.9499574119746962E-3</v>
      </c>
      <c r="E4" s="224">
        <f t="array" ref="E4:E9">TRANSPOSE('Sample Scenario Calculation'!F125:K125)</f>
        <v>1.1949992751298901E-2</v>
      </c>
      <c r="F4" s="224">
        <f t="array" ref="F4:F9">TRANSPOSE('Sample Scenario Calculation'!F146:K146)</f>
        <v>1.2960307016286672E-2</v>
      </c>
    </row>
    <row r="5" spans="2:9" ht="15" x14ac:dyDescent="0.25">
      <c r="C5" s="169">
        <v>2024</v>
      </c>
      <c r="D5" s="224">
        <v>1.4849872235924089E-2</v>
      </c>
      <c r="E5" s="224">
        <v>3.58499782538967E-2</v>
      </c>
      <c r="F5" s="224">
        <v>3.8880921048860012E-2</v>
      </c>
    </row>
    <row r="6" spans="2:9" ht="15" x14ac:dyDescent="0.25">
      <c r="C6" s="168">
        <v>2025</v>
      </c>
      <c r="D6" s="224">
        <v>2.2274808353886132E-2</v>
      </c>
      <c r="E6" s="224">
        <v>5.3774967380845057E-2</v>
      </c>
      <c r="F6" s="224">
        <v>5.8321381573290018E-2</v>
      </c>
    </row>
    <row r="7" spans="2:9" ht="15" x14ac:dyDescent="0.25">
      <c r="C7" s="169">
        <v>2026</v>
      </c>
      <c r="D7" s="224">
        <v>2.5368531736370319E-2</v>
      </c>
      <c r="E7" s="224">
        <v>6.1243712850406869E-2</v>
      </c>
      <c r="F7" s="224">
        <v>6.6421573458469191E-2</v>
      </c>
    </row>
    <row r="8" spans="2:9" ht="15" x14ac:dyDescent="0.25">
      <c r="C8" s="168">
        <v>2027</v>
      </c>
      <c r="D8" s="224">
        <v>3.0937233824841853E-2</v>
      </c>
      <c r="E8" s="224">
        <v>7.4687454695618133E-2</v>
      </c>
      <c r="F8" s="224">
        <v>8.1001918851791699E-2</v>
      </c>
    </row>
    <row r="9" spans="2:9" ht="15" x14ac:dyDescent="0.25">
      <c r="C9" s="169">
        <v>2028</v>
      </c>
      <c r="D9" s="224">
        <v>3.2979091257281413E-2</v>
      </c>
      <c r="E9" s="224">
        <v>7.9616826705528929E-2</v>
      </c>
      <c r="F9" s="224">
        <v>8.6348045496009954E-2</v>
      </c>
    </row>
    <row r="14" spans="2:9" ht="15" x14ac:dyDescent="0.25">
      <c r="C14" s="225" t="s">
        <v>308</v>
      </c>
    </row>
    <row r="15" spans="2:9" ht="45" x14ac:dyDescent="0.25">
      <c r="D15" s="226" t="s">
        <v>305</v>
      </c>
      <c r="E15" s="226" t="s">
        <v>306</v>
      </c>
      <c r="F15" s="226" t="s">
        <v>307</v>
      </c>
    </row>
    <row r="16" spans="2:9" ht="15" x14ac:dyDescent="0.25">
      <c r="C16" s="169">
        <v>2023</v>
      </c>
      <c r="D16" s="227">
        <f t="array" ref="D16:D21">TRANSPOSE('Sample Scenario Calculation'!F445:K445)</f>
        <v>88.581675712983014</v>
      </c>
      <c r="E16" s="227">
        <f t="array" ref="E16:E21">TRANSPOSE('Sample Scenario Calculation'!F470:K470)</f>
        <v>44.290837856491507</v>
      </c>
      <c r="F16" s="227">
        <f t="array" ref="F16:F21">TRANSPOSE('Sample Scenario Calculation'!F436:K436)</f>
        <v>789</v>
      </c>
    </row>
    <row r="17" spans="3:6" ht="15" x14ac:dyDescent="0.25">
      <c r="C17" s="169">
        <v>2024</v>
      </c>
      <c r="D17" s="227">
        <v>280.9437970871399</v>
      </c>
      <c r="E17" s="227">
        <v>140.47189854356995</v>
      </c>
      <c r="F17" s="227">
        <v>828.45</v>
      </c>
    </row>
    <row r="18" spans="3:6" ht="15" x14ac:dyDescent="0.25">
      <c r="C18" s="168">
        <v>2025</v>
      </c>
      <c r="D18" s="227">
        <v>445.51751280306905</v>
      </c>
      <c r="E18" s="227">
        <v>245.03463204168801</v>
      </c>
      <c r="F18" s="227">
        <v>869.87250000000006</v>
      </c>
    </row>
    <row r="19" spans="3:6" ht="15" x14ac:dyDescent="0.25">
      <c r="C19" s="169">
        <v>2026</v>
      </c>
      <c r="D19" s="227">
        <v>536.41413053656686</v>
      </c>
      <c r="E19" s="227">
        <v>295.02777179511179</v>
      </c>
      <c r="F19" s="227">
        <v>913.36612500000012</v>
      </c>
    </row>
    <row r="20" spans="3:6" ht="15" x14ac:dyDescent="0.25">
      <c r="C20" s="168">
        <v>2027</v>
      </c>
      <c r="D20" s="227">
        <v>691.57682402107241</v>
      </c>
      <c r="E20" s="227">
        <v>414.94609441264356</v>
      </c>
      <c r="F20" s="227">
        <v>959.03443125000013</v>
      </c>
    </row>
    <row r="21" spans="3:6" ht="15" x14ac:dyDescent="0.25">
      <c r="C21" s="169">
        <v>2028</v>
      </c>
      <c r="D21" s="227">
        <v>779.38440040980527</v>
      </c>
      <c r="E21" s="227">
        <v>467.63064024588317</v>
      </c>
      <c r="F21" s="227">
        <v>1006.9861528125002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C1A9D-CCD5-4B18-9529-603FA468231E}">
  <sheetPr>
    <tabColor rgb="FFFFFF00"/>
  </sheetPr>
  <dimension ref="A1:O533"/>
  <sheetViews>
    <sheetView topLeftCell="A442" zoomScale="80" zoomScaleNormal="80" workbookViewId="0">
      <selection activeCell="E36" sqref="E36"/>
    </sheetView>
  </sheetViews>
  <sheetFormatPr defaultColWidth="8.7109375" defaultRowHeight="15" x14ac:dyDescent="0.25"/>
  <cols>
    <col min="1" max="1" width="68.85546875" style="148" customWidth="1"/>
    <col min="2" max="2" width="102.140625" style="148" customWidth="1"/>
    <col min="3" max="11" width="13.5703125" style="148" customWidth="1"/>
    <col min="12" max="12" width="8.7109375" style="148"/>
    <col min="13" max="13" width="11.7109375" style="148" customWidth="1"/>
    <col min="14" max="14" width="14.140625" style="148" customWidth="1"/>
    <col min="15" max="15" width="12.5703125" style="148" customWidth="1"/>
    <col min="16" max="16384" width="8.7109375" style="148"/>
  </cols>
  <sheetData>
    <row r="1" spans="1:11" x14ac:dyDescent="0.25">
      <c r="A1" s="147" t="s">
        <v>194</v>
      </c>
    </row>
    <row r="2" spans="1:11" x14ac:dyDescent="0.25">
      <c r="A2" s="149"/>
    </row>
    <row r="3" spans="1:11" x14ac:dyDescent="0.25">
      <c r="A3" s="150" t="s">
        <v>195</v>
      </c>
      <c r="B3" s="151" t="s">
        <v>196</v>
      </c>
      <c r="C3" s="152" t="s">
        <v>197</v>
      </c>
      <c r="D3" s="153"/>
      <c r="E3" s="153"/>
      <c r="F3" s="153"/>
      <c r="G3" s="153"/>
      <c r="H3" s="153"/>
      <c r="I3" s="153"/>
      <c r="J3" s="154"/>
      <c r="K3" s="154"/>
    </row>
    <row r="4" spans="1:11" x14ac:dyDescent="0.25">
      <c r="A4" s="150"/>
      <c r="B4" s="155"/>
      <c r="C4" s="151">
        <v>2020</v>
      </c>
      <c r="D4" s="151">
        <v>2021</v>
      </c>
      <c r="E4" s="151">
        <v>2022</v>
      </c>
      <c r="F4" s="151">
        <v>2023</v>
      </c>
      <c r="G4" s="151">
        <v>2024</v>
      </c>
      <c r="H4" s="151">
        <v>2025</v>
      </c>
      <c r="I4" s="151">
        <v>2026</v>
      </c>
      <c r="J4" s="151">
        <v>2027</v>
      </c>
      <c r="K4" s="151">
        <v>2028</v>
      </c>
    </row>
    <row r="5" spans="1:11" x14ac:dyDescent="0.25">
      <c r="A5" s="150"/>
      <c r="B5" s="154"/>
      <c r="C5" s="151"/>
      <c r="D5" s="151" t="s">
        <v>198</v>
      </c>
      <c r="E5" s="154"/>
      <c r="F5" s="151" t="s">
        <v>199</v>
      </c>
      <c r="G5" s="151"/>
      <c r="H5" s="151"/>
      <c r="I5" s="151"/>
      <c r="J5" s="154"/>
      <c r="K5" s="154"/>
    </row>
    <row r="6" spans="1:11" x14ac:dyDescent="0.25">
      <c r="A6" s="150"/>
      <c r="B6" s="154"/>
      <c r="C6" s="151"/>
      <c r="D6" s="151" t="s">
        <v>200</v>
      </c>
      <c r="E6" s="151"/>
      <c r="F6" s="151"/>
      <c r="G6" s="151"/>
      <c r="H6" s="151"/>
      <c r="I6" s="151"/>
      <c r="J6" s="154"/>
      <c r="K6" s="154"/>
    </row>
    <row r="7" spans="1:11" x14ac:dyDescent="0.25">
      <c r="A7" s="150"/>
      <c r="B7" s="154"/>
      <c r="C7" s="151"/>
      <c r="D7" s="151" t="s">
        <v>201</v>
      </c>
      <c r="E7" s="151"/>
      <c r="F7" s="151"/>
      <c r="G7" s="151"/>
      <c r="H7" s="151"/>
      <c r="I7" s="151"/>
      <c r="J7" s="154"/>
      <c r="K7" s="154"/>
    </row>
    <row r="8" spans="1:11" x14ac:dyDescent="0.25">
      <c r="A8" s="150"/>
      <c r="C8" s="156"/>
      <c r="D8" s="156"/>
      <c r="E8" s="156"/>
      <c r="F8" s="156"/>
      <c r="G8" s="156"/>
      <c r="H8" s="156"/>
      <c r="I8" s="156"/>
    </row>
    <row r="9" spans="1:11" x14ac:dyDescent="0.25">
      <c r="A9" s="150" t="s">
        <v>202</v>
      </c>
    </row>
    <row r="10" spans="1:11" x14ac:dyDescent="0.25">
      <c r="A10" s="150" t="s">
        <v>203</v>
      </c>
      <c r="B10" s="148" t="s">
        <v>204</v>
      </c>
      <c r="C10" s="157">
        <v>331.81</v>
      </c>
      <c r="D10" s="158">
        <v>334.08</v>
      </c>
      <c r="E10" s="158">
        <v>336.36</v>
      </c>
      <c r="F10" s="158">
        <v>338.66</v>
      </c>
      <c r="G10" s="158">
        <v>340.98</v>
      </c>
      <c r="H10" s="157">
        <f>+G10*1.00685</f>
        <v>343.31571300000002</v>
      </c>
      <c r="I10" s="157">
        <f>+H10*1.00685</f>
        <v>345.66742563405001</v>
      </c>
      <c r="J10" s="157">
        <f>+I10*1.00685</f>
        <v>348.03524749964328</v>
      </c>
      <c r="K10" s="157">
        <f>+J10*1.00685</f>
        <v>350.41928894501586</v>
      </c>
    </row>
    <row r="11" spans="1:11" x14ac:dyDescent="0.25">
      <c r="A11" s="150"/>
      <c r="C11" s="157"/>
      <c r="D11" s="159"/>
    </row>
    <row r="12" spans="1:11" x14ac:dyDescent="0.25">
      <c r="A12" s="150"/>
      <c r="B12" s="148" t="s">
        <v>205</v>
      </c>
      <c r="C12" s="160">
        <v>0.77800000000000002</v>
      </c>
      <c r="D12" s="160">
        <v>0.77800000000000002</v>
      </c>
      <c r="E12" s="160">
        <v>0.77800000000000002</v>
      </c>
      <c r="F12" s="160">
        <v>0.77800000000000002</v>
      </c>
      <c r="G12" s="160">
        <v>0.77800000000000002</v>
      </c>
      <c r="H12" s="160">
        <v>0.77800000000000002</v>
      </c>
      <c r="I12" s="160">
        <v>0.77800000000000002</v>
      </c>
      <c r="J12" s="160">
        <v>0.77800000000000002</v>
      </c>
      <c r="K12" s="160">
        <v>0.77800000000000002</v>
      </c>
    </row>
    <row r="13" spans="1:11" x14ac:dyDescent="0.25">
      <c r="A13" s="150"/>
      <c r="C13" s="157"/>
      <c r="D13" s="157"/>
      <c r="E13" s="157"/>
      <c r="F13" s="157"/>
      <c r="G13" s="157"/>
      <c r="H13" s="157"/>
      <c r="I13" s="157"/>
      <c r="J13" s="157"/>
      <c r="K13" s="157"/>
    </row>
    <row r="14" spans="1:11" x14ac:dyDescent="0.25">
      <c r="A14" s="150"/>
      <c r="B14" s="148" t="s">
        <v>206</v>
      </c>
      <c r="C14" s="157">
        <f>C10*C12</f>
        <v>258.14818000000002</v>
      </c>
      <c r="D14" s="157">
        <f t="shared" ref="D14:K14" si="0">D10*D12</f>
        <v>259.91424000000001</v>
      </c>
      <c r="E14" s="157">
        <f t="shared" si="0"/>
        <v>261.68808000000001</v>
      </c>
      <c r="F14" s="157">
        <f t="shared" si="0"/>
        <v>263.47748000000001</v>
      </c>
      <c r="G14" s="157">
        <f t="shared" si="0"/>
        <v>265.28244000000001</v>
      </c>
      <c r="H14" s="157">
        <f t="shared" si="0"/>
        <v>267.09962471400002</v>
      </c>
      <c r="I14" s="157">
        <f t="shared" si="0"/>
        <v>268.9292571432909</v>
      </c>
      <c r="J14" s="157">
        <f t="shared" si="0"/>
        <v>270.77142255472251</v>
      </c>
      <c r="K14" s="157">
        <f t="shared" si="0"/>
        <v>272.62620679922236</v>
      </c>
    </row>
    <row r="15" spans="1:11" x14ac:dyDescent="0.25">
      <c r="A15" s="150"/>
      <c r="C15" s="157"/>
      <c r="D15" s="157"/>
      <c r="E15" s="157"/>
      <c r="F15" s="157"/>
      <c r="G15" s="157"/>
      <c r="H15" s="157"/>
      <c r="I15" s="157"/>
      <c r="J15" s="157"/>
      <c r="K15" s="157"/>
    </row>
    <row r="16" spans="1:11" x14ac:dyDescent="0.25">
      <c r="A16" s="150"/>
      <c r="B16" s="148" t="s">
        <v>207</v>
      </c>
      <c r="C16" s="160">
        <v>5.5E-2</v>
      </c>
      <c r="D16" s="160">
        <v>5.5E-2</v>
      </c>
      <c r="E16" s="160">
        <v>5.5E-2</v>
      </c>
      <c r="F16" s="160">
        <v>5.5E-2</v>
      </c>
      <c r="G16" s="160">
        <v>5.5E-2</v>
      </c>
      <c r="H16" s="160">
        <v>5.5E-2</v>
      </c>
      <c r="I16" s="160">
        <v>5.5E-2</v>
      </c>
      <c r="J16" s="160">
        <v>5.5E-2</v>
      </c>
      <c r="K16" s="160">
        <v>5.5E-2</v>
      </c>
    </row>
    <row r="17" spans="1:15" x14ac:dyDescent="0.25">
      <c r="A17" s="150"/>
      <c r="C17" s="157"/>
      <c r="D17" s="157"/>
      <c r="E17" s="157"/>
      <c r="F17" s="157"/>
      <c r="G17" s="157"/>
      <c r="H17" s="157"/>
      <c r="I17" s="157"/>
      <c r="J17" s="157"/>
      <c r="K17" s="157"/>
    </row>
    <row r="18" spans="1:15" x14ac:dyDescent="0.25">
      <c r="A18" s="150"/>
      <c r="B18" s="148" t="s">
        <v>208</v>
      </c>
      <c r="C18" s="157">
        <f>C16*C14</f>
        <v>14.198149900000001</v>
      </c>
      <c r="D18" s="157">
        <f t="shared" ref="D18:K18" si="1">D16*D14</f>
        <v>14.2952832</v>
      </c>
      <c r="E18" s="157">
        <f t="shared" si="1"/>
        <v>14.392844400000001</v>
      </c>
      <c r="F18" s="157">
        <f t="shared" si="1"/>
        <v>14.491261400000001</v>
      </c>
      <c r="G18" s="157">
        <f t="shared" si="1"/>
        <v>14.5905342</v>
      </c>
      <c r="H18" s="157">
        <f t="shared" si="1"/>
        <v>14.69047935927</v>
      </c>
      <c r="I18" s="157">
        <f t="shared" si="1"/>
        <v>14.791109142881</v>
      </c>
      <c r="J18" s="157">
        <f t="shared" si="1"/>
        <v>14.892428240509737</v>
      </c>
      <c r="K18" s="157">
        <f t="shared" si="1"/>
        <v>14.99444137395723</v>
      </c>
      <c r="L18" s="157"/>
      <c r="O18" s="161"/>
    </row>
    <row r="19" spans="1:15" x14ac:dyDescent="0.25">
      <c r="A19" s="150"/>
      <c r="O19" s="162"/>
    </row>
    <row r="20" spans="1:15" x14ac:dyDescent="0.25">
      <c r="A20" s="150" t="s">
        <v>209</v>
      </c>
      <c r="O20" s="162"/>
    </row>
    <row r="21" spans="1:15" x14ac:dyDescent="0.25">
      <c r="A21" s="150" t="s">
        <v>210</v>
      </c>
      <c r="B21" s="163" t="s">
        <v>211</v>
      </c>
      <c r="O21" s="162"/>
    </row>
    <row r="22" spans="1:15" x14ac:dyDescent="0.25">
      <c r="A22" s="150" t="s">
        <v>212</v>
      </c>
      <c r="B22" s="148" t="s">
        <v>213</v>
      </c>
      <c r="C22" s="164">
        <v>0.59899999999999998</v>
      </c>
      <c r="D22" s="164">
        <v>0.59899999999999998</v>
      </c>
      <c r="E22" s="164">
        <v>0.59899999999999998</v>
      </c>
      <c r="F22" s="164">
        <v>0.59899999999999998</v>
      </c>
      <c r="G22" s="164">
        <v>0.59899999999999998</v>
      </c>
      <c r="H22" s="164">
        <v>0.59899999999999998</v>
      </c>
      <c r="I22" s="164">
        <v>0.59899999999999998</v>
      </c>
      <c r="J22" s="164">
        <v>0.59899999999999998</v>
      </c>
      <c r="K22" s="164">
        <v>0.59899999999999998</v>
      </c>
      <c r="L22" s="157"/>
      <c r="O22" s="165"/>
    </row>
    <row r="23" spans="1:15" x14ac:dyDescent="0.25">
      <c r="A23" s="150"/>
      <c r="B23" s="148" t="s">
        <v>214</v>
      </c>
      <c r="C23" s="157">
        <f>C22*C18</f>
        <v>8.5046917901000008</v>
      </c>
      <c r="D23" s="157">
        <f t="shared" ref="D23:K23" si="2">D22*D18</f>
        <v>8.5628746368000002</v>
      </c>
      <c r="E23" s="157">
        <f t="shared" si="2"/>
        <v>8.6213137956000008</v>
      </c>
      <c r="F23" s="157">
        <f t="shared" si="2"/>
        <v>8.6802655786000003</v>
      </c>
      <c r="G23" s="157">
        <f t="shared" si="2"/>
        <v>8.7397299858000004</v>
      </c>
      <c r="H23" s="157">
        <f t="shared" si="2"/>
        <v>8.7995971362027294</v>
      </c>
      <c r="I23" s="157">
        <f t="shared" si="2"/>
        <v>8.8598743765857186</v>
      </c>
      <c r="J23" s="157">
        <f t="shared" si="2"/>
        <v>8.9205645160653315</v>
      </c>
      <c r="K23" s="157">
        <f t="shared" si="2"/>
        <v>8.981670383000381</v>
      </c>
      <c r="L23" s="157"/>
      <c r="O23" s="161"/>
    </row>
    <row r="24" spans="1:15" x14ac:dyDescent="0.25">
      <c r="A24" s="150"/>
      <c r="C24" s="157"/>
      <c r="D24" s="157"/>
      <c r="E24" s="157"/>
      <c r="F24" s="157"/>
      <c r="G24" s="157"/>
      <c r="H24" s="157"/>
      <c r="I24" s="157"/>
      <c r="J24" s="157"/>
    </row>
    <row r="25" spans="1:15" x14ac:dyDescent="0.25">
      <c r="A25" s="150"/>
      <c r="B25" s="163" t="s">
        <v>215</v>
      </c>
      <c r="O25" s="166"/>
    </row>
    <row r="26" spans="1:15" x14ac:dyDescent="0.25">
      <c r="A26" s="150"/>
      <c r="B26" s="148" t="s">
        <v>216</v>
      </c>
      <c r="C26" s="160">
        <v>0.35893920401128171</v>
      </c>
      <c r="D26" s="160">
        <v>0.35893920401128171</v>
      </c>
      <c r="E26" s="160">
        <v>0.35893920401128171</v>
      </c>
      <c r="F26" s="160">
        <v>0.35893920401128171</v>
      </c>
      <c r="G26" s="160">
        <v>0.35893920401128171</v>
      </c>
      <c r="H26" s="160">
        <v>0.35893920401128171</v>
      </c>
      <c r="I26" s="160">
        <v>0.35893920401128171</v>
      </c>
      <c r="J26" s="160">
        <v>0.35893920401128171</v>
      </c>
      <c r="K26" s="160">
        <v>0.35893920401128171</v>
      </c>
    </row>
    <row r="27" spans="1:15" x14ac:dyDescent="0.25">
      <c r="A27" s="150"/>
      <c r="B27" s="148" t="s">
        <v>217</v>
      </c>
      <c r="C27" s="157">
        <f>C26*C23</f>
        <v>3.0526673014997767</v>
      </c>
      <c r="D27" s="157">
        <f t="shared" ref="D27:K27" si="3">D26*D23</f>
        <v>3.0735514061813851</v>
      </c>
      <c r="E27" s="157">
        <f t="shared" si="3"/>
        <v>3.0945275113241459</v>
      </c>
      <c r="F27" s="157">
        <f t="shared" si="3"/>
        <v>3.1156876173892116</v>
      </c>
      <c r="G27" s="157">
        <f t="shared" si="3"/>
        <v>3.1370317243765826</v>
      </c>
      <c r="H27" s="157">
        <f t="shared" si="3"/>
        <v>3.1585203916885618</v>
      </c>
      <c r="I27" s="157">
        <f t="shared" si="3"/>
        <v>3.1801562563716286</v>
      </c>
      <c r="J27" s="157">
        <f t="shared" si="3"/>
        <v>3.2019403267277746</v>
      </c>
      <c r="K27" s="157">
        <f t="shared" si="3"/>
        <v>3.2238736179658605</v>
      </c>
    </row>
    <row r="28" spans="1:15" x14ac:dyDescent="0.25">
      <c r="A28" s="150"/>
      <c r="C28" s="158"/>
      <c r="D28" s="158"/>
      <c r="E28" s="158"/>
      <c r="F28" s="158"/>
      <c r="G28" s="158"/>
      <c r="H28" s="158"/>
      <c r="I28" s="158"/>
      <c r="J28" s="158"/>
    </row>
    <row r="29" spans="1:15" x14ac:dyDescent="0.25">
      <c r="A29" s="150"/>
      <c r="B29" s="148" t="s">
        <v>218</v>
      </c>
      <c r="C29" s="160">
        <v>0.41002036979003448</v>
      </c>
      <c r="D29" s="160">
        <v>0.41002036979003448</v>
      </c>
      <c r="E29" s="160">
        <v>0.41002036979003448</v>
      </c>
      <c r="F29" s="160">
        <v>0.41002036979003448</v>
      </c>
      <c r="G29" s="160">
        <v>0.41002036979003448</v>
      </c>
      <c r="H29" s="160">
        <v>0.41002036979003448</v>
      </c>
      <c r="I29" s="160">
        <v>0.41002036979003448</v>
      </c>
      <c r="J29" s="160">
        <v>0.41002036979003448</v>
      </c>
      <c r="K29" s="160">
        <v>0.41002036979003448</v>
      </c>
    </row>
    <row r="30" spans="1:15" x14ac:dyDescent="0.25">
      <c r="A30" s="150"/>
      <c r="B30" s="148" t="s">
        <v>219</v>
      </c>
      <c r="C30" s="157">
        <f>C29*C23</f>
        <v>3.4870968727270726</v>
      </c>
      <c r="D30" s="157">
        <f t="shared" ref="D30:K30" si="4">D29*D23</f>
        <v>3.5109530250464434</v>
      </c>
      <c r="E30" s="157">
        <f t="shared" si="4"/>
        <v>3.534914270547838</v>
      </c>
      <c r="F30" s="157">
        <f t="shared" si="4"/>
        <v>3.5590857024132796</v>
      </c>
      <c r="G30" s="157">
        <f t="shared" si="4"/>
        <v>3.583467320642769</v>
      </c>
      <c r="H30" s="157">
        <f t="shared" si="4"/>
        <v>3.6080140717891713</v>
      </c>
      <c r="I30" s="157">
        <f t="shared" si="4"/>
        <v>3.6327289681809276</v>
      </c>
      <c r="J30" s="157">
        <f t="shared" si="4"/>
        <v>3.657613161612967</v>
      </c>
      <c r="K30" s="157">
        <f t="shared" si="4"/>
        <v>3.6826678117700169</v>
      </c>
    </row>
    <row r="31" spans="1:15" x14ac:dyDescent="0.25">
      <c r="A31" s="150"/>
      <c r="C31" s="158"/>
      <c r="D31" s="158"/>
      <c r="E31" s="158"/>
      <c r="F31" s="158"/>
      <c r="G31" s="158"/>
      <c r="H31" s="158"/>
      <c r="I31" s="158"/>
      <c r="J31" s="158"/>
    </row>
    <row r="32" spans="1:15" x14ac:dyDescent="0.25">
      <c r="A32" s="150"/>
      <c r="B32" s="148" t="s">
        <v>220</v>
      </c>
      <c r="C32" s="160">
        <v>0.23104042619868378</v>
      </c>
      <c r="D32" s="160">
        <v>0.23104042619868378</v>
      </c>
      <c r="E32" s="160">
        <v>0.23104042619868378</v>
      </c>
      <c r="F32" s="160">
        <v>0.23104042619868378</v>
      </c>
      <c r="G32" s="160">
        <v>0.23104042619868378</v>
      </c>
      <c r="H32" s="160">
        <v>0.23104042619868378</v>
      </c>
      <c r="I32" s="160">
        <v>0.23104042619868378</v>
      </c>
      <c r="J32" s="160">
        <v>0.23104042619868378</v>
      </c>
      <c r="K32" s="160">
        <v>0.23104042619868378</v>
      </c>
    </row>
    <row r="33" spans="1:11" x14ac:dyDescent="0.25">
      <c r="A33" s="150"/>
      <c r="B33" s="148" t="s">
        <v>221</v>
      </c>
      <c r="C33" s="157">
        <f>C32*C23</f>
        <v>1.964927615873151</v>
      </c>
      <c r="D33" s="157">
        <f t="shared" ref="D33:K33" si="5">D32*D23</f>
        <v>1.9783702055721717</v>
      </c>
      <c r="E33" s="157">
        <f t="shared" si="5"/>
        <v>1.9918720137280164</v>
      </c>
      <c r="F33" s="157">
        <f t="shared" si="5"/>
        <v>2.0054922587975086</v>
      </c>
      <c r="G33" s="157">
        <f t="shared" si="5"/>
        <v>2.0192309407806488</v>
      </c>
      <c r="H33" s="157">
        <f t="shared" si="5"/>
        <v>2.0330626727249959</v>
      </c>
      <c r="I33" s="157">
        <f t="shared" si="5"/>
        <v>2.0469891520331625</v>
      </c>
      <c r="J33" s="157">
        <f t="shared" si="5"/>
        <v>2.0610110277245894</v>
      </c>
      <c r="K33" s="157">
        <f t="shared" si="5"/>
        <v>2.0751289532645036</v>
      </c>
    </row>
    <row r="34" spans="1:11" x14ac:dyDescent="0.25">
      <c r="A34" s="150"/>
      <c r="C34" s="157"/>
      <c r="D34" s="157"/>
      <c r="E34" s="157"/>
      <c r="F34" s="157"/>
      <c r="G34" s="157"/>
      <c r="H34" s="157"/>
      <c r="I34" s="157"/>
      <c r="J34" s="157"/>
      <c r="K34" s="157"/>
    </row>
    <row r="35" spans="1:11" x14ac:dyDescent="0.25">
      <c r="A35" s="150"/>
      <c r="B35" s="148" t="s">
        <v>222</v>
      </c>
      <c r="C35" s="157">
        <f>SUM(C27,C30,C33)</f>
        <v>8.5046917901000008</v>
      </c>
      <c r="D35" s="157">
        <f t="shared" ref="D35:K35" si="6">SUM(D27,D30,D33)</f>
        <v>8.5628746368000002</v>
      </c>
      <c r="E35" s="157">
        <f t="shared" si="6"/>
        <v>8.6213137956000008</v>
      </c>
      <c r="F35" s="157">
        <f t="shared" si="6"/>
        <v>8.6802655786000003</v>
      </c>
      <c r="G35" s="157">
        <f t="shared" si="6"/>
        <v>8.7397299858000004</v>
      </c>
      <c r="H35" s="157">
        <f t="shared" si="6"/>
        <v>8.7995971362027277</v>
      </c>
      <c r="I35" s="157">
        <f t="shared" si="6"/>
        <v>8.8598743765857186</v>
      </c>
      <c r="J35" s="157">
        <f t="shared" si="6"/>
        <v>8.9205645160653315</v>
      </c>
      <c r="K35" s="157">
        <f t="shared" si="6"/>
        <v>8.981670383000381</v>
      </c>
    </row>
    <row r="36" spans="1:11" x14ac:dyDescent="0.25">
      <c r="A36" s="150"/>
      <c r="C36" s="157"/>
      <c r="D36" s="157"/>
      <c r="E36" s="157"/>
      <c r="F36" s="157"/>
      <c r="G36" s="157"/>
      <c r="H36" s="157"/>
      <c r="I36" s="157"/>
      <c r="J36" s="157"/>
    </row>
    <row r="37" spans="1:11" s="217" customFormat="1" x14ac:dyDescent="0.25">
      <c r="A37" s="214" t="s">
        <v>303</v>
      </c>
      <c r="B37" s="215" t="s">
        <v>223</v>
      </c>
      <c r="C37" s="216"/>
      <c r="D37" s="216"/>
      <c r="E37" s="216"/>
      <c r="F37" s="216"/>
      <c r="G37" s="216"/>
      <c r="H37" s="216"/>
      <c r="I37" s="216"/>
      <c r="J37" s="216"/>
    </row>
    <row r="38" spans="1:11" s="217" customFormat="1" x14ac:dyDescent="0.25">
      <c r="A38" s="214"/>
      <c r="B38" s="217" t="s">
        <v>224</v>
      </c>
      <c r="C38" s="218">
        <v>0.33300000000000002</v>
      </c>
      <c r="D38" s="218">
        <v>0.33300000000000002</v>
      </c>
      <c r="E38" s="218">
        <v>0.33300000000000002</v>
      </c>
      <c r="F38" s="218">
        <v>0.33300000000000002</v>
      </c>
      <c r="G38" s="218">
        <v>0.33300000000000002</v>
      </c>
      <c r="H38" s="218">
        <v>0.33300000000000002</v>
      </c>
      <c r="I38" s="218">
        <v>0.33300000000000002</v>
      </c>
      <c r="J38" s="218">
        <v>0.33300000000000002</v>
      </c>
      <c r="K38" s="218">
        <v>0.33300000000000002</v>
      </c>
    </row>
    <row r="39" spans="1:11" s="217" customFormat="1" x14ac:dyDescent="0.25">
      <c r="A39" s="214"/>
      <c r="B39" s="217" t="s">
        <v>225</v>
      </c>
      <c r="C39" s="219">
        <f>+C38*C35</f>
        <v>2.8320623661033002</v>
      </c>
      <c r="D39" s="219">
        <f t="shared" ref="D39:K39" si="7">+D38*D35</f>
        <v>2.8514372540544004</v>
      </c>
      <c r="E39" s="219">
        <f t="shared" si="7"/>
        <v>2.8708974939348004</v>
      </c>
      <c r="F39" s="219">
        <f t="shared" si="7"/>
        <v>2.8905284376738001</v>
      </c>
      <c r="G39" s="219">
        <f t="shared" si="7"/>
        <v>2.9103300852714002</v>
      </c>
      <c r="H39" s="219">
        <f t="shared" si="7"/>
        <v>2.9302658463555087</v>
      </c>
      <c r="I39" s="219">
        <f t="shared" si="7"/>
        <v>2.9503381674030447</v>
      </c>
      <c r="J39" s="219">
        <f t="shared" si="7"/>
        <v>2.9705479838497557</v>
      </c>
      <c r="K39" s="219">
        <f t="shared" si="7"/>
        <v>2.9908962375391273</v>
      </c>
    </row>
    <row r="40" spans="1:11" s="217" customFormat="1" x14ac:dyDescent="0.25">
      <c r="A40" s="214"/>
      <c r="C40" s="216"/>
      <c r="D40" s="216"/>
      <c r="E40" s="216"/>
      <c r="F40" s="216"/>
      <c r="G40" s="216"/>
      <c r="H40" s="216"/>
      <c r="I40" s="216"/>
      <c r="J40" s="216"/>
      <c r="K40" s="216"/>
    </row>
    <row r="41" spans="1:11" s="217" customFormat="1" x14ac:dyDescent="0.25">
      <c r="A41" s="214"/>
      <c r="B41" s="217" t="s">
        <v>226</v>
      </c>
      <c r="C41" s="220">
        <v>0.5</v>
      </c>
      <c r="D41" s="220">
        <v>0.5</v>
      </c>
      <c r="E41" s="220">
        <v>0.5</v>
      </c>
      <c r="F41" s="220">
        <v>0.5</v>
      </c>
      <c r="G41" s="220">
        <v>0.5</v>
      </c>
      <c r="H41" s="220">
        <v>0.5</v>
      </c>
      <c r="I41" s="220">
        <v>0.5</v>
      </c>
      <c r="J41" s="220">
        <v>0.5</v>
      </c>
      <c r="K41" s="220">
        <v>0.5</v>
      </c>
    </row>
    <row r="42" spans="1:11" s="217" customFormat="1" x14ac:dyDescent="0.25">
      <c r="A42" s="214"/>
      <c r="B42" s="217" t="s">
        <v>227</v>
      </c>
      <c r="C42" s="219">
        <f>+C41*C35</f>
        <v>4.2523458950500004</v>
      </c>
      <c r="D42" s="219">
        <f t="shared" ref="D42:K42" si="8">+D41*D35</f>
        <v>4.2814373184000001</v>
      </c>
      <c r="E42" s="219">
        <f t="shared" si="8"/>
        <v>4.3106568978000004</v>
      </c>
      <c r="F42" s="219">
        <f t="shared" si="8"/>
        <v>4.3401327893000001</v>
      </c>
      <c r="G42" s="219">
        <f t="shared" si="8"/>
        <v>4.3698649929000002</v>
      </c>
      <c r="H42" s="219">
        <f t="shared" si="8"/>
        <v>4.3997985681013638</v>
      </c>
      <c r="I42" s="219">
        <f t="shared" si="8"/>
        <v>4.4299371882928593</v>
      </c>
      <c r="J42" s="219">
        <f t="shared" si="8"/>
        <v>4.4602822580326658</v>
      </c>
      <c r="K42" s="219">
        <f t="shared" si="8"/>
        <v>4.4908351915001905</v>
      </c>
    </row>
    <row r="43" spans="1:11" s="217" customFormat="1" x14ac:dyDescent="0.25">
      <c r="A43" s="214"/>
      <c r="C43" s="216"/>
      <c r="D43" s="216"/>
      <c r="E43" s="216"/>
      <c r="F43" s="216"/>
      <c r="G43" s="216"/>
      <c r="H43" s="216"/>
      <c r="I43" s="216"/>
      <c r="J43" s="216"/>
      <c r="K43" s="216"/>
    </row>
    <row r="44" spans="1:11" s="217" customFormat="1" x14ac:dyDescent="0.25">
      <c r="A44" s="214"/>
      <c r="B44" s="217" t="s">
        <v>228</v>
      </c>
      <c r="C44" s="218">
        <v>8.3000000000000004E-2</v>
      </c>
      <c r="D44" s="218">
        <v>8.3000000000000004E-2</v>
      </c>
      <c r="E44" s="218">
        <v>8.3000000000000004E-2</v>
      </c>
      <c r="F44" s="218">
        <v>8.3000000000000004E-2</v>
      </c>
      <c r="G44" s="218">
        <v>8.3000000000000004E-2</v>
      </c>
      <c r="H44" s="218">
        <v>8.3000000000000004E-2</v>
      </c>
      <c r="I44" s="218">
        <v>8.3000000000000004E-2</v>
      </c>
      <c r="J44" s="218">
        <v>8.3000000000000004E-2</v>
      </c>
      <c r="K44" s="218">
        <v>8.3000000000000004E-2</v>
      </c>
    </row>
    <row r="45" spans="1:11" s="217" customFormat="1" x14ac:dyDescent="0.25">
      <c r="A45" s="214"/>
      <c r="B45" s="217" t="s">
        <v>229</v>
      </c>
      <c r="C45" s="219">
        <f>+C44*C35</f>
        <v>0.70588941857830012</v>
      </c>
      <c r="D45" s="219">
        <f t="shared" ref="D45:K45" si="9">+D44*D35</f>
        <v>0.71071859485440003</v>
      </c>
      <c r="E45" s="219">
        <f t="shared" si="9"/>
        <v>0.71556904503480012</v>
      </c>
      <c r="F45" s="219">
        <f t="shared" si="9"/>
        <v>0.72046204302380001</v>
      </c>
      <c r="G45" s="219">
        <f t="shared" si="9"/>
        <v>0.72539758882140004</v>
      </c>
      <c r="H45" s="219">
        <f t="shared" si="9"/>
        <v>0.73036656230482644</v>
      </c>
      <c r="I45" s="219">
        <f t="shared" si="9"/>
        <v>0.73536957325661467</v>
      </c>
      <c r="J45" s="219">
        <f t="shared" si="9"/>
        <v>0.7404068548334225</v>
      </c>
      <c r="K45" s="219">
        <f t="shared" si="9"/>
        <v>0.74547864178903167</v>
      </c>
    </row>
    <row r="46" spans="1:11" s="217" customFormat="1" x14ac:dyDescent="0.25">
      <c r="A46" s="214"/>
      <c r="C46" s="216"/>
      <c r="D46" s="216"/>
      <c r="E46" s="216"/>
      <c r="F46" s="216"/>
      <c r="G46" s="216"/>
      <c r="H46" s="216"/>
      <c r="I46" s="216"/>
      <c r="J46" s="216"/>
      <c r="K46" s="216"/>
    </row>
    <row r="47" spans="1:11" s="217" customFormat="1" x14ac:dyDescent="0.25">
      <c r="A47" s="214"/>
      <c r="B47" s="217" t="s">
        <v>230</v>
      </c>
      <c r="C47" s="218">
        <v>8.3000000000000004E-2</v>
      </c>
      <c r="D47" s="218">
        <v>8.3000000000000004E-2</v>
      </c>
      <c r="E47" s="218">
        <v>8.3000000000000004E-2</v>
      </c>
      <c r="F47" s="218">
        <v>8.3000000000000004E-2</v>
      </c>
      <c r="G47" s="218">
        <v>8.3000000000000004E-2</v>
      </c>
      <c r="H47" s="218">
        <v>8.3000000000000004E-2</v>
      </c>
      <c r="I47" s="218">
        <v>8.3000000000000004E-2</v>
      </c>
      <c r="J47" s="218">
        <v>8.3000000000000004E-2</v>
      </c>
      <c r="K47" s="218">
        <v>8.3000000000000004E-2</v>
      </c>
    </row>
    <row r="48" spans="1:11" s="217" customFormat="1" x14ac:dyDescent="0.25">
      <c r="A48" s="214"/>
      <c r="B48" s="217" t="s">
        <v>231</v>
      </c>
      <c r="C48" s="219">
        <f>+C47*C35</f>
        <v>0.70588941857830012</v>
      </c>
      <c r="D48" s="219">
        <f t="shared" ref="D48:K48" si="10">+D47*D35</f>
        <v>0.71071859485440003</v>
      </c>
      <c r="E48" s="219">
        <f t="shared" si="10"/>
        <v>0.71556904503480012</v>
      </c>
      <c r="F48" s="219">
        <f t="shared" si="10"/>
        <v>0.72046204302380001</v>
      </c>
      <c r="G48" s="219">
        <f t="shared" si="10"/>
        <v>0.72539758882140004</v>
      </c>
      <c r="H48" s="219">
        <f t="shared" si="10"/>
        <v>0.73036656230482644</v>
      </c>
      <c r="I48" s="219">
        <f t="shared" si="10"/>
        <v>0.73536957325661467</v>
      </c>
      <c r="J48" s="219">
        <f t="shared" si="10"/>
        <v>0.7404068548334225</v>
      </c>
      <c r="K48" s="219">
        <f t="shared" si="10"/>
        <v>0.74547864178903167</v>
      </c>
    </row>
    <row r="49" spans="1:15" s="217" customFormat="1" x14ac:dyDescent="0.25">
      <c r="A49" s="214"/>
      <c r="C49" s="219"/>
      <c r="D49" s="219"/>
      <c r="E49" s="219"/>
      <c r="F49" s="219"/>
      <c r="G49" s="219"/>
      <c r="H49" s="219"/>
      <c r="I49" s="219"/>
      <c r="J49" s="219"/>
    </row>
    <row r="50" spans="1:15" s="217" customFormat="1" x14ac:dyDescent="0.25">
      <c r="A50" s="214"/>
      <c r="B50" s="217" t="s">
        <v>232</v>
      </c>
      <c r="C50" s="219">
        <f>SUM(C39,C42,C45,C48)</f>
        <v>8.4961870983099015</v>
      </c>
      <c r="D50" s="219">
        <f t="shared" ref="D50:K50" si="11">SUM(D39,D42,D45,D48)</f>
        <v>8.5543117621632003</v>
      </c>
      <c r="E50" s="219">
        <f t="shared" si="11"/>
        <v>8.6126924818044017</v>
      </c>
      <c r="F50" s="219">
        <f t="shared" si="11"/>
        <v>8.6715853130213993</v>
      </c>
      <c r="G50" s="219">
        <f t="shared" si="11"/>
        <v>8.7309902558142003</v>
      </c>
      <c r="H50" s="219">
        <f t="shared" si="11"/>
        <v>8.7907975390665261</v>
      </c>
      <c r="I50" s="219">
        <f t="shared" si="11"/>
        <v>8.8510145022091322</v>
      </c>
      <c r="J50" s="219">
        <f t="shared" si="11"/>
        <v>8.9116439515492658</v>
      </c>
      <c r="K50" s="219">
        <f t="shared" si="11"/>
        <v>8.97268871261738</v>
      </c>
    </row>
    <row r="51" spans="1:15" x14ac:dyDescent="0.25">
      <c r="A51" s="150"/>
    </row>
    <row r="52" spans="1:15" x14ac:dyDescent="0.25">
      <c r="A52" s="150"/>
    </row>
    <row r="53" spans="1:15" x14ac:dyDescent="0.25">
      <c r="A53" s="150" t="s">
        <v>233</v>
      </c>
    </row>
    <row r="54" spans="1:15" x14ac:dyDescent="0.25">
      <c r="A54" s="150" t="s">
        <v>210</v>
      </c>
      <c r="B54" s="148" t="s">
        <v>234</v>
      </c>
      <c r="C54" s="160">
        <v>0.1</v>
      </c>
      <c r="D54" s="160">
        <v>0.1</v>
      </c>
      <c r="E54" s="160">
        <v>0.1</v>
      </c>
      <c r="F54" s="160">
        <v>0.1</v>
      </c>
      <c r="G54" s="160">
        <v>0.1</v>
      </c>
      <c r="H54" s="160">
        <v>0.1</v>
      </c>
      <c r="I54" s="160">
        <v>0.1</v>
      </c>
      <c r="J54" s="160">
        <v>0.1</v>
      </c>
      <c r="K54" s="160">
        <v>0.1</v>
      </c>
    </row>
    <row r="55" spans="1:15" x14ac:dyDescent="0.25">
      <c r="A55" s="150" t="s">
        <v>235</v>
      </c>
      <c r="B55" s="167"/>
      <c r="C55" s="160"/>
      <c r="D55" s="160"/>
      <c r="E55" s="160"/>
      <c r="F55" s="160"/>
      <c r="G55" s="160"/>
      <c r="H55" s="160"/>
      <c r="I55" s="160"/>
      <c r="J55" s="160"/>
      <c r="K55" s="160"/>
    </row>
    <row r="56" spans="1:15" x14ac:dyDescent="0.25">
      <c r="A56" s="150" t="s">
        <v>212</v>
      </c>
      <c r="B56" s="148" t="s">
        <v>236</v>
      </c>
      <c r="C56" s="157">
        <f>C54*C27</f>
        <v>0.30526673014997768</v>
      </c>
      <c r="D56" s="157">
        <f t="shared" ref="D56:K56" si="12">D54*D27</f>
        <v>0.30735514061813851</v>
      </c>
      <c r="E56" s="157">
        <f t="shared" si="12"/>
        <v>0.30945275113241461</v>
      </c>
      <c r="F56" s="157">
        <f t="shared" si="12"/>
        <v>0.31156876173892117</v>
      </c>
      <c r="G56" s="157">
        <f t="shared" si="12"/>
        <v>0.31370317243765827</v>
      </c>
      <c r="H56" s="157">
        <f t="shared" si="12"/>
        <v>0.31585203916885618</v>
      </c>
      <c r="I56" s="157">
        <f t="shared" si="12"/>
        <v>0.3180156256371629</v>
      </c>
      <c r="J56" s="157">
        <f t="shared" si="12"/>
        <v>0.32019403267277746</v>
      </c>
      <c r="K56" s="157">
        <f t="shared" si="12"/>
        <v>0.32238736179658606</v>
      </c>
    </row>
    <row r="57" spans="1:15" x14ac:dyDescent="0.25">
      <c r="A57" s="150" t="s">
        <v>237</v>
      </c>
    </row>
    <row r="58" spans="1:15" x14ac:dyDescent="0.25">
      <c r="A58" s="150" t="s">
        <v>238</v>
      </c>
      <c r="B58" s="148" t="s">
        <v>239</v>
      </c>
      <c r="C58" s="164">
        <v>0.25</v>
      </c>
      <c r="D58" s="164">
        <v>0.25</v>
      </c>
      <c r="E58" s="164">
        <v>0.25</v>
      </c>
      <c r="F58" s="164">
        <v>0.25</v>
      </c>
      <c r="G58" s="164">
        <v>0.25</v>
      </c>
      <c r="H58" s="164">
        <v>0.25</v>
      </c>
      <c r="I58" s="164">
        <v>0.25</v>
      </c>
      <c r="J58" s="164">
        <v>0.25</v>
      </c>
      <c r="K58" s="164">
        <v>0.25</v>
      </c>
      <c r="N58" s="166"/>
      <c r="O58" s="166"/>
    </row>
    <row r="59" spans="1:15" x14ac:dyDescent="0.25">
      <c r="A59" s="150" t="s">
        <v>240</v>
      </c>
      <c r="C59" s="157"/>
      <c r="D59" s="157"/>
      <c r="E59" s="157"/>
      <c r="F59" s="157"/>
      <c r="G59" s="157"/>
      <c r="H59" s="157"/>
      <c r="I59" s="157"/>
      <c r="J59" s="157"/>
      <c r="K59" s="157"/>
    </row>
    <row r="60" spans="1:15" x14ac:dyDescent="0.25">
      <c r="A60" s="150"/>
      <c r="B60" s="148" t="s">
        <v>241</v>
      </c>
      <c r="C60" s="157">
        <f>C30*C58</f>
        <v>0.87177421818176815</v>
      </c>
      <c r="D60" s="157">
        <f t="shared" ref="D60:K60" si="13">D30*D58</f>
        <v>0.87773825626161084</v>
      </c>
      <c r="E60" s="157">
        <f t="shared" si="13"/>
        <v>0.88372856763695951</v>
      </c>
      <c r="F60" s="157">
        <f t="shared" si="13"/>
        <v>0.8897714256033199</v>
      </c>
      <c r="G60" s="157">
        <f t="shared" si="13"/>
        <v>0.89586683016069224</v>
      </c>
      <c r="H60" s="157">
        <f t="shared" si="13"/>
        <v>0.90200351794729283</v>
      </c>
      <c r="I60" s="157">
        <f t="shared" si="13"/>
        <v>0.9081822420452319</v>
      </c>
      <c r="J60" s="157">
        <f t="shared" si="13"/>
        <v>0.91440329040324175</v>
      </c>
      <c r="K60" s="157">
        <f t="shared" si="13"/>
        <v>0.92066695294250422</v>
      </c>
    </row>
    <row r="61" spans="1:15" x14ac:dyDescent="0.25">
      <c r="A61" s="150"/>
      <c r="C61" s="157"/>
      <c r="D61" s="157"/>
      <c r="E61" s="157"/>
      <c r="F61" s="157"/>
      <c r="G61" s="157"/>
      <c r="H61" s="157"/>
      <c r="I61" s="157"/>
      <c r="J61" s="157"/>
      <c r="K61" s="157"/>
    </row>
    <row r="62" spans="1:15" x14ac:dyDescent="0.25">
      <c r="A62" s="150"/>
      <c r="B62" s="148" t="s">
        <v>242</v>
      </c>
      <c r="C62" s="164">
        <v>0.3</v>
      </c>
      <c r="D62" s="164">
        <v>0.3</v>
      </c>
      <c r="E62" s="164">
        <v>0.3</v>
      </c>
      <c r="F62" s="164">
        <v>0.3</v>
      </c>
      <c r="G62" s="164">
        <v>0.3</v>
      </c>
      <c r="H62" s="164">
        <v>0.3</v>
      </c>
      <c r="I62" s="164">
        <v>0.3</v>
      </c>
      <c r="J62" s="164">
        <v>0.3</v>
      </c>
      <c r="K62" s="164">
        <v>0.3</v>
      </c>
    </row>
    <row r="63" spans="1:15" x14ac:dyDescent="0.25">
      <c r="A63" s="150"/>
      <c r="C63" s="157"/>
      <c r="D63" s="157"/>
      <c r="E63" s="157"/>
      <c r="F63" s="157"/>
      <c r="G63" s="157"/>
      <c r="H63" s="157"/>
      <c r="I63" s="157"/>
      <c r="J63" s="157"/>
      <c r="K63" s="157"/>
    </row>
    <row r="64" spans="1:15" x14ac:dyDescent="0.25">
      <c r="A64" s="150"/>
      <c r="B64" s="148" t="s">
        <v>243</v>
      </c>
      <c r="C64" s="157">
        <f>C62*C33</f>
        <v>0.5894782847619453</v>
      </c>
      <c r="D64" s="157">
        <f t="shared" ref="D64:K64" si="14">D62*D33</f>
        <v>0.59351106167165146</v>
      </c>
      <c r="E64" s="157">
        <f t="shared" si="14"/>
        <v>0.59756160411840487</v>
      </c>
      <c r="F64" s="157">
        <f t="shared" si="14"/>
        <v>0.60164767763925253</v>
      </c>
      <c r="G64" s="157">
        <f t="shared" si="14"/>
        <v>0.60576928223419457</v>
      </c>
      <c r="H64" s="157">
        <f t="shared" si="14"/>
        <v>0.60991880181749869</v>
      </c>
      <c r="I64" s="157">
        <f t="shared" si="14"/>
        <v>0.61409674560994876</v>
      </c>
      <c r="J64" s="157">
        <f t="shared" si="14"/>
        <v>0.61830330831737679</v>
      </c>
      <c r="K64" s="157">
        <f t="shared" si="14"/>
        <v>0.62253868597935103</v>
      </c>
    </row>
    <row r="65" spans="1:15" x14ac:dyDescent="0.25">
      <c r="A65" s="150"/>
      <c r="C65" s="157"/>
      <c r="D65" s="157"/>
      <c r="E65" s="157"/>
      <c r="F65" s="157"/>
      <c r="G65" s="157"/>
      <c r="H65" s="157"/>
      <c r="I65" s="157"/>
      <c r="J65" s="157"/>
    </row>
    <row r="66" spans="1:15" x14ac:dyDescent="0.25">
      <c r="A66" s="150"/>
      <c r="B66" s="148" t="s">
        <v>244</v>
      </c>
      <c r="C66" s="157">
        <f>C39*C54</f>
        <v>0.28320623661033001</v>
      </c>
      <c r="D66" s="157">
        <f t="shared" ref="D66:K66" si="15">D39*D54</f>
        <v>0.28514372540544003</v>
      </c>
      <c r="E66" s="157">
        <f t="shared" si="15"/>
        <v>0.28708974939348003</v>
      </c>
      <c r="F66" s="157">
        <f t="shared" si="15"/>
        <v>0.28905284376738</v>
      </c>
      <c r="G66" s="157">
        <f t="shared" si="15"/>
        <v>0.29103300852714004</v>
      </c>
      <c r="H66" s="157">
        <f t="shared" si="15"/>
        <v>0.29302658463555087</v>
      </c>
      <c r="I66" s="157">
        <f t="shared" si="15"/>
        <v>0.29503381674030449</v>
      </c>
      <c r="J66" s="157">
        <f t="shared" si="15"/>
        <v>0.29705479838497556</v>
      </c>
      <c r="K66" s="157">
        <f t="shared" si="15"/>
        <v>0.29908962375391274</v>
      </c>
    </row>
    <row r="67" spans="1:15" x14ac:dyDescent="0.25">
      <c r="A67" s="150"/>
    </row>
    <row r="68" spans="1:15" x14ac:dyDescent="0.25">
      <c r="A68" s="150"/>
      <c r="B68" s="148" t="s">
        <v>245</v>
      </c>
      <c r="C68" s="157">
        <f>C42*C58</f>
        <v>1.0630864737625001</v>
      </c>
      <c r="D68" s="157">
        <f t="shared" ref="D68:K68" si="16">D42*D58</f>
        <v>1.0703593296</v>
      </c>
      <c r="E68" s="157">
        <f t="shared" si="16"/>
        <v>1.0776642244500001</v>
      </c>
      <c r="F68" s="157">
        <f t="shared" si="16"/>
        <v>1.085033197325</v>
      </c>
      <c r="G68" s="157">
        <f t="shared" si="16"/>
        <v>1.092466248225</v>
      </c>
      <c r="H68" s="157">
        <f t="shared" si="16"/>
        <v>1.099949642025341</v>
      </c>
      <c r="I68" s="157">
        <f t="shared" si="16"/>
        <v>1.1074842970732148</v>
      </c>
      <c r="J68" s="157">
        <f t="shared" si="16"/>
        <v>1.1150705645081664</v>
      </c>
      <c r="K68" s="157">
        <f t="shared" si="16"/>
        <v>1.1227087978750476</v>
      </c>
    </row>
    <row r="69" spans="1:15" x14ac:dyDescent="0.25">
      <c r="A69" s="150"/>
    </row>
    <row r="70" spans="1:15" x14ac:dyDescent="0.25">
      <c r="A70" s="150"/>
      <c r="B70" s="148" t="s">
        <v>246</v>
      </c>
      <c r="C70" s="157">
        <f>C45*C58</f>
        <v>0.17647235464457503</v>
      </c>
      <c r="D70" s="157">
        <f t="shared" ref="D70:K70" si="17">D45*D58</f>
        <v>0.17767964871360001</v>
      </c>
      <c r="E70" s="157">
        <f t="shared" si="17"/>
        <v>0.17889226125870003</v>
      </c>
      <c r="F70" s="157">
        <f t="shared" si="17"/>
        <v>0.18011551075595</v>
      </c>
      <c r="G70" s="157">
        <f t="shared" si="17"/>
        <v>0.18134939720535001</v>
      </c>
      <c r="H70" s="157">
        <f t="shared" si="17"/>
        <v>0.18259164057620661</v>
      </c>
      <c r="I70" s="157">
        <f t="shared" si="17"/>
        <v>0.18384239331415367</v>
      </c>
      <c r="J70" s="157">
        <f t="shared" si="17"/>
        <v>0.18510171370835563</v>
      </c>
      <c r="K70" s="157">
        <f t="shared" si="17"/>
        <v>0.18636966044725792</v>
      </c>
    </row>
    <row r="71" spans="1:15" x14ac:dyDescent="0.25">
      <c r="A71" s="150"/>
      <c r="C71" s="157"/>
      <c r="D71" s="157"/>
      <c r="E71" s="157"/>
      <c r="F71" s="157"/>
      <c r="G71" s="157"/>
      <c r="H71" s="157"/>
      <c r="I71" s="157"/>
      <c r="J71" s="157"/>
      <c r="K71" s="157"/>
    </row>
    <row r="72" spans="1:15" x14ac:dyDescent="0.25">
      <c r="A72" s="150"/>
      <c r="B72" s="148" t="s">
        <v>247</v>
      </c>
      <c r="C72" s="157">
        <f>C48*C62</f>
        <v>0.21176682557349003</v>
      </c>
      <c r="D72" s="157">
        <f t="shared" ref="D72:K72" si="18">D48*D62</f>
        <v>0.21321557845632</v>
      </c>
      <c r="E72" s="157">
        <f t="shared" si="18"/>
        <v>0.21467071351044004</v>
      </c>
      <c r="F72" s="157">
        <f t="shared" si="18"/>
        <v>0.21613861290714001</v>
      </c>
      <c r="G72" s="157">
        <f t="shared" si="18"/>
        <v>0.21761927664642</v>
      </c>
      <c r="H72" s="157">
        <f t="shared" si="18"/>
        <v>0.21910996869144791</v>
      </c>
      <c r="I72" s="157">
        <f t="shared" si="18"/>
        <v>0.2206108719769844</v>
      </c>
      <c r="J72" s="157">
        <f t="shared" si="18"/>
        <v>0.22212205645002675</v>
      </c>
      <c r="K72" s="157">
        <f t="shared" si="18"/>
        <v>0.22364359253670948</v>
      </c>
    </row>
    <row r="73" spans="1:15" x14ac:dyDescent="0.25">
      <c r="A73" s="150"/>
      <c r="C73" s="157"/>
      <c r="D73" s="157"/>
      <c r="E73" s="157"/>
      <c r="F73" s="157"/>
      <c r="G73" s="157"/>
      <c r="H73" s="157"/>
      <c r="I73" s="157"/>
      <c r="J73" s="157"/>
      <c r="K73" s="157"/>
    </row>
    <row r="74" spans="1:15" x14ac:dyDescent="0.25">
      <c r="A74" s="150" t="s">
        <v>248</v>
      </c>
      <c r="B74" s="148" t="s">
        <v>249</v>
      </c>
      <c r="C74" s="164">
        <v>0.80057692307692296</v>
      </c>
      <c r="D74" s="164">
        <v>0.80057692307692296</v>
      </c>
      <c r="E74" s="164">
        <v>0.80057692307692296</v>
      </c>
      <c r="F74" s="164">
        <v>0.80057692307692296</v>
      </c>
      <c r="G74" s="164">
        <v>0.80057692307692296</v>
      </c>
      <c r="H74" s="164">
        <v>0.80057692307692296</v>
      </c>
      <c r="I74" s="164">
        <v>0.80057692307692296</v>
      </c>
      <c r="J74" s="164">
        <v>0.80057692307692296</v>
      </c>
      <c r="K74" s="164">
        <v>0.80057692307692296</v>
      </c>
    </row>
    <row r="75" spans="1:15" x14ac:dyDescent="0.25">
      <c r="A75" s="150" t="s">
        <v>210</v>
      </c>
      <c r="B75" s="148" t="s">
        <v>250</v>
      </c>
      <c r="C75" s="157">
        <f>C74*C56</f>
        <v>0.24438949954122249</v>
      </c>
      <c r="D75" s="157">
        <f t="shared" ref="D75:K75" si="19">D74*D56</f>
        <v>0.24606143276794432</v>
      </c>
      <c r="E75" s="157">
        <f t="shared" si="19"/>
        <v>0.24774073133927726</v>
      </c>
      <c r="F75" s="157">
        <f t="shared" si="19"/>
        <v>0.24943476059983244</v>
      </c>
      <c r="G75" s="157">
        <f t="shared" si="19"/>
        <v>0.25114352054960987</v>
      </c>
      <c r="H75" s="157">
        <f t="shared" si="19"/>
        <v>0.25286385366537462</v>
      </c>
      <c r="I75" s="157">
        <f t="shared" si="19"/>
        <v>0.25459597106298248</v>
      </c>
      <c r="J75" s="157">
        <f t="shared" si="19"/>
        <v>0.2563399534647639</v>
      </c>
      <c r="K75" s="157">
        <f t="shared" si="19"/>
        <v>0.2580958821459976</v>
      </c>
    </row>
    <row r="76" spans="1:15" x14ac:dyDescent="0.25">
      <c r="A76" s="150"/>
      <c r="C76" s="157"/>
      <c r="D76" s="157"/>
      <c r="E76" s="157"/>
      <c r="F76" s="157"/>
      <c r="G76" s="157"/>
      <c r="H76" s="157"/>
      <c r="I76" s="157"/>
      <c r="J76" s="157"/>
      <c r="K76" s="157"/>
    </row>
    <row r="77" spans="1:15" x14ac:dyDescent="0.25">
      <c r="A77" s="150"/>
      <c r="B77" s="148" t="s">
        <v>251</v>
      </c>
      <c r="C77" s="164">
        <v>0.894528301886792</v>
      </c>
      <c r="D77" s="164">
        <v>0.894528301886792</v>
      </c>
      <c r="E77" s="164">
        <v>0.894528301886792</v>
      </c>
      <c r="F77" s="164">
        <v>0.894528301886792</v>
      </c>
      <c r="G77" s="164">
        <v>0.894528301886792</v>
      </c>
      <c r="H77" s="164">
        <v>0.894528301886792</v>
      </c>
      <c r="I77" s="164">
        <v>0.894528301886792</v>
      </c>
      <c r="J77" s="164">
        <v>0.894528301886792</v>
      </c>
      <c r="K77" s="164">
        <v>0.894528301886792</v>
      </c>
    </row>
    <row r="78" spans="1:15" x14ac:dyDescent="0.25">
      <c r="A78" s="150"/>
      <c r="B78" s="148" t="s">
        <v>252</v>
      </c>
      <c r="C78" s="157">
        <f>C77*C60</f>
        <v>0.77982671101882273</v>
      </c>
      <c r="D78" s="157">
        <f t="shared" ref="D78:K78" si="20">D77*D60</f>
        <v>0.78516171187477257</v>
      </c>
      <c r="E78" s="157">
        <f t="shared" si="20"/>
        <v>0.79052021493713642</v>
      </c>
      <c r="F78" s="157">
        <f t="shared" si="20"/>
        <v>0.79592572241232784</v>
      </c>
      <c r="G78" s="157">
        <f t="shared" si="20"/>
        <v>0.80137823430034716</v>
      </c>
      <c r="H78" s="157">
        <f t="shared" si="20"/>
        <v>0.80686767520530434</v>
      </c>
      <c r="I78" s="157">
        <f t="shared" si="20"/>
        <v>0.81239471878046077</v>
      </c>
      <c r="J78" s="157">
        <f t="shared" si="20"/>
        <v>0.81795962260410693</v>
      </c>
      <c r="K78" s="157">
        <f t="shared" si="20"/>
        <v>0.82356264601894535</v>
      </c>
    </row>
    <row r="79" spans="1:15" x14ac:dyDescent="0.25">
      <c r="A79" s="150"/>
      <c r="C79" s="157"/>
      <c r="D79" s="157"/>
      <c r="E79" s="157"/>
      <c r="F79" s="157"/>
      <c r="G79" s="157"/>
      <c r="H79" s="157"/>
      <c r="I79" s="157"/>
      <c r="J79" s="157"/>
      <c r="K79" s="157"/>
      <c r="O79" s="166"/>
    </row>
    <row r="80" spans="1:15" x14ac:dyDescent="0.25">
      <c r="A80" s="150"/>
      <c r="B80" s="148" t="s">
        <v>253</v>
      </c>
      <c r="C80" s="164">
        <v>0.90730769230769204</v>
      </c>
      <c r="D80" s="164">
        <v>0.90730769230769204</v>
      </c>
      <c r="E80" s="164">
        <v>0.90730769230769204</v>
      </c>
      <c r="F80" s="164">
        <v>0.90730769230769204</v>
      </c>
      <c r="G80" s="164">
        <v>0.90730769230769204</v>
      </c>
      <c r="H80" s="164">
        <v>0.90730769230769204</v>
      </c>
      <c r="I80" s="164">
        <v>0.90730769230769204</v>
      </c>
      <c r="J80" s="164">
        <v>0.90730769230769204</v>
      </c>
      <c r="K80" s="164">
        <v>0.90730769230769204</v>
      </c>
    </row>
    <row r="81" spans="1:15" x14ac:dyDescent="0.25">
      <c r="A81" s="150"/>
      <c r="B81" s="148" t="s">
        <v>254</v>
      </c>
      <c r="C81" s="157">
        <f>C80*C64</f>
        <v>0.53483818221285717</v>
      </c>
      <c r="D81" s="157">
        <f t="shared" ref="D81:K81" si="21">D80*D64</f>
        <v>0.53849715172439439</v>
      </c>
      <c r="E81" s="157">
        <f t="shared" si="21"/>
        <v>0.5421722400443526</v>
      </c>
      <c r="F81" s="157">
        <f t="shared" si="21"/>
        <v>0.54587956598115239</v>
      </c>
      <c r="G81" s="157">
        <f t="shared" si="21"/>
        <v>0.54961912953479408</v>
      </c>
      <c r="H81" s="157">
        <f t="shared" si="21"/>
        <v>0.55338402057210734</v>
      </c>
      <c r="I81" s="157">
        <f t="shared" si="21"/>
        <v>0.55717470111302647</v>
      </c>
      <c r="J81" s="157">
        <f t="shared" si="21"/>
        <v>0.56099134781565052</v>
      </c>
      <c r="K81" s="157">
        <f t="shared" si="21"/>
        <v>0.56483413854818798</v>
      </c>
    </row>
    <row r="82" spans="1:15" x14ac:dyDescent="0.25">
      <c r="A82" s="150"/>
      <c r="C82" s="157"/>
      <c r="D82" s="157"/>
      <c r="E82" s="157"/>
      <c r="F82" s="157"/>
      <c r="G82" s="157"/>
      <c r="H82" s="157"/>
      <c r="I82" s="157"/>
      <c r="J82" s="157"/>
      <c r="K82" s="157"/>
    </row>
    <row r="83" spans="1:15" x14ac:dyDescent="0.25">
      <c r="A83" s="150"/>
      <c r="B83" s="148" t="s">
        <v>255</v>
      </c>
      <c r="C83" s="164">
        <v>0.65433962264150902</v>
      </c>
      <c r="D83" s="164">
        <v>0.65433962264150902</v>
      </c>
      <c r="E83" s="164">
        <v>0.65433962264150902</v>
      </c>
      <c r="F83" s="164">
        <v>0.65433962264150902</v>
      </c>
      <c r="G83" s="164">
        <v>0.65433962264150902</v>
      </c>
      <c r="H83" s="164">
        <v>0.65433962264150902</v>
      </c>
      <c r="I83" s="164">
        <v>0.65433962264150902</v>
      </c>
      <c r="J83" s="164">
        <v>0.65433962264150902</v>
      </c>
      <c r="K83" s="164">
        <v>0.65433962264150902</v>
      </c>
    </row>
    <row r="84" spans="1:15" x14ac:dyDescent="0.25">
      <c r="A84" s="150"/>
      <c r="B84" s="148" t="s">
        <v>256</v>
      </c>
      <c r="C84" s="157">
        <f>C83*C66</f>
        <v>0.18531306199332526</v>
      </c>
      <c r="D84" s="157">
        <f t="shared" ref="D84:K84" si="22">D83*D66</f>
        <v>0.18658083768038969</v>
      </c>
      <c r="E84" s="157">
        <f t="shared" si="22"/>
        <v>0.18785419828237512</v>
      </c>
      <c r="F84" s="157">
        <f t="shared" si="22"/>
        <v>0.18913872871420248</v>
      </c>
      <c r="G84" s="157">
        <f t="shared" si="22"/>
        <v>0.1904344289758719</v>
      </c>
      <c r="H84" s="157">
        <f t="shared" si="22"/>
        <v>0.19173890481435657</v>
      </c>
      <c r="I84" s="157">
        <f t="shared" si="22"/>
        <v>0.19305231631233497</v>
      </c>
      <c r="J84" s="157">
        <f t="shared" si="22"/>
        <v>0.19437472467907446</v>
      </c>
      <c r="K84" s="157">
        <f t="shared" si="22"/>
        <v>0.19570619154312618</v>
      </c>
      <c r="O84" s="166"/>
    </row>
    <row r="85" spans="1:15" x14ac:dyDescent="0.25">
      <c r="A85" s="150"/>
      <c r="C85" s="157"/>
      <c r="D85" s="157"/>
      <c r="E85" s="157"/>
      <c r="F85" s="157"/>
      <c r="G85" s="157"/>
      <c r="H85" s="157"/>
      <c r="I85" s="157"/>
      <c r="J85" s="157"/>
      <c r="K85" s="157"/>
    </row>
    <row r="86" spans="1:15" x14ac:dyDescent="0.25">
      <c r="A86" s="150"/>
      <c r="B86" s="148" t="s">
        <v>257</v>
      </c>
      <c r="C86" s="164">
        <v>0.87688679245282997</v>
      </c>
      <c r="D86" s="164">
        <v>0.87688679245282997</v>
      </c>
      <c r="E86" s="164">
        <v>0.87688679245282997</v>
      </c>
      <c r="F86" s="164">
        <v>0.87688679245282997</v>
      </c>
      <c r="G86" s="164">
        <v>0.87688679245282997</v>
      </c>
      <c r="H86" s="164">
        <v>0.87688679245282997</v>
      </c>
      <c r="I86" s="164">
        <v>0.87688679245282997</v>
      </c>
      <c r="J86" s="164">
        <v>0.87688679245282997</v>
      </c>
      <c r="K86" s="164">
        <v>0.87688679245282997</v>
      </c>
    </row>
    <row r="87" spans="1:15" x14ac:dyDescent="0.25">
      <c r="A87" s="150"/>
      <c r="B87" s="148" t="s">
        <v>258</v>
      </c>
      <c r="C87" s="157">
        <f>C86*C68</f>
        <v>0.93220648807758832</v>
      </c>
      <c r="D87" s="157">
        <f t="shared" ref="D87:K87" si="23">D86*D68</f>
        <v>0.93858395930490546</v>
      </c>
      <c r="E87" s="157">
        <f t="shared" si="23"/>
        <v>0.94498952511912715</v>
      </c>
      <c r="F87" s="157">
        <f t="shared" si="23"/>
        <v>0.95145128010715785</v>
      </c>
      <c r="G87" s="157">
        <f t="shared" si="23"/>
        <v>0.95796922426899744</v>
      </c>
      <c r="H87" s="157">
        <f t="shared" si="23"/>
        <v>0.96453131345523979</v>
      </c>
      <c r="I87" s="157">
        <f t="shared" si="23"/>
        <v>0.97113835295240847</v>
      </c>
      <c r="J87" s="157">
        <f t="shared" si="23"/>
        <v>0.97779065067013249</v>
      </c>
      <c r="K87" s="157">
        <f t="shared" si="23"/>
        <v>0.98448851662722314</v>
      </c>
    </row>
    <row r="88" spans="1:15" x14ac:dyDescent="0.25">
      <c r="A88" s="150"/>
      <c r="C88" s="157"/>
      <c r="D88" s="157"/>
      <c r="E88" s="157"/>
      <c r="F88" s="157"/>
      <c r="G88" s="157"/>
      <c r="H88" s="157"/>
      <c r="I88" s="157"/>
      <c r="J88" s="157"/>
      <c r="K88" s="157"/>
    </row>
    <row r="89" spans="1:15" x14ac:dyDescent="0.25">
      <c r="A89" s="150"/>
      <c r="B89" s="148" t="s">
        <v>259</v>
      </c>
      <c r="C89" s="164">
        <v>0.75109999999999999</v>
      </c>
      <c r="D89" s="164">
        <v>0.75109999999999999</v>
      </c>
      <c r="E89" s="164">
        <v>0.75109999999999999</v>
      </c>
      <c r="F89" s="164">
        <v>0.75109999999999999</v>
      </c>
      <c r="G89" s="164">
        <v>0.75109999999999999</v>
      </c>
      <c r="H89" s="164">
        <v>0.75109999999999999</v>
      </c>
      <c r="I89" s="164">
        <v>0.75109999999999999</v>
      </c>
      <c r="J89" s="164">
        <v>0.75109999999999999</v>
      </c>
      <c r="K89" s="164">
        <v>0.75109999999999999</v>
      </c>
    </row>
    <row r="90" spans="1:15" x14ac:dyDescent="0.25">
      <c r="A90" s="150"/>
      <c r="B90" s="148" t="s">
        <v>260</v>
      </c>
      <c r="C90" s="157">
        <f>C89*C70</f>
        <v>0.13254838557354032</v>
      </c>
      <c r="D90" s="157">
        <f t="shared" ref="D90:K90" si="24">D89*D70</f>
        <v>0.13345518414878496</v>
      </c>
      <c r="E90" s="157">
        <f t="shared" si="24"/>
        <v>0.1343659774314096</v>
      </c>
      <c r="F90" s="157">
        <f t="shared" si="24"/>
        <v>0.13528476012879403</v>
      </c>
      <c r="G90" s="157">
        <f t="shared" si="24"/>
        <v>0.1362115322409384</v>
      </c>
      <c r="H90" s="157">
        <f t="shared" si="24"/>
        <v>0.13714458123678877</v>
      </c>
      <c r="I90" s="157">
        <f t="shared" si="24"/>
        <v>0.1380840216182608</v>
      </c>
      <c r="J90" s="157">
        <f t="shared" si="24"/>
        <v>0.13902989716634589</v>
      </c>
      <c r="K90" s="157">
        <f t="shared" si="24"/>
        <v>0.13998225196193542</v>
      </c>
    </row>
    <row r="91" spans="1:15" x14ac:dyDescent="0.25">
      <c r="A91" s="150"/>
      <c r="C91" s="157"/>
      <c r="D91" s="157"/>
      <c r="E91" s="157"/>
      <c r="F91" s="157"/>
      <c r="G91" s="157"/>
      <c r="H91" s="157"/>
      <c r="I91" s="157"/>
      <c r="J91" s="157"/>
      <c r="K91" s="157"/>
    </row>
    <row r="92" spans="1:15" x14ac:dyDescent="0.25">
      <c r="A92" s="150"/>
      <c r="B92" s="148" t="s">
        <v>261</v>
      </c>
      <c r="C92" s="164">
        <v>0.80928571428571405</v>
      </c>
      <c r="D92" s="164">
        <v>0.80928571428571405</v>
      </c>
      <c r="E92" s="164">
        <v>0.80928571428571405</v>
      </c>
      <c r="F92" s="164">
        <v>0.80928571428571405</v>
      </c>
      <c r="G92" s="164">
        <v>0.80928571428571405</v>
      </c>
      <c r="H92" s="164">
        <v>0.80928571428571405</v>
      </c>
      <c r="I92" s="164">
        <v>0.80928571428571405</v>
      </c>
      <c r="J92" s="164">
        <v>0.80928571428571405</v>
      </c>
      <c r="K92" s="164">
        <v>0.80928571428571405</v>
      </c>
    </row>
    <row r="93" spans="1:15" x14ac:dyDescent="0.25">
      <c r="A93" s="150"/>
      <c r="B93" s="148" t="s">
        <v>262</v>
      </c>
      <c r="C93" s="157">
        <f>C92*C72</f>
        <v>0.1713798666962601</v>
      </c>
      <c r="D93" s="157">
        <f t="shared" ref="D93:K93" si="25">D92*D72</f>
        <v>0.17255232170786464</v>
      </c>
      <c r="E93" s="157">
        <f t="shared" si="25"/>
        <v>0.17372994171952036</v>
      </c>
      <c r="F93" s="157">
        <f t="shared" si="25"/>
        <v>0.17491789173127825</v>
      </c>
      <c r="G93" s="157">
        <f t="shared" si="25"/>
        <v>0.17611617174313843</v>
      </c>
      <c r="H93" s="157">
        <f t="shared" si="25"/>
        <v>0.17732256751957887</v>
      </c>
      <c r="I93" s="157">
        <f t="shared" si="25"/>
        <v>0.17853722710708803</v>
      </c>
      <c r="J93" s="157">
        <f t="shared" si="25"/>
        <v>0.1797602071127716</v>
      </c>
      <c r="K93" s="157">
        <f t="shared" si="25"/>
        <v>0.18099156453149412</v>
      </c>
    </row>
    <row r="94" spans="1:15" x14ac:dyDescent="0.25">
      <c r="A94" s="150"/>
      <c r="C94" s="157"/>
      <c r="D94" s="157"/>
      <c r="E94" s="157"/>
      <c r="F94" s="157"/>
      <c r="G94" s="157"/>
      <c r="H94" s="157"/>
      <c r="I94" s="157"/>
      <c r="J94" s="157"/>
      <c r="K94" s="157"/>
    </row>
    <row r="95" spans="1:15" x14ac:dyDescent="0.25">
      <c r="A95" s="150"/>
      <c r="C95" s="157"/>
      <c r="D95" s="157"/>
      <c r="F95" s="157"/>
      <c r="G95" s="157"/>
      <c r="H95" s="157"/>
      <c r="I95" s="157"/>
      <c r="J95" s="157"/>
      <c r="K95" s="157"/>
    </row>
    <row r="96" spans="1:15" x14ac:dyDescent="0.25">
      <c r="A96" s="150"/>
    </row>
    <row r="97" spans="1:15" x14ac:dyDescent="0.25">
      <c r="A97" s="150" t="s">
        <v>263</v>
      </c>
      <c r="C97" s="148" t="s">
        <v>297</v>
      </c>
      <c r="H97" s="148" t="s">
        <v>299</v>
      </c>
      <c r="J97" s="148" t="s">
        <v>298</v>
      </c>
    </row>
    <row r="98" spans="1:15" x14ac:dyDescent="0.25">
      <c r="A98" s="150" t="s">
        <v>210</v>
      </c>
      <c r="B98" s="149" t="s">
        <v>264</v>
      </c>
      <c r="C98" s="168">
        <f>+C4</f>
        <v>2020</v>
      </c>
      <c r="D98" s="169">
        <f t="shared" ref="D98:K98" si="26">+D4</f>
        <v>2021</v>
      </c>
      <c r="E98" s="169">
        <f t="shared" si="26"/>
        <v>2022</v>
      </c>
      <c r="F98" s="169">
        <f t="shared" si="26"/>
        <v>2023</v>
      </c>
      <c r="G98" s="169">
        <f t="shared" si="26"/>
        <v>2024</v>
      </c>
      <c r="H98" s="168">
        <f t="shared" si="26"/>
        <v>2025</v>
      </c>
      <c r="I98" s="169">
        <f t="shared" si="26"/>
        <v>2026</v>
      </c>
      <c r="J98" s="168">
        <f t="shared" si="26"/>
        <v>2027</v>
      </c>
      <c r="K98" s="169">
        <f t="shared" si="26"/>
        <v>2028</v>
      </c>
    </row>
    <row r="99" spans="1:15" x14ac:dyDescent="0.25">
      <c r="A99" s="150" t="s">
        <v>265</v>
      </c>
      <c r="B99" s="163"/>
      <c r="C99" s="157"/>
      <c r="E99" s="170"/>
    </row>
    <row r="100" spans="1:15" x14ac:dyDescent="0.25">
      <c r="A100" s="150" t="s">
        <v>266</v>
      </c>
      <c r="B100" s="171" t="s">
        <v>66</v>
      </c>
      <c r="D100" s="172"/>
    </row>
    <row r="101" spans="1:15" x14ac:dyDescent="0.25">
      <c r="A101" s="150"/>
      <c r="B101" s="173" t="s">
        <v>67</v>
      </c>
      <c r="C101" s="160">
        <f>'Share Summary - Severities'!C32</f>
        <v>0</v>
      </c>
      <c r="D101" s="160">
        <f>0.16855*$H$101</f>
        <v>6.4519065274559317E-3</v>
      </c>
      <c r="E101" s="160">
        <f>0.40825*$H$101</f>
        <v>1.5627355917139627E-2</v>
      </c>
      <c r="F101" s="160">
        <f>0.65115*$H$101</f>
        <v>2.4925297747570036E-2</v>
      </c>
      <c r="G101" s="160">
        <f>0.810675*$H$101</f>
        <v>3.1031737313232496E-2</v>
      </c>
      <c r="H101" s="160">
        <f>'Share Summary - Severities'!O32-'Share Summary - Severities'!O32*H$104</f>
        <v>3.8278887733348747E-2</v>
      </c>
      <c r="I101" s="160">
        <f>H101-H101*($I$104-$H$104)</f>
        <v>3.8160463443312601E-2</v>
      </c>
      <c r="J101" s="160">
        <f>'Calculation for CBC Simulator'!R56</f>
        <v>3.7526912017606523E-2</v>
      </c>
      <c r="K101" s="160">
        <f>J101-J101*($K$104-$J$104)</f>
        <v>3.7450287413386865E-2</v>
      </c>
      <c r="L101" s="212"/>
      <c r="M101" s="172"/>
      <c r="N101" s="172"/>
      <c r="O101" s="172"/>
    </row>
    <row r="102" spans="1:15" x14ac:dyDescent="0.25">
      <c r="A102" s="150"/>
      <c r="B102" s="173" t="s">
        <v>68</v>
      </c>
      <c r="C102" s="160">
        <f>'Share Summary - Severities'!C33</f>
        <v>0</v>
      </c>
      <c r="D102" s="160">
        <f>0.16855*$H$102</f>
        <v>1.0587098315608133E-2</v>
      </c>
      <c r="E102" s="160">
        <f>0.40825*$H$102</f>
        <v>2.5643327720836665E-2</v>
      </c>
      <c r="F102" s="160">
        <f>0.65115*$H$102</f>
        <v>4.0900558102689027E-2</v>
      </c>
      <c r="G102" s="160">
        <f>0.8106*$H$102</f>
        <v>5.0916059891023151E-2</v>
      </c>
      <c r="H102" s="160">
        <f>'Share Summary - Severities'!O33-'Share Summary - Severities'!O33*H$104</f>
        <v>6.2812805194945906E-2</v>
      </c>
      <c r="I102" s="160">
        <f t="shared" ref="I102" si="27">H102-H102*($I$104-$H$104)</f>
        <v>6.2618479750794875E-2</v>
      </c>
      <c r="J102" s="160">
        <f>'Calculation for CBC Simulator'!R57</f>
        <v>5.7500194743576989E-2</v>
      </c>
      <c r="K102" s="160">
        <f t="shared" ref="K102:K103" si="28">J102-J102*($K$104-$J$104)</f>
        <v>5.7382787543573094E-2</v>
      </c>
      <c r="L102" s="212"/>
      <c r="M102" s="172"/>
      <c r="N102" s="172"/>
      <c r="O102" s="172"/>
    </row>
    <row r="103" spans="1:15" x14ac:dyDescent="0.25">
      <c r="A103" s="150"/>
      <c r="B103" s="173" t="s">
        <v>69</v>
      </c>
      <c r="C103" s="160">
        <f>'Share Summary - Severities'!C34</f>
        <v>0</v>
      </c>
      <c r="D103" s="160">
        <f>0.1428*$H$103</f>
        <v>3.5506580948928158E-3</v>
      </c>
      <c r="E103" s="160">
        <f>0.305882*$H$103</f>
        <v>7.6056190432913454E-3</v>
      </c>
      <c r="F103" s="160">
        <f>0.52941*$H$103</f>
        <v>1.3163542731212924E-2</v>
      </c>
      <c r="G103" s="160">
        <f>0.7647*$H$103</f>
        <v>1.9013923285465938E-2</v>
      </c>
      <c r="H103" s="160">
        <f>'Share Summary - Severities'!O34-'Share Summary - Severities'!O34*H$104</f>
        <v>2.4864552485243805E-2</v>
      </c>
      <c r="I103" s="160">
        <f>H103-H103*($I$104-$H$104)</f>
        <v>2.4787628437825202E-2</v>
      </c>
      <c r="J103" s="160">
        <f>'Calculation for CBC Simulator'!R58</f>
        <v>2.0543893672114663E-2</v>
      </c>
      <c r="K103" s="160">
        <f t="shared" si="28"/>
        <v>2.0501945970129009E-2</v>
      </c>
      <c r="L103" s="212"/>
      <c r="M103" s="172"/>
      <c r="N103" s="172"/>
      <c r="O103" s="172"/>
    </row>
    <row r="104" spans="1:15" x14ac:dyDescent="0.25">
      <c r="A104" s="150"/>
      <c r="B104" s="173" t="s">
        <v>70</v>
      </c>
      <c r="C104" s="160">
        <f>'Share Summary - Severities'!C35</f>
        <v>0</v>
      </c>
      <c r="D104" s="175">
        <v>0</v>
      </c>
      <c r="E104" s="176">
        <v>0</v>
      </c>
      <c r="F104" s="175">
        <f>0.16*$J$104</f>
        <v>4.9499574119746962E-3</v>
      </c>
      <c r="G104" s="175">
        <f>0.48*$J$104</f>
        <v>1.4849872235924089E-2</v>
      </c>
      <c r="H104" s="175">
        <f>0.72*$J$104</f>
        <v>2.2274808353886132E-2</v>
      </c>
      <c r="I104" s="175">
        <f>0.82*$J$104</f>
        <v>2.5368531736370319E-2</v>
      </c>
      <c r="J104" s="174">
        <f>'Calculation for CBC Simulator'!R59</f>
        <v>3.0937233824841853E-2</v>
      </c>
      <c r="K104" s="175">
        <f>1.066*J104</f>
        <v>3.2979091257281413E-2</v>
      </c>
      <c r="L104" s="212"/>
      <c r="M104" s="172"/>
      <c r="N104" s="172"/>
      <c r="O104" s="172"/>
    </row>
    <row r="105" spans="1:15" x14ac:dyDescent="0.25">
      <c r="A105" s="150"/>
      <c r="B105" s="177" t="s">
        <v>71</v>
      </c>
      <c r="C105" s="160">
        <f>'Share Summary - Severities'!C36</f>
        <v>0.16618599188591016</v>
      </c>
      <c r="D105" s="160">
        <f>(C105/SUM(C$105:C$115))*(1-SUM(D$101:D$104))</f>
        <v>0.16276427832796928</v>
      </c>
      <c r="E105" s="160">
        <f t="shared" ref="E105:K106" si="29">(D105/SUM(D$105:D$115))*(1-SUM(E$101:E$104))</f>
        <v>0.15806343504510775</v>
      </c>
      <c r="F105" s="160">
        <f t="shared" si="29"/>
        <v>0.1522364467518747</v>
      </c>
      <c r="G105" s="160">
        <f t="shared" si="29"/>
        <v>0.14693972747691164</v>
      </c>
      <c r="H105" s="160">
        <f>'Share Summary - Severities'!O36-'Share Summary - Severities'!O36*H$104</f>
        <v>0.1426552324056346</v>
      </c>
      <c r="I105" s="160">
        <f t="shared" si="29"/>
        <v>0.1422023551013423</v>
      </c>
      <c r="J105" s="160">
        <f>'Calculation for CBC Simulator'!R60</f>
        <v>0.14672996080769637</v>
      </c>
      <c r="K105" s="160">
        <f t="shared" si="29"/>
        <v>0.14641949923328507</v>
      </c>
      <c r="L105" s="212"/>
      <c r="M105" s="172"/>
      <c r="N105" s="172"/>
      <c r="O105" s="172"/>
    </row>
    <row r="106" spans="1:15" x14ac:dyDescent="0.25">
      <c r="A106" s="150"/>
      <c r="B106" s="171" t="s">
        <v>72</v>
      </c>
      <c r="C106" s="160">
        <f>'Share Summary - Severities'!C37</f>
        <v>0.1457932701156186</v>
      </c>
      <c r="D106" s="160">
        <f t="shared" ref="D106:D115" si="30">(C106/SUM(C$105:C$115))*(1-SUM(D$101:D$104))</f>
        <v>0.14279143582531553</v>
      </c>
      <c r="E106" s="160">
        <f t="shared" si="29"/>
        <v>0.13866743411655583</v>
      </c>
      <c r="F106" s="160">
        <f t="shared" si="29"/>
        <v>0.13355547691393496</v>
      </c>
      <c r="G106" s="160">
        <f t="shared" si="29"/>
        <v>0.12890871929484854</v>
      </c>
      <c r="H106" s="160">
        <f>'Share Summary - Severities'!O37-'Share Summary - Severities'!O37*H$104</f>
        <v>0.1165224920521412</v>
      </c>
      <c r="I106" s="160">
        <f t="shared" si="29"/>
        <v>0.11615257647876816</v>
      </c>
      <c r="J106" s="160">
        <f>'Calculation for CBC Simulator'!R61</f>
        <v>0.12730925730008888</v>
      </c>
      <c r="K106" s="160">
        <f t="shared" si="29"/>
        <v>0.12703988741652217</v>
      </c>
      <c r="L106" s="212"/>
      <c r="M106" s="172"/>
      <c r="N106" s="172"/>
      <c r="O106" s="172"/>
    </row>
    <row r="107" spans="1:15" x14ac:dyDescent="0.25">
      <c r="A107" s="150"/>
      <c r="B107" s="177" t="s">
        <v>73</v>
      </c>
      <c r="C107" s="160">
        <f>'Share Summary - Severities'!C38</f>
        <v>3.9740717833612181E-2</v>
      </c>
      <c r="D107" s="160">
        <f t="shared" si="30"/>
        <v>3.8922469848505663E-2</v>
      </c>
      <c r="E107" s="160">
        <f t="shared" ref="E107:F115" si="31">(D107/SUM(D$105:D$115))*(1-SUM(E$101:E$104))</f>
        <v>3.7798338480005703E-2</v>
      </c>
      <c r="F107" s="160">
        <f t="shared" si="31"/>
        <v>3.6404907571941494E-2</v>
      </c>
      <c r="G107" s="160">
        <f t="shared" ref="G107:K107" si="32">(F107/SUM(F$105:F$115))*(1-SUM(G$101:G$104))</f>
        <v>3.5138282005241085E-2</v>
      </c>
      <c r="H107" s="160">
        <f>'Share Summary - Severities'!O38-'Share Summary - Severities'!O38*H$104</f>
        <v>3.2186538185370525E-2</v>
      </c>
      <c r="I107" s="160">
        <f t="shared" si="32"/>
        <v>3.2084357897959513E-2</v>
      </c>
      <c r="J107" s="160">
        <f>'Calculation for CBC Simulator'!R62</f>
        <v>3.4738646897397842E-2</v>
      </c>
      <c r="K107" s="160">
        <f t="shared" si="32"/>
        <v>3.4665144424219786E-2</v>
      </c>
      <c r="L107" s="212"/>
      <c r="M107" s="172"/>
      <c r="N107" s="172"/>
      <c r="O107" s="172"/>
    </row>
    <row r="108" spans="1:15" x14ac:dyDescent="0.25">
      <c r="A108" s="150"/>
      <c r="B108" s="177" t="s">
        <v>74</v>
      </c>
      <c r="C108" s="160">
        <f>'Share Summary - Severities'!C39</f>
        <v>4.1517932287251778E-2</v>
      </c>
      <c r="D108" s="160">
        <f t="shared" si="30"/>
        <v>4.0663092055576354E-2</v>
      </c>
      <c r="E108" s="160">
        <f t="shared" si="31"/>
        <v>3.9488689262079685E-2</v>
      </c>
      <c r="F108" s="160">
        <f t="shared" si="31"/>
        <v>3.8032943788880329E-2</v>
      </c>
      <c r="G108" s="160">
        <f t="shared" ref="G108:K115" si="33">(F108/SUM(F$105:F$115))*(1-SUM(G$101:G$104))</f>
        <v>3.6709674422389628E-2</v>
      </c>
      <c r="H108" s="160">
        <f>'Share Summary - Severities'!O39-'Share Summary - Severities'!O39*H$104</f>
        <v>3.6608069585236901E-2</v>
      </c>
      <c r="I108" s="160">
        <f t="shared" si="33"/>
        <v>3.6491852580157372E-2</v>
      </c>
      <c r="J108" s="160">
        <f>'Calculation for CBC Simulator'!R63</f>
        <v>3.8457121768388308E-2</v>
      </c>
      <c r="K108" s="160">
        <f t="shared" si="33"/>
        <v>3.8375751484461165E-2</v>
      </c>
      <c r="L108" s="212"/>
      <c r="M108" s="172"/>
      <c r="N108" s="172"/>
      <c r="O108" s="172"/>
    </row>
    <row r="109" spans="1:15" x14ac:dyDescent="0.25">
      <c r="A109" s="150"/>
      <c r="B109" s="177" t="s">
        <v>75</v>
      </c>
      <c r="C109" s="160">
        <f>'Share Summary - Severities'!C40</f>
        <v>0.3064776011947325</v>
      </c>
      <c r="D109" s="160">
        <f t="shared" si="30"/>
        <v>0.30016733068809948</v>
      </c>
      <c r="E109" s="160">
        <f t="shared" si="31"/>
        <v>0.29149810919371</v>
      </c>
      <c r="F109" s="160">
        <f t="shared" si="31"/>
        <v>0.2807520687240303</v>
      </c>
      <c r="G109" s="160">
        <f t="shared" si="33"/>
        <v>0.27098394206563525</v>
      </c>
      <c r="H109" s="160">
        <f>'Share Summary - Severities'!O40-'Share Summary - Severities'!O40*H$104</f>
        <v>0.26777505647701699</v>
      </c>
      <c r="I109" s="160">
        <f t="shared" si="33"/>
        <v>0.26692497026784656</v>
      </c>
      <c r="J109" s="160">
        <f>'Calculation for CBC Simulator'!R64</f>
        <v>0.26523013759071395</v>
      </c>
      <c r="K109" s="160">
        <f t="shared" si="33"/>
        <v>0.26466894500506571</v>
      </c>
      <c r="L109" s="212"/>
      <c r="M109" s="172"/>
      <c r="N109" s="172"/>
      <c r="O109" s="172"/>
    </row>
    <row r="110" spans="1:15" x14ac:dyDescent="0.25">
      <c r="A110" s="150"/>
      <c r="B110" s="178" t="s">
        <v>76</v>
      </c>
      <c r="C110" s="160">
        <f>'Share Summary - Severities'!C41</f>
        <v>2.9381090427247316E-2</v>
      </c>
      <c r="D110" s="160">
        <f t="shared" si="30"/>
        <v>2.8776143678600666E-2</v>
      </c>
      <c r="E110" s="160">
        <f t="shared" si="31"/>
        <v>2.794505135841948E-2</v>
      </c>
      <c r="F110" s="160">
        <f t="shared" si="31"/>
        <v>2.6914860618398952E-2</v>
      </c>
      <c r="G110" s="160">
        <f t="shared" si="33"/>
        <v>2.5978419548851578E-2</v>
      </c>
      <c r="H110" s="160">
        <f>'Share Summary - Severities'!O41-'Share Summary - Severities'!O41*H$104</f>
        <v>2.5727225732253514E-2</v>
      </c>
      <c r="I110" s="160">
        <f t="shared" si="33"/>
        <v>2.5645551359431265E-2</v>
      </c>
      <c r="J110" s="160">
        <f>'Calculation for CBC Simulator'!R65</f>
        <v>2.7762537422653291E-2</v>
      </c>
      <c r="K110" s="160">
        <f t="shared" si="33"/>
        <v>2.770379549271312E-2</v>
      </c>
      <c r="L110" s="212"/>
      <c r="M110" s="172"/>
      <c r="N110" s="172"/>
      <c r="O110" s="172"/>
    </row>
    <row r="111" spans="1:15" x14ac:dyDescent="0.25">
      <c r="A111" s="150"/>
      <c r="B111" s="177" t="s">
        <v>77</v>
      </c>
      <c r="C111" s="160">
        <f>'Share Summary - Severities'!C42</f>
        <v>7.057164249759619E-2</v>
      </c>
      <c r="D111" s="160">
        <f t="shared" si="30"/>
        <v>6.9118596165592711E-2</v>
      </c>
      <c r="E111" s="160">
        <f t="shared" si="31"/>
        <v>6.7122361538169487E-2</v>
      </c>
      <c r="F111" s="160">
        <f t="shared" si="31"/>
        <v>6.4647904274948223E-2</v>
      </c>
      <c r="G111" s="160">
        <f t="shared" si="33"/>
        <v>6.2398628178684711E-2</v>
      </c>
      <c r="H111" s="160">
        <f>'Share Summary - Severities'!O42-'Share Summary - Severities'!O42*H$104</f>
        <v>5.9913420244554032E-2</v>
      </c>
      <c r="I111" s="160">
        <f t="shared" si="33"/>
        <v>5.9723217419226649E-2</v>
      </c>
      <c r="J111" s="160">
        <f>'Calculation for CBC Simulator'!R66</f>
        <v>5.4102294518394607E-2</v>
      </c>
      <c r="K111" s="160">
        <f t="shared" si="33"/>
        <v>5.3987821077231088E-2</v>
      </c>
      <c r="L111" s="212"/>
      <c r="M111" s="179"/>
      <c r="N111" s="179"/>
      <c r="O111" s="179"/>
    </row>
    <row r="112" spans="1:15" x14ac:dyDescent="0.25">
      <c r="A112" s="150"/>
      <c r="B112" s="177" t="s">
        <v>78</v>
      </c>
      <c r="C112" s="160">
        <f>'Share Summary - Severities'!C43</f>
        <v>0.12604853137741609</v>
      </c>
      <c r="D112" s="160">
        <f t="shared" si="30"/>
        <v>0.12345323460253065</v>
      </c>
      <c r="E112" s="160">
        <f t="shared" si="31"/>
        <v>0.11988774520528427</v>
      </c>
      <c r="F112" s="160">
        <f t="shared" si="31"/>
        <v>0.11546809882967603</v>
      </c>
      <c r="G112" s="160">
        <f t="shared" si="33"/>
        <v>0.11145065019786901</v>
      </c>
      <c r="H112" s="160">
        <f>'Share Summary - Severities'!O43-'Share Summary - Severities'!O43*H$104</f>
        <v>0.10993129051564823</v>
      </c>
      <c r="I112" s="160">
        <f t="shared" si="33"/>
        <v>0.10958229955564938</v>
      </c>
      <c r="J112" s="160">
        <f>'Calculation for CBC Simulator'!R67</f>
        <v>9.9263342067949359E-2</v>
      </c>
      <c r="K112" s="160">
        <f t="shared" si="33"/>
        <v>9.9053313705029455E-2</v>
      </c>
      <c r="L112" s="212"/>
      <c r="M112" s="179"/>
      <c r="N112" s="179"/>
      <c r="O112" s="179"/>
    </row>
    <row r="113" spans="1:15" x14ac:dyDescent="0.25">
      <c r="A113" s="150"/>
      <c r="B113" s="177" t="s">
        <v>79</v>
      </c>
      <c r="C113" s="160">
        <f>'Share Summary - Severities'!C44</f>
        <v>3.2753906178434419E-2</v>
      </c>
      <c r="D113" s="160">
        <f t="shared" si="30"/>
        <v>3.2079514290319001E-2</v>
      </c>
      <c r="E113" s="160">
        <f t="shared" si="31"/>
        <v>3.1153016346063423E-2</v>
      </c>
      <c r="F113" s="160">
        <f t="shared" si="31"/>
        <v>3.000456438754686E-2</v>
      </c>
      <c r="G113" s="160">
        <f t="shared" si="33"/>
        <v>2.8960624135923561E-2</v>
      </c>
      <c r="H113" s="160">
        <f>'Share Summary - Severities'!O44-'Share Summary - Severities'!O44*H$104</f>
        <v>2.4331370233866913E-2</v>
      </c>
      <c r="I113" s="160">
        <f t="shared" si="33"/>
        <v>2.4254127183083334E-2</v>
      </c>
      <c r="J113" s="160">
        <f>'Calculation for CBC Simulator'!R68</f>
        <v>2.4832725544309008E-2</v>
      </c>
      <c r="K113" s="160">
        <f t="shared" si="33"/>
        <v>2.4780182716470908E-2</v>
      </c>
      <c r="L113" s="212"/>
      <c r="M113" s="172"/>
      <c r="N113" s="172"/>
      <c r="O113" s="172"/>
    </row>
    <row r="114" spans="1:15" x14ac:dyDescent="0.25">
      <c r="A114" s="150"/>
      <c r="B114" s="177" t="s">
        <v>80</v>
      </c>
      <c r="C114" s="160">
        <f>'Share Summary - Severities'!C45</f>
        <v>4.0152656712073152E-2</v>
      </c>
      <c r="D114" s="160">
        <f t="shared" si="30"/>
        <v>3.9325927044308082E-2</v>
      </c>
      <c r="E114" s="160">
        <f t="shared" si="31"/>
        <v>3.8190143309156835E-2</v>
      </c>
      <c r="F114" s="160">
        <f t="shared" si="31"/>
        <v>3.6782268566235787E-2</v>
      </c>
      <c r="G114" s="160">
        <f t="shared" si="33"/>
        <v>3.550251358608187E-2</v>
      </c>
      <c r="H114" s="160">
        <f>'Share Summary - Severities'!O45-'Share Summary - Severities'!O45*H$104</f>
        <v>3.3991736672329992E-2</v>
      </c>
      <c r="I114" s="160">
        <f t="shared" si="33"/>
        <v>3.3883825551140924E-2</v>
      </c>
      <c r="J114" s="160">
        <f>'Calculation for CBC Simulator'!R69</f>
        <v>3.3161744547828477E-2</v>
      </c>
      <c r="K114" s="160">
        <f t="shared" si="33"/>
        <v>3.3091578595586202E-2</v>
      </c>
      <c r="L114" s="212"/>
      <c r="M114" s="172"/>
      <c r="N114" s="172"/>
      <c r="O114" s="172"/>
    </row>
    <row r="115" spans="1:15" x14ac:dyDescent="0.25">
      <c r="A115" s="150"/>
      <c r="B115" s="178" t="s">
        <v>81</v>
      </c>
      <c r="C115" s="160">
        <f>'Share Summary - Severities'!C46</f>
        <v>1.3766594901075881E-3</v>
      </c>
      <c r="D115" s="160">
        <f t="shared" si="30"/>
        <v>1.3483145352259336E-3</v>
      </c>
      <c r="E115" s="160">
        <f t="shared" si="31"/>
        <v>1.3093734641800503E-3</v>
      </c>
      <c r="F115" s="160">
        <f t="shared" si="31"/>
        <v>1.2611035790856904E-3</v>
      </c>
      <c r="G115" s="160">
        <f t="shared" si="33"/>
        <v>1.2172263619173529E-3</v>
      </c>
      <c r="H115" s="160">
        <f>'Share Summary - Severities'!O46-'Share Summary - Severities'!O46*H$104</f>
        <v>2.1265141285227514E-3</v>
      </c>
      <c r="I115" s="160">
        <f t="shared" si="33"/>
        <v>2.1197632370915384E-3</v>
      </c>
      <c r="J115" s="160">
        <f>'Calculation for CBC Simulator'!R70</f>
        <v>1.9039972764398293E-3</v>
      </c>
      <c r="K115" s="160">
        <f t="shared" si="33"/>
        <v>1.8999686650446892E-3</v>
      </c>
      <c r="L115" s="212"/>
      <c r="M115" s="172"/>
      <c r="N115" s="172"/>
      <c r="O115" s="172"/>
    </row>
    <row r="116" spans="1:15" x14ac:dyDescent="0.25">
      <c r="A116" s="150"/>
      <c r="B116" s="173" t="s">
        <v>267</v>
      </c>
      <c r="C116" s="213">
        <f>SUM(C101:C115)</f>
        <v>0.99999999999999989</v>
      </c>
      <c r="D116" s="213">
        <f t="shared" ref="D116:K116" si="34">SUM(D101:D115)</f>
        <v>1.0000000000000002</v>
      </c>
      <c r="E116" s="213">
        <f t="shared" si="34"/>
        <v>1.0000000000000002</v>
      </c>
      <c r="F116" s="213">
        <f t="shared" si="34"/>
        <v>1</v>
      </c>
      <c r="G116" s="213">
        <f t="shared" si="34"/>
        <v>1</v>
      </c>
      <c r="H116" s="213">
        <f t="shared" si="34"/>
        <v>1.0000000000000002</v>
      </c>
      <c r="I116" s="213">
        <f t="shared" si="34"/>
        <v>0.99999999999999978</v>
      </c>
      <c r="J116" s="213">
        <f t="shared" si="34"/>
        <v>1.0000000000000002</v>
      </c>
      <c r="K116" s="213">
        <f t="shared" si="34"/>
        <v>0.99999999999999967</v>
      </c>
      <c r="L116" s="212"/>
      <c r="M116" s="172"/>
      <c r="N116" s="172"/>
      <c r="O116" s="172"/>
    </row>
    <row r="117" spans="1:15" x14ac:dyDescent="0.25">
      <c r="A117" s="150"/>
      <c r="D117" s="172"/>
      <c r="E117" s="172"/>
      <c r="I117" s="212"/>
      <c r="K117" s="221"/>
    </row>
    <row r="118" spans="1:15" x14ac:dyDescent="0.25">
      <c r="A118" s="150"/>
      <c r="B118" s="173"/>
      <c r="E118" s="172"/>
    </row>
    <row r="119" spans="1:15" x14ac:dyDescent="0.25">
      <c r="A119" s="150"/>
      <c r="B119" s="149" t="s">
        <v>268</v>
      </c>
      <c r="C119" s="157"/>
    </row>
    <row r="120" spans="1:15" x14ac:dyDescent="0.25">
      <c r="A120" s="150"/>
      <c r="B120" s="163"/>
    </row>
    <row r="121" spans="1:15" x14ac:dyDescent="0.25">
      <c r="A121" s="150"/>
      <c r="B121" s="171" t="s">
        <v>66</v>
      </c>
      <c r="C121" s="158"/>
      <c r="D121" s="158"/>
      <c r="E121" s="158"/>
      <c r="F121" s="158"/>
      <c r="G121" s="158"/>
      <c r="H121" s="158"/>
      <c r="I121" s="158"/>
      <c r="J121" s="158"/>
      <c r="K121" s="158"/>
      <c r="M121" s="172"/>
      <c r="N121" s="172"/>
      <c r="O121" s="172"/>
    </row>
    <row r="122" spans="1:15" x14ac:dyDescent="0.25">
      <c r="A122" s="150"/>
      <c r="B122" s="173" t="s">
        <v>67</v>
      </c>
      <c r="C122" s="160">
        <f>'Share Summary - Severities'!D32</f>
        <v>0</v>
      </c>
      <c r="D122" s="160">
        <f>0.16855*$H$122</f>
        <v>5.6632307030582722E-3</v>
      </c>
      <c r="E122" s="160">
        <f>0.40825*$H$122</f>
        <v>1.3717080596401896E-2</v>
      </c>
      <c r="F122" s="160">
        <f>0.65115*$H$122</f>
        <v>2.1878449553820196E-2</v>
      </c>
      <c r="G122" s="160">
        <f>0.810675*$H$122</f>
        <v>2.723844289648036E-2</v>
      </c>
      <c r="H122" s="160">
        <f>'Share Summary - Severities'!P32-'Share Summary - Severities'!P32*H$125</f>
        <v>3.3599707523335937E-2</v>
      </c>
      <c r="I122" s="160">
        <f>H122-H122*($I$125-$H$125)</f>
        <v>3.3348759859992416E-2</v>
      </c>
      <c r="J122" s="160">
        <f>'Calculation for CBC Simulator'!S56</f>
        <v>3.3919769231209235E-2</v>
      </c>
      <c r="K122" s="160">
        <f>J122-J122*($K$125-$J$125)</f>
        <v>3.3752566070178278E-2</v>
      </c>
      <c r="M122" s="172"/>
      <c r="N122" s="172"/>
      <c r="O122" s="172"/>
    </row>
    <row r="123" spans="1:15" x14ac:dyDescent="0.25">
      <c r="A123" s="150"/>
      <c r="B123" s="173" t="s">
        <v>68</v>
      </c>
      <c r="C123" s="160">
        <f>'Share Summary - Severities'!D33</f>
        <v>0</v>
      </c>
      <c r="D123" s="160">
        <f>0.16855*$H$123</f>
        <v>9.5890860889324657E-3</v>
      </c>
      <c r="E123" s="160">
        <f>0.40825*$H$123</f>
        <v>2.3226012434332123E-2</v>
      </c>
      <c r="F123" s="160">
        <f>0.65115*$H$123</f>
        <v>3.7044992030901072E-2</v>
      </c>
      <c r="G123" s="160">
        <f>0.8106*$H$123</f>
        <v>4.6116364186820864E-2</v>
      </c>
      <c r="H123" s="160">
        <f>'Share Summary - Severities'!P33-'Share Summary - Severities'!P33*H$125</f>
        <v>5.6891640990403239E-2</v>
      </c>
      <c r="I123" s="160">
        <f t="shared" ref="I123:I124" si="35">H123-H123*($I$125-$H$125)</f>
        <v>5.6466731804500229E-2</v>
      </c>
      <c r="J123" s="160">
        <f>'Calculation for CBC Simulator'!S57</f>
        <v>4.8419204678487079E-2</v>
      </c>
      <c r="K123" s="160">
        <f t="shared" ref="K123:K124" si="36">J123-J123*($K$125-$J$125)</f>
        <v>4.8180528406202801E-2</v>
      </c>
      <c r="M123" s="172"/>
      <c r="N123" s="172"/>
      <c r="O123" s="172"/>
    </row>
    <row r="124" spans="1:15" x14ac:dyDescent="0.25">
      <c r="A124" s="150"/>
      <c r="B124" s="173" t="s">
        <v>69</v>
      </c>
      <c r="C124" s="160">
        <f>'Share Summary - Severities'!D34</f>
        <v>0</v>
      </c>
      <c r="D124" s="160">
        <f>0.1428*$H$124</f>
        <v>3.2871995400201633E-3</v>
      </c>
      <c r="E124" s="160">
        <f>0.305882*$H$124</f>
        <v>7.0412827009835258E-3</v>
      </c>
      <c r="F124" s="160">
        <f>0.52941*$H$124</f>
        <v>1.2186808882927695E-2</v>
      </c>
      <c r="G124" s="160">
        <f>0.7647*$H$124</f>
        <v>1.7603091654435705E-2</v>
      </c>
      <c r="H124" s="160">
        <f>'Share Summary - Severities'!P34-'Share Summary - Severities'!P34*H$125</f>
        <v>2.3019604621989938E-2</v>
      </c>
      <c r="I124" s="160">
        <f t="shared" si="35"/>
        <v>2.2847677054258345E-2</v>
      </c>
      <c r="J124" s="160">
        <f>'Calculation for CBC Simulator'!S58</f>
        <v>1.8818315295261286E-2</v>
      </c>
      <c r="K124" s="160">
        <f t="shared" si="36"/>
        <v>1.8725552818571148E-2</v>
      </c>
      <c r="M124" s="172"/>
      <c r="N124" s="172"/>
      <c r="O124" s="172"/>
    </row>
    <row r="125" spans="1:15" x14ac:dyDescent="0.25">
      <c r="A125" s="150"/>
      <c r="B125" s="173" t="s">
        <v>70</v>
      </c>
      <c r="C125" s="160">
        <f>'Share Summary - Severities'!D35</f>
        <v>0</v>
      </c>
      <c r="D125" s="175">
        <v>0</v>
      </c>
      <c r="E125" s="176">
        <v>0</v>
      </c>
      <c r="F125" s="175">
        <f>0.16*$J$125</f>
        <v>1.1949992751298901E-2</v>
      </c>
      <c r="G125" s="175">
        <f>0.48*$J$125</f>
        <v>3.58499782538967E-2</v>
      </c>
      <c r="H125" s="175">
        <f>0.72*$J$125</f>
        <v>5.3774967380845057E-2</v>
      </c>
      <c r="I125" s="175">
        <f>0.82*$J$125</f>
        <v>6.1243712850406869E-2</v>
      </c>
      <c r="J125" s="174">
        <f>'Calculation for CBC Simulator'!S59</f>
        <v>7.4687454695618133E-2</v>
      </c>
      <c r="K125" s="175">
        <f>1.066*J125</f>
        <v>7.9616826705528929E-2</v>
      </c>
      <c r="L125" s="160"/>
      <c r="M125" s="172"/>
      <c r="N125" s="172"/>
      <c r="O125" s="172"/>
    </row>
    <row r="126" spans="1:15" x14ac:dyDescent="0.25">
      <c r="A126" s="150"/>
      <c r="B126" s="177" t="s">
        <v>71</v>
      </c>
      <c r="C126" s="160">
        <f>'Share Summary - Severities'!D36</f>
        <v>0.16607674615144791</v>
      </c>
      <c r="D126" s="160">
        <f>(C126/SUM(C$126:C$136))*(1-SUM(D$122:D$125))</f>
        <v>0.16299776360380591</v>
      </c>
      <c r="E126" s="160">
        <f t="shared" ref="E126:K126" si="37">(D126/SUM(D$126:D$136))*(1-SUM(E$122:E$125))</f>
        <v>0.15877196414842154</v>
      </c>
      <c r="F126" s="160">
        <f t="shared" si="37"/>
        <v>0.15228237122309718</v>
      </c>
      <c r="G126" s="160">
        <f t="shared" si="37"/>
        <v>0.1450169065543043</v>
      </c>
      <c r="H126" s="160">
        <f>'Share Summary - Severities'!P36-'Share Summary - Severities'!P36*H$125</f>
        <v>0.13582669243348891</v>
      </c>
      <c r="I126" s="160">
        <f t="shared" si="37"/>
        <v>0.13474672601685128</v>
      </c>
      <c r="J126" s="160">
        <f>'Calculation for CBC Simulator'!S60</f>
        <v>0.14077422684227478</v>
      </c>
      <c r="K126" s="160">
        <f t="shared" si="37"/>
        <v>0.14001741239554907</v>
      </c>
      <c r="M126" s="172"/>
      <c r="N126" s="172"/>
      <c r="O126" s="172"/>
    </row>
    <row r="127" spans="1:15" x14ac:dyDescent="0.25">
      <c r="A127" s="150"/>
      <c r="B127" s="171" t="s">
        <v>72</v>
      </c>
      <c r="C127" s="160">
        <f>'Share Summary - Severities'!D37</f>
        <v>0.10229521200272483</v>
      </c>
      <c r="D127" s="160">
        <f t="shared" ref="D127:K136" si="38">(C127/SUM(C$126:C$136))*(1-SUM(D$122:D$125))</f>
        <v>0.1003987082491138</v>
      </c>
      <c r="E127" s="160">
        <f t="shared" si="38"/>
        <v>9.7795820962441285E-2</v>
      </c>
      <c r="F127" s="160">
        <f t="shared" si="38"/>
        <v>9.3798546813644662E-2</v>
      </c>
      <c r="G127" s="160">
        <f t="shared" si="38"/>
        <v>8.9323373342250198E-2</v>
      </c>
      <c r="H127" s="160">
        <f>'Share Summary - Severities'!P37-'Share Summary - Severities'!P37*H$125</f>
        <v>7.6459997010611666E-2</v>
      </c>
      <c r="I127" s="160">
        <f t="shared" si="38"/>
        <v>7.5852058854213519E-2</v>
      </c>
      <c r="J127" s="160">
        <f>'Calculation for CBC Simulator'!S61</f>
        <v>7.6771895567324486E-2</v>
      </c>
      <c r="K127" s="160">
        <f t="shared" si="38"/>
        <v>7.6359163201669467E-2</v>
      </c>
      <c r="M127" s="172"/>
      <c r="N127" s="172"/>
      <c r="O127" s="172"/>
    </row>
    <row r="128" spans="1:15" x14ac:dyDescent="0.25">
      <c r="A128" s="150"/>
      <c r="B128" s="177" t="s">
        <v>73</v>
      </c>
      <c r="C128" s="160">
        <f>'Share Summary - Severities'!D38</f>
        <v>3.0624982196478124E-2</v>
      </c>
      <c r="D128" s="160">
        <f t="shared" si="38"/>
        <v>3.0057209838878975E-2</v>
      </c>
      <c r="E128" s="160">
        <f t="shared" si="38"/>
        <v>2.927796147277107E-2</v>
      </c>
      <c r="F128" s="160">
        <f t="shared" si="38"/>
        <v>2.8081263726662701E-2</v>
      </c>
      <c r="G128" s="160">
        <f t="shared" si="38"/>
        <v>2.6741493221236153E-2</v>
      </c>
      <c r="H128" s="160">
        <f>'Share Summary - Severities'!P38-'Share Summary - Severities'!P38*H$125</f>
        <v>2.4708222461547861E-2</v>
      </c>
      <c r="I128" s="160">
        <f t="shared" si="38"/>
        <v>2.4511765859423433E-2</v>
      </c>
      <c r="J128" s="160">
        <f>'Calculation for CBC Simulator'!S62</f>
        <v>2.2566176700960991E-2</v>
      </c>
      <c r="K128" s="160">
        <f t="shared" si="38"/>
        <v>2.2444858978834289E-2</v>
      </c>
      <c r="M128" s="172"/>
      <c r="N128" s="172"/>
      <c r="O128" s="172"/>
    </row>
    <row r="129" spans="1:15" x14ac:dyDescent="0.25">
      <c r="A129" s="150"/>
      <c r="B129" s="177" t="s">
        <v>74</v>
      </c>
      <c r="C129" s="160">
        <f>'Share Summary - Severities'!D39</f>
        <v>3.3231052850933238E-2</v>
      </c>
      <c r="D129" s="160">
        <f t="shared" si="38"/>
        <v>3.2614965203873442E-2</v>
      </c>
      <c r="E129" s="160">
        <f t="shared" si="38"/>
        <v>3.1769405736377224E-2</v>
      </c>
      <c r="F129" s="160">
        <f t="shared" si="38"/>
        <v>3.0470873518713013E-2</v>
      </c>
      <c r="G129" s="160">
        <f t="shared" si="38"/>
        <v>2.901709358870962E-2</v>
      </c>
      <c r="H129" s="160">
        <f>'Share Summary - Severities'!P39-'Share Summary - Severities'!P39*H$125</f>
        <v>2.6607666514311561E-2</v>
      </c>
      <c r="I129" s="160">
        <f t="shared" si="38"/>
        <v>2.6396107315263696E-2</v>
      </c>
      <c r="J129" s="160">
        <f>'Calculation for CBC Simulator'!S63</f>
        <v>3.1738576837426195E-2</v>
      </c>
      <c r="K129" s="160">
        <f t="shared" si="38"/>
        <v>3.1567947497042816E-2</v>
      </c>
      <c r="M129" s="172"/>
      <c r="N129" s="172"/>
      <c r="O129" s="172"/>
    </row>
    <row r="130" spans="1:15" x14ac:dyDescent="0.25">
      <c r="A130" s="150"/>
      <c r="B130" s="177" t="s">
        <v>75</v>
      </c>
      <c r="C130" s="160">
        <f>'Share Summary - Severities'!D40</f>
        <v>0.21040456179190589</v>
      </c>
      <c r="D130" s="160">
        <f t="shared" si="38"/>
        <v>0.20650376298223524</v>
      </c>
      <c r="E130" s="160">
        <f t="shared" si="38"/>
        <v>0.20115004849038332</v>
      </c>
      <c r="F130" s="160">
        <f t="shared" si="38"/>
        <v>0.19292830771509403</v>
      </c>
      <c r="G130" s="160">
        <f t="shared" si="38"/>
        <v>0.18372360600171928</v>
      </c>
      <c r="H130" s="160">
        <f>'Share Summary - Severities'!P40-'Share Summary - Severities'!P40*H$125</f>
        <v>0.17342482061278855</v>
      </c>
      <c r="I130" s="160">
        <f t="shared" si="38"/>
        <v>0.1720459091579217</v>
      </c>
      <c r="J130" s="160">
        <f>'Calculation for CBC Simulator'!S64</f>
        <v>0.17489510866880045</v>
      </c>
      <c r="K130" s="160">
        <f t="shared" si="38"/>
        <v>0.17395485740355632</v>
      </c>
      <c r="M130" s="172"/>
      <c r="N130" s="172"/>
      <c r="O130" s="172"/>
    </row>
    <row r="131" spans="1:15" x14ac:dyDescent="0.25">
      <c r="A131" s="150"/>
      <c r="B131" s="181" t="s">
        <v>76</v>
      </c>
      <c r="C131" s="160">
        <f>'Share Summary - Severities'!D41</f>
        <v>2.2059570042133332E-2</v>
      </c>
      <c r="D131" s="160">
        <f t="shared" si="38"/>
        <v>2.1650596283060063E-2</v>
      </c>
      <c r="E131" s="160">
        <f t="shared" si="38"/>
        <v>2.108929362492E-2</v>
      </c>
      <c r="F131" s="160">
        <f t="shared" si="38"/>
        <v>2.022729678912832E-2</v>
      </c>
      <c r="G131" s="160">
        <f t="shared" si="38"/>
        <v>1.9262242797742159E-2</v>
      </c>
      <c r="H131" s="160">
        <f>'Share Summary - Severities'!P41-'Share Summary - Severities'!P41*H$125</f>
        <v>1.9088750158372827E-2</v>
      </c>
      <c r="I131" s="160">
        <f t="shared" si="38"/>
        <v>1.8936974327442367E-2</v>
      </c>
      <c r="J131" s="160">
        <f>'Calculation for CBC Simulator'!S65</f>
        <v>2.0564973627342293E-2</v>
      </c>
      <c r="K131" s="160">
        <f t="shared" si="38"/>
        <v>2.0454414546416607E-2</v>
      </c>
      <c r="M131" s="182"/>
      <c r="N131" s="182"/>
      <c r="O131" s="182"/>
    </row>
    <row r="132" spans="1:15" x14ac:dyDescent="0.25">
      <c r="A132" s="150"/>
      <c r="B132" s="177" t="s">
        <v>77</v>
      </c>
      <c r="C132" s="160">
        <f>'Share Summary - Severities'!D42</f>
        <v>0.12692469785170418</v>
      </c>
      <c r="D132" s="160">
        <f t="shared" si="38"/>
        <v>0.12457157534294697</v>
      </c>
      <c r="E132" s="160">
        <f t="shared" si="38"/>
        <v>0.12134199425176011</v>
      </c>
      <c r="F132" s="160">
        <f t="shared" si="38"/>
        <v>0.11638230157765016</v>
      </c>
      <c r="G132" s="160">
        <f t="shared" si="38"/>
        <v>0.11082964637932499</v>
      </c>
      <c r="H132" s="160">
        <f>'Share Summary - Severities'!P42-'Share Summary - Severities'!P42*H$125</f>
        <v>0.11130555096719745</v>
      </c>
      <c r="I132" s="160">
        <f t="shared" si="38"/>
        <v>0.11042055366014177</v>
      </c>
      <c r="J132" s="160">
        <f>'Calculation for CBC Simulator'!S66</f>
        <v>0.100965722747397</v>
      </c>
      <c r="K132" s="160">
        <f t="shared" si="38"/>
        <v>0.10042292226954429</v>
      </c>
      <c r="L132" s="172"/>
      <c r="M132" s="179"/>
      <c r="N132" s="179"/>
      <c r="O132" s="179"/>
    </row>
    <row r="133" spans="1:15" x14ac:dyDescent="0.25">
      <c r="A133" s="150"/>
      <c r="B133" s="177" t="s">
        <v>78</v>
      </c>
      <c r="C133" s="160">
        <f>'Share Summary - Severities'!D43</f>
        <v>0.20767359257201129</v>
      </c>
      <c r="D133" s="160">
        <f t="shared" si="38"/>
        <v>0.20382342461079511</v>
      </c>
      <c r="E133" s="160">
        <f t="shared" si="38"/>
        <v>0.19853919924676833</v>
      </c>
      <c r="F133" s="160">
        <f t="shared" si="38"/>
        <v>0.19042417346282733</v>
      </c>
      <c r="G133" s="160">
        <f t="shared" si="38"/>
        <v>0.18133894519072902</v>
      </c>
      <c r="H133" s="160">
        <f>'Share Summary - Severities'!P43-'Share Summary - Severities'!P43*H$125</f>
        <v>0.18240644241110759</v>
      </c>
      <c r="I133" s="160">
        <f t="shared" si="38"/>
        <v>0.18095611752685259</v>
      </c>
      <c r="J133" s="160">
        <f>'Calculation for CBC Simulator'!S67</f>
        <v>0.17508299441170638</v>
      </c>
      <c r="K133" s="160">
        <f t="shared" si="38"/>
        <v>0.17414173305642125</v>
      </c>
      <c r="M133" s="179"/>
      <c r="N133" s="179"/>
      <c r="O133" s="179"/>
    </row>
    <row r="134" spans="1:15" x14ac:dyDescent="0.25">
      <c r="A134" s="150"/>
      <c r="B134" s="177" t="s">
        <v>79</v>
      </c>
      <c r="C134" s="160">
        <f>'Share Summary - Severities'!D44</f>
        <v>3.1727303338089874E-2</v>
      </c>
      <c r="D134" s="160">
        <f t="shared" si="38"/>
        <v>3.1139094479682692E-2</v>
      </c>
      <c r="E134" s="160">
        <f t="shared" si="38"/>
        <v>3.0331797707113153E-2</v>
      </c>
      <c r="F134" s="160">
        <f t="shared" si="38"/>
        <v>2.9092025806146792E-2</v>
      </c>
      <c r="G134" s="160">
        <f t="shared" si="38"/>
        <v>2.7704031359117125E-2</v>
      </c>
      <c r="H134" s="160">
        <f>'Share Summary - Severities'!P44-'Share Summary - Severities'!P44*H$125</f>
        <v>2.5036801463792353E-2</v>
      </c>
      <c r="I134" s="160">
        <f t="shared" si="38"/>
        <v>2.4837732309736647E-2</v>
      </c>
      <c r="J134" s="160">
        <f>'Calculation for CBC Simulator'!S68</f>
        <v>2.2640342402134916E-2</v>
      </c>
      <c r="K134" s="160">
        <f t="shared" si="38"/>
        <v>2.251862595876954E-2</v>
      </c>
      <c r="M134" s="172"/>
      <c r="N134" s="172"/>
      <c r="O134" s="172"/>
    </row>
    <row r="135" spans="1:15" x14ac:dyDescent="0.25">
      <c r="A135" s="150"/>
      <c r="B135" s="177" t="s">
        <v>80</v>
      </c>
      <c r="C135" s="160">
        <f>'Share Summary - Severities'!D45</f>
        <v>5.994539522344107E-2</v>
      </c>
      <c r="D135" s="160">
        <f t="shared" si="38"/>
        <v>5.8834036589667238E-2</v>
      </c>
      <c r="E135" s="160">
        <f t="shared" si="38"/>
        <v>5.7308734436546931E-2</v>
      </c>
      <c r="F135" s="160">
        <f t="shared" si="38"/>
        <v>5.4966316116326096E-2</v>
      </c>
      <c r="G135" s="160">
        <f t="shared" si="38"/>
        <v>5.2343846919732089E-2</v>
      </c>
      <c r="H135" s="160">
        <f>'Share Summary - Severities'!P45-'Share Summary - Severities'!P45*H$125</f>
        <v>4.8607309132051128E-2</v>
      </c>
      <c r="I135" s="160">
        <f t="shared" si="38"/>
        <v>4.8220829416427899E-2</v>
      </c>
      <c r="J135" s="160">
        <f>'Calculation for CBC Simulator'!S69</f>
        <v>4.8520491679097708E-2</v>
      </c>
      <c r="K135" s="160">
        <f t="shared" si="38"/>
        <v>4.8259641309760438E-2</v>
      </c>
      <c r="M135" s="172"/>
      <c r="N135" s="172"/>
      <c r="O135" s="172"/>
    </row>
    <row r="136" spans="1:15" x14ac:dyDescent="0.25">
      <c r="A136" s="150"/>
      <c r="B136" s="181" t="s">
        <v>81</v>
      </c>
      <c r="C136" s="160">
        <f>'Share Summary - Severities'!D46</f>
        <v>9.0368859791303165E-3</v>
      </c>
      <c r="D136" s="160">
        <f t="shared" si="38"/>
        <v>8.869346483929709E-3</v>
      </c>
      <c r="E136" s="160">
        <f t="shared" si="38"/>
        <v>8.6394041907795587E-3</v>
      </c>
      <c r="F136" s="160">
        <f t="shared" si="38"/>
        <v>8.2862800317618519E-3</v>
      </c>
      <c r="G136" s="160">
        <f t="shared" si="38"/>
        <v>7.8909376535013388E-3</v>
      </c>
      <c r="H136" s="160">
        <f>'Share Summary - Severities'!P46-'Share Summary - Severities'!P46*H$125</f>
        <v>9.2418263181560031E-3</v>
      </c>
      <c r="I136" s="160">
        <f t="shared" si="38"/>
        <v>9.168343986567214E-3</v>
      </c>
      <c r="J136" s="160">
        <f>'Calculation for CBC Simulator'!S70</f>
        <v>9.6347466149591179E-3</v>
      </c>
      <c r="K136" s="160">
        <f t="shared" si="38"/>
        <v>9.5829493819548674E-3</v>
      </c>
      <c r="M136" s="172"/>
      <c r="N136" s="172"/>
      <c r="O136" s="172"/>
    </row>
    <row r="137" spans="1:15" x14ac:dyDescent="0.25">
      <c r="A137" s="150"/>
      <c r="B137" s="173" t="s">
        <v>267</v>
      </c>
      <c r="C137" s="213">
        <f>SUM(C122:C136)</f>
        <v>1</v>
      </c>
      <c r="D137" s="213">
        <f t="shared" ref="D137:K137" si="39">SUM(D122:D136)</f>
        <v>1.0000000000000002</v>
      </c>
      <c r="E137" s="213">
        <f t="shared" si="39"/>
        <v>1</v>
      </c>
      <c r="F137" s="213">
        <f t="shared" si="39"/>
        <v>1</v>
      </c>
      <c r="G137" s="213">
        <f t="shared" si="39"/>
        <v>0.99999999999999989</v>
      </c>
      <c r="H137" s="213">
        <f t="shared" si="39"/>
        <v>1.0000000000000002</v>
      </c>
      <c r="I137" s="213">
        <f t="shared" si="39"/>
        <v>1</v>
      </c>
      <c r="J137" s="213">
        <f t="shared" si="39"/>
        <v>1.0000000000000002</v>
      </c>
      <c r="K137" s="213">
        <f t="shared" si="39"/>
        <v>1.0000000000000002</v>
      </c>
    </row>
    <row r="138" spans="1:15" x14ac:dyDescent="0.25">
      <c r="A138" s="150"/>
      <c r="B138" s="171"/>
    </row>
    <row r="139" spans="1:15" x14ac:dyDescent="0.25">
      <c r="A139" s="150"/>
      <c r="B139" s="177"/>
    </row>
    <row r="140" spans="1:15" x14ac:dyDescent="0.25">
      <c r="A140" s="150"/>
      <c r="B140" s="149" t="s">
        <v>269</v>
      </c>
    </row>
    <row r="141" spans="1:15" x14ac:dyDescent="0.25">
      <c r="A141" s="150"/>
      <c r="B141" s="163"/>
    </row>
    <row r="142" spans="1:15" x14ac:dyDescent="0.25">
      <c r="A142" s="150"/>
      <c r="B142" s="171" t="s">
        <v>66</v>
      </c>
    </row>
    <row r="143" spans="1:15" x14ac:dyDescent="0.25">
      <c r="A143" s="150"/>
      <c r="B143" s="173" t="s">
        <v>67</v>
      </c>
      <c r="C143" s="160">
        <f>'Share Summary - Severities'!E32</f>
        <v>0</v>
      </c>
      <c r="D143" s="160">
        <f>0.16855*$H$143</f>
        <v>4.7562008728068463E-3</v>
      </c>
      <c r="E143" s="160">
        <f>0.40825*$H$143</f>
        <v>1.152013649554076E-2</v>
      </c>
      <c r="F143" s="160">
        <f>0.65115*$H$143</f>
        <v>1.8374370799929859E-2</v>
      </c>
      <c r="G143" s="160">
        <f>0.810675*$H$143</f>
        <v>2.287590117213106E-2</v>
      </c>
      <c r="H143" s="160">
        <f>'Share Summary - Severities'!Q32-'Share Summary - Severities'!Q32*H$146</f>
        <v>2.8218338017246197E-2</v>
      </c>
      <c r="I143" s="160">
        <f>H143-H143*($I$146-$H$146)</f>
        <v>2.7989764064625656E-2</v>
      </c>
      <c r="J143" s="160">
        <f>'Calculation for CBC Simulator'!T56</f>
        <v>3.0495631113463661E-2</v>
      </c>
      <c r="K143" s="160">
        <f>J143-J143*($K$146-$J$146)</f>
        <v>3.0332597607435723E-2</v>
      </c>
      <c r="M143" s="172"/>
      <c r="N143" s="172"/>
      <c r="O143" s="172"/>
    </row>
    <row r="144" spans="1:15" x14ac:dyDescent="0.25">
      <c r="A144" s="150"/>
      <c r="B144" s="173" t="s">
        <v>68</v>
      </c>
      <c r="C144" s="160">
        <f>'Share Summary - Severities'!E33</f>
        <v>0</v>
      </c>
      <c r="D144" s="160">
        <f>0.16855*$H$144</f>
        <v>9.7421624293533363E-3</v>
      </c>
      <c r="E144" s="160">
        <f>0.40825*$H$144</f>
        <v>2.3596783220311477E-2</v>
      </c>
      <c r="F144" s="160">
        <f>0.65115*$H$144</f>
        <v>3.7636363487828096E-2</v>
      </c>
      <c r="G144" s="160">
        <f>0.8106*$H$144</f>
        <v>4.6852547405718273E-2</v>
      </c>
      <c r="H144" s="160">
        <f>'Share Summary - Severities'!Q33-'Share Summary - Severities'!Q33*H$146</f>
        <v>5.779983642452291E-2</v>
      </c>
      <c r="I144" s="160">
        <f t="shared" ref="I144:I145" si="40">H144-H144*($I$146-$H$146)</f>
        <v>5.7331646658552303E-2</v>
      </c>
      <c r="J144" s="160">
        <f>'Calculation for CBC Simulator'!T57</f>
        <v>5.3693496849900983E-2</v>
      </c>
      <c r="K144" s="160">
        <f t="shared" ref="K144:K145" si="41">J144-J144*($K$146-$J$146)</f>
        <v>5.3406444615770481E-2</v>
      </c>
      <c r="M144" s="172"/>
      <c r="N144" s="172"/>
      <c r="O144" s="172"/>
    </row>
    <row r="145" spans="1:15" x14ac:dyDescent="0.25">
      <c r="A145" s="150"/>
      <c r="B145" s="173" t="s">
        <v>69</v>
      </c>
      <c r="C145" s="160">
        <f>'Share Summary - Severities'!E34</f>
        <v>0</v>
      </c>
      <c r="D145" s="160">
        <f>0.1428*$H$145</f>
        <v>2.9723011896298154E-3</v>
      </c>
      <c r="E145" s="160">
        <f>0.305882*$H$145</f>
        <v>6.3667607316971091E-3</v>
      </c>
      <c r="F145" s="160">
        <f>0.52941*$H$145</f>
        <v>1.1019369557436419E-2</v>
      </c>
      <c r="G145" s="160">
        <f>0.7647*$H$145</f>
        <v>1.5916797757072269E-2</v>
      </c>
      <c r="H145" s="160">
        <f>'Share Summary - Severities'!Q34-'Share Summary - Severities'!Q34*H$146</f>
        <v>2.0814434101049127E-2</v>
      </c>
      <c r="I145" s="160">
        <f t="shared" si="40"/>
        <v>2.0645833190849214E-2</v>
      </c>
      <c r="J145" s="160">
        <f>'Calculation for CBC Simulator'!T58</f>
        <v>1.8074550221337988E-2</v>
      </c>
      <c r="K145" s="160">
        <f t="shared" si="41"/>
        <v>1.7977921386817433E-2</v>
      </c>
      <c r="M145" s="172"/>
      <c r="N145" s="172"/>
      <c r="O145" s="172"/>
    </row>
    <row r="146" spans="1:15" x14ac:dyDescent="0.25">
      <c r="A146" s="150"/>
      <c r="B146" s="173" t="s">
        <v>70</v>
      </c>
      <c r="C146" s="160">
        <f>'Share Summary - Severities'!E35</f>
        <v>0</v>
      </c>
      <c r="D146" s="175">
        <v>0</v>
      </c>
      <c r="E146" s="176">
        <v>0</v>
      </c>
      <c r="F146" s="175">
        <f>0.16*$J$146</f>
        <v>1.2960307016286672E-2</v>
      </c>
      <c r="G146" s="175">
        <f>0.48*$J$146</f>
        <v>3.8880921048860012E-2</v>
      </c>
      <c r="H146" s="175">
        <f>0.72*$J$146</f>
        <v>5.8321381573290018E-2</v>
      </c>
      <c r="I146" s="175">
        <f>0.82*$J$146</f>
        <v>6.6421573458469191E-2</v>
      </c>
      <c r="J146" s="174">
        <f>'Calculation for CBC Simulator'!T59</f>
        <v>8.1001918851791699E-2</v>
      </c>
      <c r="K146" s="175">
        <f>1.066*J146</f>
        <v>8.6348045496009954E-2</v>
      </c>
      <c r="L146" s="160"/>
      <c r="M146" s="172"/>
      <c r="N146" s="172"/>
      <c r="O146" s="172"/>
    </row>
    <row r="147" spans="1:15" x14ac:dyDescent="0.25">
      <c r="A147" s="150"/>
      <c r="B147" s="177" t="s">
        <v>71</v>
      </c>
      <c r="C147" s="160">
        <f>'Share Summary - Severities'!E36</f>
        <v>0.16334955835670614</v>
      </c>
      <c r="D147" s="160">
        <f>(C147/SUM(C$147:C$157))*(1-SUM(D$143:D$146))</f>
        <v>0.16049573302777406</v>
      </c>
      <c r="E147" s="160">
        <f>(D147/SUM(D$147:D$157))*(1-SUM(E$143:E$146))</f>
        <v>0.15657321747658823</v>
      </c>
      <c r="F147" s="160">
        <f t="shared" ref="F147:K147" si="42">(E147/SUM(E$147:E$157))*(1-SUM(F$143:F$146))</f>
        <v>0.15028316006971176</v>
      </c>
      <c r="G147" s="160">
        <f t="shared" si="42"/>
        <v>0.14300826391071214</v>
      </c>
      <c r="H147" s="160">
        <f>'Share Summary - Severities'!Q36-'Share Summary - Severities'!Q36*H$146</f>
        <v>0.13425899173939845</v>
      </c>
      <c r="I147" s="160">
        <f t="shared" si="42"/>
        <v>0.13309549499706336</v>
      </c>
      <c r="J147" s="160">
        <f>'Calculation for CBC Simulator'!T60</f>
        <v>0.1401233233342753</v>
      </c>
      <c r="K147" s="160">
        <f t="shared" si="42"/>
        <v>0.13929991052492832</v>
      </c>
      <c r="M147" s="172"/>
      <c r="N147" s="172"/>
      <c r="O147" s="172"/>
    </row>
    <row r="148" spans="1:15" x14ac:dyDescent="0.25">
      <c r="A148" s="150"/>
      <c r="B148" s="171" t="s">
        <v>72</v>
      </c>
      <c r="C148" s="160">
        <f>'Share Summary - Severities'!E37</f>
        <v>8.9774468387768452E-2</v>
      </c>
      <c r="D148" s="160">
        <f t="shared" ref="D148:D157" si="43">(C148/SUM(C$147:C$157))*(1-SUM(D$143:D$146))</f>
        <v>8.8206048770636938E-2</v>
      </c>
      <c r="E148" s="160">
        <f t="shared" ref="E148:K157" si="44">(D148/SUM(D$147:D$157))*(1-SUM(E$143:E$146))</f>
        <v>8.6050293028821626E-2</v>
      </c>
      <c r="F148" s="160">
        <f t="shared" si="44"/>
        <v>8.2593371776559801E-2</v>
      </c>
      <c r="G148" s="160">
        <f t="shared" si="44"/>
        <v>7.8595197910523176E-2</v>
      </c>
      <c r="H148" s="160">
        <f>'Share Summary - Severities'!Q37-'Share Summary - Severities'!Q37*H$146</f>
        <v>6.6218601763271531E-2</v>
      </c>
      <c r="I148" s="160">
        <f t="shared" si="44"/>
        <v>6.5644747256877647E-2</v>
      </c>
      <c r="J148" s="160">
        <f>'Calculation for CBC Simulator'!T61</f>
        <v>6.5174970082222144E-2</v>
      </c>
      <c r="K148" s="160">
        <f t="shared" si="44"/>
        <v>6.47919795568941E-2</v>
      </c>
      <c r="M148" s="172"/>
      <c r="N148" s="172"/>
      <c r="O148" s="172"/>
    </row>
    <row r="149" spans="1:15" x14ac:dyDescent="0.25">
      <c r="A149" s="150"/>
      <c r="B149" s="177" t="s">
        <v>73</v>
      </c>
      <c r="C149" s="160">
        <f>'Share Summary - Severities'!E38</f>
        <v>2.6532886733458178E-2</v>
      </c>
      <c r="D149" s="160">
        <f t="shared" si="43"/>
        <v>2.6069339571339264E-2</v>
      </c>
      <c r="E149" s="160">
        <f t="shared" si="44"/>
        <v>2.5432204938856375E-2</v>
      </c>
      <c r="F149" s="160">
        <f t="shared" si="44"/>
        <v>2.4410510222307717E-2</v>
      </c>
      <c r="G149" s="160">
        <f t="shared" si="44"/>
        <v>2.3228848038912644E-2</v>
      </c>
      <c r="H149" s="160">
        <f>'Share Summary - Severities'!Q38-'Share Summary - Severities'!Q38*H$146</f>
        <v>2.2355635992782213E-2</v>
      </c>
      <c r="I149" s="160">
        <f t="shared" si="44"/>
        <v>2.2161900665908021E-2</v>
      </c>
      <c r="J149" s="160">
        <f>'Calculation for CBC Simulator'!T62</f>
        <v>1.8803143661295155E-2</v>
      </c>
      <c r="K149" s="160">
        <f t="shared" si="44"/>
        <v>1.8692649926360206E-2</v>
      </c>
      <c r="M149" s="172"/>
      <c r="N149" s="172"/>
      <c r="O149" s="172"/>
    </row>
    <row r="150" spans="1:15" x14ac:dyDescent="0.25">
      <c r="A150" s="150"/>
      <c r="B150" s="177" t="s">
        <v>74</v>
      </c>
      <c r="C150" s="160">
        <f>'Share Summary - Severities'!E39</f>
        <v>3.6704225686747777E-2</v>
      </c>
      <c r="D150" s="160">
        <f t="shared" si="43"/>
        <v>3.6062978474343664E-2</v>
      </c>
      <c r="E150" s="160">
        <f t="shared" si="44"/>
        <v>3.5181599317283992E-2</v>
      </c>
      <c r="F150" s="160">
        <f t="shared" si="44"/>
        <v>3.3768239593712286E-2</v>
      </c>
      <c r="G150" s="160">
        <f t="shared" si="44"/>
        <v>3.2133589135187712E-2</v>
      </c>
      <c r="H150" s="160">
        <f>'Share Summary - Severities'!Q39-'Share Summary - Severities'!Q39*H$146</f>
        <v>3.0566593969713542E-2</v>
      </c>
      <c r="I150" s="160">
        <f t="shared" si="44"/>
        <v>3.0301701972184816E-2</v>
      </c>
      <c r="J150" s="160">
        <f>'Calculation for CBC Simulator'!T63</f>
        <v>3.4806912977757218E-2</v>
      </c>
      <c r="K150" s="160">
        <f t="shared" si="44"/>
        <v>3.4602375593703473E-2</v>
      </c>
      <c r="M150" s="172"/>
      <c r="N150" s="172"/>
      <c r="O150" s="172"/>
    </row>
    <row r="151" spans="1:15" x14ac:dyDescent="0.25">
      <c r="A151" s="150"/>
      <c r="B151" s="177" t="s">
        <v>75</v>
      </c>
      <c r="C151" s="160">
        <f>'Share Summary - Severities'!E40</f>
        <v>0.18668343097798704</v>
      </c>
      <c r="D151" s="160">
        <f t="shared" si="43"/>
        <v>0.18342194738919437</v>
      </c>
      <c r="E151" s="160">
        <f t="shared" si="44"/>
        <v>0.17893911518244407</v>
      </c>
      <c r="F151" s="160">
        <f t="shared" si="44"/>
        <v>0.17175054663302691</v>
      </c>
      <c r="G151" s="160">
        <f t="shared" si="44"/>
        <v>0.16343645880424354</v>
      </c>
      <c r="H151" s="160">
        <f>'Share Summary - Severities'!Q40-'Share Summary - Severities'!Q40*H$146</f>
        <v>0.14821332324532774</v>
      </c>
      <c r="I151" s="160">
        <f t="shared" si="44"/>
        <v>0.14692889740142356</v>
      </c>
      <c r="J151" s="160">
        <f>'Calculation for CBC Simulator'!T64</f>
        <v>0.14952858610856923</v>
      </c>
      <c r="K151" s="160">
        <f t="shared" si="44"/>
        <v>0.14864990474250131</v>
      </c>
      <c r="M151" s="172"/>
      <c r="N151" s="172"/>
      <c r="O151" s="172"/>
    </row>
    <row r="152" spans="1:15" x14ac:dyDescent="0.25">
      <c r="A152" s="150"/>
      <c r="B152" s="181" t="s">
        <v>76</v>
      </c>
      <c r="C152" s="160">
        <f>'Share Summary - Severities'!E41</f>
        <v>2.0221370116470211E-2</v>
      </c>
      <c r="D152" s="160">
        <f t="shared" si="43"/>
        <v>1.9868089343601052E-2</v>
      </c>
      <c r="E152" s="160">
        <f t="shared" si="44"/>
        <v>1.9382513260346936E-2</v>
      </c>
      <c r="F152" s="160">
        <f t="shared" si="44"/>
        <v>1.8603854412671685E-2</v>
      </c>
      <c r="G152" s="160">
        <f t="shared" si="44"/>
        <v>1.7703280396617241E-2</v>
      </c>
      <c r="H152" s="160">
        <f>'Share Summary - Severities'!Q41-'Share Summary - Severities'!Q41*H$146</f>
        <v>1.6586298043445882E-2</v>
      </c>
      <c r="I152" s="160">
        <f t="shared" si="44"/>
        <v>1.6442560156761859E-2</v>
      </c>
      <c r="J152" s="160">
        <f>'Calculation for CBC Simulator'!T65</f>
        <v>1.8069813213522513E-2</v>
      </c>
      <c r="K152" s="160">
        <f t="shared" si="44"/>
        <v>1.7963628780349839E-2</v>
      </c>
      <c r="M152" s="182"/>
      <c r="N152" s="182"/>
      <c r="O152" s="182"/>
    </row>
    <row r="153" spans="1:15" x14ac:dyDescent="0.25">
      <c r="A153" s="150"/>
      <c r="B153" s="177" t="s">
        <v>77</v>
      </c>
      <c r="C153" s="160">
        <f>'Share Summary - Severities'!E42</f>
        <v>0.1213223468483457</v>
      </c>
      <c r="D153" s="160">
        <f t="shared" si="43"/>
        <v>0.11920276483120167</v>
      </c>
      <c r="E153" s="160">
        <f t="shared" si="44"/>
        <v>0.11628944938054217</v>
      </c>
      <c r="F153" s="160">
        <f t="shared" si="44"/>
        <v>0.11161772247726741</v>
      </c>
      <c r="G153" s="160">
        <f t="shared" si="44"/>
        <v>0.10621453997731538</v>
      </c>
      <c r="H153" s="160">
        <f>'Share Summary - Severities'!Q42-'Share Summary - Severities'!Q42*H$146</f>
        <v>0.10535465191675664</v>
      </c>
      <c r="I153" s="160">
        <f t="shared" si="44"/>
        <v>0.10444164197450317</v>
      </c>
      <c r="J153" s="160">
        <f>'Calculation for CBC Simulator'!T66</f>
        <v>9.6993134553668287E-2</v>
      </c>
      <c r="K153" s="160">
        <f t="shared" si="44"/>
        <v>9.6423169557764796E-2</v>
      </c>
      <c r="L153" s="172"/>
      <c r="M153" s="179"/>
      <c r="N153" s="179"/>
      <c r="O153" s="179"/>
    </row>
    <row r="154" spans="1:15" x14ac:dyDescent="0.25">
      <c r="A154" s="150"/>
      <c r="B154" s="177" t="s">
        <v>78</v>
      </c>
      <c r="C154" s="160">
        <f>'Share Summary - Severities'!E43</f>
        <v>0.2391107423920906</v>
      </c>
      <c r="D154" s="160">
        <f t="shared" si="43"/>
        <v>0.23493331883537555</v>
      </c>
      <c r="E154" s="160">
        <f t="shared" si="44"/>
        <v>0.22919154876312078</v>
      </c>
      <c r="F154" s="160">
        <f t="shared" si="44"/>
        <v>0.21998417586675351</v>
      </c>
      <c r="G154" s="160">
        <f t="shared" si="44"/>
        <v>0.2093351980617128</v>
      </c>
      <c r="H154" s="160">
        <f>'Share Summary - Severities'!Q43-'Share Summary - Severities'!Q43*H$146</f>
        <v>0.21086272596825506</v>
      </c>
      <c r="I154" s="160">
        <f t="shared" si="44"/>
        <v>0.20903537651802101</v>
      </c>
      <c r="J154" s="160">
        <f>'Calculation for CBC Simulator'!T67</f>
        <v>0.19793162923301391</v>
      </c>
      <c r="K154" s="160">
        <f t="shared" si="44"/>
        <v>0.19676851494905864</v>
      </c>
      <c r="M154" s="179"/>
      <c r="N154" s="179"/>
      <c r="O154" s="179"/>
    </row>
    <row r="155" spans="1:15" x14ac:dyDescent="0.25">
      <c r="A155" s="150"/>
      <c r="B155" s="177" t="s">
        <v>79</v>
      </c>
      <c r="C155" s="160">
        <f>'Share Summary - Severities'!E44</f>
        <v>2.7888022438969602E-2</v>
      </c>
      <c r="D155" s="160">
        <f t="shared" si="43"/>
        <v>2.7400800155598853E-2</v>
      </c>
      <c r="E155" s="160">
        <f t="shared" si="44"/>
        <v>2.6731124627797299E-2</v>
      </c>
      <c r="F155" s="160">
        <f t="shared" si="44"/>
        <v>2.5657248065962219E-2</v>
      </c>
      <c r="G155" s="160">
        <f t="shared" si="44"/>
        <v>2.4415233888731812E-2</v>
      </c>
      <c r="H155" s="160">
        <f>'Share Summary - Severities'!Q44-'Share Summary - Severities'!Q44*H$146</f>
        <v>2.1296454938326281E-2</v>
      </c>
      <c r="I155" s="160">
        <f t="shared" si="44"/>
        <v>2.1111898540106602E-2</v>
      </c>
      <c r="J155" s="160">
        <f>'Calculation for CBC Simulator'!T68</f>
        <v>2.2340192021653195E-2</v>
      </c>
      <c r="K155" s="160">
        <f t="shared" si="44"/>
        <v>2.2208913374842796E-2</v>
      </c>
      <c r="M155" s="172"/>
      <c r="N155" s="172"/>
      <c r="O155" s="172"/>
    </row>
    <row r="156" spans="1:15" x14ac:dyDescent="0.25">
      <c r="A156" s="150"/>
      <c r="B156" s="177" t="s">
        <v>80</v>
      </c>
      <c r="C156" s="160">
        <f>'Share Summary - Severities'!E45</f>
        <v>7.0034817889301645E-2</v>
      </c>
      <c r="D156" s="160">
        <f t="shared" si="43"/>
        <v>6.8811263083214044E-2</v>
      </c>
      <c r="E156" s="160">
        <f t="shared" si="44"/>
        <v>6.7129515883779536E-2</v>
      </c>
      <c r="F156" s="160">
        <f t="shared" si="44"/>
        <v>6.4432704031727406E-2</v>
      </c>
      <c r="G156" s="160">
        <f t="shared" si="44"/>
        <v>6.1313650434125802E-2</v>
      </c>
      <c r="H156" s="160">
        <f>'Share Summary - Severities'!Q45-'Share Summary - Severities'!Q45*H$146</f>
        <v>6.2236858404019851E-2</v>
      </c>
      <c r="I156" s="160">
        <f t="shared" si="44"/>
        <v>6.1697509932322675E-2</v>
      </c>
      <c r="J156" s="160">
        <f>'Calculation for CBC Simulator'!T69</f>
        <v>5.6794721847699688E-2</v>
      </c>
      <c r="K156" s="160">
        <f t="shared" si="44"/>
        <v>5.6460976541351716E-2</v>
      </c>
      <c r="M156" s="172"/>
      <c r="N156" s="172"/>
      <c r="O156" s="172"/>
    </row>
    <row r="157" spans="1:15" x14ac:dyDescent="0.25">
      <c r="A157" s="150"/>
      <c r="B157" s="181" t="s">
        <v>81</v>
      </c>
      <c r="C157" s="160">
        <f>'Share Summary - Severities'!E46</f>
        <v>1.8378130172154682E-2</v>
      </c>
      <c r="D157" s="160">
        <f t="shared" si="43"/>
        <v>1.8057052025930526E-2</v>
      </c>
      <c r="E157" s="160">
        <f t="shared" si="44"/>
        <v>1.7615737692869553E-2</v>
      </c>
      <c r="F157" s="160">
        <f t="shared" si="44"/>
        <v>1.6908055988818251E-2</v>
      </c>
      <c r="G157" s="160">
        <f t="shared" si="44"/>
        <v>1.6089572058136024E-2</v>
      </c>
      <c r="H157" s="160">
        <f>'Share Summary - Severities'!Q46-'Share Summary - Severities'!Q46*H$146</f>
        <v>1.6895873902594536E-2</v>
      </c>
      <c r="I157" s="160">
        <f t="shared" si="44"/>
        <v>1.6749453212330966E-2</v>
      </c>
      <c r="J157" s="160">
        <f>'Calculation for CBC Simulator'!T70</f>
        <v>1.6167975929829121E-2</v>
      </c>
      <c r="K157" s="160">
        <f t="shared" si="44"/>
        <v>1.6072967346211137E-2</v>
      </c>
      <c r="M157" s="172"/>
      <c r="N157" s="172"/>
      <c r="O157" s="172"/>
    </row>
    <row r="158" spans="1:15" x14ac:dyDescent="0.25">
      <c r="A158" s="150"/>
      <c r="B158" s="173" t="s">
        <v>267</v>
      </c>
      <c r="C158" s="213">
        <f>SUM(C143:C157)</f>
        <v>1</v>
      </c>
      <c r="D158" s="213">
        <f t="shared" ref="D158:K158" si="45">SUM(D143:D157)</f>
        <v>1</v>
      </c>
      <c r="E158" s="213">
        <f t="shared" si="45"/>
        <v>0.99999999999999989</v>
      </c>
      <c r="F158" s="213">
        <f t="shared" si="45"/>
        <v>1</v>
      </c>
      <c r="G158" s="213">
        <f t="shared" si="45"/>
        <v>0.99999999999999978</v>
      </c>
      <c r="H158" s="213">
        <f t="shared" si="45"/>
        <v>1</v>
      </c>
      <c r="I158" s="213">
        <f t="shared" si="45"/>
        <v>1</v>
      </c>
      <c r="J158" s="213">
        <f t="shared" si="45"/>
        <v>1.0000000000000002</v>
      </c>
      <c r="K158" s="213">
        <f t="shared" si="45"/>
        <v>0.99999999999999989</v>
      </c>
    </row>
    <row r="159" spans="1:15" x14ac:dyDescent="0.25">
      <c r="A159" s="150"/>
      <c r="B159" s="177"/>
    </row>
    <row r="160" spans="1:15" x14ac:dyDescent="0.25">
      <c r="A160" s="150"/>
      <c r="B160" s="177"/>
    </row>
    <row r="161" spans="1:15" x14ac:dyDescent="0.25">
      <c r="A161" s="150"/>
      <c r="B161" s="149" t="s">
        <v>270</v>
      </c>
    </row>
    <row r="162" spans="1:15" x14ac:dyDescent="0.25">
      <c r="A162" s="150"/>
      <c r="B162" s="163"/>
    </row>
    <row r="163" spans="1:15" x14ac:dyDescent="0.25">
      <c r="A163" s="150"/>
      <c r="B163" s="171" t="s">
        <v>66</v>
      </c>
    </row>
    <row r="164" spans="1:15" x14ac:dyDescent="0.25">
      <c r="A164" s="150"/>
      <c r="B164" s="173" t="s">
        <v>67</v>
      </c>
      <c r="C164" s="160">
        <f>'Share Summary - Subtypes'!C32</f>
        <v>0</v>
      </c>
      <c r="D164" s="160">
        <f>0.16855*$H$164</f>
        <v>4.1490351859571842E-3</v>
      </c>
      <c r="E164" s="160">
        <f>0.40825*$H$164</f>
        <v>1.0049502311877902E-2</v>
      </c>
      <c r="F164" s="160">
        <f>0.65115*$H$164</f>
        <v>1.6028740797009909E-2</v>
      </c>
      <c r="G164" s="160">
        <f>0.810675*$H$164</f>
        <v>1.9955616133941503E-2</v>
      </c>
      <c r="H164" s="160">
        <f>'Share Summary - Subtypes'!R32-'Share Summary - Subtypes'!R32*H$167</f>
        <v>2.4616049753528234E-2</v>
      </c>
      <c r="I164" s="160">
        <f>H164-H164*($I$167-$H$167)</f>
        <v>2.45497214278797E-2</v>
      </c>
      <c r="J164" s="160">
        <f>'Calculation for CBC Simulator'!V78</f>
        <v>3.0852639518800556E-2</v>
      </c>
      <c r="K164" s="160">
        <f>J164-J164*($K$167-$J$167)</f>
        <v>3.0797771796259268E-2</v>
      </c>
      <c r="M164" s="172"/>
      <c r="N164" s="172"/>
      <c r="O164" s="172"/>
    </row>
    <row r="165" spans="1:15" x14ac:dyDescent="0.25">
      <c r="A165" s="150"/>
      <c r="B165" s="173" t="s">
        <v>68</v>
      </c>
      <c r="C165" s="160">
        <f>'Share Summary - Subtypes'!C33</f>
        <v>0</v>
      </c>
      <c r="D165" s="160">
        <f>0.16855*$H$165</f>
        <v>5.6616527526076078E-3</v>
      </c>
      <c r="E165" s="160">
        <f>0.40825*$H$165</f>
        <v>1.3713258595384491E-2</v>
      </c>
      <c r="F165" s="160">
        <f>0.65115*$H$165</f>
        <v>2.1872353544114174E-2</v>
      </c>
      <c r="G165" s="160">
        <f>0.8106*$H$165</f>
        <v>2.7228334151668507E-2</v>
      </c>
      <c r="H165" s="160">
        <f>'Share Summary - Subtypes'!R33-'Share Summary - Subtypes'!R33*H$167</f>
        <v>3.3590345610249824E-2</v>
      </c>
      <c r="I165" s="160">
        <f t="shared" ref="I165:I166" si="46">H165-H165*($I$167-$H$167)</f>
        <v>3.3499835906028737E-2</v>
      </c>
      <c r="J165" s="160">
        <f>'Calculation for CBC Simulator'!V79</f>
        <v>3.909862328924063E-2</v>
      </c>
      <c r="K165" s="160">
        <f t="shared" ref="K165:K166" si="47">J165-J165*($K$167-$J$167)</f>
        <v>3.9029091072618677E-2</v>
      </c>
      <c r="M165" s="172"/>
      <c r="N165" s="172"/>
      <c r="O165" s="172"/>
    </row>
    <row r="166" spans="1:15" x14ac:dyDescent="0.25">
      <c r="A166" s="150"/>
      <c r="B166" s="173" t="s">
        <v>69</v>
      </c>
      <c r="C166" s="160">
        <f>'Share Summary - Subtypes'!C34</f>
        <v>0</v>
      </c>
      <c r="D166" s="160">
        <f>0.1428*$H$166</f>
        <v>2.6264367495786728E-3</v>
      </c>
      <c r="E166" s="160">
        <f>0.305882*$H$166</f>
        <v>5.6259084442200529E-3</v>
      </c>
      <c r="F166" s="160">
        <f>0.52941*$H$166</f>
        <v>9.737128008364463E-3</v>
      </c>
      <c r="G166" s="160">
        <f>0.7647*$H$166</f>
        <v>1.4064679148479069E-2</v>
      </c>
      <c r="H166" s="160">
        <f>'Share Summary - Subtypes'!R34-'Share Summary - Subtypes'!R34*H$167</f>
        <v>1.8392414212735804E-2</v>
      </c>
      <c r="I166" s="160">
        <f t="shared" si="46"/>
        <v>1.8342855569022459E-2</v>
      </c>
      <c r="J166" s="160">
        <f>'Calculation for CBC Simulator'!V80</f>
        <v>1.7906640137017229E-2</v>
      </c>
      <c r="K166" s="160">
        <f t="shared" si="47"/>
        <v>1.7874795323153385E-2</v>
      </c>
      <c r="M166" s="172"/>
      <c r="N166" s="172"/>
      <c r="O166" s="172"/>
    </row>
    <row r="167" spans="1:15" x14ac:dyDescent="0.25">
      <c r="A167" s="150"/>
      <c r="B167" s="173" t="s">
        <v>70</v>
      </c>
      <c r="C167" s="160">
        <f>'Share Summary - Subtypes'!C35</f>
        <v>0</v>
      </c>
      <c r="D167" s="175">
        <v>0</v>
      </c>
      <c r="E167" s="176">
        <v>0</v>
      </c>
      <c r="F167" s="175">
        <f>0.16*$J$167</f>
        <v>4.3112246725307323E-3</v>
      </c>
      <c r="G167" s="175">
        <f>0.48*$J$167</f>
        <v>1.2933674017592196E-2</v>
      </c>
      <c r="H167" s="175">
        <f>0.72*$J$167</f>
        <v>1.9400511026388297E-2</v>
      </c>
      <c r="I167" s="175">
        <f>0.82*$J$167</f>
        <v>2.2095026446720002E-2</v>
      </c>
      <c r="J167" s="174">
        <f>'Calculation for CBC Simulator'!V81</f>
        <v>2.6945154203317077E-2</v>
      </c>
      <c r="K167" s="175">
        <f>1.066*J167</f>
        <v>2.8723534380736007E-2</v>
      </c>
      <c r="L167" s="160"/>
      <c r="M167" s="172"/>
      <c r="N167" s="172"/>
      <c r="O167" s="172"/>
    </row>
    <row r="168" spans="1:15" x14ac:dyDescent="0.25">
      <c r="A168" s="150"/>
      <c r="B168" s="177" t="s">
        <v>71</v>
      </c>
      <c r="C168" s="160">
        <f>'Share Summary - Subtypes'!C36</f>
        <v>0.11253143182853084</v>
      </c>
      <c r="D168" s="160">
        <f>(C168/SUM(C$168:C$178))*(1-SUM(D$164:D$167))</f>
        <v>0.11113186437954413</v>
      </c>
      <c r="E168" s="160">
        <f>(D168/SUM(D$168:D$178))*(1-SUM(E$164:E$167))</f>
        <v>0.10922428278687329</v>
      </c>
      <c r="F168" s="160">
        <f>(E168/SUM(E$168:E$178))*(1-SUM(F$164:F$167))</f>
        <v>0.10668548617244261</v>
      </c>
      <c r="G168" s="160">
        <f>(F168/SUM(F$168:F$178))*(1-SUM(G$164:G$167))</f>
        <v>0.10418359100477459</v>
      </c>
      <c r="H168" s="160">
        <f>'Share Summary - Subtypes'!R36-'Share Summary - Subtypes'!R36*H$167</f>
        <v>9.9847180979716177E-2</v>
      </c>
      <c r="I168" s="160">
        <f>(H168/SUM(H$168:H$178))*(1-SUM(I$164:I$167))</f>
        <v>9.9572367422085528E-2</v>
      </c>
      <c r="J168" s="160">
        <f>'Calculation for CBC Simulator'!V82</f>
        <v>0.10214650852281892</v>
      </c>
      <c r="K168" s="160">
        <f>(J168/SUM(J$168:J$178))*(1-SUM(K$164:K$167))</f>
        <v>0.10195932365815029</v>
      </c>
      <c r="M168" s="172"/>
      <c r="N168" s="172"/>
      <c r="O168" s="172"/>
    </row>
    <row r="169" spans="1:15" x14ac:dyDescent="0.25">
      <c r="A169" s="150"/>
      <c r="B169" s="171" t="s">
        <v>72</v>
      </c>
      <c r="C169" s="160">
        <f>'Share Summary - Subtypes'!C37</f>
        <v>0.14512251997626405</v>
      </c>
      <c r="D169" s="160">
        <f t="shared" ref="D169:D178" si="48">(C169/SUM(C$168:C$178))*(1-SUM(D$164:D$167))</f>
        <v>0.1433176131002617</v>
      </c>
      <c r="E169" s="160">
        <f t="shared" ref="E169:K178" si="49">(D169/SUM(D$168:D$178))*(1-SUM(E$164:E$167))</f>
        <v>0.14085756222122775</v>
      </c>
      <c r="F169" s="160">
        <f t="shared" si="49"/>
        <v>0.1375834853130552</v>
      </c>
      <c r="G169" s="160">
        <f t="shared" si="49"/>
        <v>0.13435699716171218</v>
      </c>
      <c r="H169" s="160">
        <f>'Share Summary - Subtypes'!R37-'Share Summary - Subtypes'!R37*H$167</f>
        <v>0.12144348104763436</v>
      </c>
      <c r="I169" s="160">
        <f t="shared" si="49"/>
        <v>0.12110922709323849</v>
      </c>
      <c r="J169" s="160">
        <f>'Calculation for CBC Simulator'!V83</f>
        <v>0.11740043034150269</v>
      </c>
      <c r="K169" s="160">
        <f t="shared" si="49"/>
        <v>0.11718529245785585</v>
      </c>
      <c r="M169" s="172"/>
      <c r="N169" s="172"/>
      <c r="O169" s="172"/>
    </row>
    <row r="170" spans="1:15" x14ac:dyDescent="0.25">
      <c r="A170" s="150"/>
      <c r="B170" s="177" t="s">
        <v>73</v>
      </c>
      <c r="C170" s="160">
        <f>'Share Summary - Subtypes'!C38</f>
        <v>0.11614832497594688</v>
      </c>
      <c r="D170" s="160">
        <f t="shared" si="48"/>
        <v>0.11470377377590206</v>
      </c>
      <c r="E170" s="160">
        <f t="shared" si="49"/>
        <v>0.11273488025750028</v>
      </c>
      <c r="F170" s="160">
        <f t="shared" si="49"/>
        <v>0.11011448372091266</v>
      </c>
      <c r="G170" s="160">
        <f t="shared" si="49"/>
        <v>0.10753217468717671</v>
      </c>
      <c r="H170" s="160">
        <f>'Share Summary - Subtypes'!R38-'Share Summary - Subtypes'!R38*H$167</f>
        <v>0.10910575585720278</v>
      </c>
      <c r="I170" s="160">
        <f t="shared" si="49"/>
        <v>0.10880545953805892</v>
      </c>
      <c r="J170" s="160">
        <f>'Calculation for CBC Simulator'!V84</f>
        <v>0.10828368690314034</v>
      </c>
      <c r="K170" s="160">
        <f t="shared" si="49"/>
        <v>0.10808525557570776</v>
      </c>
      <c r="M170" s="172"/>
      <c r="N170" s="172"/>
      <c r="O170" s="172"/>
    </row>
    <row r="171" spans="1:15" x14ac:dyDescent="0.25">
      <c r="A171" s="150"/>
      <c r="B171" s="177" t="s">
        <v>74</v>
      </c>
      <c r="C171" s="160">
        <f>'Share Summary - Subtypes'!C39</f>
        <v>0.17193316541177367</v>
      </c>
      <c r="D171" s="160">
        <f t="shared" si="48"/>
        <v>0.16979481119552028</v>
      </c>
      <c r="E171" s="160">
        <f t="shared" si="49"/>
        <v>0.16688027846293335</v>
      </c>
      <c r="F171" s="160">
        <f t="shared" si="49"/>
        <v>0.16300133254388668</v>
      </c>
      <c r="G171" s="160">
        <f t="shared" si="49"/>
        <v>0.15917876716178939</v>
      </c>
      <c r="H171" s="160">
        <f>'Share Summary - Subtypes'!R39-'Share Summary - Subtypes'!R39*H$167</f>
        <v>0.16236983309957018</v>
      </c>
      <c r="I171" s="160">
        <f t="shared" si="49"/>
        <v>0.16192293584069761</v>
      </c>
      <c r="J171" s="160">
        <f>'Calculation for CBC Simulator'!V85</f>
        <v>0.16097617745465698</v>
      </c>
      <c r="K171" s="160">
        <f t="shared" si="49"/>
        <v>0.16068118642238891</v>
      </c>
      <c r="M171" s="172"/>
      <c r="N171" s="172"/>
      <c r="O171" s="172"/>
    </row>
    <row r="172" spans="1:15" x14ac:dyDescent="0.25">
      <c r="A172" s="150"/>
      <c r="B172" s="177" t="s">
        <v>75</v>
      </c>
      <c r="C172" s="160">
        <f>'Share Summary - Subtypes'!C40</f>
        <v>0.23857332527880154</v>
      </c>
      <c r="D172" s="160">
        <f t="shared" si="48"/>
        <v>0.23560615908504415</v>
      </c>
      <c r="E172" s="160">
        <f t="shared" si="49"/>
        <v>0.23156197270609924</v>
      </c>
      <c r="F172" s="160">
        <f t="shared" si="49"/>
        <v>0.22617957295636348</v>
      </c>
      <c r="G172" s="160">
        <f t="shared" si="49"/>
        <v>0.22087540646749285</v>
      </c>
      <c r="H172" s="160">
        <f>'Share Summary - Subtypes'!R40-'Share Summary - Subtypes'!R40*H$167</f>
        <v>0.21269793406633861</v>
      </c>
      <c r="I172" s="160">
        <f t="shared" si="49"/>
        <v>0.21211251667760597</v>
      </c>
      <c r="J172" s="160">
        <f>'Calculation for CBC Simulator'!V86</f>
        <v>0.21055785593476217</v>
      </c>
      <c r="K172" s="160">
        <f t="shared" si="49"/>
        <v>0.21017200580304415</v>
      </c>
      <c r="M172" s="172"/>
      <c r="N172" s="172"/>
      <c r="O172" s="172"/>
    </row>
    <row r="173" spans="1:15" x14ac:dyDescent="0.25">
      <c r="A173" s="150"/>
      <c r="B173" s="181" t="s">
        <v>76</v>
      </c>
      <c r="C173" s="160">
        <f>'Share Summary - Subtypes'!C41</f>
        <v>3.2256146529882498E-2</v>
      </c>
      <c r="D173" s="160">
        <f t="shared" si="48"/>
        <v>3.1854972813531335E-2</v>
      </c>
      <c r="E173" s="160">
        <f t="shared" si="49"/>
        <v>3.1308181304962823E-2</v>
      </c>
      <c r="F173" s="160">
        <f t="shared" si="49"/>
        <v>3.0580457554593883E-2</v>
      </c>
      <c r="G173" s="160">
        <f t="shared" si="49"/>
        <v>2.9863311279820864E-2</v>
      </c>
      <c r="H173" s="160">
        <f>'Share Summary - Subtypes'!R41-'Share Summary - Subtypes'!R41*H$167</f>
        <v>3.0897363584020551E-2</v>
      </c>
      <c r="I173" s="160">
        <f t="shared" si="49"/>
        <v>3.0812323482491223E-2</v>
      </c>
      <c r="J173" s="160">
        <f>'Calculation for CBC Simulator'!V87</f>
        <v>3.0320259734296119E-2</v>
      </c>
      <c r="K173" s="160">
        <f t="shared" si="49"/>
        <v>3.0264697446390661E-2</v>
      </c>
      <c r="M173" s="182"/>
      <c r="N173" s="182"/>
      <c r="O173" s="182"/>
    </row>
    <row r="174" spans="1:15" x14ac:dyDescent="0.25">
      <c r="A174" s="150"/>
      <c r="B174" s="177" t="s">
        <v>77</v>
      </c>
      <c r="C174" s="160">
        <f>'Share Summary - Subtypes'!C42</f>
        <v>5.5666623332726657E-2</v>
      </c>
      <c r="D174" s="160">
        <f t="shared" si="48"/>
        <v>5.4974290597369635E-2</v>
      </c>
      <c r="E174" s="160">
        <f t="shared" si="49"/>
        <v>5.4030655345687649E-2</v>
      </c>
      <c r="F174" s="160">
        <f t="shared" si="49"/>
        <v>5.2774773033008475E-2</v>
      </c>
      <c r="G174" s="160">
        <f t="shared" si="49"/>
        <v>5.1537144988527891E-2</v>
      </c>
      <c r="H174" s="160">
        <f>'Share Summary - Subtypes'!R42-'Share Summary - Subtypes'!R42*H$167</f>
        <v>5.2688843334219929E-2</v>
      </c>
      <c r="I174" s="160">
        <f t="shared" si="49"/>
        <v>5.254382563475115E-2</v>
      </c>
      <c r="J174" s="160">
        <f>'Calculation for CBC Simulator'!V88</f>
        <v>4.3592763463120805E-2</v>
      </c>
      <c r="K174" s="160">
        <f t="shared" si="49"/>
        <v>4.351287913180709E-2</v>
      </c>
      <c r="L174" s="172"/>
      <c r="M174" s="179"/>
      <c r="N174" s="179"/>
      <c r="O174" s="179"/>
    </row>
    <row r="175" spans="1:15" x14ac:dyDescent="0.25">
      <c r="A175" s="150"/>
      <c r="B175" s="177" t="s">
        <v>78</v>
      </c>
      <c r="C175" s="160">
        <f>'Share Summary - Subtypes'!C43</f>
        <v>6.9860477537629848E-2</v>
      </c>
      <c r="D175" s="160">
        <f t="shared" si="48"/>
        <v>6.8991614067721127E-2</v>
      </c>
      <c r="E175" s="160">
        <f t="shared" si="49"/>
        <v>6.7807371062539812E-2</v>
      </c>
      <c r="F175" s="160">
        <f t="shared" si="49"/>
        <v>6.6231264360855802E-2</v>
      </c>
      <c r="G175" s="160">
        <f t="shared" si="49"/>
        <v>6.4678066393654046E-2</v>
      </c>
      <c r="H175" s="160">
        <f>'Share Summary - Subtypes'!R43-'Share Summary - Subtypes'!R43*H$167</f>
        <v>6.4120887924536421E-2</v>
      </c>
      <c r="I175" s="160">
        <f t="shared" si="49"/>
        <v>6.3944405332278187E-2</v>
      </c>
      <c r="J175" s="160">
        <f>'Calculation for CBC Simulator'!V89</f>
        <v>6.3039058863509925E-2</v>
      </c>
      <c r="K175" s="160">
        <f t="shared" si="49"/>
        <v>6.2923538931670367E-2</v>
      </c>
      <c r="M175" s="179"/>
      <c r="N175" s="179"/>
      <c r="O175" s="179"/>
    </row>
    <row r="176" spans="1:15" x14ac:dyDescent="0.25">
      <c r="A176" s="150"/>
      <c r="B176" s="177" t="s">
        <v>79</v>
      </c>
      <c r="C176" s="160">
        <f>'Share Summary - Subtypes'!C44</f>
        <v>2.0594577419736235E-2</v>
      </c>
      <c r="D176" s="160">
        <f t="shared" si="48"/>
        <v>2.0338440092467356E-2</v>
      </c>
      <c r="E176" s="160">
        <f t="shared" si="49"/>
        <v>1.9989330193514104E-2</v>
      </c>
      <c r="F176" s="160">
        <f t="shared" si="49"/>
        <v>1.952470051112877E-2</v>
      </c>
      <c r="G176" s="160">
        <f t="shared" si="49"/>
        <v>1.9066824228126215E-2</v>
      </c>
      <c r="H176" s="160">
        <f>'Share Summary - Subtypes'!R44-'Share Summary - Subtypes'!R44*H$167</f>
        <v>1.8215299023740767E-2</v>
      </c>
      <c r="I176" s="160">
        <f t="shared" si="49"/>
        <v>1.8165164297062431E-2</v>
      </c>
      <c r="J176" s="160">
        <f>'Calculation for CBC Simulator'!V90</f>
        <v>1.8028646017301902E-2</v>
      </c>
      <c r="K176" s="160">
        <f t="shared" si="49"/>
        <v>1.7995608278531285E-2</v>
      </c>
      <c r="M176" s="172"/>
      <c r="N176" s="172"/>
      <c r="O176" s="172"/>
    </row>
    <row r="177" spans="1:15" x14ac:dyDescent="0.25">
      <c r="A177" s="150"/>
      <c r="B177" s="177" t="s">
        <v>80</v>
      </c>
      <c r="C177" s="160">
        <f>'Share Summary - Subtypes'!C45</f>
        <v>3.1082269988755448E-2</v>
      </c>
      <c r="D177" s="160">
        <f t="shared" si="48"/>
        <v>3.0695695921314766E-2</v>
      </c>
      <c r="E177" s="160">
        <f t="shared" si="49"/>
        <v>3.0168803433362416E-2</v>
      </c>
      <c r="F177" s="160">
        <f t="shared" si="49"/>
        <v>2.9467563250650499E-2</v>
      </c>
      <c r="G177" s="160">
        <f t="shared" si="49"/>
        <v>2.8776515604482508E-2</v>
      </c>
      <c r="H177" s="160">
        <f>'Share Summary - Subtypes'!R45-'Share Summary - Subtypes'!R45*H$167</f>
        <v>2.5923544157097578E-2</v>
      </c>
      <c r="I177" s="160">
        <f t="shared" si="49"/>
        <v>2.5852193706075284E-2</v>
      </c>
      <c r="J177" s="160">
        <f>'Calculation for CBC Simulator'!V91</f>
        <v>2.4615020473470559E-2</v>
      </c>
      <c r="K177" s="160">
        <f t="shared" si="49"/>
        <v>2.4569913114024074E-2</v>
      </c>
      <c r="M177" s="172"/>
      <c r="N177" s="172"/>
      <c r="O177" s="172"/>
    </row>
    <row r="178" spans="1:15" x14ac:dyDescent="0.25">
      <c r="A178" s="150"/>
      <c r="B178" s="181" t="s">
        <v>81</v>
      </c>
      <c r="C178" s="160">
        <f>'Share Summary - Subtypes'!C46</f>
        <v>6.2311377199521338E-3</v>
      </c>
      <c r="D178" s="160">
        <f t="shared" si="48"/>
        <v>6.1536402831800967E-3</v>
      </c>
      <c r="E178" s="160">
        <f t="shared" si="49"/>
        <v>6.0480128738169114E-3</v>
      </c>
      <c r="F178" s="160">
        <f t="shared" si="49"/>
        <v>5.9074335610825746E-3</v>
      </c>
      <c r="G178" s="160">
        <f t="shared" si="49"/>
        <v>5.7688975707614271E-3</v>
      </c>
      <c r="H178" s="160">
        <f>'Share Summary - Subtypes'!R46-'Share Summary - Subtypes'!R46*H$167</f>
        <v>6.6905563230203859E-3</v>
      </c>
      <c r="I178" s="160">
        <f t="shared" si="49"/>
        <v>6.6721416260042427E-3</v>
      </c>
      <c r="J178" s="160">
        <f>'Calculation for CBC Simulator'!V92</f>
        <v>6.2365351430438316E-3</v>
      </c>
      <c r="K178" s="160">
        <f t="shared" si="49"/>
        <v>6.2251066076623113E-3</v>
      </c>
      <c r="M178" s="172"/>
      <c r="N178" s="172"/>
      <c r="O178" s="172"/>
    </row>
    <row r="179" spans="1:15" x14ac:dyDescent="0.25">
      <c r="A179" s="150"/>
      <c r="B179" s="173" t="s">
        <v>267</v>
      </c>
      <c r="C179" s="213">
        <f>SUM(C164:C178)</f>
        <v>0.99999999999999967</v>
      </c>
      <c r="D179" s="213">
        <f t="shared" ref="D179:K179" si="50">SUM(D164:D178)</f>
        <v>1</v>
      </c>
      <c r="E179" s="213">
        <f t="shared" si="50"/>
        <v>1</v>
      </c>
      <c r="F179" s="213">
        <f t="shared" si="50"/>
        <v>0.99999999999999989</v>
      </c>
      <c r="G179" s="213">
        <f t="shared" si="50"/>
        <v>0.99999999999999978</v>
      </c>
      <c r="H179" s="213">
        <f t="shared" si="50"/>
        <v>0.99999999999999978</v>
      </c>
      <c r="I179" s="213">
        <f t="shared" si="50"/>
        <v>0.99999999999999978</v>
      </c>
      <c r="J179" s="213">
        <f t="shared" si="50"/>
        <v>0.99999999999999967</v>
      </c>
      <c r="K179" s="213">
        <f t="shared" si="50"/>
        <v>1.0000000000000002</v>
      </c>
    </row>
    <row r="180" spans="1:15" x14ac:dyDescent="0.25">
      <c r="A180" s="150"/>
      <c r="B180" s="177"/>
    </row>
    <row r="181" spans="1:15" x14ac:dyDescent="0.25">
      <c r="A181" s="150"/>
      <c r="B181" s="177"/>
    </row>
    <row r="182" spans="1:15" x14ac:dyDescent="0.25">
      <c r="A182" s="150"/>
      <c r="B182" s="149" t="s">
        <v>271</v>
      </c>
    </row>
    <row r="183" spans="1:15" x14ac:dyDescent="0.25">
      <c r="A183" s="150"/>
      <c r="B183" s="163"/>
    </row>
    <row r="184" spans="1:15" x14ac:dyDescent="0.25">
      <c r="A184" s="150"/>
      <c r="B184" s="171" t="s">
        <v>66</v>
      </c>
    </row>
    <row r="185" spans="1:15" x14ac:dyDescent="0.25">
      <c r="A185" s="150"/>
      <c r="B185" s="173" t="s">
        <v>67</v>
      </c>
      <c r="C185" s="160">
        <f>'Share Summary - Subtypes'!D32</f>
        <v>0</v>
      </c>
      <c r="D185" s="160">
        <f>0.16855*$H$185</f>
        <v>6.0692841161385661E-3</v>
      </c>
      <c r="E185" s="160">
        <f>0.40825*$H$185</f>
        <v>1.4700594722121443E-2</v>
      </c>
      <c r="F185" s="160">
        <f>0.65115*$H$185</f>
        <v>2.3447133504738218E-2</v>
      </c>
      <c r="G185" s="160">
        <f>0.810675*$H$185</f>
        <v>2.9191438153963998E-2</v>
      </c>
      <c r="H185" s="160">
        <f>'Share Summary - Subtypes'!S32-'Share Summary - Subtypes'!S32*H$188</f>
        <v>3.6008805198092943E-2</v>
      </c>
      <c r="I185" s="160">
        <f>H185-H185*($I$188-$H$188)</f>
        <v>3.5740925805675706E-2</v>
      </c>
      <c r="J185" s="160">
        <f>'Calculation for CBC Simulator'!W78</f>
        <v>3.6821558129320198E-2</v>
      </c>
      <c r="K185" s="160">
        <f>J185-J185*($K$188-$J$188)</f>
        <v>3.6640767177410466E-2</v>
      </c>
      <c r="M185" s="172"/>
      <c r="N185" s="172"/>
      <c r="O185" s="172"/>
    </row>
    <row r="186" spans="1:15" x14ac:dyDescent="0.25">
      <c r="A186" s="150"/>
      <c r="B186" s="173" t="s">
        <v>68</v>
      </c>
      <c r="C186" s="160">
        <f>'Share Summary - Subtypes'!D33</f>
        <v>0</v>
      </c>
      <c r="D186" s="160">
        <f>0.16855*$H$186</f>
        <v>9.9582340144828713E-3</v>
      </c>
      <c r="E186" s="160">
        <f>0.40825*$H$186</f>
        <v>2.4120136674058927E-2</v>
      </c>
      <c r="F186" s="160">
        <f>0.65115*$H$186</f>
        <v>3.8471101029549225E-2</v>
      </c>
      <c r="G186" s="160">
        <f>0.8106*$H$186</f>
        <v>4.7891690846275974E-2</v>
      </c>
      <c r="H186" s="160">
        <f>'Share Summary - Subtypes'!S33-'Share Summary - Subtypes'!S33*H$188</f>
        <v>5.9081779973200063E-2</v>
      </c>
      <c r="I186" s="160">
        <f t="shared" ref="I186:I187" si="51">H186-H186*($I$188-$H$188)</f>
        <v>5.8642254383970346E-2</v>
      </c>
      <c r="J186" s="160">
        <f>'Calculation for CBC Simulator'!W79</f>
        <v>5.8562374751912026E-2</v>
      </c>
      <c r="K186" s="160">
        <f t="shared" ref="K186:K187" si="52">J186-J186*($K$188-$J$188)</f>
        <v>5.8274838101770601E-2</v>
      </c>
      <c r="M186" s="172"/>
      <c r="N186" s="172"/>
      <c r="O186" s="172"/>
    </row>
    <row r="187" spans="1:15" x14ac:dyDescent="0.25">
      <c r="A187" s="150"/>
      <c r="B187" s="173" t="s">
        <v>69</v>
      </c>
      <c r="C187" s="160">
        <f>'Share Summary - Subtypes'!D34</f>
        <v>0</v>
      </c>
      <c r="D187" s="160">
        <f>0.1428*$H$187</f>
        <v>3.38010854380633E-3</v>
      </c>
      <c r="E187" s="160">
        <f>0.305882*$H$187</f>
        <v>7.2402966498359084E-3</v>
      </c>
      <c r="F187" s="160">
        <f>0.52941*$H$187</f>
        <v>1.2531255351376116E-2</v>
      </c>
      <c r="G187" s="160">
        <f>0.7647*$H$187</f>
        <v>1.8100623273450283E-2</v>
      </c>
      <c r="H187" s="160">
        <f>'Share Summary - Subtypes'!S34-'Share Summary - Subtypes'!S34*H$188</f>
        <v>2.3670227897803431E-2</v>
      </c>
      <c r="I187" s="160">
        <f t="shared" si="51"/>
        <v>2.3494138570963535E-2</v>
      </c>
      <c r="J187" s="160">
        <f>'Calculation for CBC Simulator'!W80</f>
        <v>2.5985564804398703E-2</v>
      </c>
      <c r="K187" s="160">
        <f t="shared" si="52"/>
        <v>2.5857977726730787E-2</v>
      </c>
      <c r="M187" s="172"/>
      <c r="N187" s="172"/>
      <c r="O187" s="172"/>
    </row>
    <row r="188" spans="1:15" x14ac:dyDescent="0.25">
      <c r="A188" s="150"/>
      <c r="B188" s="173" t="s">
        <v>70</v>
      </c>
      <c r="C188" s="160">
        <f>'Share Summary - Subtypes'!D35</f>
        <v>0</v>
      </c>
      <c r="D188" s="175">
        <v>0</v>
      </c>
      <c r="E188" s="176">
        <v>0</v>
      </c>
      <c r="F188" s="175">
        <f>0.16*$J$188</f>
        <v>1.1902839472448848E-2</v>
      </c>
      <c r="G188" s="175">
        <f>0.48*$J$188</f>
        <v>3.5708518417346541E-2</v>
      </c>
      <c r="H188" s="175">
        <f>0.72*$J$188</f>
        <v>5.3562777626019811E-2</v>
      </c>
      <c r="I188" s="175">
        <f>0.82*$J$188</f>
        <v>6.1002052296300339E-2</v>
      </c>
      <c r="J188" s="174">
        <f>'Calculation for CBC Simulator'!W81</f>
        <v>7.4392746702805296E-2</v>
      </c>
      <c r="K188" s="175">
        <f>1.066*J188</f>
        <v>7.930266798519045E-2</v>
      </c>
      <c r="L188" s="160"/>
      <c r="M188" s="172"/>
      <c r="N188" s="172"/>
      <c r="O188" s="172"/>
    </row>
    <row r="189" spans="1:15" x14ac:dyDescent="0.25">
      <c r="A189" s="150"/>
      <c r="B189" s="177" t="s">
        <v>71</v>
      </c>
      <c r="C189" s="160">
        <f>'Share Summary - Subtypes'!D36</f>
        <v>0.17385394352692082</v>
      </c>
      <c r="D189" s="160">
        <f>(C189/SUM(C$189:C$199))*(1-SUM(D$185:D$188))</f>
        <v>0.17047985109507333</v>
      </c>
      <c r="E189" s="160">
        <f>(D189/SUM(D$189:D$199))*(1-SUM(E$185:E$188))</f>
        <v>0.16584605215821682</v>
      </c>
      <c r="F189" s="160">
        <f>(E189/SUM(E$189:E$199))*(1-SUM(F$185:F$188))</f>
        <v>0.15884125053527751</v>
      </c>
      <c r="G189" s="160">
        <f t="shared" ref="G189:K199" si="53">(F189/SUM(F$189:F$199))*(1-SUM(G$185:G$188))</f>
        <v>0.15109780609009088</v>
      </c>
      <c r="H189" s="160">
        <f>'Share Summary - Subtypes'!S36-'Share Summary - Subtypes'!S36*H$188</f>
        <v>0.13936208994157662</v>
      </c>
      <c r="I189" s="160">
        <f t="shared" si="53"/>
        <v>0.13825824399146094</v>
      </c>
      <c r="J189" s="160">
        <f>'Calculation for CBC Simulator'!W82</f>
        <v>0.14718799157570803</v>
      </c>
      <c r="K189" s="160">
        <f t="shared" si="53"/>
        <v>0.14639846141120103</v>
      </c>
      <c r="M189" s="172"/>
      <c r="N189" s="172"/>
      <c r="O189" s="172"/>
    </row>
    <row r="190" spans="1:15" x14ac:dyDescent="0.25">
      <c r="A190" s="150"/>
      <c r="B190" s="171" t="s">
        <v>72</v>
      </c>
      <c r="C190" s="160">
        <f>'Share Summary - Subtypes'!D37</f>
        <v>0.10400603301995782</v>
      </c>
      <c r="D190" s="160">
        <f t="shared" ref="D190:D199" si="54">(C190/SUM(C$189:C$199))*(1-SUM(D$185:D$188))</f>
        <v>0.10198752275921831</v>
      </c>
      <c r="E190" s="160">
        <f t="shared" ref="E190:F199" si="55">(D190/SUM(D$189:D$199))*(1-SUM(E$185:E$188))</f>
        <v>9.921540821607068E-2</v>
      </c>
      <c r="F190" s="160">
        <f t="shared" si="55"/>
        <v>9.5024869801387732E-2</v>
      </c>
      <c r="G190" s="160">
        <f t="shared" si="53"/>
        <v>9.0392447192408604E-2</v>
      </c>
      <c r="H190" s="160">
        <f>'Share Summary - Subtypes'!S37-'Share Summary - Subtypes'!S37*H$188</f>
        <v>8.2043680880103192E-2</v>
      </c>
      <c r="I190" s="160">
        <f t="shared" si="53"/>
        <v>8.1393837117642032E-2</v>
      </c>
      <c r="J190" s="160">
        <f>'Calculation for CBC Simulator'!W83</f>
        <v>8.2588731456677431E-2</v>
      </c>
      <c r="K190" s="160">
        <f t="shared" si="53"/>
        <v>8.2145717770334165E-2</v>
      </c>
      <c r="M190" s="172"/>
      <c r="N190" s="172"/>
      <c r="O190" s="172"/>
    </row>
    <row r="191" spans="1:15" x14ac:dyDescent="0.25">
      <c r="A191" s="150"/>
      <c r="B191" s="177" t="s">
        <v>73</v>
      </c>
      <c r="C191" s="160">
        <f>'Share Summary - Subtypes'!D38</f>
        <v>2.144089325173628E-2</v>
      </c>
      <c r="D191" s="160">
        <f t="shared" si="54"/>
        <v>2.1024776399940329E-2</v>
      </c>
      <c r="E191" s="160">
        <f t="shared" si="55"/>
        <v>2.0453303666336416E-2</v>
      </c>
      <c r="F191" s="160">
        <f t="shared" si="55"/>
        <v>1.958942217593022E-2</v>
      </c>
      <c r="G191" s="160">
        <f t="shared" si="53"/>
        <v>1.8634446048372392E-2</v>
      </c>
      <c r="H191" s="160">
        <f>'Share Summary - Subtypes'!S38-'Share Summary - Subtypes'!S38*H$188</f>
        <v>1.8125756536301649E-2</v>
      </c>
      <c r="I191" s="160">
        <f t="shared" si="53"/>
        <v>1.7982187772703405E-2</v>
      </c>
      <c r="J191" s="160">
        <f>'Calculation for CBC Simulator'!W84</f>
        <v>1.9598331261834828E-2</v>
      </c>
      <c r="K191" s="160">
        <f t="shared" si="53"/>
        <v>1.949320397842285E-2</v>
      </c>
      <c r="M191" s="172"/>
      <c r="N191" s="172"/>
      <c r="O191" s="172"/>
    </row>
    <row r="192" spans="1:15" x14ac:dyDescent="0.25">
      <c r="A192" s="150"/>
      <c r="B192" s="177" t="s">
        <v>74</v>
      </c>
      <c r="C192" s="160">
        <f>'Share Summary - Subtypes'!D39</f>
        <v>3.7240986338482496E-2</v>
      </c>
      <c r="D192" s="160">
        <f t="shared" si="54"/>
        <v>3.6518227178637772E-2</v>
      </c>
      <c r="E192" s="160">
        <f t="shared" si="55"/>
        <v>3.5525628222284347E-2</v>
      </c>
      <c r="F192" s="160">
        <f t="shared" si="55"/>
        <v>3.4025140420560894E-2</v>
      </c>
      <c r="G192" s="160">
        <f t="shared" si="53"/>
        <v>3.2366429073864639E-2</v>
      </c>
      <c r="H192" s="160">
        <f>'Share Summary - Subtypes'!S39-'Share Summary - Subtypes'!S39*H$188</f>
        <v>2.8373081773513668E-2</v>
      </c>
      <c r="I192" s="160">
        <f t="shared" si="53"/>
        <v>2.8148346973532384E-2</v>
      </c>
      <c r="J192" s="160">
        <f>'Calculation for CBC Simulator'!W85</f>
        <v>3.0397058169563902E-2</v>
      </c>
      <c r="K192" s="160">
        <f t="shared" si="53"/>
        <v>3.0234005504192075E-2</v>
      </c>
      <c r="M192" s="172"/>
      <c r="N192" s="172"/>
      <c r="O192" s="172"/>
    </row>
    <row r="193" spans="1:15" x14ac:dyDescent="0.25">
      <c r="A193" s="150"/>
      <c r="B193" s="177" t="s">
        <v>75</v>
      </c>
      <c r="C193" s="160">
        <f>'Share Summary - Subtypes'!D40</f>
        <v>0.21338374682254352</v>
      </c>
      <c r="D193" s="160">
        <f t="shared" si="54"/>
        <v>0.20924247472582105</v>
      </c>
      <c r="E193" s="160">
        <f t="shared" si="55"/>
        <v>0.20355507207558635</v>
      </c>
      <c r="F193" s="160">
        <f t="shared" si="55"/>
        <v>0.19495756323725522</v>
      </c>
      <c r="G193" s="160">
        <f t="shared" si="53"/>
        <v>0.1854534636723795</v>
      </c>
      <c r="H193" s="160">
        <f>'Share Summary - Subtypes'!S40-'Share Summary - Subtypes'!S40*H$188</f>
        <v>0.16813498732255056</v>
      </c>
      <c r="I193" s="160">
        <f t="shared" si="53"/>
        <v>0.1668032397511231</v>
      </c>
      <c r="J193" s="160">
        <f>'Calculation for CBC Simulator'!W86</f>
        <v>0.16963663289753869</v>
      </c>
      <c r="K193" s="160">
        <f t="shared" si="53"/>
        <v>0.16872668611965144</v>
      </c>
      <c r="M193" s="172"/>
      <c r="N193" s="172"/>
      <c r="O193" s="172"/>
    </row>
    <row r="194" spans="1:15" x14ac:dyDescent="0.25">
      <c r="A194" s="150"/>
      <c r="B194" s="181" t="s">
        <v>76</v>
      </c>
      <c r="C194" s="160">
        <f>'Share Summary - Subtypes'!D41</f>
        <v>1.5452661408303391E-2</v>
      </c>
      <c r="D194" s="160">
        <f t="shared" si="54"/>
        <v>1.5152761924564705E-2</v>
      </c>
      <c r="E194" s="160">
        <f t="shared" si="55"/>
        <v>1.4740895937789938E-2</v>
      </c>
      <c r="F194" s="160">
        <f t="shared" si="55"/>
        <v>1.4118288100914186E-2</v>
      </c>
      <c r="G194" s="160">
        <f t="shared" si="53"/>
        <v>1.3430027468350807E-2</v>
      </c>
      <c r="H194" s="160">
        <f>'Share Summary - Subtypes'!S41-'Share Summary - Subtypes'!S41*H$188</f>
        <v>1.4929351842241196E-2</v>
      </c>
      <c r="I194" s="160">
        <f t="shared" si="53"/>
        <v>1.4811100856081194E-2</v>
      </c>
      <c r="J194" s="160">
        <f>'Calculation for CBC Simulator'!W87</f>
        <v>1.5528165162744067E-2</v>
      </c>
      <c r="K194" s="160">
        <f t="shared" si="53"/>
        <v>1.5444870631280016E-2</v>
      </c>
      <c r="M194" s="182"/>
      <c r="N194" s="182"/>
      <c r="O194" s="182"/>
    </row>
    <row r="195" spans="1:15" x14ac:dyDescent="0.25">
      <c r="A195" s="150"/>
      <c r="B195" s="177" t="s">
        <v>77</v>
      </c>
      <c r="C195" s="160">
        <f>'Share Summary - Subtypes'!D42</f>
        <v>0.13274997993122425</v>
      </c>
      <c r="D195" s="160">
        <f t="shared" si="54"/>
        <v>0.13017361787968132</v>
      </c>
      <c r="E195" s="160">
        <f t="shared" si="55"/>
        <v>0.12663537938250405</v>
      </c>
      <c r="F195" s="160">
        <f t="shared" si="55"/>
        <v>0.12128670994192038</v>
      </c>
      <c r="G195" s="160">
        <f t="shared" si="53"/>
        <v>0.11537403362383675</v>
      </c>
      <c r="H195" s="160">
        <f>'Share Summary - Subtypes'!S42-'Share Summary - Subtypes'!S42*H$188</f>
        <v>0.11546157960514905</v>
      </c>
      <c r="I195" s="160">
        <f t="shared" si="53"/>
        <v>0.1145470425377548</v>
      </c>
      <c r="J195" s="160">
        <f>'Calculation for CBC Simulator'!W88</f>
        <v>9.777306772039604E-2</v>
      </c>
      <c r="K195" s="160">
        <f t="shared" si="53"/>
        <v>9.7248603832987571E-2</v>
      </c>
      <c r="L195" s="172"/>
      <c r="M195" s="179"/>
      <c r="N195" s="179"/>
      <c r="O195" s="179"/>
    </row>
    <row r="196" spans="1:15" x14ac:dyDescent="0.25">
      <c r="A196" s="150"/>
      <c r="B196" s="177" t="s">
        <v>78</v>
      </c>
      <c r="C196" s="160">
        <f>'Share Summary - Subtypes'!D43</f>
        <v>0.22012768325759172</v>
      </c>
      <c r="D196" s="160">
        <f t="shared" si="54"/>
        <v>0.21585552736022176</v>
      </c>
      <c r="E196" s="160">
        <f t="shared" si="55"/>
        <v>0.20998837586535923</v>
      </c>
      <c r="F196" s="160">
        <f t="shared" si="55"/>
        <v>0.20111914505209397</v>
      </c>
      <c r="G196" s="160">
        <f t="shared" si="53"/>
        <v>0.19131467095404825</v>
      </c>
      <c r="H196" s="160">
        <f>'Share Summary - Subtypes'!S43-'Share Summary - Subtypes'!S43*H$188</f>
        <v>0.19212118911615456</v>
      </c>
      <c r="I196" s="160">
        <f t="shared" si="53"/>
        <v>0.19059945392528463</v>
      </c>
      <c r="J196" s="160">
        <f>'Calculation for CBC Simulator'!W89</f>
        <v>0.17768231953398009</v>
      </c>
      <c r="K196" s="160">
        <f t="shared" si="53"/>
        <v>0.17672921493984955</v>
      </c>
      <c r="M196" s="179"/>
      <c r="N196" s="179"/>
      <c r="O196" s="179"/>
    </row>
    <row r="197" spans="1:15" x14ac:dyDescent="0.25">
      <c r="A197" s="150"/>
      <c r="B197" s="177" t="s">
        <v>79</v>
      </c>
      <c r="C197" s="160">
        <f>'Share Summary - Subtypes'!D44</f>
        <v>1.0989041516879449E-2</v>
      </c>
      <c r="D197" s="160">
        <f t="shared" si="54"/>
        <v>1.0775770301610067E-2</v>
      </c>
      <c r="E197" s="160">
        <f t="shared" si="55"/>
        <v>1.0482874967371629E-2</v>
      </c>
      <c r="F197" s="160">
        <f t="shared" si="55"/>
        <v>1.0040112184483904E-2</v>
      </c>
      <c r="G197" s="160">
        <f t="shared" si="53"/>
        <v>9.5506609200170216E-3</v>
      </c>
      <c r="H197" s="160">
        <f>'Share Summary - Subtypes'!S44-'Share Summary - Subtypes'!S44*H$188</f>
        <v>9.3414287991522987E-3</v>
      </c>
      <c r="I197" s="160">
        <f t="shared" si="53"/>
        <v>9.2674381008744453E-3</v>
      </c>
      <c r="J197" s="160">
        <f>'Calculation for CBC Simulator'!W90</f>
        <v>8.6898953190319463E-3</v>
      </c>
      <c r="K197" s="160">
        <f t="shared" si="53"/>
        <v>8.6432819071133853E-3</v>
      </c>
      <c r="M197" s="172"/>
      <c r="N197" s="172"/>
      <c r="O197" s="172"/>
    </row>
    <row r="198" spans="1:15" x14ac:dyDescent="0.25">
      <c r="A198" s="150"/>
      <c r="B198" s="177" t="s">
        <v>80</v>
      </c>
      <c r="C198" s="160">
        <f>'Share Summary - Subtypes'!D45</f>
        <v>6.3692455692223232E-2</v>
      </c>
      <c r="D198" s="160">
        <f t="shared" si="54"/>
        <v>6.2456336290171048E-2</v>
      </c>
      <c r="E198" s="160">
        <f t="shared" si="55"/>
        <v>6.0758715704264103E-2</v>
      </c>
      <c r="F198" s="160">
        <f t="shared" si="55"/>
        <v>5.8192463780661403E-2</v>
      </c>
      <c r="G198" s="160">
        <f t="shared" si="53"/>
        <v>5.5355605540779895E-2</v>
      </c>
      <c r="H198" s="160">
        <f>'Share Summary - Subtypes'!S45-'Share Summary - Subtypes'!S45*H$188</f>
        <v>5.2752250519332092E-2</v>
      </c>
      <c r="I198" s="160">
        <f t="shared" si="53"/>
        <v>5.2334415524753118E-2</v>
      </c>
      <c r="J198" s="160">
        <f>'Calculation for CBC Simulator'!W91</f>
        <v>4.820541882466324E-2</v>
      </c>
      <c r="K198" s="160">
        <f t="shared" si="53"/>
        <v>4.7946840445766144E-2</v>
      </c>
      <c r="M198" s="172"/>
      <c r="N198" s="172"/>
      <c r="O198" s="172"/>
    </row>
    <row r="199" spans="1:15" x14ac:dyDescent="0.25">
      <c r="A199" s="150"/>
      <c r="B199" s="181" t="s">
        <v>81</v>
      </c>
      <c r="C199" s="160">
        <f>'Share Summary - Subtypes'!D46</f>
        <v>7.0625752341368997E-3</v>
      </c>
      <c r="D199" s="160">
        <f t="shared" si="54"/>
        <v>6.9255074106327136E-3</v>
      </c>
      <c r="E199" s="160">
        <f t="shared" si="55"/>
        <v>6.7372657582002215E-3</v>
      </c>
      <c r="F199" s="160">
        <f t="shared" si="55"/>
        <v>6.4527054114022634E-3</v>
      </c>
      <c r="G199" s="160">
        <f t="shared" si="53"/>
        <v>6.1381387248144407E-3</v>
      </c>
      <c r="H199" s="160">
        <f>'Share Summary - Subtypes'!S46-'Share Summary - Subtypes'!S46*H$188</f>
        <v>7.031012968808795E-3</v>
      </c>
      <c r="I199" s="160">
        <f t="shared" si="53"/>
        <v>6.9753223918801342E-3</v>
      </c>
      <c r="J199" s="160">
        <f>'Calculation for CBC Simulator'!W92</f>
        <v>6.9501436894254705E-3</v>
      </c>
      <c r="K199" s="160">
        <f t="shared" si="53"/>
        <v>6.9128624680994972E-3</v>
      </c>
      <c r="M199" s="172"/>
      <c r="N199" s="172"/>
      <c r="O199" s="172"/>
    </row>
    <row r="200" spans="1:15" x14ac:dyDescent="0.25">
      <c r="A200" s="150"/>
      <c r="B200" s="173" t="s">
        <v>267</v>
      </c>
      <c r="C200" s="213">
        <f>SUM(C185:C199)</f>
        <v>0.99999999999999978</v>
      </c>
      <c r="D200" s="213">
        <f t="shared" ref="D200:K200" si="56">SUM(D185:D199)</f>
        <v>1</v>
      </c>
      <c r="E200" s="213">
        <f t="shared" si="56"/>
        <v>1</v>
      </c>
      <c r="F200" s="213">
        <f t="shared" si="56"/>
        <v>1</v>
      </c>
      <c r="G200" s="213">
        <f t="shared" si="56"/>
        <v>0.99999999999999989</v>
      </c>
      <c r="H200" s="213">
        <f t="shared" si="56"/>
        <v>1</v>
      </c>
      <c r="I200" s="213">
        <f t="shared" si="56"/>
        <v>1.0000000000000002</v>
      </c>
      <c r="J200" s="213">
        <f t="shared" si="56"/>
        <v>0.99999999999999989</v>
      </c>
      <c r="K200" s="213">
        <f t="shared" si="56"/>
        <v>1</v>
      </c>
    </row>
    <row r="201" spans="1:15" x14ac:dyDescent="0.25">
      <c r="A201" s="150"/>
      <c r="B201" s="177"/>
      <c r="C201" s="180"/>
      <c r="D201" s="180"/>
      <c r="E201" s="180"/>
      <c r="F201" s="180"/>
      <c r="G201" s="180"/>
      <c r="H201" s="180"/>
      <c r="I201" s="180"/>
      <c r="J201" s="180"/>
      <c r="K201" s="180"/>
    </row>
    <row r="202" spans="1:15" x14ac:dyDescent="0.25">
      <c r="A202" s="150"/>
      <c r="B202" s="177"/>
    </row>
    <row r="203" spans="1:15" x14ac:dyDescent="0.25">
      <c r="A203" s="150"/>
      <c r="B203" s="149" t="s">
        <v>272</v>
      </c>
    </row>
    <row r="204" spans="1:15" x14ac:dyDescent="0.25">
      <c r="A204" s="150"/>
      <c r="B204" s="163"/>
    </row>
    <row r="205" spans="1:15" x14ac:dyDescent="0.25">
      <c r="A205" s="150"/>
      <c r="B205" s="171" t="s">
        <v>66</v>
      </c>
    </row>
    <row r="206" spans="1:15" x14ac:dyDescent="0.25">
      <c r="A206" s="150"/>
      <c r="B206" s="173" t="s">
        <v>67</v>
      </c>
      <c r="C206" s="160">
        <f>'Share Summary - Subtypes'!E32</f>
        <v>0</v>
      </c>
      <c r="D206" s="160">
        <f>0.16855*$H$206</f>
        <v>4.6749785462874343E-3</v>
      </c>
      <c r="E206" s="160">
        <f>0.40825*$H$206</f>
        <v>1.1323405467350015E-2</v>
      </c>
      <c r="F206" s="160">
        <f>0.65115*$H$206</f>
        <v>1.8060589026491027E-2</v>
      </c>
      <c r="G206" s="160">
        <f>0.810675*$H$206</f>
        <v>2.2485246116947882E-2</v>
      </c>
      <c r="H206" s="160">
        <f>'Share Summary - Subtypes'!T32-'Share Summary - Subtypes'!T32*H$209</f>
        <v>2.773644939951014E-2</v>
      </c>
      <c r="I206" s="160">
        <f>H206-H206*($I$209-$H$209)</f>
        <v>2.7542284374037929E-2</v>
      </c>
      <c r="J206" s="160">
        <f>'Calculation for CBC Simulator'!X78</f>
        <v>2.3526296357751005E-2</v>
      </c>
      <c r="K206" s="160">
        <f>J206-J206*($K$209-$J$209)</f>
        <v>2.3417599337760799E-2</v>
      </c>
      <c r="M206" s="172"/>
      <c r="N206" s="172"/>
      <c r="O206" s="172"/>
    </row>
    <row r="207" spans="1:15" x14ac:dyDescent="0.25">
      <c r="A207" s="150"/>
      <c r="B207" s="173" t="s">
        <v>68</v>
      </c>
      <c r="C207" s="160">
        <f>'Share Summary - Subtypes'!E33</f>
        <v>0</v>
      </c>
      <c r="D207" s="160">
        <f>0.16855*$H$207</f>
        <v>8.8709058481229331E-3</v>
      </c>
      <c r="E207" s="160">
        <f>0.40825*$H$207</f>
        <v>2.1486486576660857E-2</v>
      </c>
      <c r="F207" s="160">
        <f>0.65115*$H$207</f>
        <v>3.4270485571078299E-2</v>
      </c>
      <c r="G207" s="160">
        <f>0.8106*$H$207</f>
        <v>4.2662451975606343E-2</v>
      </c>
      <c r="H207" s="160">
        <f>'Share Summary - Subtypes'!T33-'Share Summary - Subtypes'!T33*H$209</f>
        <v>5.2630708087350535E-2</v>
      </c>
      <c r="I207" s="160">
        <f t="shared" ref="I207:I208" si="57">H207-H207*($I$209-$H$209)</f>
        <v>5.2262274383771255E-2</v>
      </c>
      <c r="J207" s="160">
        <f>'Calculation for CBC Simulator'!X79</f>
        <v>4.7868004833421705E-2</v>
      </c>
      <c r="K207" s="160">
        <f t="shared" ref="K207:K208" si="58">J207-J207*($K$209-$J$209)</f>
        <v>4.7646843397760569E-2</v>
      </c>
      <c r="M207" s="172"/>
      <c r="N207" s="172"/>
      <c r="O207" s="172"/>
    </row>
    <row r="208" spans="1:15" x14ac:dyDescent="0.25">
      <c r="A208" s="150"/>
      <c r="B208" s="173" t="s">
        <v>69</v>
      </c>
      <c r="C208" s="160">
        <f>'Share Summary - Subtypes'!E34</f>
        <v>0</v>
      </c>
      <c r="D208" s="160">
        <f>0.1428*$H$208</f>
        <v>3.4123983987723477E-3</v>
      </c>
      <c r="E208" s="160">
        <f>0.305882*$H$208</f>
        <v>7.3094625140986214E-3</v>
      </c>
      <c r="F208" s="160">
        <f>0.52941*$H$208</f>
        <v>1.2650965240154542E-2</v>
      </c>
      <c r="G208" s="160">
        <f>0.7647*$H$208</f>
        <v>1.8273536803509904E-2</v>
      </c>
      <c r="H208" s="160">
        <f>'Share Summary - Subtypes'!T34-'Share Summary - Subtypes'!T34*H$209</f>
        <v>2.3896347330338567E-2</v>
      </c>
      <c r="I208" s="160">
        <f t="shared" si="57"/>
        <v>2.3729064387188321E-2</v>
      </c>
      <c r="J208" s="160">
        <f>'Calculation for CBC Simulator'!X80</f>
        <v>2.3451022005821096E-2</v>
      </c>
      <c r="K208" s="160">
        <f t="shared" si="58"/>
        <v>2.3342672771033121E-2</v>
      </c>
      <c r="M208" s="172"/>
      <c r="N208" s="172"/>
      <c r="O208" s="172"/>
    </row>
    <row r="209" spans="1:15" x14ac:dyDescent="0.25">
      <c r="A209" s="150"/>
      <c r="B209" s="173" t="s">
        <v>70</v>
      </c>
      <c r="C209" s="160">
        <f>'Share Summary - Subtypes'!E35</f>
        <v>0</v>
      </c>
      <c r="D209" s="175">
        <v>0</v>
      </c>
      <c r="E209" s="176">
        <v>0</v>
      </c>
      <c r="F209" s="175">
        <f>0.16*$J$209</f>
        <v>1.1200569917252002E-2</v>
      </c>
      <c r="G209" s="175">
        <f>0.48*$J$209</f>
        <v>3.3601709751756005E-2</v>
      </c>
      <c r="H209" s="175">
        <f>0.72*$J$209</f>
        <v>5.0402564627634004E-2</v>
      </c>
      <c r="I209" s="175">
        <f>0.82*$J$209</f>
        <v>5.7402920825916505E-2</v>
      </c>
      <c r="J209" s="174">
        <f>'Calculation for CBC Simulator'!X81</f>
        <v>7.0003561982825008E-2</v>
      </c>
      <c r="K209" s="175">
        <f>1.066*J209</f>
        <v>7.4623797073691461E-2</v>
      </c>
      <c r="L209" s="160"/>
      <c r="M209" s="172"/>
      <c r="N209" s="172"/>
      <c r="O209" s="172"/>
    </row>
    <row r="210" spans="1:15" x14ac:dyDescent="0.25">
      <c r="A210" s="150"/>
      <c r="B210" s="177" t="s">
        <v>71</v>
      </c>
      <c r="C210" s="160">
        <f>'Share Summary - Subtypes'!E36</f>
        <v>0.15258656897017575</v>
      </c>
      <c r="D210" s="160">
        <f>(C210/SUM(C$210:C$220))*(1-SUM(D$206:D$209))</f>
        <v>0.14999896278313807</v>
      </c>
      <c r="E210" s="160">
        <f>(D210/SUM(D$210:D$220))*(1-SUM(E$206:E$209))</f>
        <v>0.14646489430885584</v>
      </c>
      <c r="F210" s="160">
        <f t="shared" ref="F210:K210" si="59">(E210/SUM(E$210:E$220))*(1-SUM(F$206:F$209))</f>
        <v>0.14096212593247012</v>
      </c>
      <c r="G210" s="160">
        <f t="shared" si="59"/>
        <v>0.13473043935557807</v>
      </c>
      <c r="H210" s="160">
        <f>'Share Summary - Subtypes'!T36-'Share Summary - Subtypes'!T36*H$209</f>
        <v>0.11999032915975134</v>
      </c>
      <c r="I210" s="160">
        <f t="shared" si="59"/>
        <v>0.1191002710712535</v>
      </c>
      <c r="J210" s="160">
        <f>'Calculation for CBC Simulator'!X82</f>
        <v>0.13102621479911</v>
      </c>
      <c r="K210" s="160">
        <f t="shared" si="59"/>
        <v>0.13037009974311548</v>
      </c>
      <c r="M210" s="172"/>
      <c r="N210" s="172"/>
      <c r="O210" s="172"/>
    </row>
    <row r="211" spans="1:15" x14ac:dyDescent="0.25">
      <c r="A211" s="150"/>
      <c r="B211" s="171" t="s">
        <v>72</v>
      </c>
      <c r="C211" s="160">
        <f>'Share Summary - Subtypes'!E37</f>
        <v>8.6178965089819148E-2</v>
      </c>
      <c r="D211" s="160">
        <f t="shared" ref="D211:D220" si="60">(C211/SUM(C$210:C$220))*(1-SUM(D$206:D$209))</f>
        <v>8.4717517829002192E-2</v>
      </c>
      <c r="E211" s="160">
        <f t="shared" ref="E211:K220" si="61">(D211/SUM(D$210:D$220))*(1-SUM(E$206:E$209))</f>
        <v>8.2721520633929763E-2</v>
      </c>
      <c r="F211" s="160">
        <f t="shared" si="61"/>
        <v>7.9613626623293771E-2</v>
      </c>
      <c r="G211" s="160">
        <f t="shared" si="61"/>
        <v>7.6094048828306823E-2</v>
      </c>
      <c r="H211" s="160">
        <f>'Share Summary - Subtypes'!T37-'Share Summary - Subtypes'!T37*H$209</f>
        <v>6.4218352351651284E-2</v>
      </c>
      <c r="I211" s="160">
        <f t="shared" si="61"/>
        <v>6.374199676248965E-2</v>
      </c>
      <c r="J211" s="160">
        <f>'Calculation for CBC Simulator'!X83</f>
        <v>6.9568894553063143E-2</v>
      </c>
      <c r="K211" s="160">
        <f t="shared" si="61"/>
        <v>6.9220527631106782E-2</v>
      </c>
      <c r="M211" s="172"/>
      <c r="N211" s="172"/>
      <c r="O211" s="172"/>
    </row>
    <row r="212" spans="1:15" x14ac:dyDescent="0.25">
      <c r="A212" s="150"/>
      <c r="B212" s="177" t="s">
        <v>73</v>
      </c>
      <c r="C212" s="160">
        <f>'Share Summary - Subtypes'!E38</f>
        <v>2.1707626116500837E-2</v>
      </c>
      <c r="D212" s="160">
        <f t="shared" si="60"/>
        <v>2.1339502054048543E-2</v>
      </c>
      <c r="E212" s="160">
        <f t="shared" si="61"/>
        <v>2.0836730167718066E-2</v>
      </c>
      <c r="F212" s="160">
        <f t="shared" si="61"/>
        <v>2.0053882507360534E-2</v>
      </c>
      <c r="G212" s="160">
        <f t="shared" si="61"/>
        <v>1.9167335787033991E-2</v>
      </c>
      <c r="H212" s="160">
        <f>'Share Summary - Subtypes'!T38-'Share Summary - Subtypes'!T38*H$209</f>
        <v>2.0231373740346725E-2</v>
      </c>
      <c r="I212" s="160">
        <f t="shared" si="61"/>
        <v>2.0081302497396432E-2</v>
      </c>
      <c r="J212" s="160">
        <f>'Calculation for CBC Simulator'!X84</f>
        <v>2.1429811981351497E-2</v>
      </c>
      <c r="K212" s="160">
        <f t="shared" si="61"/>
        <v>2.1322501987625024E-2</v>
      </c>
      <c r="M212" s="172"/>
      <c r="N212" s="172"/>
      <c r="O212" s="172"/>
    </row>
    <row r="213" spans="1:15" x14ac:dyDescent="0.25">
      <c r="A213" s="150"/>
      <c r="B213" s="177" t="s">
        <v>74</v>
      </c>
      <c r="C213" s="160">
        <f>'Share Summary - Subtypes'!E39</f>
        <v>2.3483653279366794E-2</v>
      </c>
      <c r="D213" s="160">
        <f t="shared" si="60"/>
        <v>2.3085410846038247E-2</v>
      </c>
      <c r="E213" s="160">
        <f t="shared" si="61"/>
        <v>2.2541504267132171E-2</v>
      </c>
      <c r="F213" s="160">
        <f t="shared" si="61"/>
        <v>2.1694607285963636E-2</v>
      </c>
      <c r="G213" s="160">
        <f t="shared" si="61"/>
        <v>2.073552702152686E-2</v>
      </c>
      <c r="H213" s="160">
        <f>'Share Summary - Subtypes'!T39-'Share Summary - Subtypes'!T39*H$209</f>
        <v>1.8491015015513507E-2</v>
      </c>
      <c r="I213" s="160">
        <f t="shared" si="61"/>
        <v>1.8353853315947025E-2</v>
      </c>
      <c r="J213" s="160">
        <f>'Calculation for CBC Simulator'!X85</f>
        <v>1.8616971619229299E-2</v>
      </c>
      <c r="K213" s="160">
        <f t="shared" si="61"/>
        <v>1.8523746951210562E-2</v>
      </c>
      <c r="M213" s="172"/>
      <c r="N213" s="172"/>
      <c r="O213" s="172"/>
    </row>
    <row r="214" spans="1:15" x14ac:dyDescent="0.25">
      <c r="A214" s="150"/>
      <c r="B214" s="177" t="s">
        <v>75</v>
      </c>
      <c r="C214" s="160">
        <f>'Share Summary - Subtypes'!E40</f>
        <v>0.17665328999138277</v>
      </c>
      <c r="D214" s="160">
        <f t="shared" si="60"/>
        <v>0.17365755354336282</v>
      </c>
      <c r="E214" s="160">
        <f t="shared" si="61"/>
        <v>0.16956607401636195</v>
      </c>
      <c r="F214" s="160">
        <f t="shared" si="61"/>
        <v>0.16319538133803665</v>
      </c>
      <c r="G214" s="160">
        <f t="shared" si="61"/>
        <v>0.15598080181486587</v>
      </c>
      <c r="H214" s="160">
        <f>'Share Summary - Subtypes'!T40-'Share Summary - Subtypes'!T40*H$209</f>
        <v>0.14387225337127518</v>
      </c>
      <c r="I214" s="160">
        <f t="shared" si="61"/>
        <v>0.1428050451744127</v>
      </c>
      <c r="J214" s="160">
        <f>'Calculation for CBC Simulator'!X86</f>
        <v>0.14808212747094521</v>
      </c>
      <c r="K214" s="160">
        <f t="shared" si="61"/>
        <v>0.14734060476492528</v>
      </c>
      <c r="M214" s="172"/>
      <c r="N214" s="172"/>
      <c r="O214" s="172"/>
    </row>
    <row r="215" spans="1:15" x14ac:dyDescent="0.25">
      <c r="A215" s="150"/>
      <c r="B215" s="181" t="s">
        <v>76</v>
      </c>
      <c r="C215" s="160">
        <f>'Share Summary - Subtypes'!E41</f>
        <v>3.4136992683884176E-2</v>
      </c>
      <c r="D215" s="160">
        <f t="shared" si="60"/>
        <v>3.3558087908242065E-2</v>
      </c>
      <c r="E215" s="160">
        <f t="shared" si="61"/>
        <v>3.2767438570851841E-2</v>
      </c>
      <c r="F215" s="160">
        <f t="shared" si="61"/>
        <v>3.1536347492039367E-2</v>
      </c>
      <c r="G215" s="160">
        <f t="shared" si="61"/>
        <v>3.0142181278594971E-2</v>
      </c>
      <c r="H215" s="160">
        <f>'Share Summary - Subtypes'!T41-'Share Summary - Subtypes'!T41*H$209</f>
        <v>3.1230034360790117E-2</v>
      </c>
      <c r="I215" s="160">
        <f t="shared" si="61"/>
        <v>3.0998377819120997E-2</v>
      </c>
      <c r="J215" s="160">
        <f>'Calculation for CBC Simulator'!X87</f>
        <v>3.1084036273672264E-2</v>
      </c>
      <c r="K215" s="160">
        <f t="shared" si="61"/>
        <v>3.092838265709252E-2</v>
      </c>
      <c r="M215" s="182"/>
      <c r="N215" s="182"/>
      <c r="O215" s="182"/>
    </row>
    <row r="216" spans="1:15" x14ac:dyDescent="0.25">
      <c r="A216" s="150"/>
      <c r="B216" s="177" t="s">
        <v>77</v>
      </c>
      <c r="C216" s="160">
        <f>'Share Summary - Subtypes'!E42</f>
        <v>0.15656357097169699</v>
      </c>
      <c r="D216" s="160">
        <f t="shared" si="60"/>
        <v>0.15390852166004845</v>
      </c>
      <c r="E216" s="160">
        <f t="shared" si="61"/>
        <v>0.15028234155699974</v>
      </c>
      <c r="F216" s="160">
        <f t="shared" si="61"/>
        <v>0.14463614954251472</v>
      </c>
      <c r="G216" s="160">
        <f t="shared" si="61"/>
        <v>0.13824204087201106</v>
      </c>
      <c r="H216" s="160">
        <f>'Share Summary - Subtypes'!T42-'Share Summary - Subtypes'!T42*H$209</f>
        <v>0.13777419979731342</v>
      </c>
      <c r="I216" s="160">
        <f t="shared" si="61"/>
        <v>0.13675222542842361</v>
      </c>
      <c r="J216" s="160">
        <f>'Calculation for CBC Simulator'!X88</f>
        <v>0.12105711224087289</v>
      </c>
      <c r="K216" s="160">
        <f t="shared" si="61"/>
        <v>0.12045091756373723</v>
      </c>
      <c r="L216" s="172"/>
      <c r="M216" s="179"/>
      <c r="N216" s="179"/>
      <c r="O216" s="179"/>
    </row>
    <row r="217" spans="1:15" x14ac:dyDescent="0.25">
      <c r="A217" s="150"/>
      <c r="B217" s="177" t="s">
        <v>78</v>
      </c>
      <c r="C217" s="160">
        <f>'Share Summary - Subtypes'!E43</f>
        <v>0.22786936741417885</v>
      </c>
      <c r="D217" s="160">
        <f t="shared" si="60"/>
        <v>0.22400509424166562</v>
      </c>
      <c r="E217" s="160">
        <f t="shared" si="61"/>
        <v>0.21872739546995731</v>
      </c>
      <c r="F217" s="160">
        <f t="shared" si="61"/>
        <v>0.21050968432135125</v>
      </c>
      <c r="G217" s="160">
        <f t="shared" si="61"/>
        <v>0.20120342304433567</v>
      </c>
      <c r="H217" s="160">
        <f>'Share Summary - Subtypes'!T43-'Share Summary - Subtypes'!T43*H$209</f>
        <v>0.21054519066933683</v>
      </c>
      <c r="I217" s="160">
        <f t="shared" si="61"/>
        <v>0.20898341938941917</v>
      </c>
      <c r="J217" s="160">
        <f>'Calculation for CBC Simulator'!X89</f>
        <v>0.2005040237975122</v>
      </c>
      <c r="K217" s="160">
        <f t="shared" si="61"/>
        <v>0.19949999793136985</v>
      </c>
      <c r="M217" s="179"/>
      <c r="N217" s="179"/>
      <c r="O217" s="179"/>
    </row>
    <row r="218" spans="1:15" x14ac:dyDescent="0.25">
      <c r="A218" s="150"/>
      <c r="B218" s="177" t="s">
        <v>79</v>
      </c>
      <c r="C218" s="160">
        <f>'Share Summary - Subtypes'!E44</f>
        <v>1.7012024890038519E-2</v>
      </c>
      <c r="D218" s="160">
        <f t="shared" si="60"/>
        <v>1.6723530161068586E-2</v>
      </c>
      <c r="E218" s="160">
        <f t="shared" si="61"/>
        <v>1.6329513431723681E-2</v>
      </c>
      <c r="F218" s="160">
        <f t="shared" si="61"/>
        <v>1.571600443669878E-2</v>
      </c>
      <c r="G218" s="160">
        <f t="shared" si="61"/>
        <v>1.5021227642984206E-2</v>
      </c>
      <c r="H218" s="160">
        <f>'Share Summary - Subtypes'!T44-'Share Summary - Subtypes'!T44*H$209</f>
        <v>1.5756630989860861E-2</v>
      </c>
      <c r="I218" s="160">
        <f t="shared" si="61"/>
        <v>1.5639752263398414E-2</v>
      </c>
      <c r="J218" s="160">
        <f>'Calculation for CBC Simulator'!X90</f>
        <v>1.5021290092960948E-2</v>
      </c>
      <c r="K218" s="160">
        <f t="shared" si="61"/>
        <v>1.4946070835459206E-2</v>
      </c>
      <c r="M218" s="172"/>
      <c r="N218" s="172"/>
      <c r="O218" s="172"/>
    </row>
    <row r="219" spans="1:15" x14ac:dyDescent="0.25">
      <c r="A219" s="150"/>
      <c r="B219" s="177" t="s">
        <v>80</v>
      </c>
      <c r="C219" s="160">
        <f>'Share Summary - Subtypes'!E45</f>
        <v>7.3355710146996184E-2</v>
      </c>
      <c r="D219" s="160">
        <f t="shared" si="60"/>
        <v>7.211172326982869E-2</v>
      </c>
      <c r="E219" s="160">
        <f t="shared" si="61"/>
        <v>7.0412726402746942E-2</v>
      </c>
      <c r="F219" s="160">
        <f t="shared" si="61"/>
        <v>6.7767280707568447E-2</v>
      </c>
      <c r="G219" s="160">
        <f t="shared" si="61"/>
        <v>6.4771408938862726E-2</v>
      </c>
      <c r="H219" s="160">
        <f>'Share Summary - Subtypes'!T45-'Share Summary - Subtypes'!T45*H$209</f>
        <v>5.6568747857601902E-2</v>
      </c>
      <c r="I219" s="160">
        <f t="shared" si="61"/>
        <v>5.6149135110979465E-2</v>
      </c>
      <c r="J219" s="160">
        <f>'Calculation for CBC Simulator'!X91</f>
        <v>5.3459533836662944E-2</v>
      </c>
      <c r="K219" s="160">
        <f t="shared" si="61"/>
        <v>5.3191834696529341E-2</v>
      </c>
      <c r="M219" s="172"/>
      <c r="N219" s="172"/>
      <c r="O219" s="172"/>
    </row>
    <row r="220" spans="1:15" x14ac:dyDescent="0.25">
      <c r="A220" s="150"/>
      <c r="B220" s="181" t="s">
        <v>81</v>
      </c>
      <c r="C220" s="160">
        <f>'Share Summary - Subtypes'!E46</f>
        <v>3.0452230445959929E-2</v>
      </c>
      <c r="D220" s="160">
        <f t="shared" si="60"/>
        <v>2.9935812910374181E-2</v>
      </c>
      <c r="E220" s="160">
        <f t="shared" si="61"/>
        <v>2.923050661561321E-2</v>
      </c>
      <c r="F220" s="160">
        <f t="shared" si="61"/>
        <v>2.813230005772677E-2</v>
      </c>
      <c r="G220" s="160">
        <f t="shared" si="61"/>
        <v>2.6888620768079702E-2</v>
      </c>
      <c r="H220" s="160">
        <f>'Share Summary - Subtypes'!T46-'Share Summary - Subtypes'!T46*H$209</f>
        <v>2.6655803241725649E-2</v>
      </c>
      <c r="I220" s="160">
        <f t="shared" si="61"/>
        <v>2.6458077196244781E-2</v>
      </c>
      <c r="J220" s="160">
        <f>'Calculation for CBC Simulator'!X92</f>
        <v>2.5301098154800781E-2</v>
      </c>
      <c r="K220" s="160">
        <f t="shared" si="61"/>
        <v>2.5174402657582827E-2</v>
      </c>
      <c r="M220" s="172"/>
      <c r="N220" s="172"/>
      <c r="O220" s="172"/>
    </row>
    <row r="221" spans="1:15" x14ac:dyDescent="0.25">
      <c r="A221" s="150"/>
      <c r="B221" s="173" t="s">
        <v>267</v>
      </c>
      <c r="C221" s="213">
        <f>SUM(C206:C220)</f>
        <v>0.99999999999999978</v>
      </c>
      <c r="D221" s="213">
        <f t="shared" ref="D221:K221" si="62">SUM(D206:D220)</f>
        <v>1.0000000000000002</v>
      </c>
      <c r="E221" s="213">
        <f t="shared" si="62"/>
        <v>1.0000000000000002</v>
      </c>
      <c r="F221" s="213">
        <f t="shared" si="62"/>
        <v>0.99999999999999978</v>
      </c>
      <c r="G221" s="213">
        <f t="shared" si="62"/>
        <v>1.0000000000000002</v>
      </c>
      <c r="H221" s="213">
        <f t="shared" si="62"/>
        <v>1</v>
      </c>
      <c r="I221" s="213">
        <f t="shared" si="62"/>
        <v>0.99999999999999978</v>
      </c>
      <c r="J221" s="213">
        <f t="shared" si="62"/>
        <v>1</v>
      </c>
      <c r="K221" s="213">
        <f t="shared" si="62"/>
        <v>1</v>
      </c>
    </row>
    <row r="222" spans="1:15" x14ac:dyDescent="0.25">
      <c r="A222" s="150"/>
      <c r="B222" s="177"/>
    </row>
    <row r="223" spans="1:15" x14ac:dyDescent="0.25">
      <c r="A223" s="150"/>
      <c r="B223" s="177"/>
    </row>
    <row r="224" spans="1:15" x14ac:dyDescent="0.25">
      <c r="A224" s="150"/>
      <c r="B224" s="149" t="s">
        <v>273</v>
      </c>
    </row>
    <row r="225" spans="1:15" x14ac:dyDescent="0.25">
      <c r="A225" s="150"/>
      <c r="B225" s="163"/>
    </row>
    <row r="226" spans="1:15" x14ac:dyDescent="0.25">
      <c r="A226" s="150"/>
      <c r="B226" s="171" t="s">
        <v>66</v>
      </c>
    </row>
    <row r="227" spans="1:15" x14ac:dyDescent="0.25">
      <c r="A227" s="150"/>
      <c r="B227" s="173" t="s">
        <v>67</v>
      </c>
      <c r="C227" s="160">
        <f>'Share Summary - Subtypes'!F32</f>
        <v>0</v>
      </c>
      <c r="D227" s="160">
        <f>0.16855*$H$227</f>
        <v>3.0803126998472153E-3</v>
      </c>
      <c r="E227" s="160">
        <f>0.40825*$H$227</f>
        <v>7.460917589514243E-3</v>
      </c>
      <c r="F227" s="160">
        <f>0.65115*$H$227</f>
        <v>1.1900003645835149E-2</v>
      </c>
      <c r="G227" s="160">
        <f>0.810675*$H$227</f>
        <v>1.4815381180353849E-2</v>
      </c>
      <c r="H227" s="160">
        <f>'Share Summary - Subtypes'!U32-'Share Summary - Subtypes'!U32*H$209</f>
        <v>1.8275364579336786E-2</v>
      </c>
      <c r="I227" s="160">
        <f>H227-H227*($I$230-$H$230)</f>
        <v>1.80741551707265E-2</v>
      </c>
      <c r="J227" s="160">
        <f>'Calculation for CBC Simulator'!Y78</f>
        <v>1.8815652948467265E-2</v>
      </c>
      <c r="K227" s="160">
        <f>J227-J227*($K$230-$J$230)</f>
        <v>1.867892872528026E-2</v>
      </c>
      <c r="M227" s="172"/>
      <c r="N227" s="172"/>
      <c r="O227" s="172"/>
    </row>
    <row r="228" spans="1:15" x14ac:dyDescent="0.25">
      <c r="A228" s="150"/>
      <c r="B228" s="173" t="s">
        <v>68</v>
      </c>
      <c r="C228" s="160">
        <f>'Share Summary - Subtypes'!F33</f>
        <v>0</v>
      </c>
      <c r="D228" s="160">
        <f>0.16855*$H$228</f>
        <v>4.6491975330079077E-3</v>
      </c>
      <c r="E228" s="160">
        <f>0.40825*$H$228</f>
        <v>1.1260960503414288E-2</v>
      </c>
      <c r="F228" s="160">
        <f>0.65115*$H$228</f>
        <v>1.7960990647393052E-2</v>
      </c>
      <c r="G228" s="160">
        <f>0.8106*$H$228</f>
        <v>2.2359178405554493E-2</v>
      </c>
      <c r="H228" s="160">
        <f>'Share Summary - Subtypes'!U33-'Share Summary - Subtypes'!U33*H$209</f>
        <v>2.7583491741369964E-2</v>
      </c>
      <c r="I228" s="160">
        <f t="shared" ref="I228:I229" si="63">H228-H228*($I$230-$H$230)</f>
        <v>2.7279801052377473E-2</v>
      </c>
      <c r="J228" s="160">
        <f>'Calculation for CBC Simulator'!Y79</f>
        <v>2.4666490058433944E-2</v>
      </c>
      <c r="K228" s="160">
        <f t="shared" ref="K228:K229" si="64">J228-J228*($K$230-$J$230)</f>
        <v>2.4487250639997279E-2</v>
      </c>
      <c r="M228" s="172"/>
      <c r="N228" s="172"/>
      <c r="O228" s="172"/>
    </row>
    <row r="229" spans="1:15" x14ac:dyDescent="0.25">
      <c r="A229" s="150"/>
      <c r="B229" s="173" t="s">
        <v>69</v>
      </c>
      <c r="C229" s="160">
        <f>'Share Summary - Subtypes'!F34</f>
        <v>0</v>
      </c>
      <c r="D229" s="160">
        <f>0.1428*$H$229</f>
        <v>2.1360874827055843E-3</v>
      </c>
      <c r="E229" s="160">
        <f>0.305882*$H$229</f>
        <v>4.5755652057769564E-3</v>
      </c>
      <c r="F229" s="160">
        <f>0.52941*$H$229</f>
        <v>7.9192302116187913E-3</v>
      </c>
      <c r="G229" s="160">
        <f>0.7647*$H$229</f>
        <v>1.1438838221463306E-2</v>
      </c>
      <c r="H229" s="160">
        <f>'Share Summary - Subtypes'!U34-'Share Summary - Subtypes'!U34*H$209</f>
        <v>1.4958595817265994E-2</v>
      </c>
      <c r="I229" s="160">
        <f t="shared" si="63"/>
        <v>1.479390360524657E-2</v>
      </c>
      <c r="J229" s="160">
        <f>'Calculation for CBC Simulator'!Y80</f>
        <v>1.4654331309133777E-2</v>
      </c>
      <c r="K229" s="160">
        <f t="shared" si="64"/>
        <v>1.4547845391793898E-2</v>
      </c>
      <c r="M229" s="172"/>
      <c r="N229" s="172"/>
      <c r="O229" s="172"/>
    </row>
    <row r="230" spans="1:15" x14ac:dyDescent="0.25">
      <c r="A230" s="150"/>
      <c r="B230" s="173" t="s">
        <v>70</v>
      </c>
      <c r="C230" s="160">
        <f>'Share Summary - Subtypes'!F35</f>
        <v>0</v>
      </c>
      <c r="D230" s="175">
        <v>0</v>
      </c>
      <c r="E230" s="176">
        <v>0</v>
      </c>
      <c r="F230" s="175">
        <f>0.16*$J$230</f>
        <v>1.7615793785063887E-2</v>
      </c>
      <c r="G230" s="175">
        <f>0.48*$J$230</f>
        <v>5.2847381355191653E-2</v>
      </c>
      <c r="H230" s="175">
        <f>0.72*$J$230</f>
        <v>7.9271072032787479E-2</v>
      </c>
      <c r="I230" s="175">
        <f>0.82*$J$230</f>
        <v>9.0280943148452406E-2</v>
      </c>
      <c r="J230" s="174">
        <f>'Calculation for CBC Simulator'!Y81</f>
        <v>0.11009871115664928</v>
      </c>
      <c r="K230" s="175">
        <f>1.066*J230</f>
        <v>0.11736522609298813</v>
      </c>
      <c r="L230" s="160"/>
      <c r="M230" s="172"/>
      <c r="N230" s="172"/>
      <c r="O230" s="172"/>
    </row>
    <row r="231" spans="1:15" x14ac:dyDescent="0.25">
      <c r="A231" s="150"/>
      <c r="B231" s="177" t="s">
        <v>71</v>
      </c>
      <c r="C231" s="160">
        <f>'Share Summary - Subtypes'!F36</f>
        <v>8.760847262686057E-2</v>
      </c>
      <c r="D231" s="160">
        <f>(C231/SUM(C$231:C$241))*(1-SUM(D$227:D$230))</f>
        <v>8.674416267944926E-2</v>
      </c>
      <c r="E231" s="160">
        <f>(D231/SUM(D$231:D$241))*(1-SUM(E$227:E$230))</f>
        <v>8.5567419203350092E-2</v>
      </c>
      <c r="F231" s="160">
        <f t="shared" ref="F231:K231" si="65">(E231/SUM(E$231:E$241))*(1-SUM(F$227:F$230))</f>
        <v>8.2755312074871828E-2</v>
      </c>
      <c r="G231" s="160">
        <f t="shared" si="65"/>
        <v>7.8719648732897204E-2</v>
      </c>
      <c r="H231" s="160">
        <f>'Share Summary - Subtypes'!U36-'Share Summary - Subtypes'!U36*H$209</f>
        <v>7.3224995046651364E-2</v>
      </c>
      <c r="I231" s="160">
        <f t="shared" si="65"/>
        <v>6.9994653195733572E-2</v>
      </c>
      <c r="J231" s="160">
        <f>'Calculation for CBC Simulator'!Y82</f>
        <v>7.4444958085803453E-2</v>
      </c>
      <c r="K231" s="160">
        <f t="shared" si="65"/>
        <v>7.3832397718670395E-2</v>
      </c>
      <c r="M231" s="172"/>
      <c r="N231" s="172"/>
      <c r="O231" s="172"/>
    </row>
    <row r="232" spans="1:15" x14ac:dyDescent="0.25">
      <c r="A232" s="150"/>
      <c r="B232" s="171" t="s">
        <v>72</v>
      </c>
      <c r="C232" s="160">
        <f>'Share Summary - Subtypes'!F37</f>
        <v>6.1749335419530753E-2</v>
      </c>
      <c r="D232" s="160">
        <f t="shared" ref="D232:D241" si="66">(C232/SUM(C$231:C$241))*(1-SUM(D$227:D$230))</f>
        <v>6.1140141317078442E-2</v>
      </c>
      <c r="E232" s="160">
        <f t="shared" ref="E232:K241" si="67">(D232/SUM(D$231:D$241))*(1-SUM(E$227:E$230))</f>
        <v>6.0310733778861488E-2</v>
      </c>
      <c r="F232" s="160">
        <f t="shared" si="67"/>
        <v>5.8328668105240573E-2</v>
      </c>
      <c r="G232" s="160">
        <f t="shared" si="67"/>
        <v>5.5484199735094698E-2</v>
      </c>
      <c r="H232" s="160">
        <f>'Share Summary - Subtypes'!U37-'Share Summary - Subtypes'!U37*H$209</f>
        <v>5.0309530334119792E-2</v>
      </c>
      <c r="I232" s="160">
        <f t="shared" si="67"/>
        <v>4.8090110841707584E-2</v>
      </c>
      <c r="J232" s="160">
        <f>'Calculation for CBC Simulator'!Y83</f>
        <v>4.8867294332480306E-2</v>
      </c>
      <c r="K232" s="160">
        <f t="shared" si="67"/>
        <v>4.8465196345903412E-2</v>
      </c>
      <c r="M232" s="172"/>
      <c r="N232" s="172"/>
      <c r="O232" s="172"/>
    </row>
    <row r="233" spans="1:15" x14ac:dyDescent="0.25">
      <c r="A233" s="150"/>
      <c r="B233" s="177" t="s">
        <v>73</v>
      </c>
      <c r="C233" s="160">
        <f>'Share Summary - Subtypes'!F38</f>
        <v>1.1389979991876659E-2</v>
      </c>
      <c r="D233" s="160">
        <f t="shared" si="66"/>
        <v>1.127761103128852E-2</v>
      </c>
      <c r="E233" s="160">
        <f t="shared" si="67"/>
        <v>1.1124622578842523E-2</v>
      </c>
      <c r="F233" s="160">
        <f t="shared" si="67"/>
        <v>1.0759020451924938E-2</v>
      </c>
      <c r="G233" s="160">
        <f t="shared" si="67"/>
        <v>1.0234343747254846E-2</v>
      </c>
      <c r="H233" s="160">
        <f>'Share Summary - Subtypes'!U38-'Share Summary - Subtypes'!U38*H$209</f>
        <v>9.1159715280335618E-3</v>
      </c>
      <c r="I233" s="160">
        <f t="shared" si="67"/>
        <v>8.7138178055236343E-3</v>
      </c>
      <c r="J233" s="160">
        <f>'Calculation for CBC Simulator'!Y84</f>
        <v>1.1011040416345019E-2</v>
      </c>
      <c r="K233" s="160">
        <f t="shared" si="67"/>
        <v>1.0920437544997047E-2</v>
      </c>
      <c r="M233" s="172"/>
      <c r="N233" s="172"/>
      <c r="O233" s="172"/>
    </row>
    <row r="234" spans="1:15" x14ac:dyDescent="0.25">
      <c r="A234" s="150"/>
      <c r="B234" s="177" t="s">
        <v>74</v>
      </c>
      <c r="C234" s="160">
        <f>'Share Summary - Subtypes'!F39</f>
        <v>1.1516094475257475E-2</v>
      </c>
      <c r="D234" s="160">
        <f t="shared" si="66"/>
        <v>1.1402481319910195E-2</v>
      </c>
      <c r="E234" s="160">
        <f t="shared" si="67"/>
        <v>1.1247798917197628E-2</v>
      </c>
      <c r="F234" s="160">
        <f t="shared" si="67"/>
        <v>1.0878148695077769E-2</v>
      </c>
      <c r="G234" s="160">
        <f t="shared" si="67"/>
        <v>1.0347662556888161E-2</v>
      </c>
      <c r="H234" s="160">
        <f>'Share Summary - Subtypes'!U39-'Share Summary - Subtypes'!U39*H$209</f>
        <v>1.0846676699327588E-2</v>
      </c>
      <c r="I234" s="160">
        <f t="shared" si="67"/>
        <v>1.0368172417246177E-2</v>
      </c>
      <c r="J234" s="160">
        <f>'Calculation for CBC Simulator'!Y85</f>
        <v>1.1393551720455468E-2</v>
      </c>
      <c r="K234" s="160">
        <f t="shared" si="67"/>
        <v>1.1299801406071685E-2</v>
      </c>
      <c r="M234" s="172"/>
      <c r="N234" s="172"/>
      <c r="O234" s="172"/>
    </row>
    <row r="235" spans="1:15" x14ac:dyDescent="0.25">
      <c r="A235" s="150"/>
      <c r="B235" s="177" t="s">
        <v>75</v>
      </c>
      <c r="C235" s="160">
        <f>'Share Summary - Subtypes'!F40</f>
        <v>0.11131799554458664</v>
      </c>
      <c r="D235" s="160">
        <f t="shared" si="66"/>
        <v>0.11021977698204119</v>
      </c>
      <c r="E235" s="160">
        <f t="shared" si="67"/>
        <v>0.10872457085526109</v>
      </c>
      <c r="F235" s="160">
        <f t="shared" si="67"/>
        <v>0.10515142182740249</v>
      </c>
      <c r="G235" s="160">
        <f t="shared" si="67"/>
        <v>0.10002358498181814</v>
      </c>
      <c r="H235" s="160">
        <f>'Share Summary - Subtypes'!U40-'Share Summary - Subtypes'!U40*H$209</f>
        <v>9.4396676678678376E-2</v>
      </c>
      <c r="I235" s="160">
        <f t="shared" si="67"/>
        <v>9.0232339964576608E-2</v>
      </c>
      <c r="J235" s="160">
        <f>'Calculation for CBC Simulator'!Y86</f>
        <v>9.2225763024781804E-2</v>
      </c>
      <c r="K235" s="160">
        <f t="shared" si="67"/>
        <v>9.1466895685606564E-2</v>
      </c>
      <c r="M235" s="172"/>
      <c r="N235" s="172"/>
      <c r="O235" s="172"/>
    </row>
    <row r="236" spans="1:15" x14ac:dyDescent="0.25">
      <c r="A236" s="150"/>
      <c r="B236" s="181" t="s">
        <v>76</v>
      </c>
      <c r="C236" s="160">
        <f>'Share Summary - Subtypes'!F41</f>
        <v>1.6890838703671498E-2</v>
      </c>
      <c r="D236" s="160">
        <f t="shared" si="66"/>
        <v>1.6724200483942655E-2</v>
      </c>
      <c r="E236" s="160">
        <f t="shared" si="67"/>
        <v>1.649732534670513E-2</v>
      </c>
      <c r="F236" s="160">
        <f t="shared" si="67"/>
        <v>1.5955153493910974E-2</v>
      </c>
      <c r="G236" s="160">
        <f t="shared" si="67"/>
        <v>1.5177081048087808E-2</v>
      </c>
      <c r="H236" s="160">
        <f>'Share Summary - Subtypes'!U41-'Share Summary - Subtypes'!U41*H$209</f>
        <v>1.6667656800936688E-2</v>
      </c>
      <c r="I236" s="160">
        <f t="shared" si="67"/>
        <v>1.5932358296833034E-2</v>
      </c>
      <c r="J236" s="160">
        <f>'Calculation for CBC Simulator'!Y87</f>
        <v>1.5968761914905358E-2</v>
      </c>
      <c r="K236" s="160">
        <f t="shared" si="67"/>
        <v>1.5837365096198302E-2</v>
      </c>
      <c r="M236" s="182"/>
      <c r="N236" s="182"/>
      <c r="O236" s="182"/>
    </row>
    <row r="237" spans="1:15" x14ac:dyDescent="0.25">
      <c r="A237" s="150"/>
      <c r="B237" s="177" t="s">
        <v>77</v>
      </c>
      <c r="C237" s="160">
        <f>'Share Summary - Subtypes'!F42</f>
        <v>0.25030253306018163</v>
      </c>
      <c r="D237" s="160">
        <f t="shared" si="66"/>
        <v>0.2478331489618241</v>
      </c>
      <c r="E237" s="160">
        <f t="shared" si="67"/>
        <v>0.24447112398868973</v>
      </c>
      <c r="F237" s="160">
        <f t="shared" si="67"/>
        <v>0.23643676936076877</v>
      </c>
      <c r="G237" s="160">
        <f t="shared" si="67"/>
        <v>0.22490664302953237</v>
      </c>
      <c r="H237" s="160">
        <f>'Share Summary - Subtypes'!U42-'Share Summary - Subtypes'!U42*H$209</f>
        <v>0.22488225331489825</v>
      </c>
      <c r="I237" s="160">
        <f t="shared" si="67"/>
        <v>0.21496150761940186</v>
      </c>
      <c r="J237" s="160">
        <f>'Calculation for CBC Simulator'!Y88</f>
        <v>0.19146665115817491</v>
      </c>
      <c r="K237" s="160">
        <f t="shared" si="67"/>
        <v>0.18989119346240982</v>
      </c>
      <c r="L237" s="172"/>
      <c r="M237" s="179"/>
      <c r="N237" s="179"/>
      <c r="O237" s="179"/>
    </row>
    <row r="238" spans="1:15" x14ac:dyDescent="0.25">
      <c r="A238" s="150"/>
      <c r="B238" s="177" t="s">
        <v>78</v>
      </c>
      <c r="C238" s="160">
        <f>'Share Summary - Subtypes'!F43</f>
        <v>0.3512281283467501</v>
      </c>
      <c r="D238" s="160">
        <f t="shared" si="66"/>
        <v>0.34776305292609178</v>
      </c>
      <c r="E238" s="160">
        <f t="shared" si="67"/>
        <v>0.34304541094168123</v>
      </c>
      <c r="F238" s="160">
        <f t="shared" si="67"/>
        <v>0.33177148852492228</v>
      </c>
      <c r="G238" s="160">
        <f t="shared" si="67"/>
        <v>0.31559224878088005</v>
      </c>
      <c r="H238" s="160">
        <f>'Share Summary - Subtypes'!U43-'Share Summary - Subtypes'!U43*H$209</f>
        <v>0.32490566142244709</v>
      </c>
      <c r="I238" s="160">
        <f t="shared" si="67"/>
        <v>0.31057235412724837</v>
      </c>
      <c r="J238" s="160">
        <f>'Calculation for CBC Simulator'!Y89</f>
        <v>0.30859300595903755</v>
      </c>
      <c r="K238" s="160">
        <f t="shared" si="67"/>
        <v>0.30605378973962499</v>
      </c>
      <c r="M238" s="179"/>
      <c r="N238" s="179"/>
      <c r="O238" s="179"/>
    </row>
    <row r="239" spans="1:15" x14ac:dyDescent="0.25">
      <c r="A239" s="150"/>
      <c r="B239" s="177" t="s">
        <v>79</v>
      </c>
      <c r="C239" s="160">
        <f>'Share Summary - Subtypes'!F44</f>
        <v>1.7790644289251825E-2</v>
      </c>
      <c r="D239" s="160">
        <f t="shared" si="66"/>
        <v>1.7615128949593432E-2</v>
      </c>
      <c r="E239" s="160">
        <f t="shared" si="67"/>
        <v>1.7376167762675542E-2</v>
      </c>
      <c r="F239" s="160">
        <f t="shared" si="67"/>
        <v>1.6805113432815127E-2</v>
      </c>
      <c r="G239" s="160">
        <f t="shared" si="67"/>
        <v>1.5985591657860326E-2</v>
      </c>
      <c r="H239" s="160">
        <f>'Share Summary - Subtypes'!U44-'Share Summary - Subtypes'!U44*H$209</f>
        <v>1.5331672380911411E-2</v>
      </c>
      <c r="I239" s="160">
        <f t="shared" si="67"/>
        <v>1.4655311216188006E-2</v>
      </c>
      <c r="J239" s="160">
        <f>'Calculation for CBC Simulator'!Y90</f>
        <v>1.6095462407782191E-2</v>
      </c>
      <c r="K239" s="160">
        <f t="shared" si="67"/>
        <v>1.5963023051038604E-2</v>
      </c>
      <c r="M239" s="172"/>
      <c r="N239" s="172"/>
      <c r="O239" s="172"/>
    </row>
    <row r="240" spans="1:15" x14ac:dyDescent="0.25">
      <c r="A240" s="150"/>
      <c r="B240" s="177" t="s">
        <v>80</v>
      </c>
      <c r="C240" s="160">
        <f>'Share Summary - Subtypes'!F45</f>
        <v>7.4523740696473481E-2</v>
      </c>
      <c r="D240" s="160">
        <f t="shared" si="66"/>
        <v>7.3788519450503326E-2</v>
      </c>
      <c r="E240" s="160">
        <f t="shared" si="67"/>
        <v>7.2787528073189958E-2</v>
      </c>
      <c r="F240" s="160">
        <f t="shared" si="67"/>
        <v>7.0395422193819043E-2</v>
      </c>
      <c r="G240" s="160">
        <f t="shared" si="67"/>
        <v>6.696250389930046E-2</v>
      </c>
      <c r="H240" s="160">
        <f>'Share Summary - Subtypes'!U45-'Share Summary - Subtypes'!U45*H$209</f>
        <v>6.4682126816350063E-2</v>
      </c>
      <c r="I240" s="160">
        <f t="shared" si="67"/>
        <v>6.1828656070082214E-2</v>
      </c>
      <c r="J240" s="160">
        <f>'Calculation for CBC Simulator'!Y91</f>
        <v>5.5544422251773883E-2</v>
      </c>
      <c r="K240" s="160">
        <f t="shared" si="67"/>
        <v>5.5087382412386456E-2</v>
      </c>
      <c r="M240" s="172"/>
      <c r="N240" s="172"/>
      <c r="O240" s="172"/>
    </row>
    <row r="241" spans="1:15" x14ac:dyDescent="0.25">
      <c r="A241" s="150"/>
      <c r="B241" s="181" t="s">
        <v>81</v>
      </c>
      <c r="C241" s="160">
        <f>'Share Summary - Subtypes'!F46</f>
        <v>5.6822368455594022E-3</v>
      </c>
      <c r="D241" s="160">
        <f t="shared" si="66"/>
        <v>5.626178182716577E-3</v>
      </c>
      <c r="E241" s="160">
        <f t="shared" si="67"/>
        <v>5.5498552548401666E-3</v>
      </c>
      <c r="F241" s="160">
        <f t="shared" si="67"/>
        <v>5.3674635493351861E-3</v>
      </c>
      <c r="G241" s="160">
        <f t="shared" si="67"/>
        <v>5.1057126678227191E-3</v>
      </c>
      <c r="H241" s="160">
        <f>'Share Summary - Subtypes'!U46-'Share Summary - Subtypes'!U46*H$209</f>
        <v>4.4167622120393282E-3</v>
      </c>
      <c r="I241" s="160">
        <f t="shared" si="67"/>
        <v>4.2219154686559662E-3</v>
      </c>
      <c r="J241" s="160">
        <f>'Calculation for CBC Simulator'!Y92</f>
        <v>6.1539032557758012E-3</v>
      </c>
      <c r="K241" s="160">
        <f t="shared" si="67"/>
        <v>6.1032666870330992E-3</v>
      </c>
      <c r="M241" s="172"/>
      <c r="N241" s="172"/>
      <c r="O241" s="172"/>
    </row>
    <row r="242" spans="1:15" x14ac:dyDescent="0.25">
      <c r="A242" s="150"/>
      <c r="B242" s="173" t="s">
        <v>267</v>
      </c>
      <c r="C242" s="213">
        <f>SUM(C227:C241)</f>
        <v>0.99999999999999989</v>
      </c>
      <c r="D242" s="213">
        <f t="shared" ref="D242:K242" si="68">SUM(D227:D241)</f>
        <v>1</v>
      </c>
      <c r="E242" s="213">
        <f t="shared" si="68"/>
        <v>1</v>
      </c>
      <c r="F242" s="213">
        <f t="shared" si="68"/>
        <v>0.99999999999999967</v>
      </c>
      <c r="G242" s="213">
        <f t="shared" si="68"/>
        <v>0.99999999999999989</v>
      </c>
      <c r="H242" s="213">
        <f t="shared" si="68"/>
        <v>1.0288685074051536</v>
      </c>
      <c r="I242" s="213">
        <f t="shared" si="68"/>
        <v>1</v>
      </c>
      <c r="J242" s="213">
        <f t="shared" si="68"/>
        <v>1</v>
      </c>
      <c r="K242" s="213">
        <f t="shared" si="68"/>
        <v>0.99999999999999989</v>
      </c>
    </row>
    <row r="243" spans="1:15" x14ac:dyDescent="0.25">
      <c r="A243" s="150"/>
      <c r="B243" s="177"/>
    </row>
    <row r="244" spans="1:15" x14ac:dyDescent="0.25">
      <c r="A244" s="150"/>
      <c r="B244" s="177"/>
    </row>
    <row r="245" spans="1:15" x14ac:dyDescent="0.25">
      <c r="A245" s="150" t="s">
        <v>274</v>
      </c>
    </row>
    <row r="246" spans="1:15" x14ac:dyDescent="0.25">
      <c r="A246" s="150" t="s">
        <v>210</v>
      </c>
      <c r="B246" s="149" t="s">
        <v>264</v>
      </c>
    </row>
    <row r="247" spans="1:15" x14ac:dyDescent="0.25">
      <c r="A247" s="150"/>
      <c r="B247" s="163"/>
      <c r="C247" s="212"/>
      <c r="D247" s="212"/>
      <c r="E247" s="212"/>
      <c r="F247" s="212"/>
      <c r="G247" s="212"/>
      <c r="H247" s="212"/>
    </row>
    <row r="248" spans="1:15" x14ac:dyDescent="0.25">
      <c r="A248" s="150"/>
      <c r="B248" s="171" t="s">
        <v>275</v>
      </c>
    </row>
    <row r="249" spans="1:15" x14ac:dyDescent="0.25">
      <c r="A249" s="150"/>
      <c r="B249" s="173" t="s">
        <v>67</v>
      </c>
      <c r="C249" s="158">
        <f>C101*C$75</f>
        <v>0</v>
      </c>
      <c r="D249" s="158">
        <f t="shared" ref="D249:K249" si="69">D101*D$75</f>
        <v>1.5875653642306589E-3</v>
      </c>
      <c r="E249" s="158">
        <f t="shared" si="69"/>
        <v>3.8715325838113534E-3</v>
      </c>
      <c r="F249" s="158">
        <f t="shared" si="69"/>
        <v>6.2172356765446751E-3</v>
      </c>
      <c r="G249" s="158">
        <f t="shared" si="69"/>
        <v>7.7934197576159008E-3</v>
      </c>
      <c r="H249" s="158">
        <f t="shared" si="69"/>
        <v>9.6793470662788015E-3</v>
      </c>
      <c r="I249" s="158">
        <f t="shared" si="69"/>
        <v>9.7155002465636152E-3</v>
      </c>
      <c r="J249" s="158">
        <f t="shared" si="69"/>
        <v>9.6196468802695455E-3</v>
      </c>
      <c r="K249" s="158">
        <f t="shared" si="69"/>
        <v>9.6657649665792336E-3</v>
      </c>
    </row>
    <row r="250" spans="1:15" x14ac:dyDescent="0.25">
      <c r="A250" s="150"/>
      <c r="B250" s="173" t="s">
        <v>68</v>
      </c>
      <c r="C250" s="158">
        <f t="shared" ref="C250:C264" si="70">C102*C$75</f>
        <v>0</v>
      </c>
      <c r="D250" s="158">
        <f t="shared" ref="D250:K250" si="71">D102*D$75</f>
        <v>2.6050765803936273E-3</v>
      </c>
      <c r="E250" s="158">
        <f t="shared" si="71"/>
        <v>6.352896763532837E-3</v>
      </c>
      <c r="F250" s="158">
        <f t="shared" si="71"/>
        <v>1.0202020918743775E-2</v>
      </c>
      <c r="G250" s="158">
        <f t="shared" si="71"/>
        <v>1.278723853354634E-2</v>
      </c>
      <c r="H250" s="158">
        <f t="shared" si="71"/>
        <v>1.5883087981126483E-2</v>
      </c>
      <c r="I250" s="158">
        <f t="shared" si="71"/>
        <v>1.5942412658641325E-2</v>
      </c>
      <c r="J250" s="158">
        <f t="shared" si="71"/>
        <v>1.4739597244783388E-2</v>
      </c>
      <c r="K250" s="158">
        <f t="shared" si="71"/>
        <v>1.4810261171054861E-2</v>
      </c>
    </row>
    <row r="251" spans="1:15" x14ac:dyDescent="0.25">
      <c r="A251" s="150"/>
      <c r="B251" s="173" t="s">
        <v>69</v>
      </c>
      <c r="C251" s="158">
        <f t="shared" si="70"/>
        <v>0</v>
      </c>
      <c r="D251" s="158">
        <f t="shared" ref="D251:K251" si="72">D103*D$75</f>
        <v>8.736800180984258E-4</v>
      </c>
      <c r="E251" s="158">
        <f t="shared" si="72"/>
        <v>1.8842216240729322E-3</v>
      </c>
      <c r="F251" s="158">
        <f t="shared" si="72"/>
        <v>3.2834451298057602E-3</v>
      </c>
      <c r="G251" s="158">
        <f t="shared" si="72"/>
        <v>4.7752236333721198E-3</v>
      </c>
      <c r="H251" s="158">
        <f t="shared" si="72"/>
        <v>6.287346561083716E-3</v>
      </c>
      <c r="I251" s="158">
        <f t="shared" si="72"/>
        <v>6.3108303324765072E-3</v>
      </c>
      <c r="J251" s="158">
        <f t="shared" si="72"/>
        <v>5.2662207478949303E-3</v>
      </c>
      <c r="K251" s="158">
        <f t="shared" si="72"/>
        <v>5.2914678308700275E-3</v>
      </c>
    </row>
    <row r="252" spans="1:15" x14ac:dyDescent="0.25">
      <c r="A252" s="150"/>
      <c r="B252" s="173" t="s">
        <v>70</v>
      </c>
      <c r="C252" s="158">
        <f t="shared" si="70"/>
        <v>0</v>
      </c>
      <c r="D252" s="158">
        <f t="shared" ref="D252:K252" si="73">D104*D$75</f>
        <v>0</v>
      </c>
      <c r="E252" s="158">
        <f t="shared" si="73"/>
        <v>0</v>
      </c>
      <c r="F252" s="158">
        <f t="shared" si="73"/>
        <v>1.2346914420352745E-3</v>
      </c>
      <c r="G252" s="158">
        <f t="shared" si="73"/>
        <v>3.7294491930418825E-3</v>
      </c>
      <c r="H252" s="158">
        <f t="shared" si="73"/>
        <v>5.6324938800213272E-3</v>
      </c>
      <c r="I252" s="158">
        <f t="shared" si="73"/>
        <v>6.4587259718632906E-3</v>
      </c>
      <c r="J252" s="158">
        <f t="shared" si="73"/>
        <v>7.9304490789884798E-3</v>
      </c>
      <c r="K252" s="158">
        <f t="shared" si="73"/>
        <v>8.5117676504214042E-3</v>
      </c>
    </row>
    <row r="253" spans="1:15" x14ac:dyDescent="0.25">
      <c r="A253" s="150"/>
      <c r="B253" s="177" t="s">
        <v>71</v>
      </c>
      <c r="C253" s="158">
        <f t="shared" si="70"/>
        <v>4.0614111387759243E-2</v>
      </c>
      <c r="D253" s="158">
        <f t="shared" ref="D253:K253" si="74">D105*D$75</f>
        <v>4.0050011528820588E-2</v>
      </c>
      <c r="E253" s="158">
        <f t="shared" si="74"/>
        <v>3.9158750996073341E-2</v>
      </c>
      <c r="F253" s="158">
        <f t="shared" si="74"/>
        <v>3.7973061650123006E-2</v>
      </c>
      <c r="G253" s="158">
        <f t="shared" si="74"/>
        <v>3.690296046715183E-2</v>
      </c>
      <c r="H253" s="158">
        <f t="shared" si="74"/>
        <v>3.6072351811618393E-2</v>
      </c>
      <c r="I253" s="158">
        <f t="shared" si="74"/>
        <v>3.62041466844693E-2</v>
      </c>
      <c r="J253" s="158">
        <f t="shared" si="74"/>
        <v>3.7612751325331518E-2</v>
      </c>
      <c r="K253" s="158">
        <f t="shared" si="74"/>
        <v>3.7790269817989927E-2</v>
      </c>
    </row>
    <row r="254" spans="1:15" x14ac:dyDescent="0.25">
      <c r="A254" s="150"/>
      <c r="B254" s="171" t="s">
        <v>72</v>
      </c>
      <c r="C254" s="158">
        <f t="shared" si="70"/>
        <v>3.5630344320034299E-2</v>
      </c>
      <c r="D254" s="158">
        <f t="shared" ref="D254:K254" si="75">D106*D$75</f>
        <v>3.5135465286169114E-2</v>
      </c>
      <c r="E254" s="158">
        <f t="shared" si="75"/>
        <v>3.4353571540976589E-2</v>
      </c>
      <c r="F254" s="158">
        <f t="shared" si="75"/>
        <v>3.3313378410823817E-2</v>
      </c>
      <c r="G254" s="158">
        <f t="shared" si="75"/>
        <v>3.2374589593249681E-2</v>
      </c>
      <c r="H254" s="158">
        <f t="shared" si="75"/>
        <v>2.9464326378997409E-2</v>
      </c>
      <c r="I254" s="158">
        <f t="shared" si="75"/>
        <v>2.9571978000079317E-2</v>
      </c>
      <c r="J254" s="158">
        <f t="shared" si="75"/>
        <v>3.2634449091938439E-2</v>
      </c>
      <c r="K254" s="158">
        <f t="shared" si="75"/>
        <v>3.2788471810495511E-2</v>
      </c>
    </row>
    <row r="255" spans="1:15" x14ac:dyDescent="0.25">
      <c r="A255" s="150"/>
      <c r="B255" s="177" t="s">
        <v>73</v>
      </c>
      <c r="C255" s="158">
        <f t="shared" si="70"/>
        <v>9.7122141427654161E-3</v>
      </c>
      <c r="D255" s="158">
        <f t="shared" ref="D255:K255" si="76">D107*D$75</f>
        <v>9.5773186977904153E-3</v>
      </c>
      <c r="E255" s="158">
        <f t="shared" si="76"/>
        <v>9.3641880184461585E-3</v>
      </c>
      <c r="F255" s="158">
        <f t="shared" si="76"/>
        <v>9.080649404866253E-3</v>
      </c>
      <c r="G255" s="158">
        <f t="shared" si="76"/>
        <v>8.8247518488612509E-3</v>
      </c>
      <c r="H255" s="158">
        <f t="shared" si="76"/>
        <v>8.1388120817005253E-3</v>
      </c>
      <c r="I255" s="158">
        <f t="shared" si="76"/>
        <v>8.1685482549632739E-3</v>
      </c>
      <c r="J255" s="158">
        <f t="shared" si="76"/>
        <v>8.9049031291078273E-3</v>
      </c>
      <c r="K255" s="158">
        <f t="shared" si="76"/>
        <v>8.9469310298874154E-3</v>
      </c>
    </row>
    <row r="256" spans="1:15" x14ac:dyDescent="0.25">
      <c r="A256" s="150"/>
      <c r="B256" s="177" t="s">
        <v>74</v>
      </c>
      <c r="C256" s="158">
        <f t="shared" si="70"/>
        <v>1.0146546693667826E-2</v>
      </c>
      <c r="D256" s="158">
        <f t="shared" ref="D256:K256" si="77">D108*D$75</f>
        <v>1.0005618691969932E-2</v>
      </c>
      <c r="E256" s="158">
        <f t="shared" si="77"/>
        <v>9.7829567574170863E-3</v>
      </c>
      <c r="F256" s="158">
        <f t="shared" si="77"/>
        <v>9.4867382288862483E-3</v>
      </c>
      <c r="G256" s="158">
        <f t="shared" si="77"/>
        <v>9.2193968726688967E-3</v>
      </c>
      <c r="H256" s="158">
        <f t="shared" si="77"/>
        <v>9.256857550573195E-3</v>
      </c>
      <c r="I256" s="158">
        <f t="shared" si="77"/>
        <v>9.2906786435323682E-3</v>
      </c>
      <c r="J256" s="158">
        <f t="shared" si="77"/>
        <v>9.8580968044974186E-3</v>
      </c>
      <c r="K256" s="158">
        <f t="shared" si="77"/>
        <v>9.9046234323975808E-3</v>
      </c>
    </row>
    <row r="257" spans="1:11" x14ac:dyDescent="0.25">
      <c r="A257" s="150"/>
      <c r="B257" s="177" t="s">
        <v>75</v>
      </c>
      <c r="C257" s="158">
        <f t="shared" si="70"/>
        <v>7.4899907576575053E-2</v>
      </c>
      <c r="D257" s="158">
        <f t="shared" ref="D257:K257" si="78">D109*D$75</f>
        <v>7.3859603459243098E-2</v>
      </c>
      <c r="E257" s="158">
        <f t="shared" si="78"/>
        <v>7.2215954755666223E-2</v>
      </c>
      <c r="F257" s="158">
        <f t="shared" si="78"/>
        <v>7.0029325050086202E-2</v>
      </c>
      <c r="G257" s="158">
        <f t="shared" si="78"/>
        <v>6.8055861222775155E-2</v>
      </c>
      <c r="H257" s="158">
        <f t="shared" si="78"/>
        <v>6.7710632696241849E-2</v>
      </c>
      <c r="I257" s="158">
        <f t="shared" si="78"/>
        <v>6.795802200630012E-2</v>
      </c>
      <c r="J257" s="158">
        <f t="shared" si="78"/>
        <v>6.7989081127456538E-2</v>
      </c>
      <c r="K257" s="158">
        <f t="shared" si="78"/>
        <v>6.8309964837732967E-2</v>
      </c>
    </row>
    <row r="258" spans="1:11" x14ac:dyDescent="0.25">
      <c r="A258" s="150"/>
      <c r="B258" s="181" t="s">
        <v>76</v>
      </c>
      <c r="C258" s="158">
        <f t="shared" si="70"/>
        <v>7.1804299854903745E-3</v>
      </c>
      <c r="D258" s="158">
        <f t="shared" ref="D258:K258" si="79">D110*D$75</f>
        <v>7.0806991430927037E-3</v>
      </c>
      <c r="E258" s="158">
        <f t="shared" si="79"/>
        <v>6.9231274608485055E-3</v>
      </c>
      <c r="F258" s="158">
        <f t="shared" si="79"/>
        <v>6.7135018149282006E-3</v>
      </c>
      <c r="G258" s="158">
        <f t="shared" si="79"/>
        <v>6.5243117438133933E-3</v>
      </c>
      <c r="H258" s="158">
        <f t="shared" si="79"/>
        <v>6.5054854427766132E-3</v>
      </c>
      <c r="I258" s="158">
        <f t="shared" si="79"/>
        <v>6.5292540517999931E-3</v>
      </c>
      <c r="J258" s="158">
        <f t="shared" si="79"/>
        <v>7.1166475509867114E-3</v>
      </c>
      <c r="K258" s="158">
        <f t="shared" si="79"/>
        <v>7.150235536484105E-3</v>
      </c>
    </row>
    <row r="259" spans="1:11" x14ac:dyDescent="0.25">
      <c r="A259" s="150"/>
      <c r="B259" s="177" t="s">
        <v>77</v>
      </c>
      <c r="C259" s="158">
        <f t="shared" si="70"/>
        <v>1.7246968391789602E-2</v>
      </c>
      <c r="D259" s="158">
        <f t="shared" ref="D259:K259" si="80">D111*D$75</f>
        <v>1.7007420803414684E-2</v>
      </c>
      <c r="E259" s="158">
        <f t="shared" si="80"/>
        <v>1.6628942936685483E-2</v>
      </c>
      <c r="F259" s="158">
        <f t="shared" si="80"/>
        <v>1.6125434526102593E-2</v>
      </c>
      <c r="G259" s="158">
        <f t="shared" si="80"/>
        <v>1.5671011158260969E-2</v>
      </c>
      <c r="H259" s="158">
        <f t="shared" si="80"/>
        <v>1.5149938329311004E-2</v>
      </c>
      <c r="I259" s="158">
        <f t="shared" si="80"/>
        <v>1.520529053385364E-2</v>
      </c>
      <c r="J259" s="158">
        <f t="shared" si="80"/>
        <v>1.3868579659182225E-2</v>
      </c>
      <c r="K259" s="158">
        <f t="shared" si="80"/>
        <v>1.393403430606824E-2</v>
      </c>
    </row>
    <row r="260" spans="1:11" x14ac:dyDescent="0.25">
      <c r="A260" s="150"/>
      <c r="B260" s="177" t="s">
        <v>78</v>
      </c>
      <c r="C260" s="158">
        <f t="shared" si="70"/>
        <v>3.0804937501232799E-2</v>
      </c>
      <c r="D260" s="158">
        <f t="shared" ref="D260:K260" si="81">D112*D$75</f>
        <v>3.0377079786135852E-2</v>
      </c>
      <c r="E260" s="158">
        <f t="shared" si="81"/>
        <v>2.9701077675774054E-2</v>
      </c>
      <c r="F260" s="158">
        <f t="shared" si="81"/>
        <v>2.8801757588498032E-2</v>
      </c>
      <c r="G260" s="158">
        <f t="shared" si="81"/>
        <v>2.7990108658235896E-2</v>
      </c>
      <c r="H260" s="158">
        <f t="shared" si="81"/>
        <v>2.779764975819466E-2</v>
      </c>
      <c r="I260" s="158">
        <f t="shared" si="81"/>
        <v>2.7899211966685187E-2</v>
      </c>
      <c r="J260" s="158">
        <f t="shared" si="81"/>
        <v>2.5445160486455079E-2</v>
      </c>
      <c r="K260" s="158">
        <f t="shared" si="81"/>
        <v>2.5565252380183812E-2</v>
      </c>
    </row>
    <row r="261" spans="1:11" x14ac:dyDescent="0.25">
      <c r="A261" s="150"/>
      <c r="B261" s="177" t="s">
        <v>79</v>
      </c>
      <c r="C261" s="158">
        <f t="shared" si="70"/>
        <v>8.0047107389677429E-3</v>
      </c>
      <c r="D261" s="158">
        <f t="shared" ref="D261:K261" si="82">D113*D$75</f>
        <v>7.8935312487756377E-3</v>
      </c>
      <c r="E261" s="158">
        <f t="shared" si="82"/>
        <v>7.717871052998212E-3</v>
      </c>
      <c r="F261" s="158">
        <f t="shared" si="82"/>
        <v>7.4841813349100089E-3</v>
      </c>
      <c r="G261" s="158">
        <f t="shared" si="82"/>
        <v>7.2732731028098468E-3</v>
      </c>
      <c r="H261" s="158">
        <f t="shared" si="82"/>
        <v>6.1525240422945753E-3</v>
      </c>
      <c r="I261" s="158">
        <f t="shared" si="82"/>
        <v>6.1750030624621813E-3</v>
      </c>
      <c r="J261" s="158">
        <f t="shared" si="82"/>
        <v>6.3656197104314249E-3</v>
      </c>
      <c r="K261" s="158">
        <f t="shared" si="82"/>
        <v>6.3956631179465625E-3</v>
      </c>
    </row>
    <row r="262" spans="1:11" x14ac:dyDescent="0.25">
      <c r="A262" s="150"/>
      <c r="B262" s="177" t="s">
        <v>80</v>
      </c>
      <c r="C262" s="158">
        <f t="shared" si="70"/>
        <v>9.8128876791140664E-3</v>
      </c>
      <c r="D262" s="158">
        <f t="shared" ref="D262:K262" si="83">D114*D$75</f>
        <v>9.6765939534500956E-3</v>
      </c>
      <c r="E262" s="158">
        <f t="shared" si="83"/>
        <v>9.4612540333623204E-3</v>
      </c>
      <c r="F262" s="158">
        <f t="shared" si="83"/>
        <v>9.1747763541377651E-3</v>
      </c>
      <c r="G262" s="158">
        <f t="shared" si="83"/>
        <v>8.9162262503689558E-3</v>
      </c>
      <c r="H262" s="158">
        <f t="shared" si="83"/>
        <v>8.5952815277439993E-3</v>
      </c>
      <c r="I262" s="158">
        <f t="shared" si="83"/>
        <v>8.626685469521422E-3</v>
      </c>
      <c r="J262" s="158">
        <f t="shared" si="83"/>
        <v>8.5006800542007394E-3</v>
      </c>
      <c r="K262" s="158">
        <f t="shared" si="83"/>
        <v>8.5408001692314339E-3</v>
      </c>
    </row>
    <row r="263" spans="1:11" x14ac:dyDescent="0.25">
      <c r="A263" s="150"/>
      <c r="B263" s="181" t="s">
        <v>81</v>
      </c>
      <c r="C263" s="158">
        <f t="shared" si="70"/>
        <v>3.3644112382606798E-4</v>
      </c>
      <c r="D263" s="158">
        <f t="shared" ref="D263:K263" si="84">D115*D$75</f>
        <v>3.3176820635953815E-4</v>
      </c>
      <c r="E263" s="158">
        <f t="shared" si="84"/>
        <v>3.2438513961220863E-4</v>
      </c>
      <c r="F263" s="158">
        <f t="shared" si="84"/>
        <v>3.1456306934083105E-4</v>
      </c>
      <c r="G263" s="158">
        <f t="shared" si="84"/>
        <v>3.0569851383771757E-4</v>
      </c>
      <c r="H263" s="158">
        <f t="shared" si="84"/>
        <v>5.3771855741212868E-4</v>
      </c>
      <c r="I263" s="158">
        <f t="shared" si="84"/>
        <v>5.3968317977093143E-4</v>
      </c>
      <c r="J263" s="158">
        <f t="shared" si="84"/>
        <v>4.8807057323962304E-4</v>
      </c>
      <c r="K263" s="158">
        <f t="shared" si="84"/>
        <v>4.9037408865446248E-4</v>
      </c>
    </row>
    <row r="264" spans="1:11" x14ac:dyDescent="0.25">
      <c r="A264" s="150"/>
      <c r="B264" s="173" t="s">
        <v>156</v>
      </c>
      <c r="C264" s="158">
        <f t="shared" si="70"/>
        <v>0.24438949954122247</v>
      </c>
      <c r="D264" s="158">
        <f t="shared" ref="D264:K264" si="85">D116*D$75</f>
        <v>0.24606143276794437</v>
      </c>
      <c r="E264" s="158">
        <f t="shared" si="85"/>
        <v>0.24774073133927732</v>
      </c>
      <c r="F264" s="158">
        <f t="shared" si="85"/>
        <v>0.24943476059983244</v>
      </c>
      <c r="G264" s="158">
        <f t="shared" si="85"/>
        <v>0.25114352054960987</v>
      </c>
      <c r="H264" s="158">
        <f t="shared" si="85"/>
        <v>0.25286385366537467</v>
      </c>
      <c r="I264" s="158">
        <f t="shared" si="85"/>
        <v>0.25459597106298243</v>
      </c>
      <c r="J264" s="158">
        <f t="shared" si="85"/>
        <v>0.25633995346476396</v>
      </c>
      <c r="K264" s="158">
        <f t="shared" si="85"/>
        <v>0.25809588214599749</v>
      </c>
    </row>
    <row r="265" spans="1:11" x14ac:dyDescent="0.25">
      <c r="A265" s="150"/>
      <c r="C265" s="158"/>
    </row>
    <row r="266" spans="1:11" x14ac:dyDescent="0.25">
      <c r="A266" s="150"/>
      <c r="B266" s="173"/>
      <c r="C266" s="158"/>
    </row>
    <row r="267" spans="1:11" x14ac:dyDescent="0.25">
      <c r="A267" s="150"/>
      <c r="B267" s="149" t="s">
        <v>268</v>
      </c>
      <c r="C267" s="158"/>
    </row>
    <row r="268" spans="1:11" x14ac:dyDescent="0.25">
      <c r="A268" s="150"/>
      <c r="B268" s="163"/>
      <c r="C268" s="158"/>
    </row>
    <row r="269" spans="1:11" x14ac:dyDescent="0.25">
      <c r="A269" s="150"/>
      <c r="B269" s="171" t="s">
        <v>275</v>
      </c>
      <c r="C269" s="158"/>
    </row>
    <row r="270" spans="1:11" x14ac:dyDescent="0.25">
      <c r="A270" s="150"/>
      <c r="B270" s="173" t="s">
        <v>67</v>
      </c>
      <c r="C270" s="158">
        <f>C122*C$78</f>
        <v>0</v>
      </c>
      <c r="D270" s="158">
        <f t="shared" ref="D270:K270" si="86">D122*D$78</f>
        <v>4.4465519135550051E-3</v>
      </c>
      <c r="E270" s="158">
        <f t="shared" si="86"/>
        <v>1.084362950137765E-2</v>
      </c>
      <c r="F270" s="158">
        <f t="shared" si="86"/>
        <v>1.7413620766386011E-2</v>
      </c>
      <c r="G270" s="158">
        <f t="shared" si="86"/>
        <v>2.1828295273472263E-2</v>
      </c>
      <c r="H270" s="158">
        <f t="shared" si="86"/>
        <v>2.7110517896932241E-2</v>
      </c>
      <c r="I270" s="158">
        <f t="shared" si="86"/>
        <v>2.7092356388135657E-2</v>
      </c>
      <c r="J270" s="158">
        <f t="shared" si="86"/>
        <v>2.7745001639178302E-2</v>
      </c>
      <c r="K270" s="158">
        <f t="shared" si="86"/>
        <v>2.77973526226853E-2</v>
      </c>
    </row>
    <row r="271" spans="1:11" x14ac:dyDescent="0.25">
      <c r="A271" s="150"/>
      <c r="B271" s="173" t="s">
        <v>68</v>
      </c>
      <c r="C271" s="158">
        <f t="shared" ref="C271:K271" si="87">C123*C$78</f>
        <v>0</v>
      </c>
      <c r="D271" s="158">
        <f t="shared" si="87"/>
        <v>7.5289832489007823E-3</v>
      </c>
      <c r="E271" s="158">
        <f t="shared" si="87"/>
        <v>1.8360632341720834E-2</v>
      </c>
      <c r="F271" s="158">
        <f t="shared" si="87"/>
        <v>2.9485062043953864E-2</v>
      </c>
      <c r="G271" s="158">
        <f t="shared" si="87"/>
        <v>3.6956650504386269E-2</v>
      </c>
      <c r="H271" s="158">
        <f t="shared" si="87"/>
        <v>4.5904026104541459E-2</v>
      </c>
      <c r="I271" s="158">
        <f t="shared" si="87"/>
        <v>4.5873274704768666E-2</v>
      </c>
      <c r="J271" s="158">
        <f t="shared" si="87"/>
        <v>3.9604954385606302E-2</v>
      </c>
      <c r="K271" s="158">
        <f t="shared" si="87"/>
        <v>3.967968346080334E-2</v>
      </c>
    </row>
    <row r="272" spans="1:11" x14ac:dyDescent="0.25">
      <c r="A272" s="150"/>
      <c r="B272" s="173" t="s">
        <v>69</v>
      </c>
      <c r="C272" s="158">
        <f t="shared" ref="C272:K272" si="88">C124*C$78</f>
        <v>0</v>
      </c>
      <c r="D272" s="158">
        <f t="shared" si="88"/>
        <v>2.5809832181161963E-3</v>
      </c>
      <c r="E272" s="158">
        <f t="shared" si="88"/>
        <v>5.5662763142146372E-3</v>
      </c>
      <c r="F272" s="158">
        <f t="shared" si="88"/>
        <v>9.6997946640452002E-3</v>
      </c>
      <c r="G272" s="158">
        <f t="shared" si="88"/>
        <v>1.4106734508258861E-2</v>
      </c>
      <c r="H272" s="158">
        <f t="shared" si="88"/>
        <v>1.8573774865490299E-2</v>
      </c>
      <c r="I272" s="158">
        <f t="shared" si="88"/>
        <v>1.8561332175280994E-2</v>
      </c>
      <c r="J272" s="158">
        <f t="shared" si="88"/>
        <v>1.5392622076957015E-2</v>
      </c>
      <c r="K272" s="158">
        <f t="shared" si="88"/>
        <v>1.5421665827429975E-2</v>
      </c>
    </row>
    <row r="273" spans="1:11" x14ac:dyDescent="0.25">
      <c r="A273" s="150"/>
      <c r="B273" s="173" t="s">
        <v>70</v>
      </c>
      <c r="C273" s="158">
        <f t="shared" ref="C273:K273" si="89">C125*C$78</f>
        <v>0</v>
      </c>
      <c r="D273" s="158">
        <f t="shared" si="89"/>
        <v>0</v>
      </c>
      <c r="E273" s="158">
        <f t="shared" si="89"/>
        <v>0</v>
      </c>
      <c r="F273" s="158">
        <f t="shared" si="89"/>
        <v>9.5113066133996598E-3</v>
      </c>
      <c r="G273" s="158">
        <f t="shared" si="89"/>
        <v>2.872939227281358E-2</v>
      </c>
      <c r="H273" s="158">
        <f t="shared" si="89"/>
        <v>4.3389282914823524E-2</v>
      </c>
      <c r="I273" s="158">
        <f t="shared" si="89"/>
        <v>4.9754068878177578E-2</v>
      </c>
      <c r="J273" s="158">
        <f t="shared" si="89"/>
        <v>6.1091322256089139E-2</v>
      </c>
      <c r="K273" s="158">
        <f t="shared" si="89"/>
        <v>6.5569444469237237E-2</v>
      </c>
    </row>
    <row r="274" spans="1:11" x14ac:dyDescent="0.25">
      <c r="A274" s="150"/>
      <c r="B274" s="177" t="s">
        <v>71</v>
      </c>
      <c r="C274" s="158">
        <f t="shared" ref="C274:K274" si="90">C126*C$78</f>
        <v>0.12951108272799156</v>
      </c>
      <c r="D274" s="158">
        <f t="shared" si="90"/>
        <v>0.12797960310292375</v>
      </c>
      <c r="E274" s="158">
        <f t="shared" si="90"/>
        <v>0.1255124472246015</v>
      </c>
      <c r="F274" s="158">
        <f t="shared" si="90"/>
        <v>0.12120545632640591</v>
      </c>
      <c r="G274" s="158">
        <f t="shared" si="90"/>
        <v>0.11621339251818683</v>
      </c>
      <c r="H274" s="158">
        <f t="shared" si="90"/>
        <v>0.10959416755463509</v>
      </c>
      <c r="I274" s="158">
        <f t="shared" si="90"/>
        <v>0.10946752858904769</v>
      </c>
      <c r="J274" s="158">
        <f t="shared" si="90"/>
        <v>0.11514763346029201</v>
      </c>
      <c r="K274" s="158">
        <f t="shared" si="90"/>
        <v>0.11531311064120427</v>
      </c>
    </row>
    <row r="275" spans="1:11" x14ac:dyDescent="0.25">
      <c r="A275" s="150"/>
      <c r="B275" s="171" t="s">
        <v>72</v>
      </c>
      <c r="C275" s="158">
        <f t="shared" ref="C275:K275" si="91">C127*C$78</f>
        <v>7.9772538729058109E-2</v>
      </c>
      <c r="D275" s="158">
        <f t="shared" si="91"/>
        <v>7.8829221638890043E-2</v>
      </c>
      <c r="E275" s="158">
        <f t="shared" si="91"/>
        <v>7.7309573407182794E-2</v>
      </c>
      <c r="F275" s="158">
        <f t="shared" si="91"/>
        <v>7.4656676133876679E-2</v>
      </c>
      <c r="G275" s="158">
        <f t="shared" si="91"/>
        <v>7.1581807210763168E-2</v>
      </c>
      <c r="H275" s="158">
        <f t="shared" si="91"/>
        <v>6.1693100034156755E-2</v>
      </c>
      <c r="I275" s="158">
        <f t="shared" si="91"/>
        <v>6.162181202178775E-2</v>
      </c>
      <c r="J275" s="158">
        <f t="shared" si="91"/>
        <v>6.2796310724850646E-2</v>
      </c>
      <c r="K275" s="158">
        <f t="shared" si="91"/>
        <v>6.2886554494159391E-2</v>
      </c>
    </row>
    <row r="276" spans="1:11" x14ac:dyDescent="0.25">
      <c r="A276" s="150"/>
      <c r="B276" s="177" t="s">
        <v>73</v>
      </c>
      <c r="C276" s="158">
        <f t="shared" ref="C276:K276" si="92">C128*C$78</f>
        <v>2.3882179141289536E-2</v>
      </c>
      <c r="D276" s="158">
        <f t="shared" si="92"/>
        <v>2.3599770331273473E-2</v>
      </c>
      <c r="E276" s="158">
        <f t="shared" si="92"/>
        <v>2.3144820396376185E-2</v>
      </c>
      <c r="F276" s="158">
        <f t="shared" si="92"/>
        <v>2.2350600117895109E-2</v>
      </c>
      <c r="G276" s="158">
        <f t="shared" si="92"/>
        <v>2.1430050620188931E-2</v>
      </c>
      <c r="H276" s="158">
        <f t="shared" si="92"/>
        <v>1.9936266016004605E-2</v>
      </c>
      <c r="I276" s="158">
        <f t="shared" si="92"/>
        <v>1.99132291321788E-2</v>
      </c>
      <c r="J276" s="158">
        <f t="shared" si="92"/>
        <v>1.8458221377935641E-2</v>
      </c>
      <c r="K276" s="158">
        <f t="shared" si="92"/>
        <v>1.8484747450130852E-2</v>
      </c>
    </row>
    <row r="277" spans="1:11" x14ac:dyDescent="0.25">
      <c r="A277" s="150"/>
      <c r="B277" s="177" t="s">
        <v>74</v>
      </c>
      <c r="C277" s="158">
        <f t="shared" ref="C277:K277" si="93">C129*C$78</f>
        <v>2.591446264843594E-2</v>
      </c>
      <c r="D277" s="158">
        <f t="shared" si="93"/>
        <v>2.5608021912209414E-2</v>
      </c>
      <c r="E277" s="158">
        <f t="shared" si="93"/>
        <v>2.5114357451146017E-2</v>
      </c>
      <c r="F277" s="158">
        <f t="shared" si="93"/>
        <v>2.4252552017916325E-2</v>
      </c>
      <c r="G277" s="158">
        <f t="shared" si="93"/>
        <v>2.3253667224648038E-2</v>
      </c>
      <c r="H277" s="158">
        <f t="shared" si="93"/>
        <v>2.1468866023040593E-2</v>
      </c>
      <c r="I277" s="158">
        <f t="shared" si="93"/>
        <v>2.1444058179282514E-2</v>
      </c>
      <c r="J277" s="158">
        <f t="shared" si="93"/>
        <v>2.596087433193258E-2</v>
      </c>
      <c r="K277" s="158">
        <f t="shared" si="93"/>
        <v>2.5998182370051724E-2</v>
      </c>
    </row>
    <row r="278" spans="1:11" x14ac:dyDescent="0.25">
      <c r="A278" s="150"/>
      <c r="B278" s="177" t="s">
        <v>75</v>
      </c>
      <c r="C278" s="158">
        <f t="shared" ref="C278:K278" si="94">C130*C$78</f>
        <v>0.16407909740553864</v>
      </c>
      <c r="D278" s="158">
        <f t="shared" si="94"/>
        <v>0.16213884805171411</v>
      </c>
      <c r="E278" s="158">
        <f t="shared" si="94"/>
        <v>0.15901317956723324</v>
      </c>
      <c r="F278" s="158">
        <f t="shared" si="94"/>
        <v>0.15355660269192409</v>
      </c>
      <c r="G278" s="158">
        <f t="shared" si="94"/>
        <v>0.14723209897695044</v>
      </c>
      <c r="H278" s="158">
        <f t="shared" si="94"/>
        <v>0.13993088183073765</v>
      </c>
      <c r="I278" s="158">
        <f t="shared" si="94"/>
        <v>0.13976918798767851</v>
      </c>
      <c r="J278" s="158">
        <f t="shared" si="94"/>
        <v>0.1430571370820363</v>
      </c>
      <c r="K278" s="158">
        <f t="shared" si="94"/>
        <v>0.14326272265112117</v>
      </c>
    </row>
    <row r="279" spans="1:11" x14ac:dyDescent="0.25">
      <c r="A279" s="150"/>
      <c r="B279" s="181" t="s">
        <v>76</v>
      </c>
      <c r="C279" s="158">
        <f t="shared" ref="C279:K279" si="95">C131*C$78</f>
        <v>1.7202641952446189E-2</v>
      </c>
      <c r="D279" s="158">
        <f t="shared" si="95"/>
        <v>1.6999219240717026E-2</v>
      </c>
      <c r="E279" s="158">
        <f t="shared" si="95"/>
        <v>1.6671512929244139E-2</v>
      </c>
      <c r="F279" s="158">
        <f t="shared" si="95"/>
        <v>1.6099425809335519E-2</v>
      </c>
      <c r="G279" s="158">
        <f t="shared" si="95"/>
        <v>1.543634212191919E-2</v>
      </c>
      <c r="H279" s="158">
        <f t="shared" si="95"/>
        <v>1.5402095462861167E-2</v>
      </c>
      <c r="I279" s="158">
        <f t="shared" si="95"/>
        <v>1.5384297933295347E-2</v>
      </c>
      <c r="J279" s="158">
        <f t="shared" si="95"/>
        <v>1.6821318067084316E-2</v>
      </c>
      <c r="K279" s="158">
        <f t="shared" si="95"/>
        <v>1.6845491766615268E-2</v>
      </c>
    </row>
    <row r="280" spans="1:11" x14ac:dyDescent="0.25">
      <c r="A280" s="150"/>
      <c r="B280" s="177" t="s">
        <v>77</v>
      </c>
      <c r="C280" s="158">
        <f t="shared" ref="C280:K280" si="96">C132*C$78</f>
        <v>9.8979269672752307E-2</v>
      </c>
      <c r="D280" s="158">
        <f t="shared" si="96"/>
        <v>9.7808831347205444E-2</v>
      </c>
      <c r="E280" s="158">
        <f t="shared" si="96"/>
        <v>9.5923299376802176E-2</v>
      </c>
      <c r="F280" s="158">
        <f t="shared" si="96"/>
        <v>9.2631667459200609E-2</v>
      </c>
      <c r="G280" s="158">
        <f t="shared" si="96"/>
        <v>8.8816466323595328E-2</v>
      </c>
      <c r="H280" s="158">
        <f t="shared" si="96"/>
        <v>8.9808851146348123E-2</v>
      </c>
      <c r="I280" s="158">
        <f t="shared" si="96"/>
        <v>8.9705074638313648E-2</v>
      </c>
      <c r="J280" s="158">
        <f t="shared" si="96"/>
        <v>8.2585884474411744E-2</v>
      </c>
      <c r="K280" s="158">
        <f t="shared" si="96"/>
        <v>8.2704567585260763E-2</v>
      </c>
    </row>
    <row r="281" spans="1:11" x14ac:dyDescent="0.25">
      <c r="A281" s="150"/>
      <c r="B281" s="177" t="s">
        <v>78</v>
      </c>
      <c r="C281" s="158">
        <f t="shared" ref="C281:K281" si="97">C133*C$78</f>
        <v>0.16194941466089458</v>
      </c>
      <c r="D281" s="158">
        <f t="shared" si="97"/>
        <v>0.16003434898759053</v>
      </c>
      <c r="E281" s="158">
        <f t="shared" si="97"/>
        <v>0.15694925046200225</v>
      </c>
      <c r="F281" s="158">
        <f t="shared" si="97"/>
        <v>0.15156349782817127</v>
      </c>
      <c r="G281" s="158">
        <f t="shared" si="97"/>
        <v>0.14532108370683386</v>
      </c>
      <c r="H281" s="158">
        <f t="shared" si="97"/>
        <v>0.14717786213072062</v>
      </c>
      <c r="I281" s="158">
        <f t="shared" si="97"/>
        <v>0.14700779420983143</v>
      </c>
      <c r="J281" s="158">
        <f t="shared" si="97"/>
        <v>0.1432108200333963</v>
      </c>
      <c r="K281" s="158">
        <f t="shared" si="97"/>
        <v>0.14341662645827113</v>
      </c>
    </row>
    <row r="282" spans="1:11" x14ac:dyDescent="0.25">
      <c r="A282" s="150"/>
      <c r="B282" s="177" t="s">
        <v>79</v>
      </c>
      <c r="C282" s="158">
        <f t="shared" ref="C282:K282" si="98">C134*C$78</f>
        <v>2.4741798611639141E-2</v>
      </c>
      <c r="D282" s="158">
        <f t="shared" si="98"/>
        <v>2.4449224727897942E-2</v>
      </c>
      <c r="E282" s="158">
        <f t="shared" si="98"/>
        <v>2.3977899242856832E-2</v>
      </c>
      <c r="F282" s="158">
        <f t="shared" si="98"/>
        <v>2.3155091656195469E-2</v>
      </c>
      <c r="G282" s="158">
        <f t="shared" si="98"/>
        <v>2.2201407733570728E-2</v>
      </c>
      <c r="H282" s="158">
        <f t="shared" si="98"/>
        <v>2.0201385791666897E-2</v>
      </c>
      <c r="I282" s="158">
        <f t="shared" si="98"/>
        <v>2.0178042554912869E-2</v>
      </c>
      <c r="J282" s="158">
        <f t="shared" si="98"/>
        <v>1.8518885926878035E-2</v>
      </c>
      <c r="K282" s="158">
        <f t="shared" si="98"/>
        <v>1.8545499179315153E-2</v>
      </c>
    </row>
    <row r="283" spans="1:11" x14ac:dyDescent="0.25">
      <c r="A283" s="150"/>
      <c r="B283" s="177" t="s">
        <v>80</v>
      </c>
      <c r="C283" s="158">
        <f t="shared" ref="C283:K283" si="99">C135*C$78</f>
        <v>4.6747020397819493E-2</v>
      </c>
      <c r="D283" s="158">
        <f t="shared" si="99"/>
        <v>4.6194232885246135E-2</v>
      </c>
      <c r="E283" s="158">
        <f t="shared" si="99"/>
        <v>4.530371306455435E-2</v>
      </c>
      <c r="F283" s="158">
        <f t="shared" si="99"/>
        <v>4.3749104863231227E-2</v>
      </c>
      <c r="G283" s="158">
        <f t="shared" si="99"/>
        <v>4.1947219621022568E-2</v>
      </c>
      <c r="H283" s="158">
        <f t="shared" si="99"/>
        <v>3.9219666517363652E-2</v>
      </c>
      <c r="I283" s="158">
        <f t="shared" si="99"/>
        <v>3.9174347153119515E-2</v>
      </c>
      <c r="J283" s="158">
        <f t="shared" si="99"/>
        <v>3.9687803062400474E-2</v>
      </c>
      <c r="K283" s="158">
        <f t="shared" si="99"/>
        <v>3.9744837892991505E-2</v>
      </c>
    </row>
    <row r="284" spans="1:11" x14ac:dyDescent="0.25">
      <c r="A284" s="150"/>
      <c r="B284" s="181" t="s">
        <v>81</v>
      </c>
      <c r="C284" s="158">
        <f t="shared" ref="C284:K284" si="100">C136*C$78</f>
        <v>7.0472050709573086E-3</v>
      </c>
      <c r="D284" s="158">
        <f t="shared" si="100"/>
        <v>6.9638712685327455E-3</v>
      </c>
      <c r="E284" s="158">
        <f t="shared" si="100"/>
        <v>6.8296236578238535E-3</v>
      </c>
      <c r="F284" s="158">
        <f t="shared" si="100"/>
        <v>6.5952634203908988E-3</v>
      </c>
      <c r="G284" s="158">
        <f t="shared" si="100"/>
        <v>6.3236256837370273E-3</v>
      </c>
      <c r="H284" s="158">
        <f t="shared" si="100"/>
        <v>7.4569309159817319E-3</v>
      </c>
      <c r="I284" s="158">
        <f t="shared" si="100"/>
        <v>7.4483142346498006E-3</v>
      </c>
      <c r="J284" s="158">
        <f t="shared" si="100"/>
        <v>7.8808337050581562E-3</v>
      </c>
      <c r="K284" s="158">
        <f t="shared" si="100"/>
        <v>7.8921591496683673E-3</v>
      </c>
    </row>
    <row r="285" spans="1:11" x14ac:dyDescent="0.25">
      <c r="A285" s="150"/>
      <c r="B285" s="173" t="s">
        <v>156</v>
      </c>
      <c r="C285" s="158">
        <f t="shared" ref="C285:K285" si="101">C137*C$78</f>
        <v>0.77982671101882273</v>
      </c>
      <c r="D285" s="158">
        <f t="shared" si="101"/>
        <v>0.78516171187477279</v>
      </c>
      <c r="E285" s="158">
        <f t="shared" si="101"/>
        <v>0.79052021493713642</v>
      </c>
      <c r="F285" s="158">
        <f t="shared" si="101"/>
        <v>0.79592572241232784</v>
      </c>
      <c r="G285" s="158">
        <f t="shared" si="101"/>
        <v>0.80137823430034705</v>
      </c>
      <c r="H285" s="158">
        <f t="shared" si="101"/>
        <v>0.80686767520530456</v>
      </c>
      <c r="I285" s="158">
        <f t="shared" si="101"/>
        <v>0.81239471878046077</v>
      </c>
      <c r="J285" s="158">
        <f t="shared" si="101"/>
        <v>0.81795962260410715</v>
      </c>
      <c r="K285" s="158">
        <f t="shared" si="101"/>
        <v>0.82356264601894558</v>
      </c>
    </row>
    <row r="286" spans="1:11" x14ac:dyDescent="0.25">
      <c r="A286" s="150"/>
      <c r="B286" s="171"/>
      <c r="C286" s="158"/>
    </row>
    <row r="287" spans="1:11" x14ac:dyDescent="0.25">
      <c r="A287" s="150"/>
      <c r="B287" s="177"/>
      <c r="C287" s="158"/>
    </row>
    <row r="288" spans="1:11" x14ac:dyDescent="0.25">
      <c r="A288" s="150"/>
      <c r="B288" s="149" t="s">
        <v>269</v>
      </c>
      <c r="C288" s="158"/>
    </row>
    <row r="289" spans="1:11" x14ac:dyDescent="0.25">
      <c r="A289" s="150"/>
      <c r="B289" s="163"/>
      <c r="C289" s="158"/>
    </row>
    <row r="290" spans="1:11" x14ac:dyDescent="0.25">
      <c r="A290" s="150"/>
      <c r="B290" s="171" t="s">
        <v>275</v>
      </c>
      <c r="C290" s="158"/>
    </row>
    <row r="291" spans="1:11" x14ac:dyDescent="0.25">
      <c r="A291" s="150"/>
      <c r="B291" s="173" t="s">
        <v>67</v>
      </c>
      <c r="C291" s="158">
        <f>C143*C$81</f>
        <v>0</v>
      </c>
      <c r="D291" s="158">
        <f t="shared" ref="D291:K291" si="102">D143*D$81</f>
        <v>2.5612006230355654E-3</v>
      </c>
      <c r="E291" s="158">
        <f t="shared" si="102"/>
        <v>6.245898209404032E-3</v>
      </c>
      <c r="F291" s="158">
        <f t="shared" si="102"/>
        <v>1.0030193557442472E-2</v>
      </c>
      <c r="G291" s="158">
        <f t="shared" si="102"/>
        <v>1.2573032889550648E-2</v>
      </c>
      <c r="H291" s="158">
        <f t="shared" si="102"/>
        <v>1.5615577345846447E-2</v>
      </c>
      <c r="I291" s="158">
        <f t="shared" si="102"/>
        <v>1.5595188426931928E-2</v>
      </c>
      <c r="J291" s="158">
        <f t="shared" si="102"/>
        <v>1.7107785200830866E-2</v>
      </c>
      <c r="K291" s="158">
        <f t="shared" si="102"/>
        <v>1.7132886639524784E-2</v>
      </c>
    </row>
    <row r="292" spans="1:11" x14ac:dyDescent="0.25">
      <c r="A292" s="150"/>
      <c r="B292" s="173" t="s">
        <v>68</v>
      </c>
      <c r="C292" s="158">
        <f t="shared" ref="C292:K292" si="103">C144*C$81</f>
        <v>0</v>
      </c>
      <c r="D292" s="158">
        <f t="shared" si="103"/>
        <v>5.2461267198431784E-3</v>
      </c>
      <c r="E292" s="158">
        <f t="shared" si="103"/>
        <v>1.2793520816397265E-2</v>
      </c>
      <c r="F292" s="158">
        <f t="shared" si="103"/>
        <v>2.0544921765844493E-2</v>
      </c>
      <c r="G292" s="158">
        <f t="shared" si="103"/>
        <v>2.5751056321618553E-2</v>
      </c>
      <c r="H292" s="158">
        <f t="shared" si="103"/>
        <v>3.1985505869012623E-2</v>
      </c>
      <c r="I292" s="158">
        <f t="shared" si="103"/>
        <v>3.1943743091296523E-2</v>
      </c>
      <c r="J292" s="158">
        <f t="shared" si="103"/>
        <v>3.0121587166761339E-2</v>
      </c>
      <c r="K292" s="158">
        <f t="shared" si="103"/>
        <v>3.0165783137470231E-2</v>
      </c>
    </row>
    <row r="293" spans="1:11" x14ac:dyDescent="0.25">
      <c r="A293" s="150"/>
      <c r="B293" s="173" t="s">
        <v>69</v>
      </c>
      <c r="C293" s="158">
        <f t="shared" ref="C293:K293" si="104">C145*C$81</f>
        <v>0</v>
      </c>
      <c r="D293" s="158">
        <f t="shared" si="104"/>
        <v>1.6005757246826847E-3</v>
      </c>
      <c r="E293" s="158">
        <f t="shared" si="104"/>
        <v>3.4518809277306432E-3</v>
      </c>
      <c r="F293" s="158">
        <f t="shared" si="104"/>
        <v>6.0152486713993163E-3</v>
      </c>
      <c r="G293" s="158">
        <f t="shared" si="104"/>
        <v>8.7481765282234232E-3</v>
      </c>
      <c r="H293" s="158">
        <f t="shared" si="104"/>
        <v>1.1518375228771742E-2</v>
      </c>
      <c r="I293" s="158">
        <f t="shared" si="104"/>
        <v>1.1503335937340813E-2</v>
      </c>
      <c r="J293" s="158">
        <f t="shared" si="104"/>
        <v>1.0139666289830063E-2</v>
      </c>
      <c r="K293" s="158">
        <f t="shared" si="104"/>
        <v>1.015454373941007E-2</v>
      </c>
    </row>
    <row r="294" spans="1:11" x14ac:dyDescent="0.25">
      <c r="A294" s="150"/>
      <c r="B294" s="173" t="s">
        <v>70</v>
      </c>
      <c r="C294" s="158">
        <f t="shared" ref="C294:K294" si="105">C146*C$81</f>
        <v>0</v>
      </c>
      <c r="D294" s="158">
        <f t="shared" si="105"/>
        <v>0</v>
      </c>
      <c r="E294" s="158">
        <f t="shared" si="105"/>
        <v>0</v>
      </c>
      <c r="F294" s="158">
        <f t="shared" si="105"/>
        <v>7.0747667690330531E-3</v>
      </c>
      <c r="G294" s="158">
        <f t="shared" si="105"/>
        <v>2.1369697982385492E-2</v>
      </c>
      <c r="H294" s="158">
        <f t="shared" si="105"/>
        <v>3.2274120620347242E-2</v>
      </c>
      <c r="I294" s="158">
        <f t="shared" si="105"/>
        <v>3.7008420339179504E-2</v>
      </c>
      <c r="J294" s="158">
        <f t="shared" si="105"/>
        <v>4.5441375632320577E-2</v>
      </c>
      <c r="K294" s="158">
        <f t="shared" si="105"/>
        <v>4.8772323893058522E-2</v>
      </c>
    </row>
    <row r="295" spans="1:11" x14ac:dyDescent="0.25">
      <c r="A295" s="150"/>
      <c r="B295" s="177" t="s">
        <v>71</v>
      </c>
      <c r="C295" s="158">
        <f t="shared" ref="C295:K295" si="106">C147*C$81</f>
        <v>8.7365580856773747E-2</v>
      </c>
      <c r="D295" s="158">
        <f t="shared" si="106"/>
        <v>8.6426495099375139E-2</v>
      </c>
      <c r="E295" s="158">
        <f t="shared" si="106"/>
        <v>8.4889652050233411E-2</v>
      </c>
      <c r="F295" s="158">
        <f t="shared" si="106"/>
        <v>8.2036506193130312E-2</v>
      </c>
      <c r="G295" s="158">
        <f t="shared" si="106"/>
        <v>7.8600077526887718E-2</v>
      </c>
      <c r="H295" s="158">
        <f t="shared" si="106"/>
        <v>7.4296780646705668E-2</v>
      </c>
      <c r="I295" s="158">
        <f t="shared" si="106"/>
        <v>7.4157442644479085E-2</v>
      </c>
      <c r="J295" s="158">
        <f t="shared" si="106"/>
        <v>7.8607972017703295E-2</v>
      </c>
      <c r="K295" s="158">
        <f t="shared" si="106"/>
        <v>7.8681344961187547E-2</v>
      </c>
    </row>
    <row r="296" spans="1:11" x14ac:dyDescent="0.25">
      <c r="A296" s="150"/>
      <c r="B296" s="171" t="s">
        <v>72</v>
      </c>
      <c r="C296" s="158">
        <f t="shared" ref="C296:K296" si="107">C148*C$81</f>
        <v>4.801481348163969E-2</v>
      </c>
      <c r="D296" s="158">
        <f t="shared" si="107"/>
        <v>4.7498706027851008E-2</v>
      </c>
      <c r="E296" s="158">
        <f t="shared" si="107"/>
        <v>4.6654080127909163E-2</v>
      </c>
      <c r="F296" s="158">
        <f t="shared" si="107"/>
        <v>4.5086033938308429E-2</v>
      </c>
      <c r="G296" s="158">
        <f t="shared" si="107"/>
        <v>4.3197424261196618E-2</v>
      </c>
      <c r="H296" s="158">
        <f t="shared" si="107"/>
        <v>3.6644316080422436E-2</v>
      </c>
      <c r="I296" s="158">
        <f t="shared" si="107"/>
        <v>3.6575592432490971E-2</v>
      </c>
      <c r="J296" s="158">
        <f t="shared" si="107"/>
        <v>3.6562594310270501E-2</v>
      </c>
      <c r="K296" s="158">
        <f t="shared" si="107"/>
        <v>3.6596721957850083E-2</v>
      </c>
    </row>
    <row r="297" spans="1:11" x14ac:dyDescent="0.25">
      <c r="A297" s="150"/>
      <c r="B297" s="177" t="s">
        <v>73</v>
      </c>
      <c r="C297" s="158">
        <f t="shared" ref="C297:K297" si="108">C149*C$81</f>
        <v>1.4190800909382406E-2</v>
      </c>
      <c r="D297" s="158">
        <f t="shared" si="108"/>
        <v>1.4038265106502239E-2</v>
      </c>
      <c r="E297" s="158">
        <f t="shared" si="108"/>
        <v>1.3788635520966808E-2</v>
      </c>
      <c r="F297" s="158">
        <f t="shared" si="108"/>
        <v>1.332519872553182E-2</v>
      </c>
      <c r="G297" s="158">
        <f t="shared" si="108"/>
        <v>1.2767019239243177E-2</v>
      </c>
      <c r="H297" s="158">
        <f t="shared" si="108"/>
        <v>1.2371251728132335E-2</v>
      </c>
      <c r="I297" s="158">
        <f t="shared" si="108"/>
        <v>1.2348050379623884E-2</v>
      </c>
      <c r="J297" s="158">
        <f t="shared" si="108"/>
        <v>1.0548400905721275E-2</v>
      </c>
      <c r="K297" s="158">
        <f t="shared" si="108"/>
        <v>1.0558246818338517E-2</v>
      </c>
    </row>
    <row r="298" spans="1:11" x14ac:dyDescent="0.25">
      <c r="A298" s="150"/>
      <c r="B298" s="177" t="s">
        <v>74</v>
      </c>
      <c r="C298" s="158">
        <f t="shared" ref="C298:K298" si="109">C150*C$81</f>
        <v>1.9630821345830642E-2</v>
      </c>
      <c r="D298" s="158">
        <f t="shared" si="109"/>
        <v>1.9419811191132209E-2</v>
      </c>
      <c r="E298" s="158">
        <f t="shared" si="109"/>
        <v>1.9074486510194728E-2</v>
      </c>
      <c r="F298" s="158">
        <f t="shared" si="109"/>
        <v>1.8433391973363227E-2</v>
      </c>
      <c r="G298" s="158">
        <f t="shared" si="109"/>
        <v>1.7661235289310587E-2</v>
      </c>
      <c r="H298" s="158">
        <f t="shared" si="109"/>
        <v>1.6915064666155211E-2</v>
      </c>
      <c r="I298" s="158">
        <f t="shared" si="109"/>
        <v>1.688334173956808E-2</v>
      </c>
      <c r="J298" s="158">
        <f t="shared" si="109"/>
        <v>1.9526377024694078E-2</v>
      </c>
      <c r="K298" s="158">
        <f t="shared" si="109"/>
        <v>1.9544603010190346E-2</v>
      </c>
    </row>
    <row r="299" spans="1:11" x14ac:dyDescent="0.25">
      <c r="A299" s="150"/>
      <c r="B299" s="177" t="s">
        <v>75</v>
      </c>
      <c r="C299" s="158">
        <f t="shared" ref="C299:K299" si="110">C151*C$81</f>
        <v>9.9845426873525975E-2</v>
      </c>
      <c r="D299" s="158">
        <f t="shared" si="110"/>
        <v>9.8772196232822893E-2</v>
      </c>
      <c r="E299" s="158">
        <f t="shared" si="110"/>
        <v>9.7015820910020131E-2</v>
      </c>
      <c r="F299" s="158">
        <f t="shared" si="110"/>
        <v>9.37551138530624E-2</v>
      </c>
      <c r="G299" s="158">
        <f t="shared" si="110"/>
        <v>8.9827804222237573E-2</v>
      </c>
      <c r="H299" s="158">
        <f t="shared" si="110"/>
        <v>8.2018884719852844E-2</v>
      </c>
      <c r="I299" s="158">
        <f t="shared" si="110"/>
        <v>8.1865064494504702E-2</v>
      </c>
      <c r="J299" s="158">
        <f t="shared" si="110"/>
        <v>8.3884243058014812E-2</v>
      </c>
      <c r="K299" s="158">
        <f t="shared" si="110"/>
        <v>8.3962540890500925E-2</v>
      </c>
    </row>
    <row r="300" spans="1:11" x14ac:dyDescent="0.25">
      <c r="A300" s="150"/>
      <c r="B300" s="181" t="s">
        <v>76</v>
      </c>
      <c r="C300" s="158">
        <f t="shared" ref="C300:K300" si="111">C152*C$81</f>
        <v>1.0815160834946319E-2</v>
      </c>
      <c r="D300" s="158">
        <f t="shared" si="111"/>
        <v>1.0698909521734959E-2</v>
      </c>
      <c r="E300" s="158">
        <f t="shared" si="111"/>
        <v>1.0508660632051666E-2</v>
      </c>
      <c r="F300" s="158">
        <f t="shared" si="111"/>
        <v>1.0155463972365766E-2</v>
      </c>
      <c r="G300" s="158">
        <f t="shared" si="111"/>
        <v>9.7300615614991526E-3</v>
      </c>
      <c r="H300" s="158">
        <f t="shared" si="111"/>
        <v>9.1785922976893586E-3</v>
      </c>
      <c r="I300" s="158">
        <f t="shared" si="111"/>
        <v>9.1613785408767457E-3</v>
      </c>
      <c r="J300" s="158">
        <f t="shared" si="111"/>
        <v>1.0137008869431046E-2</v>
      </c>
      <c r="K300" s="158">
        <f t="shared" si="111"/>
        <v>1.0146470787348339E-2</v>
      </c>
    </row>
    <row r="301" spans="1:11" x14ac:dyDescent="0.25">
      <c r="A301" s="150"/>
      <c r="B301" s="177" t="s">
        <v>77</v>
      </c>
      <c r="C301" s="158">
        <f t="shared" ref="C301:K301" si="112">C153*C$81</f>
        <v>6.488782345016697E-2</v>
      </c>
      <c r="D301" s="158">
        <f t="shared" si="112"/>
        <v>6.4190349339274907E-2</v>
      </c>
      <c r="E301" s="158">
        <f t="shared" si="112"/>
        <v>6.3048911264172905E-2</v>
      </c>
      <c r="F301" s="158">
        <f t="shared" si="112"/>
        <v>6.092983390169545E-2</v>
      </c>
      <c r="G301" s="158">
        <f t="shared" si="112"/>
        <v>5.8377543006270669E-2</v>
      </c>
      <c r="H301" s="158">
        <f t="shared" si="112"/>
        <v>5.8301580863669662E-2</v>
      </c>
      <c r="I301" s="158">
        <f t="shared" si="112"/>
        <v>5.8192240650897523E-2</v>
      </c>
      <c r="J301" s="158">
        <f t="shared" si="112"/>
        <v>5.4412309282127119E-2</v>
      </c>
      <c r="K301" s="158">
        <f t="shared" si="112"/>
        <v>5.4463097913245939E-2</v>
      </c>
    </row>
    <row r="302" spans="1:11" x14ac:dyDescent="0.25">
      <c r="A302" s="150"/>
      <c r="B302" s="177" t="s">
        <v>78</v>
      </c>
      <c r="C302" s="158">
        <f t="shared" ref="C302:K302" si="113">C154*C$81</f>
        <v>0.12788555480855252</v>
      </c>
      <c r="D302" s="158">
        <f t="shared" si="113"/>
        <v>0.12651092303800876</v>
      </c>
      <c r="E302" s="158">
        <f t="shared" si="113"/>
        <v>0.12426129539213566</v>
      </c>
      <c r="F302" s="158">
        <f t="shared" si="113"/>
        <v>0.12008486644486491</v>
      </c>
      <c r="G302" s="158">
        <f t="shared" si="113"/>
        <v>0.11505462933967231</v>
      </c>
      <c r="H302" s="158">
        <f t="shared" si="113"/>
        <v>0.11668806308510749</v>
      </c>
      <c r="I302" s="158">
        <f t="shared" si="113"/>
        <v>0.11646922343347731</v>
      </c>
      <c r="J302" s="158">
        <f t="shared" si="113"/>
        <v>0.11103793145877609</v>
      </c>
      <c r="K302" s="158">
        <f t="shared" si="113"/>
        <v>0.11114157463465779</v>
      </c>
    </row>
    <row r="303" spans="1:11" x14ac:dyDescent="0.25">
      <c r="A303" s="150"/>
      <c r="B303" s="177" t="s">
        <v>79</v>
      </c>
      <c r="C303" s="158">
        <f t="shared" ref="C303:K303" si="114">C155*C$81</f>
        <v>1.4915579226769874E-2</v>
      </c>
      <c r="D303" s="158">
        <f t="shared" si="114"/>
        <v>1.4755252838759324E-2</v>
      </c>
      <c r="E303" s="158">
        <f t="shared" si="114"/>
        <v>1.4492873718357623E-2</v>
      </c>
      <c r="F303" s="158">
        <f t="shared" si="114"/>
        <v>1.4005767438518217E-2</v>
      </c>
      <c r="G303" s="158">
        <f t="shared" si="114"/>
        <v>1.3419079597313184E-2</v>
      </c>
      <c r="H303" s="158">
        <f t="shared" si="114"/>
        <v>1.1785117857703708E-2</v>
      </c>
      <c r="I303" s="158">
        <f t="shared" si="114"/>
        <v>1.1763015759012436E-2</v>
      </c>
      <c r="J303" s="158">
        <f t="shared" si="114"/>
        <v>1.2532654432687668E-2</v>
      </c>
      <c r="K303" s="158">
        <f t="shared" si="114"/>
        <v>1.2544352454170661E-2</v>
      </c>
    </row>
    <row r="304" spans="1:11" x14ac:dyDescent="0.25">
      <c r="A304" s="150"/>
      <c r="B304" s="177" t="s">
        <v>80</v>
      </c>
      <c r="C304" s="158">
        <f t="shared" ref="C304:K304" si="115">C156*C$81</f>
        <v>3.7457294691522584E-2</v>
      </c>
      <c r="D304" s="158">
        <f t="shared" si="115"/>
        <v>3.7054669176868733E-2</v>
      </c>
      <c r="E304" s="158">
        <f t="shared" si="115"/>
        <v>3.63957599998017E-2</v>
      </c>
      <c r="F304" s="158">
        <f t="shared" si="115"/>
        <v>3.5172496511831401E-2</v>
      </c>
      <c r="G304" s="158">
        <f t="shared" si="115"/>
        <v>3.3699155180204873E-2</v>
      </c>
      <c r="H304" s="158">
        <f t="shared" si="115"/>
        <v>3.4440882931393454E-2</v>
      </c>
      <c r="I304" s="158">
        <f t="shared" si="115"/>
        <v>3.4376291655959866E-2</v>
      </c>
      <c r="J304" s="158">
        <f t="shared" si="115"/>
        <v>3.186134755815602E-2</v>
      </c>
      <c r="K304" s="158">
        <f t="shared" si="115"/>
        <v>3.1891087046323846E-2</v>
      </c>
    </row>
    <row r="305" spans="1:11" x14ac:dyDescent="0.25">
      <c r="A305" s="150"/>
      <c r="B305" s="181" t="s">
        <v>81</v>
      </c>
      <c r="C305" s="158">
        <f t="shared" ref="C305:K305" si="116">C157*C$81</f>
        <v>9.8293257337464749E-3</v>
      </c>
      <c r="D305" s="158">
        <f t="shared" si="116"/>
        <v>9.7236710845027934E-3</v>
      </c>
      <c r="E305" s="158">
        <f t="shared" si="116"/>
        <v>9.550763964976821E-3</v>
      </c>
      <c r="F305" s="158">
        <f t="shared" si="116"/>
        <v>9.2297622647611322E-3</v>
      </c>
      <c r="G305" s="158">
        <f t="shared" si="116"/>
        <v>8.8431365891800673E-3</v>
      </c>
      <c r="H305" s="158">
        <f t="shared" si="116"/>
        <v>9.3499066312971064E-3</v>
      </c>
      <c r="I305" s="158">
        <f t="shared" si="116"/>
        <v>9.3323715873871275E-3</v>
      </c>
      <c r="J305" s="158">
        <f t="shared" si="116"/>
        <v>9.0700946083258349E-3</v>
      </c>
      <c r="K305" s="158">
        <f t="shared" si="116"/>
        <v>9.0785606649103224E-3</v>
      </c>
    </row>
    <row r="306" spans="1:11" x14ac:dyDescent="0.25">
      <c r="A306" s="150"/>
      <c r="B306" s="173" t="s">
        <v>156</v>
      </c>
      <c r="C306" s="158">
        <f t="shared" ref="C306:K306" si="117">C158*C$81</f>
        <v>0.53483818221285717</v>
      </c>
      <c r="D306" s="158">
        <f t="shared" si="117"/>
        <v>0.53849715172439439</v>
      </c>
      <c r="E306" s="158">
        <f t="shared" si="117"/>
        <v>0.54217224004435249</v>
      </c>
      <c r="F306" s="158">
        <f t="shared" si="117"/>
        <v>0.54587956598115239</v>
      </c>
      <c r="G306" s="158">
        <f t="shared" si="117"/>
        <v>0.54961912953479397</v>
      </c>
      <c r="H306" s="158">
        <f t="shared" si="117"/>
        <v>0.55338402057210734</v>
      </c>
      <c r="I306" s="158">
        <f t="shared" si="117"/>
        <v>0.55717470111302647</v>
      </c>
      <c r="J306" s="158">
        <f t="shared" si="117"/>
        <v>0.56099134781565063</v>
      </c>
      <c r="K306" s="158">
        <f t="shared" si="117"/>
        <v>0.56483413854818787</v>
      </c>
    </row>
    <row r="307" spans="1:11" x14ac:dyDescent="0.25">
      <c r="A307" s="150"/>
      <c r="B307" s="177"/>
      <c r="C307" s="158"/>
    </row>
    <row r="308" spans="1:11" x14ac:dyDescent="0.25">
      <c r="A308" s="150"/>
      <c r="B308" s="177"/>
      <c r="C308" s="158"/>
    </row>
    <row r="309" spans="1:11" x14ac:dyDescent="0.25">
      <c r="A309" s="150"/>
      <c r="B309" s="149" t="s">
        <v>276</v>
      </c>
      <c r="C309" s="158"/>
    </row>
    <row r="310" spans="1:11" x14ac:dyDescent="0.25">
      <c r="A310" s="150"/>
      <c r="B310" s="163"/>
      <c r="C310" s="158"/>
    </row>
    <row r="311" spans="1:11" x14ac:dyDescent="0.25">
      <c r="A311" s="150"/>
      <c r="B311" s="171" t="s">
        <v>275</v>
      </c>
      <c r="C311" s="158"/>
    </row>
    <row r="312" spans="1:11" x14ac:dyDescent="0.25">
      <c r="A312" s="150"/>
      <c r="B312" s="173" t="s">
        <v>67</v>
      </c>
      <c r="C312" s="158">
        <f>C164*C$84</f>
        <v>0</v>
      </c>
      <c r="D312" s="158">
        <f t="shared" ref="D312:K312" si="118">D164*D$84</f>
        <v>7.7413046056130279E-4</v>
      </c>
      <c r="E312" s="158">
        <f t="shared" si="118"/>
        <v>1.8878411999346987E-3</v>
      </c>
      <c r="F312" s="158">
        <f t="shared" si="118"/>
        <v>3.031655657235927E-3</v>
      </c>
      <c r="G312" s="158">
        <f t="shared" si="118"/>
        <v>3.8002363633288464E-3</v>
      </c>
      <c r="H312" s="158">
        <f t="shared" si="118"/>
        <v>4.7198544205972158E-3</v>
      </c>
      <c r="I312" s="158">
        <f t="shared" si="118"/>
        <v>4.7393805864747399E-3</v>
      </c>
      <c r="J312" s="158">
        <f t="shared" si="118"/>
        <v>5.9969733120895903E-3</v>
      </c>
      <c r="K312" s="158">
        <f t="shared" si="118"/>
        <v>6.0273146262602058E-3</v>
      </c>
    </row>
    <row r="313" spans="1:11" x14ac:dyDescent="0.25">
      <c r="A313" s="150"/>
      <c r="B313" s="173" t="s">
        <v>68</v>
      </c>
      <c r="C313" s="158">
        <f t="shared" ref="C313:K313" si="119">C165*C$84</f>
        <v>0</v>
      </c>
      <c r="D313" s="158">
        <f t="shared" si="119"/>
        <v>1.0563559132370115E-3</v>
      </c>
      <c r="E313" s="158">
        <f t="shared" si="119"/>
        <v>2.5760931992748429E-3</v>
      </c>
      <c r="F313" s="158">
        <f t="shared" si="119"/>
        <v>4.1369091433213359E-3</v>
      </c>
      <c r="G313" s="158">
        <f t="shared" si="119"/>
        <v>5.185212266137224E-3</v>
      </c>
      <c r="H313" s="158">
        <f t="shared" si="119"/>
        <v>6.440576079645031E-3</v>
      </c>
      <c r="I313" s="158">
        <f t="shared" si="119"/>
        <v>6.4672209177419763E-3</v>
      </c>
      <c r="J313" s="158">
        <f t="shared" si="119"/>
        <v>7.5997841371769964E-3</v>
      </c>
      <c r="K313" s="158">
        <f t="shared" si="119"/>
        <v>7.6382347732120272E-3</v>
      </c>
    </row>
    <row r="314" spans="1:11" x14ac:dyDescent="0.25">
      <c r="A314" s="150"/>
      <c r="B314" s="173" t="s">
        <v>69</v>
      </c>
      <c r="C314" s="158">
        <f t="shared" ref="C314:K314" si="120">C166*C$84</f>
        <v>0</v>
      </c>
      <c r="D314" s="158">
        <f t="shared" si="120"/>
        <v>4.9004276885094861E-4</v>
      </c>
      <c r="E314" s="158">
        <f t="shared" si="120"/>
        <v>1.0568505203990023E-3</v>
      </c>
      <c r="F314" s="158">
        <f t="shared" si="120"/>
        <v>1.8416680128295088E-3</v>
      </c>
      <c r="G314" s="158">
        <f t="shared" si="120"/>
        <v>2.678399142369464E-3</v>
      </c>
      <c r="H314" s="158">
        <f t="shared" si="120"/>
        <v>3.5265413580419691E-3</v>
      </c>
      <c r="I314" s="158">
        <f t="shared" si="120"/>
        <v>3.541130755382399E-3</v>
      </c>
      <c r="J314" s="158">
        <f t="shared" si="120"/>
        <v>3.4805982465599882E-3</v>
      </c>
      <c r="K314" s="158">
        <f t="shared" si="120"/>
        <v>3.4982081173072326E-3</v>
      </c>
    </row>
    <row r="315" spans="1:11" x14ac:dyDescent="0.25">
      <c r="A315" s="150"/>
      <c r="B315" s="173" t="s">
        <v>70</v>
      </c>
      <c r="C315" s="158">
        <f t="shared" ref="C315:K315" si="121">C167*C$84</f>
        <v>0</v>
      </c>
      <c r="D315" s="158">
        <f t="shared" si="121"/>
        <v>0</v>
      </c>
      <c r="E315" s="158">
        <f t="shared" si="121"/>
        <v>0</v>
      </c>
      <c r="F315" s="158">
        <f t="shared" si="121"/>
        <v>8.1541955376376657E-4</v>
      </c>
      <c r="G315" s="158">
        <f t="shared" si="121"/>
        <v>2.4630168261002409E-3</v>
      </c>
      <c r="H315" s="158">
        <f t="shared" si="121"/>
        <v>3.7198327370385406E-3</v>
      </c>
      <c r="I315" s="158">
        <f t="shared" si="121"/>
        <v>4.2654960345215962E-3</v>
      </c>
      <c r="J315" s="158">
        <f t="shared" si="121"/>
        <v>5.2374569297049629E-3</v>
      </c>
      <c r="K315" s="158">
        <f t="shared" si="121"/>
        <v>5.621373521311891E-3</v>
      </c>
    </row>
    <row r="316" spans="1:11" x14ac:dyDescent="0.25">
      <c r="A316" s="150"/>
      <c r="B316" s="177" t="s">
        <v>71</v>
      </c>
      <c r="C316" s="158">
        <f t="shared" ref="C316:K316" si="122">C168*C$84</f>
        <v>2.0853544202638193E-2</v>
      </c>
      <c r="D316" s="158">
        <f t="shared" si="122"/>
        <v>2.0735076348918805E-2</v>
      </c>
      <c r="E316" s="158">
        <f t="shared" si="122"/>
        <v>2.0518240075895509E-2</v>
      </c>
      <c r="F316" s="158">
        <f t="shared" si="122"/>
        <v>2.0178357226912424E-2</v>
      </c>
      <c r="G316" s="158">
        <f t="shared" si="122"/>
        <v>1.9840142661650031E-2</v>
      </c>
      <c r="H316" s="158">
        <f t="shared" si="122"/>
        <v>1.9144589129851633E-2</v>
      </c>
      <c r="I316" s="158">
        <f t="shared" si="122"/>
        <v>1.9222676171536494E-2</v>
      </c>
      <c r="J316" s="158">
        <f t="shared" si="122"/>
        <v>1.9854699471051663E-2</v>
      </c>
      <c r="K316" s="158">
        <f t="shared" si="122"/>
        <v>1.9954070925449558E-2</v>
      </c>
    </row>
    <row r="317" spans="1:11" x14ac:dyDescent="0.25">
      <c r="A317" s="150"/>
      <c r="B317" s="171" t="s">
        <v>72</v>
      </c>
      <c r="C317" s="158">
        <f t="shared" ref="C317:K317" si="123">C169*C$84</f>
        <v>2.6893098540989001E-2</v>
      </c>
      <c r="D317" s="158">
        <f t="shared" si="123"/>
        <v>2.6740320306600819E-2</v>
      </c>
      <c r="E317" s="158">
        <f t="shared" si="123"/>
        <v>2.6460684423078508E-2</v>
      </c>
      <c r="F317" s="158">
        <f t="shared" si="123"/>
        <v>2.6022365504180408E-2</v>
      </c>
      <c r="G317" s="158">
        <f t="shared" si="123"/>
        <v>2.55861980334035E-2</v>
      </c>
      <c r="H317" s="158">
        <f t="shared" si="123"/>
        <v>2.3285440052916481E-2</v>
      </c>
      <c r="I317" s="158">
        <f t="shared" si="123"/>
        <v>2.3380416817146282E-2</v>
      </c>
      <c r="J317" s="158">
        <f t="shared" si="123"/>
        <v>2.2819676324834445E-2</v>
      </c>
      <c r="K317" s="158">
        <f t="shared" si="123"/>
        <v>2.2933887291794398E-2</v>
      </c>
    </row>
    <row r="318" spans="1:11" x14ac:dyDescent="0.25">
      <c r="A318" s="150"/>
      <c r="B318" s="177" t="s">
        <v>73</v>
      </c>
      <c r="C318" s="158">
        <f t="shared" ref="C318:K318" si="124">C170*C$84</f>
        <v>2.1523801746688533E-2</v>
      </c>
      <c r="D318" s="158">
        <f t="shared" si="124"/>
        <v>2.1401526196209723E-2</v>
      </c>
      <c r="E318" s="158">
        <f t="shared" si="124"/>
        <v>2.1177720549232275E-2</v>
      </c>
      <c r="F318" s="158">
        <f t="shared" si="124"/>
        <v>2.0826913463994165E-2</v>
      </c>
      <c r="G318" s="158">
        <f t="shared" si="124"/>
        <v>2.0477828283086204E-2</v>
      </c>
      <c r="H318" s="158">
        <f t="shared" si="124"/>
        <v>2.0919818137002631E-2</v>
      </c>
      <c r="I318" s="158">
        <f t="shared" si="124"/>
        <v>2.1005145991250314E-2</v>
      </c>
      <c r="J318" s="158">
        <f t="shared" si="124"/>
        <v>2.1047611829033006E-2</v>
      </c>
      <c r="K318" s="158">
        <f t="shared" si="124"/>
        <v>2.1152953730687211E-2</v>
      </c>
    </row>
    <row r="319" spans="1:11" x14ac:dyDescent="0.25">
      <c r="A319" s="150"/>
      <c r="B319" s="177" t="s">
        <v>74</v>
      </c>
      <c r="C319" s="158">
        <f t="shared" ref="C319:K319" si="125">C171*C$84</f>
        <v>3.186146134066066E-2</v>
      </c>
      <c r="D319" s="158">
        <f t="shared" si="125"/>
        <v>3.1680458106643786E-2</v>
      </c>
      <c r="E319" s="158">
        <f t="shared" si="125"/>
        <v>3.134916091979386E-2</v>
      </c>
      <c r="F319" s="158">
        <f t="shared" si="125"/>
        <v>3.0829864816071688E-2</v>
      </c>
      <c r="G319" s="158">
        <f t="shared" si="125"/>
        <v>3.031311762953863E-2</v>
      </c>
      <c r="H319" s="158">
        <f t="shared" si="125"/>
        <v>3.113261397340145E-2</v>
      </c>
      <c r="I319" s="158">
        <f t="shared" si="125"/>
        <v>3.1259597828140279E-2</v>
      </c>
      <c r="J319" s="158">
        <f t="shared" si="125"/>
        <v>3.1289700172638782E-2</v>
      </c>
      <c r="K319" s="158">
        <f t="shared" si="125"/>
        <v>3.1446303047356808E-2</v>
      </c>
    </row>
    <row r="320" spans="1:11" x14ac:dyDescent="0.25">
      <c r="A320" s="150"/>
      <c r="B320" s="177" t="s">
        <v>75</v>
      </c>
      <c r="C320" s="158">
        <f t="shared" ref="C320:K320" si="126">C172*C$84</f>
        <v>4.4210753417344303E-2</v>
      </c>
      <c r="D320" s="158">
        <f t="shared" si="126"/>
        <v>4.3959594524746695E-2</v>
      </c>
      <c r="E320" s="158">
        <f t="shared" si="126"/>
        <v>4.34998887353895E-2</v>
      </c>
      <c r="F320" s="158">
        <f t="shared" si="126"/>
        <v>4.27793168900878E-2</v>
      </c>
      <c r="G320" s="158">
        <f t="shared" si="126"/>
        <v>4.2062281905450603E-2</v>
      </c>
      <c r="H320" s="158">
        <f t="shared" si="126"/>
        <v>4.0782468934155991E-2</v>
      </c>
      <c r="I320" s="158">
        <f t="shared" si="126"/>
        <v>4.0948812663450615E-2</v>
      </c>
      <c r="J320" s="158">
        <f t="shared" si="126"/>
        <v>4.0927125276335623E-2</v>
      </c>
      <c r="K320" s="158">
        <f t="shared" si="126"/>
        <v>4.1131962824693585E-2</v>
      </c>
    </row>
    <row r="321" spans="1:11" x14ac:dyDescent="0.25">
      <c r="A321" s="150"/>
      <c r="B321" s="181" t="s">
        <v>76</v>
      </c>
      <c r="C321" s="158">
        <f t="shared" ref="C321:K321" si="127">C173*C$84</f>
        <v>5.9774852815578988E-3</v>
      </c>
      <c r="D321" s="158">
        <f t="shared" si="127"/>
        <v>5.9435275118347166E-3</v>
      </c>
      <c r="E321" s="158">
        <f t="shared" si="127"/>
        <v>5.8813732987230364E-3</v>
      </c>
      <c r="F321" s="158">
        <f t="shared" si="127"/>
        <v>5.7839488653745165E-3</v>
      </c>
      <c r="G321" s="158">
        <f t="shared" si="127"/>
        <v>5.6870026309014006E-3</v>
      </c>
      <c r="H321" s="158">
        <f t="shared" si="127"/>
        <v>5.9242266552510837E-3</v>
      </c>
      <c r="I321" s="158">
        <f t="shared" si="127"/>
        <v>5.9483904192598825E-3</v>
      </c>
      <c r="J321" s="158">
        <f t="shared" si="127"/>
        <v>5.8934921380518358E-3</v>
      </c>
      <c r="K321" s="158">
        <f t="shared" si="127"/>
        <v>5.9229886754380923E-3</v>
      </c>
    </row>
    <row r="322" spans="1:11" x14ac:dyDescent="0.25">
      <c r="A322" s="150"/>
      <c r="B322" s="177" t="s">
        <v>77</v>
      </c>
      <c r="C322" s="158">
        <f t="shared" ref="C322:K322" si="128">C174*C$84</f>
        <v>1.0315752420616661E-2</v>
      </c>
      <c r="D322" s="158">
        <f t="shared" si="128"/>
        <v>1.0257149190542396E-2</v>
      </c>
      <c r="E322" s="158">
        <f t="shared" si="128"/>
        <v>1.0149885442635479E-2</v>
      </c>
      <c r="F322" s="158">
        <f t="shared" si="128"/>
        <v>9.9817534796437981E-3</v>
      </c>
      <c r="G322" s="158">
        <f t="shared" si="128"/>
        <v>9.8144467769370278E-3</v>
      </c>
      <c r="H322" s="158">
        <f t="shared" si="128"/>
        <v>1.010250111683854E-2</v>
      </c>
      <c r="I322" s="158">
        <f t="shared" si="128"/>
        <v>1.0143707246700153E-2</v>
      </c>
      <c r="J322" s="158">
        <f t="shared" si="128"/>
        <v>8.4733313961441233E-3</v>
      </c>
      <c r="K322" s="158">
        <f t="shared" si="128"/>
        <v>8.5157398579623362E-3</v>
      </c>
    </row>
    <row r="323" spans="1:11" x14ac:dyDescent="0.25">
      <c r="A323" s="150"/>
      <c r="B323" s="177" t="s">
        <v>78</v>
      </c>
      <c r="C323" s="158">
        <f t="shared" ref="C323:K323" si="129">C175*C$84</f>
        <v>1.2946059004814107E-2</v>
      </c>
      <c r="D323" s="158">
        <f t="shared" si="129"/>
        <v>1.2872513145677566E-2</v>
      </c>
      <c r="E323" s="158">
        <f t="shared" si="129"/>
        <v>1.2737899328588939E-2</v>
      </c>
      <c r="F323" s="158">
        <f t="shared" si="129"/>
        <v>1.2526897142346533E-2</v>
      </c>
      <c r="G323" s="158">
        <f t="shared" si="129"/>
        <v>1.2316930640939038E-2</v>
      </c>
      <c r="H323" s="158">
        <f t="shared" si="129"/>
        <v>1.2294468826374715E-2</v>
      </c>
      <c r="I323" s="158">
        <f t="shared" si="129"/>
        <v>1.2344615564611127E-2</v>
      </c>
      <c r="J323" s="158">
        <f t="shared" si="129"/>
        <v>1.2253199710622711E-2</v>
      </c>
      <c r="K323" s="158">
        <f t="shared" si="129"/>
        <v>1.2314526162732839E-2</v>
      </c>
    </row>
    <row r="324" spans="1:11" x14ac:dyDescent="0.25">
      <c r="A324" s="150"/>
      <c r="B324" s="177" t="s">
        <v>79</v>
      </c>
      <c r="C324" s="158">
        <f t="shared" ref="C324:K324" si="130">C176*C$84</f>
        <v>3.8164442021099173E-3</v>
      </c>
      <c r="D324" s="158">
        <f t="shared" si="130"/>
        <v>3.7947631895649814E-3</v>
      </c>
      <c r="E324" s="158">
        <f t="shared" si="130"/>
        <v>3.7550795977042664E-3</v>
      </c>
      <c r="F324" s="158">
        <f t="shared" si="130"/>
        <v>3.6928770332004348E-3</v>
      </c>
      <c r="G324" s="158">
        <f t="shared" si="130"/>
        <v>3.6309797842665353E-3</v>
      </c>
      <c r="H324" s="158">
        <f t="shared" si="130"/>
        <v>3.4925814856780731E-3</v>
      </c>
      <c r="I324" s="158">
        <f t="shared" si="130"/>
        <v>3.5068270437420301E-3</v>
      </c>
      <c r="J324" s="158">
        <f t="shared" si="130"/>
        <v>3.5043131059495497E-3</v>
      </c>
      <c r="K324" s="158">
        <f t="shared" si="130"/>
        <v>3.5218519606933108E-3</v>
      </c>
    </row>
    <row r="325" spans="1:11" x14ac:dyDescent="0.25">
      <c r="A325" s="150"/>
      <c r="B325" s="177" t="s">
        <v>80</v>
      </c>
      <c r="C325" s="158">
        <f t="shared" ref="C325:K325" si="131">C177*C$84</f>
        <v>5.7599506253195112E-3</v>
      </c>
      <c r="D325" s="158">
        <f t="shared" si="131"/>
        <v>5.7272286581814304E-3</v>
      </c>
      <c r="E325" s="158">
        <f t="shared" si="131"/>
        <v>5.6673363821128624E-3</v>
      </c>
      <c r="F325" s="158">
        <f t="shared" si="131"/>
        <v>5.5734574515333875E-3</v>
      </c>
      <c r="G325" s="158">
        <f t="shared" si="131"/>
        <v>5.4800393170548935E-3</v>
      </c>
      <c r="H325" s="158">
        <f t="shared" si="131"/>
        <v>4.9705519655885017E-3</v>
      </c>
      <c r="I325" s="158">
        <f t="shared" si="131"/>
        <v>4.9908258767130008E-3</v>
      </c>
      <c r="J325" s="158">
        <f t="shared" si="131"/>
        <v>4.7845378275006211E-3</v>
      </c>
      <c r="K325" s="158">
        <f t="shared" si="131"/>
        <v>4.8084841220911636E-3</v>
      </c>
    </row>
    <row r="326" spans="1:11" x14ac:dyDescent="0.25">
      <c r="A326" s="150"/>
      <c r="B326" s="181" t="s">
        <v>81</v>
      </c>
      <c r="C326" s="158">
        <f t="shared" ref="C326:K326" si="132">C178*C$84</f>
        <v>1.1547112105864371E-3</v>
      </c>
      <c r="D326" s="158">
        <f t="shared" si="132"/>
        <v>1.1481513588195329E-3</v>
      </c>
      <c r="E326" s="158">
        <f t="shared" si="132"/>
        <v>1.1361446096123595E-3</v>
      </c>
      <c r="F326" s="158">
        <f t="shared" si="132"/>
        <v>1.1173244737067722E-3</v>
      </c>
      <c r="G326" s="158">
        <f t="shared" si="132"/>
        <v>1.0985967147082469E-3</v>
      </c>
      <c r="H326" s="158">
        <f t="shared" si="132"/>
        <v>1.2828399419746973E-3</v>
      </c>
      <c r="I326" s="158">
        <f t="shared" si="132"/>
        <v>1.288072395664068E-3</v>
      </c>
      <c r="J326" s="158">
        <f t="shared" si="132"/>
        <v>1.2122248013805171E-3</v>
      </c>
      <c r="K326" s="158">
        <f t="shared" si="132"/>
        <v>1.2182919061355408E-3</v>
      </c>
    </row>
    <row r="327" spans="1:11" x14ac:dyDescent="0.25">
      <c r="A327" s="150"/>
      <c r="B327" s="173" t="s">
        <v>156</v>
      </c>
      <c r="C327" s="158">
        <f t="shared" ref="C327:K327" si="133">C179*C$84</f>
        <v>0.1853130619933252</v>
      </c>
      <c r="D327" s="158">
        <f t="shared" si="133"/>
        <v>0.18658083768038969</v>
      </c>
      <c r="E327" s="158">
        <f t="shared" si="133"/>
        <v>0.18785419828237512</v>
      </c>
      <c r="F327" s="158">
        <f t="shared" si="133"/>
        <v>0.18913872871420245</v>
      </c>
      <c r="G327" s="158">
        <f t="shared" si="133"/>
        <v>0.19043442897587184</v>
      </c>
      <c r="H327" s="158">
        <f t="shared" si="133"/>
        <v>0.19173890481435651</v>
      </c>
      <c r="I327" s="158">
        <f t="shared" si="133"/>
        <v>0.19305231631233491</v>
      </c>
      <c r="J327" s="158">
        <f t="shared" si="133"/>
        <v>0.19437472467907441</v>
      </c>
      <c r="K327" s="158">
        <f t="shared" si="133"/>
        <v>0.19570619154312624</v>
      </c>
    </row>
    <row r="328" spans="1:11" x14ac:dyDescent="0.25">
      <c r="A328" s="150"/>
      <c r="B328" s="177"/>
      <c r="C328" s="158"/>
    </row>
    <row r="329" spans="1:11" x14ac:dyDescent="0.25">
      <c r="A329" s="150"/>
      <c r="B329" s="177"/>
      <c r="C329" s="158"/>
    </row>
    <row r="330" spans="1:11" x14ac:dyDescent="0.25">
      <c r="A330" s="150"/>
      <c r="B330" s="149" t="s">
        <v>277</v>
      </c>
      <c r="C330" s="158"/>
    </row>
    <row r="331" spans="1:11" x14ac:dyDescent="0.25">
      <c r="A331" s="150"/>
      <c r="B331" s="163"/>
      <c r="C331" s="158"/>
    </row>
    <row r="332" spans="1:11" x14ac:dyDescent="0.25">
      <c r="A332" s="150"/>
      <c r="B332" s="171" t="s">
        <v>275</v>
      </c>
      <c r="C332" s="158"/>
    </row>
    <row r="333" spans="1:11" x14ac:dyDescent="0.25">
      <c r="A333" s="150"/>
      <c r="B333" s="173" t="s">
        <v>67</v>
      </c>
      <c r="C333" s="158">
        <f>C185*C$87</f>
        <v>0</v>
      </c>
      <c r="D333" s="158">
        <f t="shared" ref="D333:K333" si="134">D185*D$87</f>
        <v>5.6965327158717089E-3</v>
      </c>
      <c r="E333" s="158">
        <f t="shared" si="134"/>
        <v>1.3891908025426289E-2</v>
      </c>
      <c r="F333" s="158">
        <f t="shared" si="134"/>
        <v>2.2308805187926609E-2</v>
      </c>
      <c r="G333" s="158">
        <f t="shared" si="134"/>
        <v>2.7964499363649305E-2</v>
      </c>
      <c r="H333" s="158">
        <f t="shared" si="134"/>
        <v>3.4731620173670451E-2</v>
      </c>
      <c r="I333" s="158">
        <f t="shared" si="134"/>
        <v>3.4709383819918137E-2</v>
      </c>
      <c r="J333" s="158">
        <f t="shared" si="134"/>
        <v>3.6003775281956099E-2</v>
      </c>
      <c r="K333" s="158">
        <f t="shared" si="134"/>
        <v>3.6072414526572276E-2</v>
      </c>
    </row>
    <row r="334" spans="1:11" x14ac:dyDescent="0.25">
      <c r="A334" s="150"/>
      <c r="B334" s="173" t="s">
        <v>68</v>
      </c>
      <c r="C334" s="158">
        <f t="shared" ref="C334:K334" si="135">C186*C$87</f>
        <v>0</v>
      </c>
      <c r="D334" s="158">
        <f t="shared" si="135"/>
        <v>9.3466387089981163E-3</v>
      </c>
      <c r="E334" s="158">
        <f t="shared" si="135"/>
        <v>2.2793276501427387E-2</v>
      </c>
      <c r="F334" s="158">
        <f t="shared" si="135"/>
        <v>3.6603378321696411E-2</v>
      </c>
      <c r="G334" s="158">
        <f t="shared" si="135"/>
        <v>4.5878765928937637E-2</v>
      </c>
      <c r="H334" s="158">
        <f t="shared" si="135"/>
        <v>5.6986226838824136E-2</v>
      </c>
      <c r="I334" s="158">
        <f t="shared" si="135"/>
        <v>5.6949742335865118E-2</v>
      </c>
      <c r="J334" s="158">
        <f t="shared" si="135"/>
        <v>5.7261742513460195E-2</v>
      </c>
      <c r="K334" s="158">
        <f t="shared" si="135"/>
        <v>5.7370908919503721E-2</v>
      </c>
    </row>
    <row r="335" spans="1:11" x14ac:dyDescent="0.25">
      <c r="A335" s="150"/>
      <c r="B335" s="173" t="s">
        <v>69</v>
      </c>
      <c r="C335" s="158">
        <f t="shared" ref="C335:K335" si="136">C187*C$87</f>
        <v>0</v>
      </c>
      <c r="D335" s="158">
        <f t="shared" si="136"/>
        <v>3.1725156599260837E-3</v>
      </c>
      <c r="E335" s="158">
        <f t="shared" si="136"/>
        <v>6.8420044928500425E-3</v>
      </c>
      <c r="F335" s="158">
        <f t="shared" si="136"/>
        <v>1.1922878945416477E-2</v>
      </c>
      <c r="G335" s="158">
        <f t="shared" si="136"/>
        <v>1.7339840036052528E-2</v>
      </c>
      <c r="H335" s="158">
        <f t="shared" si="136"/>
        <v>2.2830676004053203E-2</v>
      </c>
      <c r="I335" s="158">
        <f t="shared" si="136"/>
        <v>2.2816059035841177E-2</v>
      </c>
      <c r="J335" s="158">
        <f t="shared" si="136"/>
        <v>2.5408442318123902E-2</v>
      </c>
      <c r="K335" s="158">
        <f t="shared" si="136"/>
        <v>2.545688213516897E-2</v>
      </c>
    </row>
    <row r="336" spans="1:11" x14ac:dyDescent="0.25">
      <c r="A336" s="150"/>
      <c r="B336" s="173" t="s">
        <v>70</v>
      </c>
      <c r="C336" s="158">
        <f t="shared" ref="C336:K336" si="137">C188*C$87</f>
        <v>0</v>
      </c>
      <c r="D336" s="158">
        <f t="shared" si="137"/>
        <v>0</v>
      </c>
      <c r="E336" s="158">
        <f t="shared" si="137"/>
        <v>0</v>
      </c>
      <c r="F336" s="158">
        <f t="shared" si="137"/>
        <v>1.1324971852971464E-2</v>
      </c>
      <c r="G336" s="158">
        <f t="shared" si="137"/>
        <v>3.4207661688060671E-2</v>
      </c>
      <c r="H336" s="158">
        <f t="shared" si="137"/>
        <v>5.166297625593582E-2</v>
      </c>
      <c r="I336" s="158">
        <f t="shared" si="137"/>
        <v>5.9241432593745799E-2</v>
      </c>
      <c r="J336" s="158">
        <f t="shared" si="137"/>
        <v>7.2740532203674338E-2</v>
      </c>
      <c r="K336" s="158">
        <f t="shared" si="137"/>
        <v>7.8072565969321328E-2</v>
      </c>
    </row>
    <row r="337" spans="1:11" x14ac:dyDescent="0.25">
      <c r="A337" s="150"/>
      <c r="B337" s="177" t="s">
        <v>71</v>
      </c>
      <c r="C337" s="158">
        <f t="shared" ref="C337:K337" si="138">C189*C$87</f>
        <v>0.16206777413367024</v>
      </c>
      <c r="D337" s="158">
        <f t="shared" si="138"/>
        <v>0.16000965362252464</v>
      </c>
      <c r="E337" s="158">
        <f t="shared" si="138"/>
        <v>0.15672278207187532</v>
      </c>
      <c r="F337" s="158">
        <f t="shared" si="138"/>
        <v>0.15112971115561155</v>
      </c>
      <c r="G337" s="158">
        <f t="shared" si="138"/>
        <v>0.14474704808887176</v>
      </c>
      <c r="H337" s="158">
        <f t="shared" si="138"/>
        <v>0.13441909965721616</v>
      </c>
      <c r="I337" s="158">
        <f t="shared" si="138"/>
        <v>0.1342678833519596</v>
      </c>
      <c r="J337" s="158">
        <f t="shared" si="138"/>
        <v>0.14391904205364153</v>
      </c>
      <c r="K337" s="158">
        <f t="shared" si="138"/>
        <v>0.14412760411122105</v>
      </c>
    </row>
    <row r="338" spans="1:11" x14ac:dyDescent="0.25">
      <c r="A338" s="150"/>
      <c r="B338" s="171" t="s">
        <v>72</v>
      </c>
      <c r="C338" s="158">
        <f t="shared" ref="C338:K338" si="139">C190*C$87</f>
        <v>9.6955098780416568E-2</v>
      </c>
      <c r="D338" s="158">
        <f t="shared" si="139"/>
        <v>9.5723852911046278E-2</v>
      </c>
      <c r="E338" s="158">
        <f t="shared" si="139"/>
        <v>9.3757521494604978E-2</v>
      </c>
      <c r="F338" s="158">
        <f t="shared" si="139"/>
        <v>9.0411534014546366E-2</v>
      </c>
      <c r="G338" s="158">
        <f t="shared" si="139"/>
        <v>8.6593182516687989E-2</v>
      </c>
      <c r="H338" s="158">
        <f t="shared" si="139"/>
        <v>7.9133699279988479E-2</v>
      </c>
      <c r="I338" s="158">
        <f t="shared" si="139"/>
        <v>7.9044676918903489E-2</v>
      </c>
      <c r="J338" s="158">
        <f t="shared" si="139"/>
        <v>8.0754489469045468E-2</v>
      </c>
      <c r="K338" s="158">
        <f t="shared" si="139"/>
        <v>8.08715158349948E-2</v>
      </c>
    </row>
    <row r="339" spans="1:11" x14ac:dyDescent="0.25">
      <c r="A339" s="150"/>
      <c r="B339" s="177" t="s">
        <v>73</v>
      </c>
      <c r="C339" s="158">
        <f t="shared" ref="C339:K339" si="140">C191*C$87</f>
        <v>1.9987339799447539E-2</v>
      </c>
      <c r="D339" s="158">
        <f t="shared" si="140"/>
        <v>1.973351787695633E-2</v>
      </c>
      <c r="E339" s="158">
        <f t="shared" si="140"/>
        <v>1.932815771876855E-2</v>
      </c>
      <c r="F339" s="158">
        <f t="shared" si="140"/>
        <v>1.8638380805848353E-2</v>
      </c>
      <c r="G339" s="158">
        <f t="shared" si="140"/>
        <v>1.7851225825641786E-2</v>
      </c>
      <c r="H339" s="158">
        <f t="shared" si="140"/>
        <v>1.7482859759328926E-2</v>
      </c>
      <c r="I339" s="158">
        <f t="shared" si="140"/>
        <v>1.7463192216064124E-2</v>
      </c>
      <c r="J339" s="158">
        <f t="shared" si="140"/>
        <v>1.9163065076558277E-2</v>
      </c>
      <c r="K339" s="158">
        <f t="shared" si="140"/>
        <v>1.9190835469029395E-2</v>
      </c>
    </row>
    <row r="340" spans="1:11" x14ac:dyDescent="0.25">
      <c r="A340" s="150"/>
      <c r="B340" s="177" t="s">
        <v>74</v>
      </c>
      <c r="C340" s="158">
        <f t="shared" ref="C340:K340" si="141">C192*C$87</f>
        <v>3.4716289087142214E-2</v>
      </c>
      <c r="D340" s="158">
        <f t="shared" si="141"/>
        <v>3.4275422252121844E-2</v>
      </c>
      <c r="E340" s="158">
        <f t="shared" si="141"/>
        <v>3.357134654333515E-2</v>
      </c>
      <c r="F340" s="158">
        <f t="shared" si="141"/>
        <v>3.2373263408968463E-2</v>
      </c>
      <c r="G340" s="158">
        <f t="shared" si="141"/>
        <v>3.1006042952247632E-2</v>
      </c>
      <c r="H340" s="158">
        <f t="shared" si="141"/>
        <v>2.7366725829780062E-2</v>
      </c>
      <c r="I340" s="158">
        <f t="shared" si="141"/>
        <v>2.733593931820915E-2</v>
      </c>
      <c r="J340" s="158">
        <f t="shared" si="141"/>
        <v>2.9721959286075756E-2</v>
      </c>
      <c r="K340" s="158">
        <f t="shared" si="141"/>
        <v>2.9765031230521356E-2</v>
      </c>
    </row>
    <row r="341" spans="1:11" x14ac:dyDescent="0.25">
      <c r="A341" s="150"/>
      <c r="B341" s="177" t="s">
        <v>75</v>
      </c>
      <c r="C341" s="158">
        <f t="shared" ref="C341:K341" si="142">C193*C$87</f>
        <v>0.19891771323828053</v>
      </c>
      <c r="D341" s="158">
        <f t="shared" si="142"/>
        <v>0.19639163038291774</v>
      </c>
      <c r="E341" s="158">
        <f t="shared" si="142"/>
        <v>0.19235741089629804</v>
      </c>
      <c r="F341" s="158">
        <f t="shared" si="142"/>
        <v>0.18549262310865866</v>
      </c>
      <c r="G341" s="158">
        <f t="shared" si="142"/>
        <v>0.17765871073222808</v>
      </c>
      <c r="H341" s="158">
        <f t="shared" si="142"/>
        <v>0.16217146015999978</v>
      </c>
      <c r="I341" s="158">
        <f t="shared" si="142"/>
        <v>0.16198902351903138</v>
      </c>
      <c r="J341" s="158">
        <f t="shared" si="142"/>
        <v>0.16586911365837476</v>
      </c>
      <c r="K341" s="158">
        <f t="shared" si="142"/>
        <v>0.16610948493336272</v>
      </c>
    </row>
    <row r="342" spans="1:11" x14ac:dyDescent="0.25">
      <c r="A342" s="150"/>
      <c r="B342" s="181" t="s">
        <v>76</v>
      </c>
      <c r="C342" s="158">
        <f t="shared" ref="C342:K342" si="143">C194*C$87</f>
        <v>1.4405071222886584E-2</v>
      </c>
      <c r="D342" s="158">
        <f t="shared" si="143"/>
        <v>1.422213928156256E-2</v>
      </c>
      <c r="E342" s="158">
        <f t="shared" si="143"/>
        <v>1.3929992252082584E-2</v>
      </c>
      <c r="F342" s="158">
        <f t="shared" si="143"/>
        <v>1.3432863286536458E-2</v>
      </c>
      <c r="G342" s="158">
        <f t="shared" si="143"/>
        <v>1.2865552995767349E-2</v>
      </c>
      <c r="H342" s="158">
        <f t="shared" si="143"/>
        <v>1.4399827341432305E-2</v>
      </c>
      <c r="I342" s="158">
        <f t="shared" si="143"/>
        <v>1.4383628090786698E-2</v>
      </c>
      <c r="J342" s="158">
        <f t="shared" si="143"/>
        <v>1.5183294718192804E-2</v>
      </c>
      <c r="K342" s="158">
        <f t="shared" si="143"/>
        <v>1.5205297777288226E-2</v>
      </c>
    </row>
    <row r="343" spans="1:11" x14ac:dyDescent="0.25">
      <c r="A343" s="150"/>
      <c r="B343" s="177" t="s">
        <v>77</v>
      </c>
      <c r="C343" s="158">
        <f t="shared" ref="C343:K343" si="144">C195*C$87</f>
        <v>0.12375039258405689</v>
      </c>
      <c r="D343" s="158">
        <f t="shared" si="144"/>
        <v>0.12217886966655513</v>
      </c>
      <c r="E343" s="158">
        <f t="shared" si="144"/>
        <v>0.119669107025953</v>
      </c>
      <c r="F343" s="158">
        <f t="shared" si="144"/>
        <v>0.1153983954342257</v>
      </c>
      <c r="G343" s="158">
        <f t="shared" si="144"/>
        <v>0.11052477349141211</v>
      </c>
      <c r="H343" s="158">
        <f t="shared" si="144"/>
        <v>0.11136630903017114</v>
      </c>
      <c r="I343" s="158">
        <f t="shared" si="144"/>
        <v>0.11124102622568467</v>
      </c>
      <c r="J343" s="158">
        <f t="shared" si="144"/>
        <v>9.5601591504340971E-2</v>
      </c>
      <c r="K343" s="158">
        <f t="shared" si="144"/>
        <v>9.5740133731606419E-2</v>
      </c>
    </row>
    <row r="344" spans="1:11" x14ac:dyDescent="0.25">
      <c r="A344" s="150"/>
      <c r="B344" s="177" t="s">
        <v>78</v>
      </c>
      <c r="C344" s="158">
        <f t="shared" ref="C344:K344" si="145">C196*C$87</f>
        <v>0.20520445453821531</v>
      </c>
      <c r="D344" s="158">
        <f t="shared" si="145"/>
        <v>0.20259853550760529</v>
      </c>
      <c r="E344" s="158">
        <f t="shared" si="145"/>
        <v>0.1984368155895426</v>
      </c>
      <c r="F344" s="158">
        <f t="shared" si="145"/>
        <v>0.19135506801387198</v>
      </c>
      <c r="G344" s="158">
        <f t="shared" si="145"/>
        <v>0.18327356692512811</v>
      </c>
      <c r="H344" s="158">
        <f t="shared" si="145"/>
        <v>0.18530690288078708</v>
      </c>
      <c r="I344" s="158">
        <f t="shared" si="145"/>
        <v>0.18509843975862939</v>
      </c>
      <c r="J344" s="158">
        <f t="shared" si="145"/>
        <v>0.17373611082970877</v>
      </c>
      <c r="K344" s="158">
        <f t="shared" si="145"/>
        <v>0.17398788266082618</v>
      </c>
    </row>
    <row r="345" spans="1:11" x14ac:dyDescent="0.25">
      <c r="A345" s="150"/>
      <c r="B345" s="177" t="s">
        <v>79</v>
      </c>
      <c r="C345" s="158">
        <f t="shared" ref="C345:K345" si="146">C197*C$87</f>
        <v>1.0244055799789004E-2</v>
      </c>
      <c r="D345" s="158">
        <f t="shared" si="146"/>
        <v>1.0113965154245392E-2</v>
      </c>
      <c r="E345" s="158">
        <f t="shared" si="146"/>
        <v>9.9062070372997017E-3</v>
      </c>
      <c r="F345" s="158">
        <f t="shared" si="146"/>
        <v>9.5526775903466837E-3</v>
      </c>
      <c r="G345" s="158">
        <f t="shared" si="146"/>
        <v>9.149239232804935E-3</v>
      </c>
      <c r="H345" s="158">
        <f t="shared" si="146"/>
        <v>9.0101005891949706E-3</v>
      </c>
      <c r="I345" s="158">
        <f t="shared" si="146"/>
        <v>8.9999645733716046E-3</v>
      </c>
      <c r="J345" s="158">
        <f t="shared" si="146"/>
        <v>8.4968983982515855E-3</v>
      </c>
      <c r="K345" s="158">
        <f t="shared" si="146"/>
        <v>8.5092117835249732E-3</v>
      </c>
    </row>
    <row r="346" spans="1:11" x14ac:dyDescent="0.25">
      <c r="A346" s="150"/>
      <c r="B346" s="177" t="s">
        <v>80</v>
      </c>
      <c r="C346" s="158">
        <f t="shared" ref="C346:K346" si="147">C198*C$87</f>
        <v>5.9374520437884819E-2</v>
      </c>
      <c r="D346" s="158">
        <f t="shared" si="147"/>
        <v>5.8620515398907391E-2</v>
      </c>
      <c r="E346" s="158">
        <f t="shared" si="147"/>
        <v>5.7416349900220591E-2</v>
      </c>
      <c r="F346" s="158">
        <f t="shared" si="147"/>
        <v>5.5367294156699713E-2</v>
      </c>
      <c r="G346" s="158">
        <f t="shared" si="147"/>
        <v>5.3028966498841534E-2</v>
      </c>
      <c r="H346" s="158">
        <f t="shared" si="147"/>
        <v>5.0881197481131235E-2</v>
      </c>
      <c r="I346" s="158">
        <f t="shared" si="147"/>
        <v>5.0823958095435696E-2</v>
      </c>
      <c r="J346" s="158">
        <f t="shared" si="147"/>
        <v>4.7134807838393723E-2</v>
      </c>
      <c r="K346" s="158">
        <f t="shared" si="147"/>
        <v>4.7203113827414454E-2</v>
      </c>
    </row>
    <row r="347" spans="1:11" x14ac:dyDescent="0.25">
      <c r="A347" s="150"/>
      <c r="B347" s="181" t="s">
        <v>81</v>
      </c>
      <c r="C347" s="158">
        <f t="shared" ref="C347:K347" si="148">C199*C$87</f>
        <v>6.5837784557985102E-3</v>
      </c>
      <c r="D347" s="158">
        <f t="shared" si="148"/>
        <v>6.5001701656671159E-3</v>
      </c>
      <c r="E347" s="158">
        <f t="shared" si="148"/>
        <v>6.366645569442983E-3</v>
      </c>
      <c r="F347" s="158">
        <f t="shared" si="148"/>
        <v>6.1394348238330678E-3</v>
      </c>
      <c r="G347" s="158">
        <f t="shared" si="148"/>
        <v>5.8801479926659829E-3</v>
      </c>
      <c r="H347" s="158">
        <f t="shared" si="148"/>
        <v>6.7816321737259721E-3</v>
      </c>
      <c r="I347" s="158">
        <f t="shared" si="148"/>
        <v>6.7740030989625281E-3</v>
      </c>
      <c r="J347" s="158">
        <f t="shared" si="148"/>
        <v>6.7957855203342457E-3</v>
      </c>
      <c r="K347" s="158">
        <f t="shared" si="148"/>
        <v>6.8056337168672784E-3</v>
      </c>
    </row>
    <row r="348" spans="1:11" x14ac:dyDescent="0.25">
      <c r="A348" s="150"/>
      <c r="B348" s="173" t="s">
        <v>156</v>
      </c>
      <c r="C348" s="158">
        <f t="shared" ref="C348:K348" si="149">C200*C$87</f>
        <v>0.9322064880775881</v>
      </c>
      <c r="D348" s="158">
        <f t="shared" si="149"/>
        <v>0.93858395930490546</v>
      </c>
      <c r="E348" s="158">
        <f t="shared" si="149"/>
        <v>0.94498952511912715</v>
      </c>
      <c r="F348" s="158">
        <f t="shared" si="149"/>
        <v>0.95145128010715785</v>
      </c>
      <c r="G348" s="158">
        <f t="shared" si="149"/>
        <v>0.95796922426899733</v>
      </c>
      <c r="H348" s="158">
        <f t="shared" si="149"/>
        <v>0.96453131345523979</v>
      </c>
      <c r="I348" s="158">
        <f t="shared" si="149"/>
        <v>0.97113835295240869</v>
      </c>
      <c r="J348" s="158">
        <f t="shared" si="149"/>
        <v>0.97779065067013238</v>
      </c>
      <c r="K348" s="158">
        <f t="shared" si="149"/>
        <v>0.98448851662722314</v>
      </c>
    </row>
    <row r="349" spans="1:11" x14ac:dyDescent="0.25">
      <c r="A349" s="150"/>
      <c r="B349" s="177"/>
      <c r="C349" s="183"/>
    </row>
    <row r="350" spans="1:11" x14ac:dyDescent="0.25">
      <c r="A350" s="150"/>
      <c r="B350" s="177"/>
      <c r="C350" s="184"/>
    </row>
    <row r="351" spans="1:11" x14ac:dyDescent="0.25">
      <c r="A351" s="150"/>
      <c r="B351" s="149" t="s">
        <v>278</v>
      </c>
      <c r="C351" s="184"/>
    </row>
    <row r="352" spans="1:11" x14ac:dyDescent="0.25">
      <c r="A352" s="150"/>
      <c r="B352" s="163"/>
    </row>
    <row r="353" spans="1:11" x14ac:dyDescent="0.25">
      <c r="A353" s="150"/>
      <c r="B353" s="171" t="s">
        <v>275</v>
      </c>
    </row>
    <row r="354" spans="1:11" x14ac:dyDescent="0.25">
      <c r="A354" s="150"/>
      <c r="B354" s="173" t="s">
        <v>67</v>
      </c>
      <c r="C354" s="158">
        <f>C206*C$90</f>
        <v>0</v>
      </c>
      <c r="D354" s="158">
        <f t="shared" ref="D354:K354" si="150">D206*D$90</f>
        <v>6.2390012278640858E-4</v>
      </c>
      <c r="E354" s="158">
        <f t="shared" si="150"/>
        <v>1.5214804434726522E-3</v>
      </c>
      <c r="F354" s="158">
        <f t="shared" si="150"/>
        <v>2.4433224542335682E-3</v>
      </c>
      <c r="G354" s="158">
        <f t="shared" si="150"/>
        <v>3.0627498264040815E-3</v>
      </c>
      <c r="H354" s="158">
        <f t="shared" si="150"/>
        <v>3.8039037378911995E-3</v>
      </c>
      <c r="I354" s="158">
        <f t="shared" si="150"/>
        <v>3.8031493909209402E-3</v>
      </c>
      <c r="J354" s="158">
        <f t="shared" si="150"/>
        <v>3.2708585633231002E-3</v>
      </c>
      <c r="K354" s="158">
        <f t="shared" si="150"/>
        <v>3.2780482908420843E-3</v>
      </c>
    </row>
    <row r="355" spans="1:11" x14ac:dyDescent="0.25">
      <c r="A355" s="150"/>
      <c r="B355" s="173" t="s">
        <v>68</v>
      </c>
      <c r="C355" s="158">
        <f t="shared" ref="C355:K355" si="151">C207*C$90</f>
        <v>0</v>
      </c>
      <c r="D355" s="158">
        <f t="shared" si="151"/>
        <v>1.1838683735277795E-3</v>
      </c>
      <c r="E355" s="158">
        <f t="shared" si="151"/>
        <v>2.8870527704398978E-3</v>
      </c>
      <c r="F355" s="158">
        <f t="shared" si="151"/>
        <v>4.6362744199806251E-3</v>
      </c>
      <c r="G355" s="158">
        <f t="shared" si="151"/>
        <v>5.81111795275279E-3</v>
      </c>
      <c r="H355" s="158">
        <f t="shared" si="151"/>
        <v>7.2180164208353612E-3</v>
      </c>
      <c r="I355" s="158">
        <f t="shared" si="151"/>
        <v>7.216585025828148E-3</v>
      </c>
      <c r="J355" s="158">
        <f t="shared" si="151"/>
        <v>6.6550837895487684E-3</v>
      </c>
      <c r="K355" s="158">
        <f t="shared" si="151"/>
        <v>6.6697124376961991E-3</v>
      </c>
    </row>
    <row r="356" spans="1:11" x14ac:dyDescent="0.25">
      <c r="A356" s="150"/>
      <c r="B356" s="173" t="s">
        <v>69</v>
      </c>
      <c r="C356" s="158">
        <f t="shared" ref="C356:K356" si="152">C208*C$90</f>
        <v>0</v>
      </c>
      <c r="D356" s="158">
        <f t="shared" si="152"/>
        <v>4.554022566971826E-4</v>
      </c>
      <c r="E356" s="158">
        <f t="shared" si="152"/>
        <v>9.8214307520510993E-4</v>
      </c>
      <c r="F356" s="158">
        <f t="shared" si="152"/>
        <v>1.7114827979120184E-3</v>
      </c>
      <c r="G356" s="158">
        <f t="shared" si="152"/>
        <v>2.489066447467264E-3</v>
      </c>
      <c r="H356" s="158">
        <f t="shared" si="152"/>
        <v>3.2772545477081382E-3</v>
      </c>
      <c r="I356" s="158">
        <f t="shared" si="152"/>
        <v>3.2766046398216148E-3</v>
      </c>
      <c r="J356" s="158">
        <f t="shared" si="152"/>
        <v>3.2603931779150216E-3</v>
      </c>
      <c r="K356" s="158">
        <f t="shared" si="152"/>
        <v>3.2675599012997676E-3</v>
      </c>
    </row>
    <row r="357" spans="1:11" x14ac:dyDescent="0.25">
      <c r="A357" s="150"/>
      <c r="B357" s="173" t="s">
        <v>70</v>
      </c>
      <c r="C357" s="158">
        <f t="shared" ref="C357:K357" si="153">C209*C$90</f>
        <v>0</v>
      </c>
      <c r="D357" s="158">
        <f t="shared" si="153"/>
        <v>0</v>
      </c>
      <c r="E357" s="158">
        <f t="shared" si="153"/>
        <v>0</v>
      </c>
      <c r="F357" s="158">
        <f t="shared" si="153"/>
        <v>1.5152664145612236E-3</v>
      </c>
      <c r="G357" s="158">
        <f t="shared" si="153"/>
        <v>4.5769403712019674E-3</v>
      </c>
      <c r="H357" s="158">
        <f t="shared" si="153"/>
        <v>6.9124386191170475E-3</v>
      </c>
      <c r="I357" s="158">
        <f t="shared" si="153"/>
        <v>7.9264261602771686E-3</v>
      </c>
      <c r="J357" s="158">
        <f t="shared" si="153"/>
        <v>9.7325880237500821E-3</v>
      </c>
      <c r="K357" s="158">
        <f t="shared" si="153"/>
        <v>1.0446007164325817E-2</v>
      </c>
    </row>
    <row r="358" spans="1:11" x14ac:dyDescent="0.25">
      <c r="A358" s="150"/>
      <c r="B358" s="177" t="s">
        <v>71</v>
      </c>
      <c r="C358" s="158">
        <f t="shared" ref="C358:K358" si="154">C210*C$90</f>
        <v>2.0225103377202458E-2</v>
      </c>
      <c r="D358" s="158">
        <f t="shared" si="154"/>
        <v>2.0018139200350431E-2</v>
      </c>
      <c r="E358" s="158">
        <f t="shared" si="154"/>
        <v>1.9679898683197517E-2</v>
      </c>
      <c r="F358" s="158">
        <f t="shared" si="154"/>
        <v>1.9070027394019078E-2</v>
      </c>
      <c r="G358" s="158">
        <f t="shared" si="154"/>
        <v>1.835183958411812E-2</v>
      </c>
      <c r="H358" s="158">
        <f t="shared" si="154"/>
        <v>1.6456023445078544E-2</v>
      </c>
      <c r="I358" s="158">
        <f t="shared" si="154"/>
        <v>1.644584440534369E-2</v>
      </c>
      <c r="J358" s="158">
        <f t="shared" si="154"/>
        <v>1.8216561169615814E-2</v>
      </c>
      <c r="K358" s="158">
        <f t="shared" si="154"/>
        <v>1.8249500150543444E-2</v>
      </c>
    </row>
    <row r="359" spans="1:11" x14ac:dyDescent="0.25">
      <c r="A359" s="150"/>
      <c r="B359" s="171" t="s">
        <v>72</v>
      </c>
      <c r="C359" s="158">
        <f t="shared" ref="C359:K359" si="155">C211*C$90</f>
        <v>1.1422882693054019E-2</v>
      </c>
      <c r="D359" s="158">
        <f t="shared" si="155"/>
        <v>1.130599194249746E-2</v>
      </c>
      <c r="E359" s="158">
        <f t="shared" si="155"/>
        <v>1.111495797459049E-2</v>
      </c>
      <c r="F359" s="158">
        <f t="shared" si="155"/>
        <v>1.0770510380715668E-2</v>
      </c>
      <c r="G359" s="158">
        <f t="shared" si="155"/>
        <v>1.0364886985320456E-2</v>
      </c>
      <c r="H359" s="158">
        <f t="shared" si="155"/>
        <v>8.8071990409837649E-3</v>
      </c>
      <c r="I359" s="158">
        <f t="shared" si="155"/>
        <v>8.8017512589427319E-3</v>
      </c>
      <c r="J359" s="158">
        <f t="shared" si="155"/>
        <v>9.6721562556887301E-3</v>
      </c>
      <c r="K359" s="158">
        <f t="shared" si="155"/>
        <v>9.6896453397957022E-3</v>
      </c>
    </row>
    <row r="360" spans="1:11" x14ac:dyDescent="0.25">
      <c r="A360" s="150"/>
      <c r="B360" s="177" t="s">
        <v>73</v>
      </c>
      <c r="C360" s="158">
        <f t="shared" ref="C360:K360" si="156">C212*C$90</f>
        <v>2.8773107963762064E-3</v>
      </c>
      <c r="D360" s="158">
        <f t="shared" si="156"/>
        <v>2.8478671762664234E-3</v>
      </c>
      <c r="E360" s="158">
        <f t="shared" si="156"/>
        <v>2.7997476154599773E-3</v>
      </c>
      <c r="F360" s="158">
        <f t="shared" si="156"/>
        <v>2.7129846846592883E-3</v>
      </c>
      <c r="G360" s="158">
        <f t="shared" si="156"/>
        <v>2.6108121765284729E-3</v>
      </c>
      <c r="H360" s="158">
        <f t="shared" si="156"/>
        <v>2.7746232794648167E-3</v>
      </c>
      <c r="I360" s="158">
        <f t="shared" si="156"/>
        <v>2.7729070081733238E-3</v>
      </c>
      <c r="J360" s="158">
        <f t="shared" si="156"/>
        <v>2.9793845560614259E-3</v>
      </c>
      <c r="K360" s="158">
        <f t="shared" si="156"/>
        <v>2.984771845690595E-3</v>
      </c>
    </row>
    <row r="361" spans="1:11" x14ac:dyDescent="0.25">
      <c r="A361" s="150"/>
      <c r="B361" s="177" t="s">
        <v>74</v>
      </c>
      <c r="C361" s="158">
        <f t="shared" ref="C361:K361" si="157">C213*C$90</f>
        <v>3.1127203295488442E-3</v>
      </c>
      <c r="D361" s="158">
        <f t="shared" si="157"/>
        <v>3.080867755608392E-3</v>
      </c>
      <c r="E361" s="158">
        <f t="shared" si="157"/>
        <v>3.0288112536275046E-3</v>
      </c>
      <c r="F361" s="158">
        <f t="shared" si="157"/>
        <v>2.934949742769978E-3</v>
      </c>
      <c r="G361" s="158">
        <f t="shared" si="157"/>
        <v>2.8244179074255553E-3</v>
      </c>
      <c r="H361" s="158">
        <f t="shared" si="157"/>
        <v>2.5359425109457729E-3</v>
      </c>
      <c r="I361" s="158">
        <f t="shared" si="157"/>
        <v>2.534373878057617E-3</v>
      </c>
      <c r="J361" s="158">
        <f t="shared" si="157"/>
        <v>2.5883156497702297E-3</v>
      </c>
      <c r="K361" s="158">
        <f t="shared" si="157"/>
        <v>2.5929958130034899E-3</v>
      </c>
    </row>
    <row r="362" spans="1:11" x14ac:dyDescent="0.25">
      <c r="A362" s="150"/>
      <c r="B362" s="177" t="s">
        <v>75</v>
      </c>
      <c r="C362" s="158">
        <f t="shared" ref="C362:K362" si="158">C214*C$90</f>
        <v>2.3415108394612236E-2</v>
      </c>
      <c r="D362" s="158">
        <f t="shared" si="158"/>
        <v>2.317550078695697E-2</v>
      </c>
      <c r="E362" s="158">
        <f t="shared" si="158"/>
        <v>2.278391127441522E-2</v>
      </c>
      <c r="F362" s="158">
        <f t="shared" si="158"/>
        <v>2.2077848018443359E-2</v>
      </c>
      <c r="G362" s="158">
        <f t="shared" si="158"/>
        <v>2.1246384015373026E-2</v>
      </c>
      <c r="H362" s="158">
        <f t="shared" si="158"/>
        <v>1.9731299940196706E-2</v>
      </c>
      <c r="I362" s="158">
        <f t="shared" si="158"/>
        <v>1.9719094945060314E-2</v>
      </c>
      <c r="J362" s="158">
        <f t="shared" si="158"/>
        <v>2.0587842954459236E-2</v>
      </c>
      <c r="K362" s="158">
        <f t="shared" si="158"/>
        <v>2.0625069660427712E-2</v>
      </c>
    </row>
    <row r="363" spans="1:11" x14ac:dyDescent="0.25">
      <c r="A363" s="150"/>
      <c r="B363" s="181" t="s">
        <v>76</v>
      </c>
      <c r="C363" s="158">
        <f t="shared" ref="C363:K363" si="159">C215*C$90</f>
        <v>4.5248032685846051E-3</v>
      </c>
      <c r="D363" s="158">
        <f t="shared" si="159"/>
        <v>4.4785008014755585E-3</v>
      </c>
      <c r="E363" s="158">
        <f t="shared" si="159"/>
        <v>4.402828911496179E-3</v>
      </c>
      <c r="F363" s="158">
        <f t="shared" si="159"/>
        <v>4.2663872057988415E-3</v>
      </c>
      <c r="G363" s="158">
        <f t="shared" si="159"/>
        <v>4.1057126970415487E-3</v>
      </c>
      <c r="H363" s="158">
        <f t="shared" si="159"/>
        <v>4.2830299844210844E-3</v>
      </c>
      <c r="I363" s="158">
        <f t="shared" si="159"/>
        <v>4.2803806729065199E-3</v>
      </c>
      <c r="J363" s="158">
        <f t="shared" si="159"/>
        <v>4.3216103666436209E-3</v>
      </c>
      <c r="K363" s="158">
        <f t="shared" si="159"/>
        <v>4.329424653880279E-3</v>
      </c>
    </row>
    <row r="364" spans="1:11" x14ac:dyDescent="0.25">
      <c r="A364" s="150"/>
      <c r="B364" s="177" t="s">
        <v>77</v>
      </c>
      <c r="C364" s="158">
        <f t="shared" ref="C364:K364" si="160">C216*C$90</f>
        <v>2.0752248571926837E-2</v>
      </c>
      <c r="D364" s="158">
        <f t="shared" si="160"/>
        <v>2.0539890100209027E-2</v>
      </c>
      <c r="E364" s="158">
        <f t="shared" si="160"/>
        <v>2.0192833713987217E-2</v>
      </c>
      <c r="F364" s="158">
        <f t="shared" si="160"/>
        <v>1.9567066796811486E-2</v>
      </c>
      <c r="G364" s="158">
        <f t="shared" si="160"/>
        <v>1.8830160207291058E-2</v>
      </c>
      <c r="H364" s="158">
        <f t="shared" si="160"/>
        <v>1.8894984936436217E-2</v>
      </c>
      <c r="I364" s="158">
        <f t="shared" si="160"/>
        <v>1.888329725240372E-2</v>
      </c>
      <c r="J364" s="158">
        <f t="shared" si="160"/>
        <v>1.6830557866103352E-2</v>
      </c>
      <c r="K364" s="158">
        <f t="shared" si="160"/>
        <v>1.6860990691453377E-2</v>
      </c>
    </row>
    <row r="365" spans="1:11" x14ac:dyDescent="0.25">
      <c r="A365" s="150"/>
      <c r="B365" s="177" t="s">
        <v>78</v>
      </c>
      <c r="C365" s="158">
        <f t="shared" ref="C365:K365" si="161">C217*C$90</f>
        <v>3.0203716772413302E-2</v>
      </c>
      <c r="D365" s="158">
        <f t="shared" si="161"/>
        <v>2.9894641102287414E-2</v>
      </c>
      <c r="E365" s="158">
        <f t="shared" si="161"/>
        <v>2.9389520283347285E-2</v>
      </c>
      <c r="F365" s="158">
        <f t="shared" si="161"/>
        <v>2.8478752148202158E-2</v>
      </c>
      <c r="G365" s="158">
        <f t="shared" si="161"/>
        <v>2.7406226544990697E-2</v>
      </c>
      <c r="H365" s="158">
        <f t="shared" si="161"/>
        <v>2.8875132005766045E-2</v>
      </c>
      <c r="I365" s="158">
        <f t="shared" si="161"/>
        <v>2.885727100082662E-2</v>
      </c>
      <c r="J365" s="158">
        <f t="shared" si="161"/>
        <v>2.7876053810006692E-2</v>
      </c>
      <c r="K365" s="158">
        <f t="shared" si="161"/>
        <v>2.7926458976834611E-2</v>
      </c>
    </row>
    <row r="366" spans="1:11" x14ac:dyDescent="0.25">
      <c r="A366" s="150"/>
      <c r="B366" s="177" t="s">
        <v>79</v>
      </c>
      <c r="C366" s="158">
        <f t="shared" ref="C366:K366" si="162">C218*C$90</f>
        <v>2.2549164345114906E-3</v>
      </c>
      <c r="D366" s="158">
        <f t="shared" si="162"/>
        <v>2.2318417972631674E-3</v>
      </c>
      <c r="E366" s="158">
        <f t="shared" si="162"/>
        <v>2.1941310332328841E-3</v>
      </c>
      <c r="F366" s="158">
        <f t="shared" si="162"/>
        <v>2.1261358904018572E-3</v>
      </c>
      <c r="G366" s="158">
        <f t="shared" si="162"/>
        <v>2.0460644333908182E-3</v>
      </c>
      <c r="H366" s="158">
        <f t="shared" si="162"/>
        <v>2.1609365588070762E-3</v>
      </c>
      <c r="I366" s="158">
        <f t="shared" si="162"/>
        <v>2.1595998896433498E-3</v>
      </c>
      <c r="J366" s="158">
        <f t="shared" si="162"/>
        <v>2.0884084169302108E-3</v>
      </c>
      <c r="K366" s="158">
        <f t="shared" si="162"/>
        <v>2.0921846535301852E-3</v>
      </c>
    </row>
    <row r="367" spans="1:11" x14ac:dyDescent="0.25">
      <c r="A367" s="150"/>
      <c r="B367" s="177" t="s">
        <v>80</v>
      </c>
      <c r="C367" s="158">
        <f t="shared" ref="C367:K367" si="163">C219*C$90</f>
        <v>9.7231809525849134E-3</v>
      </c>
      <c r="D367" s="158">
        <f t="shared" si="163"/>
        <v>9.6236833082612092E-3</v>
      </c>
      <c r="E367" s="158">
        <f t="shared" si="163"/>
        <v>9.4610748067155137E-3</v>
      </c>
      <c r="F367" s="158">
        <f t="shared" si="163"/>
        <v>9.1678803151040485E-3</v>
      </c>
      <c r="G367" s="158">
        <f t="shared" si="163"/>
        <v>8.8226128569669059E-3</v>
      </c>
      <c r="H367" s="158">
        <f t="shared" si="163"/>
        <v>7.7580972360203051E-3</v>
      </c>
      <c r="I367" s="158">
        <f t="shared" si="163"/>
        <v>7.7532983865111352E-3</v>
      </c>
      <c r="J367" s="158">
        <f t="shared" si="163"/>
        <v>7.4324734918720381E-3</v>
      </c>
      <c r="K367" s="158">
        <f t="shared" si="163"/>
        <v>7.4459128068071895E-3</v>
      </c>
    </row>
    <row r="368" spans="1:11" x14ac:dyDescent="0.25">
      <c r="A368" s="150"/>
      <c r="B368" s="181" t="s">
        <v>81</v>
      </c>
      <c r="C368" s="158">
        <f t="shared" ref="C368:K368" si="164">C220*C$90</f>
        <v>4.0363939827254003E-3</v>
      </c>
      <c r="D368" s="158">
        <f t="shared" si="164"/>
        <v>3.9950894245975605E-3</v>
      </c>
      <c r="E368" s="158">
        <f t="shared" si="164"/>
        <v>3.9275855922221532E-3</v>
      </c>
      <c r="F368" s="158">
        <f t="shared" si="164"/>
        <v>3.8058714651808246E-3</v>
      </c>
      <c r="G368" s="158">
        <f t="shared" si="164"/>
        <v>3.6625402346656542E-3</v>
      </c>
      <c r="H368" s="158">
        <f t="shared" si="164"/>
        <v>3.6556989731167007E-3</v>
      </c>
      <c r="I368" s="158">
        <f t="shared" si="164"/>
        <v>3.6534377035438775E-3</v>
      </c>
      <c r="J368" s="158">
        <f t="shared" si="164"/>
        <v>3.5176090746575762E-3</v>
      </c>
      <c r="K368" s="158">
        <f t="shared" si="164"/>
        <v>3.5239695758049758E-3</v>
      </c>
    </row>
    <row r="369" spans="1:11" x14ac:dyDescent="0.25">
      <c r="A369" s="150"/>
      <c r="B369" s="173" t="s">
        <v>156</v>
      </c>
      <c r="C369" s="158">
        <f t="shared" ref="C369:K369" si="165">C221*C$90</f>
        <v>0.13254838557354029</v>
      </c>
      <c r="D369" s="158">
        <f t="shared" si="165"/>
        <v>0.13345518414878499</v>
      </c>
      <c r="E369" s="158">
        <f t="shared" si="165"/>
        <v>0.13436597743140963</v>
      </c>
      <c r="F369" s="158">
        <f t="shared" si="165"/>
        <v>0.13528476012879401</v>
      </c>
      <c r="G369" s="158">
        <f t="shared" si="165"/>
        <v>0.13621153224093843</v>
      </c>
      <c r="H369" s="158">
        <f t="shared" si="165"/>
        <v>0.13714458123678877</v>
      </c>
      <c r="I369" s="158">
        <f t="shared" si="165"/>
        <v>0.13808402161826078</v>
      </c>
      <c r="J369" s="158">
        <f t="shared" si="165"/>
        <v>0.13902989716634589</v>
      </c>
      <c r="K369" s="158">
        <f t="shared" si="165"/>
        <v>0.13998225196193542</v>
      </c>
    </row>
    <row r="370" spans="1:11" x14ac:dyDescent="0.25">
      <c r="A370" s="150"/>
      <c r="B370" s="177"/>
    </row>
    <row r="371" spans="1:11" x14ac:dyDescent="0.25">
      <c r="A371" s="150"/>
      <c r="B371" s="177"/>
    </row>
    <row r="372" spans="1:11" x14ac:dyDescent="0.25">
      <c r="A372" s="150"/>
      <c r="B372" s="149" t="s">
        <v>279</v>
      </c>
    </row>
    <row r="373" spans="1:11" x14ac:dyDescent="0.25">
      <c r="A373" s="150"/>
      <c r="B373" s="163"/>
    </row>
    <row r="374" spans="1:11" x14ac:dyDescent="0.25">
      <c r="A374" s="150"/>
      <c r="B374" s="171" t="s">
        <v>275</v>
      </c>
    </row>
    <row r="375" spans="1:11" x14ac:dyDescent="0.25">
      <c r="A375" s="150"/>
      <c r="B375" s="173" t="s">
        <v>67</v>
      </c>
      <c r="C375" s="158">
        <f>C227*C$93</f>
        <v>0</v>
      </c>
      <c r="D375" s="158">
        <f t="shared" ref="D375:K375" si="166">D227*D$93</f>
        <v>5.3151510794485779E-4</v>
      </c>
      <c r="E375" s="158">
        <f t="shared" si="166"/>
        <v>1.2961847780004537E-3</v>
      </c>
      <c r="F375" s="158">
        <f t="shared" si="166"/>
        <v>2.0815235493240091E-3</v>
      </c>
      <c r="G375" s="158">
        <f t="shared" si="166"/>
        <v>2.6092282163992595E-3</v>
      </c>
      <c r="H375" s="158">
        <f t="shared" si="166"/>
        <v>3.2406345695643671E-3</v>
      </c>
      <c r="I375" s="158">
        <f t="shared" si="166"/>
        <v>3.2269095464847464E-3</v>
      </c>
      <c r="J375" s="158">
        <f t="shared" si="166"/>
        <v>3.3823056709785071E-3</v>
      </c>
      <c r="K375" s="158">
        <f t="shared" si="166"/>
        <v>3.3807285337607413E-3</v>
      </c>
    </row>
    <row r="376" spans="1:11" x14ac:dyDescent="0.25">
      <c r="A376" s="150"/>
      <c r="B376" s="173" t="s">
        <v>68</v>
      </c>
      <c r="C376" s="158">
        <f t="shared" ref="C376:K376" si="167">C228*C$93</f>
        <v>0</v>
      </c>
      <c r="D376" s="158">
        <f t="shared" si="167"/>
        <v>8.0222982839899112E-4</v>
      </c>
      <c r="E376" s="158">
        <f t="shared" si="167"/>
        <v>1.9563660119639851E-3</v>
      </c>
      <c r="F376" s="158">
        <f t="shared" si="167"/>
        <v>3.1416986174471993E-3</v>
      </c>
      <c r="G376" s="158">
        <f t="shared" si="167"/>
        <v>3.9378129041081076E-3</v>
      </c>
      <c r="H376" s="158">
        <f t="shared" si="167"/>
        <v>4.8911755767348216E-3</v>
      </c>
      <c r="I376" s="158">
        <f t="shared" si="167"/>
        <v>4.8704600359244961E-3</v>
      </c>
      <c r="J376" s="158">
        <f t="shared" si="167"/>
        <v>4.4340533616492074E-3</v>
      </c>
      <c r="K376" s="158">
        <f t="shared" si="167"/>
        <v>4.4319858044079381E-3</v>
      </c>
    </row>
    <row r="377" spans="1:11" x14ac:dyDescent="0.25">
      <c r="A377" s="150"/>
      <c r="B377" s="173" t="s">
        <v>69</v>
      </c>
      <c r="C377" s="158">
        <f t="shared" ref="C377:K377" si="168">C229*C$93</f>
        <v>0</v>
      </c>
      <c r="D377" s="158">
        <f t="shared" si="168"/>
        <v>3.685868545119567E-4</v>
      </c>
      <c r="E377" s="158">
        <f t="shared" si="168"/>
        <v>7.9491267653349583E-4</v>
      </c>
      <c r="F377" s="158">
        <f t="shared" si="168"/>
        <v>1.3852150527510034E-3</v>
      </c>
      <c r="G377" s="158">
        <f t="shared" si="168"/>
        <v>2.0145643967532075E-3</v>
      </c>
      <c r="H377" s="158">
        <f t="shared" si="168"/>
        <v>2.6524966168052391E-3</v>
      </c>
      <c r="I377" s="158">
        <f t="shared" si="168"/>
        <v>2.6412625277702751E-3</v>
      </c>
      <c r="J377" s="158">
        <f t="shared" si="168"/>
        <v>2.6342656312290614E-3</v>
      </c>
      <c r="K377" s="158">
        <f t="shared" si="168"/>
        <v>2.6330372980230645E-3</v>
      </c>
    </row>
    <row r="378" spans="1:11" x14ac:dyDescent="0.25">
      <c r="A378" s="150"/>
      <c r="B378" s="173" t="s">
        <v>70</v>
      </c>
      <c r="C378" s="158">
        <f t="shared" ref="C378:K378" si="169">C230*C$93</f>
        <v>0</v>
      </c>
      <c r="D378" s="158">
        <f t="shared" si="169"/>
        <v>0</v>
      </c>
      <c r="E378" s="158">
        <f t="shared" si="169"/>
        <v>0</v>
      </c>
      <c r="F378" s="158">
        <f t="shared" si="169"/>
        <v>3.0813175100563293E-3</v>
      </c>
      <c r="G378" s="158">
        <f t="shared" si="169"/>
        <v>9.3072784909260641E-3</v>
      </c>
      <c r="H378" s="158">
        <f t="shared" si="169"/>
        <v>1.4056550022883358E-2</v>
      </c>
      <c r="I378" s="158">
        <f t="shared" si="169"/>
        <v>1.6118509250337351E-2</v>
      </c>
      <c r="J378" s="158">
        <f t="shared" si="169"/>
        <v>1.9791367120368494E-2</v>
      </c>
      <c r="K378" s="158">
        <f t="shared" si="169"/>
        <v>2.1242115892162461E-2</v>
      </c>
    </row>
    <row r="379" spans="1:11" x14ac:dyDescent="0.25">
      <c r="A379" s="150"/>
      <c r="B379" s="177" t="s">
        <v>71</v>
      </c>
      <c r="C379" s="158">
        <f t="shared" ref="C379:K379" si="170">C231*C$93</f>
        <v>1.5014328360254316E-2</v>
      </c>
      <c r="D379" s="158">
        <f t="shared" si="170"/>
        <v>1.4967906664943674E-2</v>
      </c>
      <c r="E379" s="158">
        <f t="shared" si="170"/>
        <v>1.4865622751287779E-2</v>
      </c>
      <c r="F379" s="158">
        <f t="shared" si="170"/>
        <v>1.4475384717700573E-2</v>
      </c>
      <c r="G379" s="158">
        <f t="shared" si="170"/>
        <v>1.3863803175802453E-2</v>
      </c>
      <c r="H379" s="158">
        <f t="shared" si="170"/>
        <v>1.2984444128280665E-2</v>
      </c>
      <c r="I379" s="158">
        <f t="shared" si="170"/>
        <v>1.249665129388855E-2</v>
      </c>
      <c r="J379" s="158">
        <f t="shared" si="170"/>
        <v>1.338224108400563E-2</v>
      </c>
      <c r="K379" s="158">
        <f t="shared" si="170"/>
        <v>1.3363041176213671E-2</v>
      </c>
    </row>
    <row r="380" spans="1:11" x14ac:dyDescent="0.25">
      <c r="A380" s="150"/>
      <c r="B380" s="171" t="s">
        <v>72</v>
      </c>
      <c r="C380" s="158">
        <f t="shared" ref="C380:K380" si="171">C232*C$93</f>
        <v>1.0582592872781833E-2</v>
      </c>
      <c r="D380" s="158">
        <f t="shared" si="171"/>
        <v>1.0549873333808826E-2</v>
      </c>
      <c r="E380" s="158">
        <f t="shared" si="171"/>
        <v>1.0477780264463114E-2</v>
      </c>
      <c r="F380" s="158">
        <f t="shared" si="171"/>
        <v>1.0202727652462133E-2</v>
      </c>
      <c r="G380" s="158">
        <f t="shared" si="171"/>
        <v>9.7716648495765335E-3</v>
      </c>
      <c r="H380" s="158">
        <f t="shared" si="171"/>
        <v>8.9210150895502587E-3</v>
      </c>
      <c r="I380" s="158">
        <f t="shared" si="171"/>
        <v>8.5858750409509837E-3</v>
      </c>
      <c r="J380" s="158">
        <f t="shared" si="171"/>
        <v>8.7843949502474303E-3</v>
      </c>
      <c r="K380" s="158">
        <f t="shared" si="171"/>
        <v>8.7717917119711098E-3</v>
      </c>
    </row>
    <row r="381" spans="1:11" x14ac:dyDescent="0.25">
      <c r="A381" s="150"/>
      <c r="B381" s="177" t="s">
        <v>73</v>
      </c>
      <c r="C381" s="158">
        <f t="shared" ref="C381:K381" si="172">C233*C$93</f>
        <v>1.9520132526808915E-3</v>
      </c>
      <c r="D381" s="158">
        <f t="shared" si="172"/>
        <v>1.9459779667670598E-3</v>
      </c>
      <c r="E381" s="158">
        <f t="shared" si="172"/>
        <v>1.9326800322739719E-3</v>
      </c>
      <c r="F381" s="158">
        <f t="shared" si="172"/>
        <v>1.8819451745444146E-3</v>
      </c>
      <c r="G381" s="158">
        <f t="shared" si="172"/>
        <v>1.8024334410698495E-3</v>
      </c>
      <c r="H381" s="158">
        <f t="shared" si="172"/>
        <v>1.6164674767862898E-3</v>
      </c>
      <c r="I381" s="158">
        <f t="shared" si="172"/>
        <v>1.5557408685145605E-3</v>
      </c>
      <c r="J381" s="158">
        <f t="shared" si="172"/>
        <v>1.9793469057692793E-3</v>
      </c>
      <c r="K381" s="158">
        <f t="shared" si="172"/>
        <v>1.9765070766374843E-3</v>
      </c>
    </row>
    <row r="382" spans="1:11" x14ac:dyDescent="0.25">
      <c r="A382" s="150"/>
      <c r="B382" s="177" t="s">
        <v>74</v>
      </c>
      <c r="C382" s="158">
        <f t="shared" ref="C382:K382" si="173">C234*C$93</f>
        <v>1.9736267360311636E-3</v>
      </c>
      <c r="D382" s="158">
        <f t="shared" si="173"/>
        <v>1.9675246249810608E-3</v>
      </c>
      <c r="E382" s="158">
        <f t="shared" si="173"/>
        <v>1.954079450357628E-3</v>
      </c>
      <c r="F382" s="158">
        <f t="shared" si="173"/>
        <v>1.902782835682359E-3</v>
      </c>
      <c r="G382" s="158">
        <f t="shared" si="173"/>
        <v>1.8223907160089582E-3</v>
      </c>
      <c r="H382" s="158">
        <f t="shared" si="173"/>
        <v>1.9233605613795592E-3</v>
      </c>
      <c r="I382" s="158">
        <f t="shared" si="173"/>
        <v>1.8511047535433266E-3</v>
      </c>
      <c r="J382" s="158">
        <f t="shared" si="173"/>
        <v>2.04810721701915E-3</v>
      </c>
      <c r="K382" s="158">
        <f t="shared" si="173"/>
        <v>2.0451687353800914E-3</v>
      </c>
    </row>
    <row r="383" spans="1:11" x14ac:dyDescent="0.25">
      <c r="A383" s="150"/>
      <c r="B383" s="177" t="s">
        <v>75</v>
      </c>
      <c r="C383" s="158">
        <f t="shared" ref="C383:K383" si="174">C235*C$93</f>
        <v>1.9077663237326133E-2</v>
      </c>
      <c r="D383" s="158">
        <f t="shared" si="174"/>
        <v>1.9018678416374266E-2</v>
      </c>
      <c r="E383" s="158">
        <f t="shared" si="174"/>
        <v>1.8888713358164371E-2</v>
      </c>
      <c r="F383" s="158">
        <f t="shared" si="174"/>
        <v>1.8392865018595557E-2</v>
      </c>
      <c r="G383" s="158">
        <f t="shared" si="174"/>
        <v>1.7615770871022285E-2</v>
      </c>
      <c r="H383" s="158">
        <f t="shared" si="174"/>
        <v>1.6738661073978801E-2</v>
      </c>
      <c r="I383" s="158">
        <f t="shared" si="174"/>
        <v>1.6109831772659591E-2</v>
      </c>
      <c r="J383" s="158">
        <f t="shared" si="174"/>
        <v>1.6578522262468171E-2</v>
      </c>
      <c r="K383" s="158">
        <f t="shared" si="174"/>
        <v>1.6554736552976901E-2</v>
      </c>
    </row>
    <row r="384" spans="1:11" x14ac:dyDescent="0.25">
      <c r="A384" s="150"/>
      <c r="B384" s="181" t="s">
        <v>76</v>
      </c>
      <c r="C384" s="158">
        <f t="shared" ref="C384:K384" si="175">C236*C$93</f>
        <v>2.8947496854232519E-3</v>
      </c>
      <c r="D384" s="158">
        <f t="shared" si="175"/>
        <v>2.8857996222120983E-3</v>
      </c>
      <c r="E384" s="158">
        <f t="shared" si="175"/>
        <v>2.8660793710110484E-3</v>
      </c>
      <c r="F384" s="158">
        <f t="shared" si="175"/>
        <v>2.7908418114038457E-3</v>
      </c>
      <c r="G384" s="158">
        <f t="shared" si="175"/>
        <v>2.6729294124245638E-3</v>
      </c>
      <c r="H384" s="158">
        <f t="shared" si="175"/>
        <v>2.9555516984772637E-3</v>
      </c>
      <c r="I384" s="158">
        <f t="shared" si="175"/>
        <v>2.8445190715931778E-3</v>
      </c>
      <c r="J384" s="158">
        <f t="shared" si="175"/>
        <v>2.8705479491579265E-3</v>
      </c>
      <c r="K384" s="158">
        <f t="shared" si="175"/>
        <v>2.8664294868174073E-3</v>
      </c>
    </row>
    <row r="385" spans="1:11" x14ac:dyDescent="0.25">
      <c r="A385" s="150"/>
      <c r="B385" s="177" t="s">
        <v>77</v>
      </c>
      <c r="C385" s="158">
        <f t="shared" ref="C385:K385" si="176">C237*C$93</f>
        <v>4.2896814749590166E-2</v>
      </c>
      <c r="D385" s="158">
        <f t="shared" si="176"/>
        <v>4.2764185249533813E-2</v>
      </c>
      <c r="E385" s="158">
        <f t="shared" si="176"/>
        <v>4.24719541226607E-2</v>
      </c>
      <c r="F385" s="158">
        <f t="shared" si="176"/>
        <v>4.1357021224340158E-2</v>
      </c>
      <c r="G385" s="158">
        <f t="shared" si="176"/>
        <v>3.9609696969961847E-2</v>
      </c>
      <c r="H385" s="158">
        <f t="shared" si="176"/>
        <v>3.9876698547386083E-2</v>
      </c>
      <c r="I385" s="158">
        <f t="shared" si="176"/>
        <v>3.837863150512718E-2</v>
      </c>
      <c r="J385" s="158">
        <f t="shared" si="176"/>
        <v>3.4418084867382313E-2</v>
      </c>
      <c r="K385" s="158">
        <f t="shared" si="176"/>
        <v>3.4368704195514181E-2</v>
      </c>
    </row>
    <row r="386" spans="1:11" x14ac:dyDescent="0.25">
      <c r="A386" s="150"/>
      <c r="B386" s="177" t="s">
        <v>78</v>
      </c>
      <c r="C386" s="158">
        <f t="shared" ref="C386:K386" si="177">C238*C$93</f>
        <v>6.0193429816042962E-2</v>
      </c>
      <c r="D386" s="158">
        <f t="shared" si="177"/>
        <v>6.0007322186612144E-2</v>
      </c>
      <c r="E386" s="158">
        <f t="shared" si="177"/>
        <v>5.9597259250047191E-2</v>
      </c>
      <c r="F386" s="158">
        <f t="shared" si="177"/>
        <v>5.8032769309327381E-2</v>
      </c>
      <c r="G386" s="158">
        <f t="shared" si="177"/>
        <v>5.5580898687096737E-2</v>
      </c>
      <c r="H386" s="158">
        <f t="shared" si="177"/>
        <v>5.7613106085075305E-2</v>
      </c>
      <c r="I386" s="158">
        <f t="shared" si="177"/>
        <v>5.5448726921999508E-2</v>
      </c>
      <c r="J386" s="158">
        <f t="shared" si="177"/>
        <v>5.5472742664749351E-2</v>
      </c>
      <c r="K386" s="158">
        <f t="shared" si="177"/>
        <v>5.5393154235767669E-2</v>
      </c>
    </row>
    <row r="387" spans="1:11" x14ac:dyDescent="0.25">
      <c r="A387" s="150"/>
      <c r="B387" s="177" t="s">
        <v>79</v>
      </c>
      <c r="C387" s="158">
        <f t="shared" ref="C387:K387" si="178">C239*C$93</f>
        <v>3.0489582467325589E-3</v>
      </c>
      <c r="D387" s="158">
        <f t="shared" si="178"/>
        <v>3.0395313974357656E-3</v>
      </c>
      <c r="E387" s="158">
        <f t="shared" si="178"/>
        <v>3.0187606127182304E-3</v>
      </c>
      <c r="F387" s="158">
        <f t="shared" si="178"/>
        <v>2.9395150119730061E-3</v>
      </c>
      <c r="G387" s="158">
        <f t="shared" si="178"/>
        <v>2.81532120583141E-3</v>
      </c>
      <c r="H387" s="158">
        <f t="shared" si="178"/>
        <v>2.7186515109522262E-3</v>
      </c>
      <c r="I387" s="158">
        <f t="shared" si="178"/>
        <v>2.6165186269296124E-3</v>
      </c>
      <c r="J387" s="158">
        <f t="shared" si="178"/>
        <v>2.8933236559987563E-3</v>
      </c>
      <c r="K387" s="158">
        <f t="shared" si="178"/>
        <v>2.8891725166597815E-3</v>
      </c>
    </row>
    <row r="388" spans="1:11" x14ac:dyDescent="0.25">
      <c r="A388" s="150"/>
      <c r="B388" s="177" t="s">
        <v>80</v>
      </c>
      <c r="C388" s="158">
        <f t="shared" ref="C388:K388" si="179">C240*C$93</f>
        <v>1.2771868746268279E-2</v>
      </c>
      <c r="D388" s="158">
        <f t="shared" si="179"/>
        <v>1.2732380346570277E-2</v>
      </c>
      <c r="E388" s="158">
        <f t="shared" si="179"/>
        <v>1.2645373010063243E-2</v>
      </c>
      <c r="F388" s="158">
        <f t="shared" si="179"/>
        <v>1.2313418837676062E-2</v>
      </c>
      <c r="G388" s="158">
        <f t="shared" si="179"/>
        <v>1.1793179837079776E-2</v>
      </c>
      <c r="H388" s="158">
        <f t="shared" si="179"/>
        <v>1.1469600799702197E-2</v>
      </c>
      <c r="I388" s="158">
        <f t="shared" si="179"/>
        <v>1.1038716810510305E-2</v>
      </c>
      <c r="J388" s="158">
        <f t="shared" si="179"/>
        <v>9.9846768479381134E-3</v>
      </c>
      <c r="K388" s="158">
        <f t="shared" si="179"/>
        <v>9.9703515287625378E-3</v>
      </c>
    </row>
    <row r="389" spans="1:11" x14ac:dyDescent="0.25">
      <c r="A389" s="150"/>
      <c r="B389" s="181" t="s">
        <v>81</v>
      </c>
      <c r="C389" s="158">
        <f t="shared" ref="C389:K389" si="180">C241*C$93</f>
        <v>9.7382099312854785E-4</v>
      </c>
      <c r="D389" s="158">
        <f t="shared" si="180"/>
        <v>9.7081010776988005E-4</v>
      </c>
      <c r="E389" s="158">
        <f t="shared" si="180"/>
        <v>9.6417602997515589E-4</v>
      </c>
      <c r="F389" s="158">
        <f t="shared" si="180"/>
        <v>9.3886540799419452E-4</v>
      </c>
      <c r="G389" s="158">
        <f t="shared" si="180"/>
        <v>8.9919856907738345E-4</v>
      </c>
      <c r="H389" s="158">
        <f t="shared" si="180"/>
        <v>7.8319161556226829E-4</v>
      </c>
      <c r="I389" s="158">
        <f t="shared" si="180"/>
        <v>7.537690808543582E-4</v>
      </c>
      <c r="J389" s="158">
        <f t="shared" si="180"/>
        <v>1.1062269238102174E-3</v>
      </c>
      <c r="K389" s="158">
        <f t="shared" si="180"/>
        <v>1.1046397864390696E-3</v>
      </c>
    </row>
    <row r="390" spans="1:11" x14ac:dyDescent="0.25">
      <c r="A390" s="150"/>
      <c r="B390" s="173" t="s">
        <v>156</v>
      </c>
      <c r="C390" s="158">
        <f t="shared" ref="C390:K390" si="181">C242*C$93</f>
        <v>0.17137986669626007</v>
      </c>
      <c r="D390" s="158">
        <f t="shared" si="181"/>
        <v>0.17255232170786464</v>
      </c>
      <c r="E390" s="158">
        <f t="shared" si="181"/>
        <v>0.17372994171952036</v>
      </c>
      <c r="F390" s="158">
        <f t="shared" si="181"/>
        <v>0.1749178917312782</v>
      </c>
      <c r="G390" s="158">
        <f t="shared" si="181"/>
        <v>0.1761161717431384</v>
      </c>
      <c r="H390" s="158">
        <f t="shared" si="181"/>
        <v>0.18244160537311868</v>
      </c>
      <c r="I390" s="158">
        <f t="shared" si="181"/>
        <v>0.17853722710708803</v>
      </c>
      <c r="J390" s="158">
        <f t="shared" si="181"/>
        <v>0.1797602071127716</v>
      </c>
      <c r="K390" s="158">
        <f t="shared" si="181"/>
        <v>0.18099156453149409</v>
      </c>
    </row>
    <row r="391" spans="1:11" x14ac:dyDescent="0.25">
      <c r="A391" s="150"/>
      <c r="B391" s="147"/>
    </row>
    <row r="392" spans="1:11" x14ac:dyDescent="0.25">
      <c r="A392" s="150" t="s">
        <v>280</v>
      </c>
      <c r="B392" s="185" t="s">
        <v>281</v>
      </c>
    </row>
    <row r="393" spans="1:11" x14ac:dyDescent="0.25">
      <c r="A393" s="150"/>
      <c r="B393" s="149" t="s">
        <v>264</v>
      </c>
      <c r="C393" s="158">
        <f>C252</f>
        <v>0</v>
      </c>
      <c r="D393" s="158">
        <f t="shared" ref="D393:K393" si="182">D252</f>
        <v>0</v>
      </c>
      <c r="E393" s="158">
        <f t="shared" si="182"/>
        <v>0</v>
      </c>
      <c r="F393" s="158">
        <f t="shared" si="182"/>
        <v>1.2346914420352745E-3</v>
      </c>
      <c r="G393" s="158">
        <f t="shared" si="182"/>
        <v>3.7294491930418825E-3</v>
      </c>
      <c r="H393" s="158">
        <f t="shared" si="182"/>
        <v>5.6324938800213272E-3</v>
      </c>
      <c r="I393" s="158">
        <f t="shared" si="182"/>
        <v>6.4587259718632906E-3</v>
      </c>
      <c r="J393" s="158">
        <f t="shared" si="182"/>
        <v>7.9304490789884798E-3</v>
      </c>
      <c r="K393" s="158">
        <f t="shared" si="182"/>
        <v>8.5117676504214042E-3</v>
      </c>
    </row>
    <row r="394" spans="1:11" x14ac:dyDescent="0.25">
      <c r="A394" s="150"/>
      <c r="B394" s="186"/>
      <c r="C394" s="158"/>
      <c r="D394" s="158"/>
      <c r="E394" s="158"/>
      <c r="F394" s="158"/>
      <c r="G394" s="158"/>
      <c r="H394" s="158"/>
      <c r="I394" s="158"/>
      <c r="J394" s="158"/>
      <c r="K394" s="158"/>
    </row>
    <row r="395" spans="1:11" x14ac:dyDescent="0.25">
      <c r="A395" s="150"/>
      <c r="B395" s="149" t="s">
        <v>268</v>
      </c>
      <c r="C395" s="158">
        <f>C273</f>
        <v>0</v>
      </c>
      <c r="D395" s="158">
        <f t="shared" ref="D395:K395" si="183">D273</f>
        <v>0</v>
      </c>
      <c r="E395" s="158">
        <f t="shared" si="183"/>
        <v>0</v>
      </c>
      <c r="F395" s="158">
        <f>F273</f>
        <v>9.5113066133996598E-3</v>
      </c>
      <c r="G395" s="158">
        <f t="shared" si="183"/>
        <v>2.872939227281358E-2</v>
      </c>
      <c r="H395" s="158">
        <f t="shared" si="183"/>
        <v>4.3389282914823524E-2</v>
      </c>
      <c r="I395" s="158">
        <f t="shared" si="183"/>
        <v>4.9754068878177578E-2</v>
      </c>
      <c r="J395" s="158">
        <f t="shared" si="183"/>
        <v>6.1091322256089139E-2</v>
      </c>
      <c r="K395" s="158">
        <f t="shared" si="183"/>
        <v>6.5569444469237237E-2</v>
      </c>
    </row>
    <row r="396" spans="1:11" x14ac:dyDescent="0.25">
      <c r="A396" s="150"/>
      <c r="B396" s="163"/>
      <c r="C396" s="158"/>
      <c r="D396" s="158"/>
      <c r="E396" s="158"/>
      <c r="F396" s="158"/>
      <c r="G396" s="158"/>
      <c r="H396" s="158"/>
      <c r="I396" s="158"/>
      <c r="J396" s="158"/>
      <c r="K396" s="158"/>
    </row>
    <row r="397" spans="1:11" x14ac:dyDescent="0.25">
      <c r="A397" s="150"/>
      <c r="B397" s="149" t="s">
        <v>269</v>
      </c>
      <c r="C397" s="158">
        <f>C294</f>
        <v>0</v>
      </c>
      <c r="D397" s="158">
        <f t="shared" ref="D397:K397" si="184">D294</f>
        <v>0</v>
      </c>
      <c r="E397" s="158">
        <f t="shared" si="184"/>
        <v>0</v>
      </c>
      <c r="F397" s="158">
        <f>F294</f>
        <v>7.0747667690330531E-3</v>
      </c>
      <c r="G397" s="158">
        <f t="shared" si="184"/>
        <v>2.1369697982385492E-2</v>
      </c>
      <c r="H397" s="158">
        <f t="shared" si="184"/>
        <v>3.2274120620347242E-2</v>
      </c>
      <c r="I397" s="158">
        <f t="shared" si="184"/>
        <v>3.7008420339179504E-2</v>
      </c>
      <c r="J397" s="158">
        <f t="shared" si="184"/>
        <v>4.5441375632320577E-2</v>
      </c>
      <c r="K397" s="158">
        <f t="shared" si="184"/>
        <v>4.8772323893058522E-2</v>
      </c>
    </row>
    <row r="398" spans="1:11" x14ac:dyDescent="0.25">
      <c r="A398" s="150"/>
      <c r="B398" s="149"/>
      <c r="C398" s="158"/>
      <c r="D398" s="158"/>
      <c r="E398" s="158"/>
      <c r="F398" s="158"/>
      <c r="G398" s="158"/>
      <c r="H398" s="158"/>
      <c r="I398" s="158"/>
      <c r="J398" s="158"/>
      <c r="K398" s="158"/>
    </row>
    <row r="399" spans="1:11" x14ac:dyDescent="0.25">
      <c r="A399" s="150"/>
      <c r="B399" s="147" t="s">
        <v>282</v>
      </c>
      <c r="C399" s="158">
        <f>SUM(C393:C397)</f>
        <v>0</v>
      </c>
      <c r="D399" s="158">
        <f t="shared" ref="D399:K399" si="185">SUM(D393:D397)</f>
        <v>0</v>
      </c>
      <c r="E399" s="158">
        <f t="shared" si="185"/>
        <v>0</v>
      </c>
      <c r="F399" s="158">
        <f t="shared" si="185"/>
        <v>1.7820764824467986E-2</v>
      </c>
      <c r="G399" s="158">
        <f t="shared" si="185"/>
        <v>5.3828539448240953E-2</v>
      </c>
      <c r="H399" s="158">
        <f t="shared" si="185"/>
        <v>8.1295897415192095E-2</v>
      </c>
      <c r="I399" s="158">
        <f t="shared" si="185"/>
        <v>9.3221215189220372E-2</v>
      </c>
      <c r="J399" s="158">
        <f t="shared" si="185"/>
        <v>0.11446314696739819</v>
      </c>
      <c r="K399" s="158">
        <f t="shared" si="185"/>
        <v>0.12285353601271716</v>
      </c>
    </row>
    <row r="400" spans="1:11" x14ac:dyDescent="0.25">
      <c r="A400" s="150"/>
      <c r="B400" s="149"/>
      <c r="C400" s="158"/>
      <c r="D400" s="158"/>
      <c r="E400" s="158"/>
      <c r="F400" s="158"/>
      <c r="G400" s="158"/>
      <c r="H400" s="158"/>
      <c r="I400" s="158"/>
      <c r="J400" s="158"/>
      <c r="K400" s="158"/>
    </row>
    <row r="401" spans="1:11" x14ac:dyDescent="0.25">
      <c r="A401" s="150"/>
      <c r="B401" s="185" t="s">
        <v>283</v>
      </c>
    </row>
    <row r="402" spans="1:11" x14ac:dyDescent="0.25">
      <c r="A402" s="150"/>
      <c r="B402" s="149" t="s">
        <v>284</v>
      </c>
      <c r="C402" s="158">
        <f>C315</f>
        <v>0</v>
      </c>
      <c r="D402" s="158">
        <f t="shared" ref="D402:K402" si="186">D315</f>
        <v>0</v>
      </c>
      <c r="E402" s="158">
        <f t="shared" si="186"/>
        <v>0</v>
      </c>
      <c r="F402" s="158">
        <f t="shared" si="186"/>
        <v>8.1541955376376657E-4</v>
      </c>
      <c r="G402" s="158">
        <f t="shared" si="186"/>
        <v>2.4630168261002409E-3</v>
      </c>
      <c r="H402" s="158">
        <f t="shared" si="186"/>
        <v>3.7198327370385406E-3</v>
      </c>
      <c r="I402" s="158">
        <f t="shared" si="186"/>
        <v>4.2654960345215962E-3</v>
      </c>
      <c r="J402" s="158">
        <f t="shared" si="186"/>
        <v>5.2374569297049629E-3</v>
      </c>
      <c r="K402" s="158">
        <f t="shared" si="186"/>
        <v>5.621373521311891E-3</v>
      </c>
    </row>
    <row r="403" spans="1:11" x14ac:dyDescent="0.25">
      <c r="A403" s="150"/>
      <c r="B403" s="186"/>
    </row>
    <row r="404" spans="1:11" x14ac:dyDescent="0.25">
      <c r="A404" s="150"/>
      <c r="B404" s="149" t="s">
        <v>285</v>
      </c>
      <c r="C404" s="187">
        <f>C336</f>
        <v>0</v>
      </c>
      <c r="D404" s="187">
        <f t="shared" ref="D404:K404" si="187">D336</f>
        <v>0</v>
      </c>
      <c r="E404" s="187">
        <f t="shared" si="187"/>
        <v>0</v>
      </c>
      <c r="F404" s="158">
        <f t="shared" si="187"/>
        <v>1.1324971852971464E-2</v>
      </c>
      <c r="G404" s="158">
        <f t="shared" si="187"/>
        <v>3.4207661688060671E-2</v>
      </c>
      <c r="H404" s="158">
        <f t="shared" si="187"/>
        <v>5.166297625593582E-2</v>
      </c>
      <c r="I404" s="158">
        <f t="shared" si="187"/>
        <v>5.9241432593745799E-2</v>
      </c>
      <c r="J404" s="158">
        <f t="shared" si="187"/>
        <v>7.2740532203674338E-2</v>
      </c>
      <c r="K404" s="158">
        <f t="shared" si="187"/>
        <v>7.8072565969321328E-2</v>
      </c>
    </row>
    <row r="405" spans="1:11" x14ac:dyDescent="0.25">
      <c r="A405" s="150"/>
      <c r="B405" s="163"/>
      <c r="C405" s="187"/>
      <c r="D405" s="187"/>
      <c r="E405" s="187"/>
      <c r="F405" s="187"/>
      <c r="G405" s="187"/>
      <c r="H405" s="187"/>
      <c r="I405" s="187"/>
      <c r="J405" s="187"/>
      <c r="K405" s="187"/>
    </row>
    <row r="406" spans="1:11" x14ac:dyDescent="0.25">
      <c r="A406" s="150"/>
      <c r="B406" s="149" t="s">
        <v>286</v>
      </c>
      <c r="C406" s="187">
        <f>C357</f>
        <v>0</v>
      </c>
      <c r="D406" s="187">
        <f t="shared" ref="D406:K406" si="188">D357</f>
        <v>0</v>
      </c>
      <c r="E406" s="187">
        <f t="shared" si="188"/>
        <v>0</v>
      </c>
      <c r="F406" s="158">
        <f t="shared" si="188"/>
        <v>1.5152664145612236E-3</v>
      </c>
      <c r="G406" s="158">
        <f t="shared" si="188"/>
        <v>4.5769403712019674E-3</v>
      </c>
      <c r="H406" s="158">
        <f t="shared" si="188"/>
        <v>6.9124386191170475E-3</v>
      </c>
      <c r="I406" s="158">
        <f t="shared" si="188"/>
        <v>7.9264261602771686E-3</v>
      </c>
      <c r="J406" s="158">
        <f t="shared" si="188"/>
        <v>9.7325880237500821E-3</v>
      </c>
      <c r="K406" s="158">
        <f t="shared" si="188"/>
        <v>1.0446007164325817E-2</v>
      </c>
    </row>
    <row r="407" spans="1:11" x14ac:dyDescent="0.25">
      <c r="A407" s="150"/>
      <c r="B407" s="149"/>
      <c r="C407" s="188"/>
      <c r="D407" s="188"/>
      <c r="E407" s="188"/>
      <c r="F407" s="188"/>
      <c r="G407" s="188"/>
      <c r="H407" s="188"/>
      <c r="I407" s="188"/>
      <c r="J407" s="188"/>
      <c r="K407" s="188"/>
    </row>
    <row r="408" spans="1:11" x14ac:dyDescent="0.25">
      <c r="A408" s="150"/>
      <c r="B408" s="149" t="s">
        <v>287</v>
      </c>
      <c r="C408" s="188">
        <f>C378</f>
        <v>0</v>
      </c>
      <c r="D408" s="188">
        <f t="shared" ref="D408:K408" si="189">D378</f>
        <v>0</v>
      </c>
      <c r="E408" s="188">
        <f t="shared" si="189"/>
        <v>0</v>
      </c>
      <c r="F408" s="158">
        <f t="shared" si="189"/>
        <v>3.0813175100563293E-3</v>
      </c>
      <c r="G408" s="158">
        <f t="shared" si="189"/>
        <v>9.3072784909260641E-3</v>
      </c>
      <c r="H408" s="158">
        <f t="shared" si="189"/>
        <v>1.4056550022883358E-2</v>
      </c>
      <c r="I408" s="158">
        <f t="shared" si="189"/>
        <v>1.6118509250337351E-2</v>
      </c>
      <c r="J408" s="158">
        <f t="shared" si="189"/>
        <v>1.9791367120368494E-2</v>
      </c>
      <c r="K408" s="158">
        <f t="shared" si="189"/>
        <v>2.1242115892162461E-2</v>
      </c>
    </row>
    <row r="409" spans="1:11" x14ac:dyDescent="0.25">
      <c r="A409" s="150"/>
      <c r="B409" s="186"/>
      <c r="C409" s="188"/>
      <c r="D409" s="188"/>
      <c r="E409" s="188"/>
      <c r="F409" s="188"/>
      <c r="G409" s="188"/>
      <c r="H409" s="188"/>
      <c r="I409" s="188"/>
      <c r="J409" s="188"/>
      <c r="K409" s="188"/>
    </row>
    <row r="410" spans="1:11" x14ac:dyDescent="0.25">
      <c r="A410" s="150"/>
      <c r="B410" s="147" t="s">
        <v>288</v>
      </c>
      <c r="C410" s="187">
        <f>SUM(C402:C408)</f>
        <v>0</v>
      </c>
      <c r="D410" s="187">
        <f t="shared" ref="D410:K410" si="190">SUM(D402:D408)</f>
        <v>0</v>
      </c>
      <c r="E410" s="187">
        <f t="shared" si="190"/>
        <v>0</v>
      </c>
      <c r="F410" s="158">
        <f t="shared" si="190"/>
        <v>1.6736975331352783E-2</v>
      </c>
      <c r="G410" s="158">
        <f t="shared" si="190"/>
        <v>5.0554897376288946E-2</v>
      </c>
      <c r="H410" s="158">
        <f t="shared" si="190"/>
        <v>7.6351797634974766E-2</v>
      </c>
      <c r="I410" s="158">
        <f t="shared" si="190"/>
        <v>8.7551864038881919E-2</v>
      </c>
      <c r="J410" s="158">
        <f t="shared" si="190"/>
        <v>0.10750194427749789</v>
      </c>
      <c r="K410" s="158">
        <f t="shared" si="190"/>
        <v>0.11538206254712149</v>
      </c>
    </row>
    <row r="411" spans="1:11" x14ac:dyDescent="0.25">
      <c r="A411" s="150"/>
      <c r="C411" s="158"/>
    </row>
    <row r="412" spans="1:11" x14ac:dyDescent="0.25">
      <c r="A412" s="150"/>
      <c r="B412" s="185" t="s">
        <v>281</v>
      </c>
      <c r="C412" s="180"/>
    </row>
    <row r="413" spans="1:11" x14ac:dyDescent="0.25">
      <c r="A413" s="150" t="s">
        <v>289</v>
      </c>
      <c r="B413" s="149" t="s">
        <v>264</v>
      </c>
      <c r="C413" s="189">
        <f>C393*Simulator!$D$17*0.7</f>
        <v>0</v>
      </c>
      <c r="D413" s="189">
        <f>D393*Simulator!$D$17*0.7</f>
        <v>0</v>
      </c>
      <c r="E413" s="189">
        <f>E393*Simulator!$D$17*0.7</f>
        <v>0</v>
      </c>
      <c r="F413" s="189">
        <f>F393*Simulator!$D$17*0.7</f>
        <v>7.7785560848222289E-3</v>
      </c>
      <c r="G413" s="189">
        <f>G393*Simulator!$D$17*0.7</f>
        <v>2.3495529916163858E-2</v>
      </c>
      <c r="H413" s="189">
        <f>H393*Simulator!$D$17*0.7</f>
        <v>3.5484711444134363E-2</v>
      </c>
      <c r="I413" s="189">
        <f>I393*Simulator!$D$17*0.7</f>
        <v>4.0689973622738726E-2</v>
      </c>
      <c r="J413" s="189">
        <f>J393*Simulator!$D$17*0.7</f>
        <v>4.9961829197627414E-2</v>
      </c>
      <c r="K413" s="189">
        <f>K393*Simulator!$D$17*0.7</f>
        <v>5.362413619765484E-2</v>
      </c>
    </row>
    <row r="414" spans="1:11" x14ac:dyDescent="0.25">
      <c r="A414" s="150" t="s">
        <v>290</v>
      </c>
      <c r="B414" s="186"/>
      <c r="C414" s="189"/>
      <c r="D414" s="190"/>
      <c r="E414" s="190"/>
      <c r="F414" s="190"/>
      <c r="G414" s="190"/>
      <c r="H414" s="190"/>
      <c r="I414" s="190"/>
      <c r="J414" s="190"/>
      <c r="K414" s="190"/>
    </row>
    <row r="415" spans="1:11" x14ac:dyDescent="0.25">
      <c r="A415" s="150"/>
      <c r="B415" s="149" t="s">
        <v>268</v>
      </c>
      <c r="C415" s="189">
        <f>C395*Simulator!$D$17*0.7</f>
        <v>0</v>
      </c>
      <c r="D415" s="189">
        <f>D395*Simulator!$D$17*0.7</f>
        <v>0</v>
      </c>
      <c r="E415" s="189">
        <f>E395*Simulator!$D$17*0.7</f>
        <v>0</v>
      </c>
      <c r="F415" s="189">
        <f>F395*Simulator!$D$17*0.7</f>
        <v>5.9921231664417852E-2</v>
      </c>
      <c r="G415" s="189">
        <f>G395*Simulator!$D$17*0.7</f>
        <v>0.18099517131872556</v>
      </c>
      <c r="H415" s="189">
        <f>H395*Simulator!$D$17*0.7</f>
        <v>0.27335248236338816</v>
      </c>
      <c r="I415" s="189">
        <f>I395*Simulator!$D$17*0.7</f>
        <v>0.31345063393251871</v>
      </c>
      <c r="J415" s="189">
        <f>J395*Simulator!$D$17*0.7</f>
        <v>0.38487533021336157</v>
      </c>
      <c r="K415" s="189">
        <f>K395*Simulator!$D$17*0.7</f>
        <v>0.41308750015619455</v>
      </c>
    </row>
    <row r="416" spans="1:11" x14ac:dyDescent="0.25">
      <c r="A416" s="150"/>
      <c r="B416" s="163"/>
      <c r="C416" s="189"/>
      <c r="D416" s="190"/>
      <c r="E416" s="190"/>
      <c r="F416" s="190"/>
      <c r="G416" s="190"/>
      <c r="H416" s="190"/>
      <c r="I416" s="190"/>
      <c r="J416" s="190"/>
      <c r="K416" s="190"/>
    </row>
    <row r="417" spans="1:11" x14ac:dyDescent="0.25">
      <c r="A417" s="150"/>
      <c r="B417" s="149" t="s">
        <v>269</v>
      </c>
      <c r="C417" s="189">
        <f>C397*Simulator!$D$17*0.7</f>
        <v>0</v>
      </c>
      <c r="D417" s="189">
        <f>D397*Simulator!$D$17*0.7</f>
        <v>0</v>
      </c>
      <c r="E417" s="189">
        <f>E397*Simulator!$D$17*0.7</f>
        <v>0</v>
      </c>
      <c r="F417" s="189">
        <f>F397*Simulator!$D$17*0.7</f>
        <v>4.4571030644908229E-2</v>
      </c>
      <c r="G417" s="189">
        <f>G397*Simulator!$D$17*0.7</f>
        <v>0.13462909728902861</v>
      </c>
      <c r="H417" s="189">
        <f>H397*Simulator!$D$17*0.7</f>
        <v>0.20332695990818761</v>
      </c>
      <c r="I417" s="189">
        <f>I397*Simulator!$D$17*0.7</f>
        <v>0.23315304813683085</v>
      </c>
      <c r="J417" s="189">
        <f>J397*Simulator!$D$17*0.7</f>
        <v>0.28628066648361961</v>
      </c>
      <c r="K417" s="189">
        <f>K397*Simulator!$D$17*0.7</f>
        <v>0.30726564052626865</v>
      </c>
    </row>
    <row r="418" spans="1:11" x14ac:dyDescent="0.25">
      <c r="A418" s="150"/>
      <c r="B418" s="149"/>
      <c r="C418" s="189"/>
      <c r="D418" s="190"/>
      <c r="E418" s="190"/>
      <c r="F418" s="190"/>
      <c r="G418" s="190"/>
      <c r="H418" s="190"/>
      <c r="I418" s="190"/>
      <c r="J418" s="190"/>
      <c r="K418" s="190"/>
    </row>
    <row r="419" spans="1:11" x14ac:dyDescent="0.25">
      <c r="A419" s="150"/>
      <c r="B419" s="147" t="s">
        <v>282</v>
      </c>
      <c r="C419" s="189">
        <f>C399*Simulator!$D$17*0.7</f>
        <v>0</v>
      </c>
      <c r="D419" s="189">
        <f>D399*Simulator!$D$17*0.7</f>
        <v>0</v>
      </c>
      <c r="E419" s="189">
        <f>E399*Simulator!$D$17*0.7</f>
        <v>0</v>
      </c>
      <c r="F419" s="189">
        <f>F399*Simulator!$D$17*0.7</f>
        <v>0.11227081839414831</v>
      </c>
      <c r="G419" s="189">
        <f>G399*Simulator!$D$17*0.7</f>
        <v>0.33911979852391799</v>
      </c>
      <c r="H419" s="189">
        <f>H399*Simulator!$D$17*0.7</f>
        <v>0.51216415371571011</v>
      </c>
      <c r="I419" s="189">
        <f>I399*Simulator!$D$17*0.7</f>
        <v>0.58729365569208825</v>
      </c>
      <c r="J419" s="189">
        <f>J399*Simulator!$D$17*0.7</f>
        <v>0.72111782589460849</v>
      </c>
      <c r="K419" s="189">
        <f>K399*Simulator!$D$17*0.7</f>
        <v>0.77397727688011797</v>
      </c>
    </row>
    <row r="420" spans="1:11" x14ac:dyDescent="0.25">
      <c r="A420" s="150"/>
      <c r="B420" s="149"/>
      <c r="C420" s="189"/>
      <c r="D420" s="190"/>
      <c r="E420" s="190"/>
      <c r="F420" s="190"/>
      <c r="G420" s="190"/>
      <c r="H420" s="190"/>
      <c r="I420" s="190"/>
      <c r="J420" s="190"/>
      <c r="K420" s="190"/>
    </row>
    <row r="421" spans="1:11" x14ac:dyDescent="0.25">
      <c r="A421" s="150"/>
      <c r="B421" s="185" t="s">
        <v>283</v>
      </c>
      <c r="C421" s="158"/>
    </row>
    <row r="422" spans="1:11" x14ac:dyDescent="0.25">
      <c r="A422" s="150"/>
      <c r="B422" s="149" t="s">
        <v>284</v>
      </c>
      <c r="C422" s="189">
        <f>C402*Simulator!$D$17*0.7</f>
        <v>0</v>
      </c>
      <c r="D422" s="189">
        <f>D402*Simulator!$D$17*0.7</f>
        <v>0</v>
      </c>
      <c r="E422" s="189">
        <f>E402*Simulator!$D$17*0.7</f>
        <v>0</v>
      </c>
      <c r="F422" s="189">
        <f>F402*Simulator!$D$17*0.7</f>
        <v>5.1371431887117297E-3</v>
      </c>
      <c r="G422" s="189">
        <f>G402*Simulator!$D$17*0.7</f>
        <v>1.5517006004431518E-2</v>
      </c>
      <c r="H422" s="189">
        <f>H402*Simulator!$D$17*0.7</f>
        <v>2.3434946243342806E-2</v>
      </c>
      <c r="I422" s="189">
        <f>I402*Simulator!$D$17*0.7</f>
        <v>2.6872625017486055E-2</v>
      </c>
      <c r="J422" s="189">
        <f>J402*Simulator!$D$17*0.7</f>
        <v>3.299597865714126E-2</v>
      </c>
      <c r="K422" s="189">
        <f>K402*Simulator!$D$17*0.7</f>
        <v>3.5414653184264906E-2</v>
      </c>
    </row>
    <row r="423" spans="1:11" x14ac:dyDescent="0.25">
      <c r="A423" s="150"/>
      <c r="B423" s="186"/>
      <c r="C423" s="189"/>
      <c r="D423" s="190"/>
      <c r="E423" s="190"/>
      <c r="F423" s="190"/>
      <c r="G423" s="190"/>
      <c r="H423" s="190"/>
      <c r="I423" s="190"/>
      <c r="J423" s="190"/>
      <c r="K423" s="190"/>
    </row>
    <row r="424" spans="1:11" x14ac:dyDescent="0.25">
      <c r="A424" s="150"/>
      <c r="B424" s="149" t="s">
        <v>285</v>
      </c>
      <c r="C424" s="189">
        <f>C404*Simulator!$D$17*0.7</f>
        <v>0</v>
      </c>
      <c r="D424" s="189">
        <f>D404*Simulator!$D$17*0.7</f>
        <v>0</v>
      </c>
      <c r="E424" s="189">
        <f>E404*Simulator!$D$17*0.7</f>
        <v>0</v>
      </c>
      <c r="F424" s="189">
        <f>F404*Simulator!$D$17*0.7</f>
        <v>7.1347322673720209E-2</v>
      </c>
      <c r="G424" s="189">
        <f>G404*Simulator!$D$17*0.7</f>
        <v>0.2155082686347822</v>
      </c>
      <c r="H424" s="189">
        <f>H404*Simulator!$D$17*0.7</f>
        <v>0.32547675041239565</v>
      </c>
      <c r="I424" s="189">
        <f>I404*Simulator!$D$17*0.7</f>
        <v>0.37322102534059853</v>
      </c>
      <c r="J424" s="189">
        <f>J404*Simulator!$D$17*0.7</f>
        <v>0.45826535288314835</v>
      </c>
      <c r="K424" s="189">
        <f>K404*Simulator!$D$17*0.7</f>
        <v>0.49185716560672432</v>
      </c>
    </row>
    <row r="425" spans="1:11" x14ac:dyDescent="0.25">
      <c r="A425" s="150"/>
      <c r="B425" s="163"/>
      <c r="C425" s="189"/>
      <c r="D425" s="190"/>
      <c r="E425" s="190"/>
      <c r="F425" s="190"/>
      <c r="G425" s="190"/>
      <c r="H425" s="190"/>
      <c r="I425" s="190"/>
      <c r="J425" s="190"/>
      <c r="K425" s="190"/>
    </row>
    <row r="426" spans="1:11" x14ac:dyDescent="0.25">
      <c r="A426" s="150"/>
      <c r="B426" s="149" t="s">
        <v>286</v>
      </c>
      <c r="C426" s="189">
        <f>C406*Simulator!$D$17*0.7</f>
        <v>0</v>
      </c>
      <c r="D426" s="189">
        <f>D406*Simulator!$D$17*0.7</f>
        <v>0</v>
      </c>
      <c r="E426" s="189">
        <f>E406*Simulator!$D$17*0.7</f>
        <v>0</v>
      </c>
      <c r="F426" s="189">
        <f>F406*Simulator!$D$17*0.7</f>
        <v>9.5461784117357087E-3</v>
      </c>
      <c r="G426" s="189">
        <f>G406*Simulator!$D$17*0.7</f>
        <v>2.8834724338572391E-2</v>
      </c>
      <c r="H426" s="189">
        <f>H406*Simulator!$D$17*0.7</f>
        <v>4.3548363300437397E-2</v>
      </c>
      <c r="I426" s="189">
        <f>I406*Simulator!$D$17*0.7</f>
        <v>4.9936484809746155E-2</v>
      </c>
      <c r="J426" s="189">
        <f>J406*Simulator!$D$17*0.7</f>
        <v>6.1315304549625513E-2</v>
      </c>
      <c r="K426" s="189">
        <f>K406*Simulator!$D$17*0.7</f>
        <v>6.5809845135252634E-2</v>
      </c>
    </row>
    <row r="427" spans="1:11" x14ac:dyDescent="0.25">
      <c r="A427" s="150"/>
      <c r="B427" s="149"/>
      <c r="C427" s="189"/>
      <c r="D427" s="190"/>
      <c r="E427" s="190"/>
      <c r="F427" s="190"/>
      <c r="G427" s="190"/>
      <c r="H427" s="190"/>
      <c r="I427" s="190"/>
      <c r="J427" s="190"/>
      <c r="K427" s="190"/>
    </row>
    <row r="428" spans="1:11" x14ac:dyDescent="0.25">
      <c r="A428" s="150"/>
      <c r="B428" s="149" t="s">
        <v>287</v>
      </c>
      <c r="C428" s="189">
        <f>C408*Simulator!$D$17*0.7</f>
        <v>0</v>
      </c>
      <c r="D428" s="189">
        <f>D408*Simulator!$D$17*0.7</f>
        <v>0</v>
      </c>
      <c r="E428" s="189">
        <f>E408*Simulator!$D$17*0.7</f>
        <v>0</v>
      </c>
      <c r="F428" s="189">
        <f>F408*Simulator!$D$17*0.7</f>
        <v>1.9412300313354874E-2</v>
      </c>
      <c r="G428" s="189">
        <f>G408*Simulator!$D$17*0.7</f>
        <v>5.8635854492834198E-2</v>
      </c>
      <c r="H428" s="189">
        <f>H408*Simulator!$D$17*0.7</f>
        <v>8.8556265144165147E-2</v>
      </c>
      <c r="I428" s="189">
        <f>I408*Simulator!$D$17*0.7</f>
        <v>0.10154660827712532</v>
      </c>
      <c r="J428" s="189">
        <f>J408*Simulator!$D$17*0.7</f>
        <v>0.1246856128583215</v>
      </c>
      <c r="K428" s="189">
        <f>K408*Simulator!$D$17*0.7</f>
        <v>0.1338253301206235</v>
      </c>
    </row>
    <row r="429" spans="1:11" x14ac:dyDescent="0.25">
      <c r="A429" s="150"/>
      <c r="B429" s="186"/>
      <c r="C429" s="189"/>
      <c r="D429" s="190"/>
      <c r="E429" s="190"/>
      <c r="F429" s="190"/>
      <c r="G429" s="190"/>
      <c r="H429" s="190"/>
      <c r="I429" s="190"/>
      <c r="J429" s="190"/>
      <c r="K429" s="190"/>
    </row>
    <row r="430" spans="1:11" x14ac:dyDescent="0.25">
      <c r="A430" s="150"/>
      <c r="B430" s="147" t="s">
        <v>288</v>
      </c>
      <c r="C430" s="189">
        <f>C410*Simulator!$D$17*0.7</f>
        <v>0</v>
      </c>
      <c r="D430" s="189">
        <f>D410*Simulator!$D$17*0.7</f>
        <v>0</v>
      </c>
      <c r="E430" s="189">
        <f>E410*Simulator!$D$17*0.7</f>
        <v>0</v>
      </c>
      <c r="F430" s="189">
        <f>F410*Simulator!$D$17*0.7</f>
        <v>0.10544294458752254</v>
      </c>
      <c r="G430" s="189">
        <f>G410*Simulator!$D$17*0.7</f>
        <v>0.31849585347062032</v>
      </c>
      <c r="H430" s="189">
        <f>H410*Simulator!$D$17*0.7</f>
        <v>0.48101632510034104</v>
      </c>
      <c r="I430" s="189">
        <f>I410*Simulator!$D$17*0.7</f>
        <v>0.55157674344495611</v>
      </c>
      <c r="J430" s="189">
        <f>J410*Simulator!$D$17*0.7</f>
        <v>0.67726224894823672</v>
      </c>
      <c r="K430" s="189">
        <f>K410*Simulator!$D$17*0.7</f>
        <v>0.72690699404686543</v>
      </c>
    </row>
    <row r="431" spans="1:11" x14ac:dyDescent="0.25">
      <c r="A431" s="150"/>
      <c r="C431" s="189"/>
      <c r="D431" s="190"/>
      <c r="E431" s="190"/>
      <c r="F431" s="190"/>
      <c r="G431" s="190"/>
      <c r="H431" s="190"/>
      <c r="I431" s="190"/>
      <c r="J431" s="190"/>
      <c r="K431" s="190"/>
    </row>
    <row r="432" spans="1:11" x14ac:dyDescent="0.25">
      <c r="A432" s="150"/>
    </row>
    <row r="433" spans="1:15" x14ac:dyDescent="0.25">
      <c r="A433" s="191"/>
    </row>
    <row r="434" spans="1:15" x14ac:dyDescent="0.25">
      <c r="A434" s="150"/>
    </row>
    <row r="435" spans="1:15" x14ac:dyDescent="0.25">
      <c r="A435" s="150"/>
    </row>
    <row r="436" spans="1:15" x14ac:dyDescent="0.25">
      <c r="A436" s="150" t="s">
        <v>291</v>
      </c>
      <c r="B436" s="192" t="s">
        <v>292</v>
      </c>
      <c r="C436" s="193">
        <v>0</v>
      </c>
      <c r="D436" s="193">
        <v>0</v>
      </c>
      <c r="E436" s="193">
        <f>+D436</f>
        <v>0</v>
      </c>
      <c r="F436" s="194">
        <f>Simulator!$D$18</f>
        <v>789</v>
      </c>
      <c r="G436" s="194">
        <f>(1+Simulator!$D$19)*F436</f>
        <v>828.45</v>
      </c>
      <c r="H436" s="194">
        <f>(1+Simulator!$D$19)*G436</f>
        <v>869.87250000000006</v>
      </c>
      <c r="I436" s="194">
        <f>(1+Simulator!$D$19)*H436</f>
        <v>913.36612500000012</v>
      </c>
      <c r="J436" s="194">
        <f>(1+Simulator!$D$19)*I436</f>
        <v>959.03443125000013</v>
      </c>
      <c r="K436" s="194">
        <f>(1+Simulator!$D$19)*J436</f>
        <v>1006.9861528125002</v>
      </c>
    </row>
    <row r="438" spans="1:15" x14ac:dyDescent="0.25">
      <c r="A438" s="150" t="s">
        <v>293</v>
      </c>
      <c r="B438" s="185" t="s">
        <v>281</v>
      </c>
    </row>
    <row r="439" spans="1:15" x14ac:dyDescent="0.25">
      <c r="B439" s="149" t="s">
        <v>264</v>
      </c>
      <c r="C439" s="193">
        <f>C413*C$436</f>
        <v>0</v>
      </c>
      <c r="D439" s="193">
        <f t="shared" ref="D439:J445" si="191">D413*D$436</f>
        <v>0</v>
      </c>
      <c r="E439" s="193">
        <f t="shared" si="191"/>
        <v>0</v>
      </c>
      <c r="F439" s="193">
        <f t="shared" si="191"/>
        <v>6.1372807509247389</v>
      </c>
      <c r="G439" s="193">
        <f t="shared" si="191"/>
        <v>19.464871759045948</v>
      </c>
      <c r="H439" s="193">
        <f t="shared" si="191"/>
        <v>30.867174655687769</v>
      </c>
      <c r="I439" s="193">
        <f t="shared" si="191"/>
        <v>37.164843534153086</v>
      </c>
      <c r="J439" s="193">
        <f t="shared" si="191"/>
        <v>47.915114448756256</v>
      </c>
      <c r="K439" s="193">
        <f>K413*K$436</f>
        <v>53.998762607569979</v>
      </c>
      <c r="L439" s="195"/>
    </row>
    <row r="440" spans="1:15" x14ac:dyDescent="0.25">
      <c r="B440" s="186"/>
      <c r="C440" s="158"/>
      <c r="D440" s="158"/>
      <c r="E440" s="158"/>
      <c r="F440" s="158"/>
      <c r="G440" s="158"/>
      <c r="H440" s="158"/>
      <c r="I440" s="158"/>
      <c r="J440" s="158"/>
      <c r="K440" s="158"/>
    </row>
    <row r="441" spans="1:15" x14ac:dyDescent="0.25">
      <c r="B441" s="149" t="s">
        <v>268</v>
      </c>
      <c r="C441" s="193">
        <f>C415*C$436</f>
        <v>0</v>
      </c>
      <c r="D441" s="193">
        <f t="shared" si="191"/>
        <v>0</v>
      </c>
      <c r="E441" s="193">
        <f t="shared" si="191"/>
        <v>0</v>
      </c>
      <c r="F441" s="193">
        <f t="shared" si="191"/>
        <v>47.277851783225685</v>
      </c>
      <c r="G441" s="193">
        <f t="shared" si="191"/>
        <v>149.94544967899819</v>
      </c>
      <c r="H441" s="193">
        <f t="shared" si="191"/>
        <v>237.78180721464639</v>
      </c>
      <c r="I441" s="193">
        <f t="shared" si="191"/>
        <v>286.29519089373815</v>
      </c>
      <c r="J441" s="193">
        <f t="shared" si="191"/>
        <v>369.10869341332722</v>
      </c>
      <c r="K441" s="193">
        <f>K415*K$436</f>
        <v>415.97339255721943</v>
      </c>
      <c r="L441" s="195"/>
    </row>
    <row r="442" spans="1:15" x14ac:dyDescent="0.25">
      <c r="B442" s="163"/>
      <c r="C442" s="158"/>
      <c r="D442" s="158"/>
      <c r="E442" s="158"/>
      <c r="F442" s="158"/>
      <c r="G442" s="158"/>
      <c r="H442" s="158"/>
      <c r="I442" s="158"/>
      <c r="J442" s="197"/>
      <c r="K442" s="158"/>
    </row>
    <row r="443" spans="1:15" x14ac:dyDescent="0.25">
      <c r="B443" s="149" t="s">
        <v>269</v>
      </c>
      <c r="C443" s="193">
        <f>C417*C$436</f>
        <v>0</v>
      </c>
      <c r="D443" s="193">
        <f t="shared" si="191"/>
        <v>0</v>
      </c>
      <c r="E443" s="193">
        <f t="shared" si="191"/>
        <v>0</v>
      </c>
      <c r="F443" s="193">
        <f t="shared" si="191"/>
        <v>35.16654317883259</v>
      </c>
      <c r="G443" s="193">
        <f t="shared" si="191"/>
        <v>111.53347564909576</v>
      </c>
      <c r="H443" s="193">
        <f t="shared" si="191"/>
        <v>176.86853093273493</v>
      </c>
      <c r="I443" s="193">
        <f t="shared" si="191"/>
        <v>212.95409610867569</v>
      </c>
      <c r="J443" s="193">
        <f t="shared" si="191"/>
        <v>274.55301615898912</v>
      </c>
      <c r="K443" s="193">
        <f>K417*K$436</f>
        <v>309.41224524501592</v>
      </c>
      <c r="L443" s="195"/>
    </row>
    <row r="444" spans="1:15" x14ac:dyDescent="0.25">
      <c r="B444" s="149"/>
      <c r="C444" s="193"/>
      <c r="D444" s="193"/>
      <c r="E444" s="193"/>
      <c r="F444" s="193"/>
      <c r="G444" s="193"/>
      <c r="H444" s="193"/>
      <c r="I444" s="193"/>
      <c r="J444" s="193"/>
      <c r="K444" s="193"/>
      <c r="M444" s="195"/>
      <c r="N444" s="167"/>
      <c r="O444" s="167"/>
    </row>
    <row r="445" spans="1:15" x14ac:dyDescent="0.25">
      <c r="B445" s="147" t="s">
        <v>282</v>
      </c>
      <c r="C445" s="193">
        <f>C419*C$436</f>
        <v>0</v>
      </c>
      <c r="D445" s="193">
        <f t="shared" si="191"/>
        <v>0</v>
      </c>
      <c r="E445" s="193">
        <f t="shared" si="191"/>
        <v>0</v>
      </c>
      <c r="F445" s="193">
        <f t="shared" si="191"/>
        <v>88.581675712983014</v>
      </c>
      <c r="G445" s="193">
        <f t="shared" si="191"/>
        <v>280.9437970871399</v>
      </c>
      <c r="H445" s="193">
        <f t="shared" si="191"/>
        <v>445.51751280306905</v>
      </c>
      <c r="I445" s="193">
        <f t="shared" si="191"/>
        <v>536.41413053656686</v>
      </c>
      <c r="J445" s="193">
        <f t="shared" si="191"/>
        <v>691.57682402107241</v>
      </c>
      <c r="K445" s="193">
        <f>K419*K$436</f>
        <v>779.38440040980527</v>
      </c>
      <c r="L445" s="195"/>
    </row>
    <row r="446" spans="1:15" x14ac:dyDescent="0.25">
      <c r="B446" s="149"/>
      <c r="C446" s="193"/>
      <c r="D446" s="193"/>
      <c r="E446" s="193"/>
      <c r="F446" s="193"/>
      <c r="G446" s="193"/>
      <c r="H446" s="193"/>
      <c r="I446" s="193"/>
      <c r="J446" s="193"/>
      <c r="K446" s="193"/>
    </row>
    <row r="447" spans="1:15" x14ac:dyDescent="0.25">
      <c r="B447" s="185" t="s">
        <v>283</v>
      </c>
      <c r="C447" s="193"/>
      <c r="D447" s="193"/>
      <c r="E447" s="193"/>
      <c r="F447" s="193"/>
      <c r="G447" s="193"/>
      <c r="H447" s="193"/>
      <c r="I447" s="193"/>
      <c r="J447" s="193"/>
      <c r="K447" s="193"/>
    </row>
    <row r="448" spans="1:15" x14ac:dyDescent="0.25">
      <c r="B448" s="149" t="s">
        <v>284</v>
      </c>
      <c r="C448" s="193">
        <f>C422*C$436</f>
        <v>0</v>
      </c>
      <c r="D448" s="193">
        <f t="shared" ref="D448:J448" si="192">D422*D$436</f>
        <v>0</v>
      </c>
      <c r="E448" s="193">
        <f t="shared" si="192"/>
        <v>0</v>
      </c>
      <c r="F448" s="193">
        <f t="shared" si="192"/>
        <v>4.0532059758935546</v>
      </c>
      <c r="G448" s="193">
        <f t="shared" si="192"/>
        <v>12.855063624371292</v>
      </c>
      <c r="H448" s="193">
        <f t="shared" si="192"/>
        <v>20.385415276062215</v>
      </c>
      <c r="I448" s="193">
        <f t="shared" si="192"/>
        <v>24.544545380799299</v>
      </c>
      <c r="J448" s="193">
        <f t="shared" si="192"/>
        <v>31.644279624988613</v>
      </c>
      <c r="K448" s="193">
        <f>K422*K$436</f>
        <v>35.66206536321188</v>
      </c>
      <c r="L448" s="195"/>
    </row>
    <row r="449" spans="1:14" x14ac:dyDescent="0.25">
      <c r="B449" s="186"/>
      <c r="C449" s="193"/>
      <c r="D449" s="193"/>
      <c r="E449" s="193"/>
      <c r="F449" s="193"/>
      <c r="G449" s="193"/>
      <c r="H449" s="193"/>
      <c r="I449" s="193"/>
      <c r="J449" s="193"/>
      <c r="K449" s="193"/>
      <c r="L449" s="195"/>
    </row>
    <row r="450" spans="1:14" x14ac:dyDescent="0.25">
      <c r="B450" s="149" t="s">
        <v>285</v>
      </c>
      <c r="C450" s="193">
        <f>C424*C$436</f>
        <v>0</v>
      </c>
      <c r="D450" s="193">
        <f t="shared" ref="D450:J450" si="193">D424*D$436</f>
        <v>0</v>
      </c>
      <c r="E450" s="193">
        <f t="shared" si="193"/>
        <v>0</v>
      </c>
      <c r="F450" s="193">
        <f t="shared" si="193"/>
        <v>56.293037589565245</v>
      </c>
      <c r="G450" s="193">
        <f t="shared" si="193"/>
        <v>178.53782515048533</v>
      </c>
      <c r="H450" s="193">
        <f t="shared" si="193"/>
        <v>283.12327457310664</v>
      </c>
      <c r="I450" s="193">
        <f t="shared" si="193"/>
        <v>340.88744168386933</v>
      </c>
      <c r="J450" s="193">
        <f t="shared" si="193"/>
        <v>439.49225206387081</v>
      </c>
      <c r="K450" s="193">
        <f>K424*K$436</f>
        <v>495.2933549275761</v>
      </c>
      <c r="L450" s="195"/>
      <c r="M450" s="195"/>
    </row>
    <row r="451" spans="1:14" x14ac:dyDescent="0.25">
      <c r="B451" s="163"/>
      <c r="C451" s="193"/>
      <c r="D451" s="193"/>
      <c r="E451" s="193"/>
      <c r="F451" s="193"/>
      <c r="G451" s="193"/>
      <c r="H451" s="193"/>
      <c r="I451" s="193"/>
      <c r="J451" s="193"/>
      <c r="K451" s="193"/>
      <c r="L451" s="195"/>
    </row>
    <row r="452" spans="1:14" x14ac:dyDescent="0.25">
      <c r="B452" s="149" t="s">
        <v>286</v>
      </c>
      <c r="C452" s="193">
        <f>C426*C$436</f>
        <v>0</v>
      </c>
      <c r="D452" s="193">
        <f t="shared" ref="D452:J452" si="194">D426*D$436</f>
        <v>0</v>
      </c>
      <c r="E452" s="193">
        <f t="shared" si="194"/>
        <v>0</v>
      </c>
      <c r="F452" s="193">
        <f t="shared" si="194"/>
        <v>7.5319347668594743</v>
      </c>
      <c r="G452" s="193">
        <f t="shared" si="194"/>
        <v>23.888127378290299</v>
      </c>
      <c r="H452" s="193">
        <f t="shared" si="194"/>
        <v>37.881523655059731</v>
      </c>
      <c r="I452" s="193">
        <f t="shared" si="194"/>
        <v>45.610293626799212</v>
      </c>
      <c r="J452" s="193">
        <f t="shared" si="194"/>
        <v>58.803488225670648</v>
      </c>
      <c r="K452" s="193">
        <f>K426*K$436</f>
        <v>66.26960276993448</v>
      </c>
      <c r="L452" s="195"/>
    </row>
    <row r="453" spans="1:14" x14ac:dyDescent="0.25">
      <c r="B453" s="149"/>
      <c r="C453" s="193"/>
      <c r="D453" s="193"/>
      <c r="E453" s="193"/>
      <c r="F453" s="193"/>
      <c r="G453" s="193"/>
      <c r="H453" s="193"/>
      <c r="I453" s="193"/>
      <c r="J453" s="193"/>
      <c r="K453" s="193"/>
      <c r="L453" s="195"/>
    </row>
    <row r="454" spans="1:14" x14ac:dyDescent="0.25">
      <c r="B454" s="149" t="s">
        <v>287</v>
      </c>
      <c r="C454" s="193">
        <f>C428*C$436</f>
        <v>0</v>
      </c>
      <c r="D454" s="193">
        <f t="shared" ref="D454:J454" si="195">D428*D$436</f>
        <v>0</v>
      </c>
      <c r="E454" s="193">
        <f t="shared" si="195"/>
        <v>0</v>
      </c>
      <c r="F454" s="193">
        <f t="shared" si="195"/>
        <v>15.316304947236995</v>
      </c>
      <c r="G454" s="193">
        <f t="shared" si="195"/>
        <v>48.576873654588496</v>
      </c>
      <c r="H454" s="193">
        <f t="shared" si="195"/>
        <v>77.0326597516178</v>
      </c>
      <c r="I454" s="193">
        <f t="shared" si="195"/>
        <v>92.749232108970887</v>
      </c>
      <c r="J454" s="193">
        <f t="shared" si="195"/>
        <v>119.57779581263806</v>
      </c>
      <c r="K454" s="193">
        <f>K428*K$436</f>
        <v>134.76025432702946</v>
      </c>
      <c r="L454" s="195"/>
      <c r="M454" s="195"/>
    </row>
    <row r="455" spans="1:14" x14ac:dyDescent="0.25">
      <c r="B455" s="186"/>
      <c r="C455" s="193"/>
      <c r="D455" s="193"/>
      <c r="E455" s="193"/>
      <c r="F455" s="193"/>
      <c r="G455" s="193"/>
      <c r="H455" s="193"/>
      <c r="I455" s="193"/>
      <c r="J455" s="193"/>
      <c r="K455" s="193"/>
      <c r="L455" s="195"/>
    </row>
    <row r="456" spans="1:14" x14ac:dyDescent="0.25">
      <c r="B456" s="147" t="s">
        <v>288</v>
      </c>
      <c r="C456" s="193">
        <f>C430*C$436</f>
        <v>0</v>
      </c>
      <c r="D456" s="193">
        <f t="shared" ref="D456:J456" si="196">D430*D$436</f>
        <v>0</v>
      </c>
      <c r="E456" s="193">
        <f t="shared" si="196"/>
        <v>0</v>
      </c>
      <c r="F456" s="193">
        <f t="shared" si="196"/>
        <v>83.194483279555286</v>
      </c>
      <c r="G456" s="193">
        <f t="shared" si="196"/>
        <v>263.85788980773543</v>
      </c>
      <c r="H456" s="193">
        <f t="shared" si="196"/>
        <v>418.42287325584641</v>
      </c>
      <c r="I456" s="193">
        <f t="shared" si="196"/>
        <v>503.7915128004388</v>
      </c>
      <c r="J456" s="193">
        <f t="shared" si="196"/>
        <v>649.51781572716823</v>
      </c>
      <c r="K456" s="193">
        <f>K430*K$436</f>
        <v>731.98527738775203</v>
      </c>
      <c r="L456" s="195"/>
    </row>
    <row r="459" spans="1:14" x14ac:dyDescent="0.25">
      <c r="A459" s="150"/>
    </row>
    <row r="460" spans="1:14" x14ac:dyDescent="0.25">
      <c r="A460" s="150"/>
    </row>
    <row r="461" spans="1:14" x14ac:dyDescent="0.25">
      <c r="A461" s="150" t="s">
        <v>294</v>
      </c>
      <c r="C461" s="193">
        <f>C436</f>
        <v>0</v>
      </c>
      <c r="D461" s="193">
        <f t="shared" ref="D461:K461" si="197">D436</f>
        <v>0</v>
      </c>
      <c r="E461" s="193">
        <f t="shared" si="197"/>
        <v>0</v>
      </c>
      <c r="F461" s="193">
        <f t="shared" si="197"/>
        <v>789</v>
      </c>
      <c r="G461" s="193">
        <f t="shared" si="197"/>
        <v>828.45</v>
      </c>
      <c r="H461" s="193">
        <f t="shared" si="197"/>
        <v>869.87250000000006</v>
      </c>
      <c r="I461" s="193">
        <f t="shared" si="197"/>
        <v>913.36612500000012</v>
      </c>
      <c r="J461" s="193">
        <f t="shared" si="197"/>
        <v>959.03443125000013</v>
      </c>
      <c r="K461" s="193">
        <f t="shared" si="197"/>
        <v>1006.9861528125002</v>
      </c>
    </row>
    <row r="463" spans="1:14" x14ac:dyDescent="0.25">
      <c r="A463" s="150" t="s">
        <v>295</v>
      </c>
      <c r="B463" s="185" t="s">
        <v>281</v>
      </c>
    </row>
    <row r="464" spans="1:14" x14ac:dyDescent="0.25">
      <c r="B464" s="149" t="s">
        <v>264</v>
      </c>
      <c r="C464" s="193">
        <f>C439*0.5</f>
        <v>0</v>
      </c>
      <c r="D464" s="193">
        <f>D439*0.5</f>
        <v>0</v>
      </c>
      <c r="E464" s="193">
        <f>E439*0.5</f>
        <v>0</v>
      </c>
      <c r="F464" s="193">
        <f>F439*0.5</f>
        <v>3.0686403754623695</v>
      </c>
      <c r="G464" s="193">
        <f>G439*0.5</f>
        <v>9.7324358795229742</v>
      </c>
      <c r="H464" s="193">
        <f>H439*0.55</f>
        <v>16.976946060628276</v>
      </c>
      <c r="I464" s="193">
        <f>I439*0.55</f>
        <v>20.440663943784198</v>
      </c>
      <c r="J464" s="194">
        <f>J439*0.6</f>
        <v>28.749068669253752</v>
      </c>
      <c r="K464" s="193">
        <f>K439*0.6</f>
        <v>32.399257564541983</v>
      </c>
      <c r="L464" s="195"/>
      <c r="N464" s="195"/>
    </row>
    <row r="465" spans="2:15" x14ac:dyDescent="0.25">
      <c r="B465" s="186"/>
      <c r="C465" s="193"/>
      <c r="D465" s="193"/>
      <c r="E465" s="193"/>
      <c r="F465" s="193"/>
      <c r="G465" s="193"/>
      <c r="H465" s="193"/>
      <c r="I465" s="193"/>
      <c r="J465" s="193"/>
      <c r="K465" s="193"/>
    </row>
    <row r="466" spans="2:15" x14ac:dyDescent="0.25">
      <c r="B466" s="149" t="s">
        <v>268</v>
      </c>
      <c r="C466" s="193">
        <f>C441*0.5</f>
        <v>0</v>
      </c>
      <c r="D466" s="193">
        <f>D441*0.5</f>
        <v>0</v>
      </c>
      <c r="E466" s="193">
        <f>E441*0.5</f>
        <v>0</v>
      </c>
      <c r="F466" s="193">
        <f>F441*0.5</f>
        <v>23.638925891612843</v>
      </c>
      <c r="G466" s="193">
        <f>G441*0.5</f>
        <v>74.972724839499094</v>
      </c>
      <c r="H466" s="193">
        <f>H441*0.55</f>
        <v>130.77999396805552</v>
      </c>
      <c r="I466" s="193">
        <f>I441*0.55</f>
        <v>157.462354991556</v>
      </c>
      <c r="J466" s="193">
        <f>J441*0.6</f>
        <v>221.46521604799634</v>
      </c>
      <c r="K466" s="193">
        <f>K441*0.6</f>
        <v>249.58403553433163</v>
      </c>
      <c r="L466" s="195"/>
      <c r="N466" s="198"/>
    </row>
    <row r="467" spans="2:15" x14ac:dyDescent="0.25">
      <c r="B467" s="163"/>
      <c r="C467" s="193"/>
      <c r="D467" s="193"/>
      <c r="E467" s="193"/>
      <c r="F467" s="193"/>
      <c r="G467" s="193"/>
      <c r="H467" s="193"/>
      <c r="I467" s="193"/>
      <c r="J467" s="199"/>
      <c r="K467" s="196"/>
    </row>
    <row r="468" spans="2:15" x14ac:dyDescent="0.25">
      <c r="B468" s="149" t="s">
        <v>269</v>
      </c>
      <c r="C468" s="193">
        <f>C443*0.5</f>
        <v>0</v>
      </c>
      <c r="D468" s="193">
        <f>D443*0.5</f>
        <v>0</v>
      </c>
      <c r="E468" s="193">
        <f>E443*0.5</f>
        <v>0</v>
      </c>
      <c r="F468" s="193">
        <f>F443*0.5</f>
        <v>17.583271589416295</v>
      </c>
      <c r="G468" s="193">
        <f>G443*0.5</f>
        <v>55.766737824547882</v>
      </c>
      <c r="H468" s="193">
        <f>H443*0.55</f>
        <v>97.277692013004213</v>
      </c>
      <c r="I468" s="193">
        <f>I443*0.55</f>
        <v>117.12475285977163</v>
      </c>
      <c r="J468" s="193">
        <f>J443*0.6</f>
        <v>164.73180969539348</v>
      </c>
      <c r="K468" s="193">
        <f>K443*0.6</f>
        <v>185.64734714700955</v>
      </c>
      <c r="L468" s="195"/>
      <c r="N468" s="167"/>
      <c r="O468" s="167"/>
    </row>
    <row r="469" spans="2:15" x14ac:dyDescent="0.25">
      <c r="B469" s="149"/>
      <c r="C469" s="193"/>
      <c r="D469" s="193"/>
      <c r="E469" s="193"/>
      <c r="F469" s="193"/>
      <c r="G469" s="193"/>
      <c r="H469" s="193"/>
      <c r="I469" s="193"/>
      <c r="J469" s="193"/>
      <c r="K469" s="193"/>
    </row>
    <row r="470" spans="2:15" x14ac:dyDescent="0.25">
      <c r="B470" s="147" t="s">
        <v>282</v>
      </c>
      <c r="C470" s="193">
        <f>SUM(C464:C468)</f>
        <v>0</v>
      </c>
      <c r="D470" s="193">
        <f t="shared" ref="D470:J470" si="198">SUM(D464:D468)</f>
        <v>0</v>
      </c>
      <c r="E470" s="193">
        <f t="shared" si="198"/>
        <v>0</v>
      </c>
      <c r="F470" s="193">
        <f t="shared" si="198"/>
        <v>44.290837856491507</v>
      </c>
      <c r="G470" s="193">
        <f t="shared" si="198"/>
        <v>140.47189854356995</v>
      </c>
      <c r="H470" s="193">
        <f t="shared" si="198"/>
        <v>245.03463204168801</v>
      </c>
      <c r="I470" s="193">
        <f t="shared" si="198"/>
        <v>295.02777179511179</v>
      </c>
      <c r="J470" s="193">
        <f t="shared" si="198"/>
        <v>414.94609441264356</v>
      </c>
      <c r="K470" s="193">
        <f>SUM(K464:K468)</f>
        <v>467.63064024588317</v>
      </c>
      <c r="L470" s="195"/>
    </row>
    <row r="471" spans="2:15" x14ac:dyDescent="0.25">
      <c r="B471" s="149"/>
      <c r="C471" s="193"/>
      <c r="D471" s="193"/>
      <c r="E471" s="193"/>
      <c r="F471" s="193"/>
      <c r="G471" s="193"/>
      <c r="H471" s="193"/>
      <c r="I471" s="193"/>
      <c r="J471" s="193"/>
      <c r="K471" s="193"/>
    </row>
    <row r="472" spans="2:15" x14ac:dyDescent="0.25">
      <c r="B472" s="185" t="s">
        <v>283</v>
      </c>
      <c r="C472" s="193"/>
      <c r="D472" s="193"/>
      <c r="E472" s="193"/>
      <c r="F472" s="193"/>
      <c r="G472" s="193"/>
      <c r="H472" s="193"/>
      <c r="I472" s="193"/>
      <c r="J472" s="193"/>
      <c r="K472" s="193"/>
    </row>
    <row r="473" spans="2:15" x14ac:dyDescent="0.25">
      <c r="B473" s="149" t="s">
        <v>284</v>
      </c>
      <c r="C473" s="193">
        <f>C448*0.5</f>
        <v>0</v>
      </c>
      <c r="D473" s="193">
        <f>D448*0.5</f>
        <v>0</v>
      </c>
      <c r="E473" s="193">
        <f>E448*0.5</f>
        <v>0</v>
      </c>
      <c r="F473" s="193">
        <f>F448*0.5</f>
        <v>2.0266029879467773</v>
      </c>
      <c r="G473" s="193">
        <f>G448*0.5</f>
        <v>6.427531812185646</v>
      </c>
      <c r="H473" s="193">
        <f>H448*0.55</f>
        <v>11.211978401834219</v>
      </c>
      <c r="I473" s="193">
        <f>I448*0.55</f>
        <v>13.499499959439616</v>
      </c>
      <c r="J473" s="193">
        <f>J448*0.6</f>
        <v>18.986567774993166</v>
      </c>
      <c r="K473" s="193">
        <f>K448*0.6</f>
        <v>21.397239217927126</v>
      </c>
      <c r="L473" s="195"/>
    </row>
    <row r="474" spans="2:15" x14ac:dyDescent="0.25">
      <c r="B474" s="186"/>
      <c r="C474" s="193"/>
      <c r="D474" s="193"/>
      <c r="E474" s="193"/>
      <c r="F474" s="193"/>
      <c r="G474" s="193"/>
      <c r="H474" s="193"/>
      <c r="I474" s="193"/>
      <c r="J474" s="193"/>
      <c r="K474" s="193"/>
      <c r="L474" s="195"/>
    </row>
    <row r="475" spans="2:15" x14ac:dyDescent="0.25">
      <c r="B475" s="149" t="s">
        <v>285</v>
      </c>
      <c r="C475" s="193">
        <f>C450*0.5</f>
        <v>0</v>
      </c>
      <c r="D475" s="193">
        <f>D450*0.5</f>
        <v>0</v>
      </c>
      <c r="E475" s="193">
        <f>E450*0.5</f>
        <v>0</v>
      </c>
      <c r="F475" s="193">
        <f>F450*0.5</f>
        <v>28.146518794782622</v>
      </c>
      <c r="G475" s="193">
        <f>G450*0.5</f>
        <v>89.268912575242666</v>
      </c>
      <c r="H475" s="193">
        <f>H450*0.55</f>
        <v>155.71780101520866</v>
      </c>
      <c r="I475" s="193">
        <f>I450*0.55</f>
        <v>187.48809292612813</v>
      </c>
      <c r="J475" s="193">
        <f>J450*0.6</f>
        <v>263.69535123832247</v>
      </c>
      <c r="K475" s="193">
        <f>K450*0.6</f>
        <v>297.17601295654566</v>
      </c>
      <c r="L475" s="195"/>
    </row>
    <row r="476" spans="2:15" x14ac:dyDescent="0.25">
      <c r="B476" s="163"/>
      <c r="C476" s="193"/>
      <c r="D476" s="193"/>
      <c r="E476" s="193"/>
      <c r="F476" s="193"/>
      <c r="G476" s="193"/>
      <c r="H476" s="193"/>
      <c r="I476" s="193"/>
      <c r="J476" s="199"/>
      <c r="K476" s="193"/>
      <c r="L476" s="195"/>
    </row>
    <row r="477" spans="2:15" x14ac:dyDescent="0.25">
      <c r="B477" s="149" t="s">
        <v>286</v>
      </c>
      <c r="C477" s="193">
        <f>C452*0.5</f>
        <v>0</v>
      </c>
      <c r="D477" s="193">
        <f>D452*0.5</f>
        <v>0</v>
      </c>
      <c r="E477" s="193">
        <f>E452*0.5</f>
        <v>0</v>
      </c>
      <c r="F477" s="193">
        <f>F452*0.5</f>
        <v>3.7659673834297371</v>
      </c>
      <c r="G477" s="193">
        <f>G452*0.5</f>
        <v>11.94406368914515</v>
      </c>
      <c r="H477" s="193">
        <f>H452*0.55</f>
        <v>20.834838010282855</v>
      </c>
      <c r="I477" s="193">
        <f>I452*0.55</f>
        <v>25.085661494739568</v>
      </c>
      <c r="J477" s="193">
        <f>J452*0.6</f>
        <v>35.282092935402389</v>
      </c>
      <c r="K477" s="193">
        <f>K452*0.6</f>
        <v>39.761761661960684</v>
      </c>
      <c r="L477" s="195"/>
      <c r="O477" s="167"/>
    </row>
    <row r="478" spans="2:15" x14ac:dyDescent="0.25">
      <c r="B478" s="149"/>
      <c r="C478" s="193"/>
      <c r="D478" s="193"/>
      <c r="E478" s="193"/>
      <c r="F478" s="193"/>
      <c r="G478" s="193"/>
      <c r="H478" s="193"/>
      <c r="I478" s="193"/>
      <c r="J478" s="193"/>
      <c r="K478" s="193"/>
      <c r="L478" s="195"/>
    </row>
    <row r="479" spans="2:15" x14ac:dyDescent="0.25">
      <c r="B479" s="149" t="s">
        <v>287</v>
      </c>
      <c r="C479" s="193">
        <f>C454*0.5</f>
        <v>0</v>
      </c>
      <c r="D479" s="193">
        <f>D454*0.5</f>
        <v>0</v>
      </c>
      <c r="E479" s="193">
        <f>E454*0.5</f>
        <v>0</v>
      </c>
      <c r="F479" s="193">
        <f>F454*0.5</f>
        <v>7.6581524736184976</v>
      </c>
      <c r="G479" s="193">
        <f>G454*0.5</f>
        <v>24.288436827294248</v>
      </c>
      <c r="H479" s="193">
        <f>H454*0.55</f>
        <v>42.367962863389792</v>
      </c>
      <c r="I479" s="193">
        <f>I454*0.55</f>
        <v>51.012077659933993</v>
      </c>
      <c r="J479" s="193">
        <f>J454*0.6</f>
        <v>71.746677487582829</v>
      </c>
      <c r="K479" s="193">
        <f>K454*0.6</f>
        <v>80.856152596217669</v>
      </c>
      <c r="L479" s="195"/>
    </row>
    <row r="480" spans="2:15" x14ac:dyDescent="0.25">
      <c r="B480" s="186"/>
      <c r="C480" s="193"/>
      <c r="D480" s="193"/>
      <c r="E480" s="193"/>
      <c r="F480" s="193"/>
      <c r="G480" s="193"/>
      <c r="H480" s="193"/>
      <c r="I480" s="193"/>
      <c r="J480" s="193"/>
      <c r="K480" s="193"/>
      <c r="L480" s="195"/>
    </row>
    <row r="481" spans="1:12" x14ac:dyDescent="0.25">
      <c r="B481" s="147" t="s">
        <v>288</v>
      </c>
      <c r="C481" s="193">
        <f>SUM(C473:C479)</f>
        <v>0</v>
      </c>
      <c r="D481" s="193">
        <f>SUM(D473:D479)</f>
        <v>0</v>
      </c>
      <c r="E481" s="193">
        <f>SUM(E473:E479)</f>
        <v>0</v>
      </c>
      <c r="F481" s="193">
        <f t="shared" ref="F481:K481" si="199">SUM(F473:F479)</f>
        <v>41.597241639777636</v>
      </c>
      <c r="G481" s="193">
        <f t="shared" si="199"/>
        <v>131.92894490386772</v>
      </c>
      <c r="H481" s="193">
        <f t="shared" si="199"/>
        <v>230.13258029071551</v>
      </c>
      <c r="I481" s="193">
        <f t="shared" si="199"/>
        <v>277.08533204024133</v>
      </c>
      <c r="J481" s="193">
        <f t="shared" si="199"/>
        <v>389.71068943630081</v>
      </c>
      <c r="K481" s="193">
        <f t="shared" si="199"/>
        <v>439.19116643265113</v>
      </c>
      <c r="L481" s="195"/>
    </row>
    <row r="484" spans="1:12" x14ac:dyDescent="0.25">
      <c r="A484" s="150"/>
    </row>
    <row r="485" spans="1:12" x14ac:dyDescent="0.25">
      <c r="A485" s="191"/>
    </row>
    <row r="486" spans="1:12" x14ac:dyDescent="0.25">
      <c r="A486" s="150"/>
    </row>
    <row r="487" spans="1:12" x14ac:dyDescent="0.25">
      <c r="A487" s="150"/>
    </row>
    <row r="488" spans="1:12" x14ac:dyDescent="0.25">
      <c r="A488" s="150"/>
      <c r="B488" s="192"/>
      <c r="C488" s="193"/>
      <c r="D488" s="193"/>
      <c r="E488" s="193"/>
      <c r="F488" s="194"/>
      <c r="G488" s="194"/>
      <c r="H488" s="194"/>
      <c r="I488" s="194"/>
      <c r="J488" s="194"/>
      <c r="K488" s="194"/>
    </row>
    <row r="490" spans="1:12" x14ac:dyDescent="0.25">
      <c r="A490" s="150"/>
      <c r="B490" s="185"/>
    </row>
    <row r="491" spans="1:12" x14ac:dyDescent="0.25">
      <c r="B491" s="149"/>
      <c r="C491" s="193"/>
      <c r="D491" s="193"/>
      <c r="E491" s="193"/>
      <c r="F491" s="193"/>
      <c r="G491" s="193"/>
      <c r="H491" s="193"/>
      <c r="I491" s="193"/>
      <c r="J491" s="193"/>
      <c r="K491" s="193"/>
    </row>
    <row r="492" spans="1:12" x14ac:dyDescent="0.25">
      <c r="B492" s="186"/>
      <c r="C492" s="158"/>
      <c r="D492" s="158"/>
      <c r="E492" s="158"/>
      <c r="F492" s="158"/>
      <c r="G492" s="158"/>
      <c r="H492" s="158"/>
      <c r="I492" s="158"/>
      <c r="J492" s="158"/>
      <c r="K492" s="158"/>
    </row>
    <row r="493" spans="1:12" x14ac:dyDescent="0.25">
      <c r="B493" s="149"/>
      <c r="C493" s="193"/>
      <c r="D493" s="193"/>
      <c r="E493" s="193"/>
      <c r="F493" s="193"/>
      <c r="G493" s="193"/>
      <c r="H493" s="193"/>
      <c r="I493" s="193"/>
      <c r="J493" s="193"/>
      <c r="K493" s="193"/>
    </row>
    <row r="494" spans="1:12" x14ac:dyDescent="0.25">
      <c r="B494" s="163"/>
      <c r="C494" s="158"/>
      <c r="D494" s="158"/>
      <c r="E494" s="158"/>
      <c r="F494" s="158"/>
      <c r="G494" s="158"/>
      <c r="H494" s="158"/>
      <c r="I494" s="158"/>
      <c r="J494" s="158"/>
      <c r="K494" s="158"/>
    </row>
    <row r="495" spans="1:12" x14ac:dyDescent="0.25">
      <c r="B495" s="149"/>
      <c r="C495" s="193"/>
      <c r="D495" s="193"/>
      <c r="E495" s="193"/>
      <c r="F495" s="193"/>
      <c r="G495" s="193"/>
      <c r="H495" s="193"/>
      <c r="I495" s="193"/>
      <c r="J495" s="193"/>
      <c r="K495" s="193"/>
    </row>
    <row r="496" spans="1:12" x14ac:dyDescent="0.25">
      <c r="B496" s="149"/>
      <c r="C496" s="193"/>
      <c r="D496" s="193"/>
      <c r="E496" s="193"/>
      <c r="F496" s="193"/>
      <c r="G496" s="193"/>
      <c r="H496" s="193"/>
      <c r="I496" s="193"/>
      <c r="J496" s="193"/>
      <c r="K496" s="193"/>
    </row>
    <row r="497" spans="1:11" x14ac:dyDescent="0.25">
      <c r="B497" s="147"/>
      <c r="C497" s="193"/>
      <c r="D497" s="193"/>
      <c r="E497" s="193"/>
      <c r="F497" s="193"/>
      <c r="G497" s="193"/>
      <c r="H497" s="193"/>
      <c r="I497" s="193"/>
      <c r="J497" s="193"/>
      <c r="K497" s="193"/>
    </row>
    <row r="498" spans="1:11" x14ac:dyDescent="0.25">
      <c r="B498" s="149"/>
      <c r="C498" s="193"/>
      <c r="D498" s="193"/>
      <c r="E498" s="193"/>
      <c r="F498" s="193"/>
      <c r="G498" s="193"/>
      <c r="H498" s="193"/>
      <c r="I498" s="193"/>
      <c r="J498" s="193"/>
      <c r="K498" s="193"/>
    </row>
    <row r="499" spans="1:11" x14ac:dyDescent="0.25">
      <c r="B499" s="185"/>
      <c r="C499" s="193"/>
      <c r="D499" s="193"/>
      <c r="E499" s="193"/>
      <c r="F499" s="193"/>
      <c r="G499" s="193"/>
      <c r="H499" s="193"/>
      <c r="I499" s="193"/>
      <c r="J499" s="193"/>
      <c r="K499" s="193"/>
    </row>
    <row r="500" spans="1:11" x14ac:dyDescent="0.25">
      <c r="B500" s="149"/>
      <c r="C500" s="193"/>
      <c r="D500" s="193"/>
      <c r="E500" s="193"/>
      <c r="F500" s="193"/>
      <c r="G500" s="193"/>
      <c r="H500" s="193"/>
      <c r="I500" s="193"/>
      <c r="J500" s="193"/>
      <c r="K500" s="193"/>
    </row>
    <row r="501" spans="1:11" x14ac:dyDescent="0.25">
      <c r="B501" s="186"/>
      <c r="C501" s="193"/>
      <c r="D501" s="193"/>
      <c r="E501" s="193"/>
      <c r="F501" s="193"/>
      <c r="G501" s="193"/>
      <c r="H501" s="193"/>
      <c r="I501" s="193"/>
      <c r="J501" s="193"/>
      <c r="K501" s="193"/>
    </row>
    <row r="502" spans="1:11" x14ac:dyDescent="0.25">
      <c r="B502" s="149"/>
      <c r="C502" s="193"/>
      <c r="D502" s="193"/>
      <c r="E502" s="193"/>
      <c r="F502" s="193"/>
      <c r="G502" s="193"/>
      <c r="H502" s="193"/>
      <c r="I502" s="193"/>
      <c r="J502" s="193"/>
      <c r="K502" s="193"/>
    </row>
    <row r="503" spans="1:11" x14ac:dyDescent="0.25">
      <c r="B503" s="163"/>
      <c r="C503" s="193"/>
      <c r="D503" s="193"/>
      <c r="E503" s="193"/>
      <c r="F503" s="193"/>
      <c r="G503" s="193"/>
      <c r="H503" s="193"/>
      <c r="I503" s="193"/>
      <c r="J503" s="193"/>
      <c r="K503" s="193"/>
    </row>
    <row r="504" spans="1:11" x14ac:dyDescent="0.25">
      <c r="B504" s="149"/>
      <c r="C504" s="193"/>
      <c r="D504" s="193"/>
      <c r="E504" s="193"/>
      <c r="F504" s="193"/>
      <c r="G504" s="193"/>
      <c r="H504" s="193"/>
      <c r="I504" s="193"/>
      <c r="J504" s="193"/>
      <c r="K504" s="193"/>
    </row>
    <row r="505" spans="1:11" x14ac:dyDescent="0.25">
      <c r="B505" s="149"/>
      <c r="C505" s="193"/>
      <c r="D505" s="193"/>
      <c r="E505" s="193"/>
      <c r="F505" s="193"/>
      <c r="G505" s="193"/>
      <c r="H505" s="193"/>
      <c r="I505" s="193"/>
      <c r="J505" s="193"/>
      <c r="K505" s="193"/>
    </row>
    <row r="506" spans="1:11" x14ac:dyDescent="0.25">
      <c r="B506" s="149"/>
      <c r="C506" s="193"/>
      <c r="D506" s="193"/>
      <c r="E506" s="193"/>
      <c r="F506" s="193"/>
      <c r="G506" s="193"/>
      <c r="H506" s="193"/>
      <c r="I506" s="193"/>
      <c r="J506" s="193"/>
      <c r="K506" s="193"/>
    </row>
    <row r="507" spans="1:11" x14ac:dyDescent="0.25">
      <c r="B507" s="186"/>
      <c r="C507" s="193"/>
      <c r="D507" s="193"/>
      <c r="E507" s="193"/>
      <c r="F507" s="193"/>
      <c r="G507" s="193"/>
      <c r="H507" s="193"/>
      <c r="I507" s="193"/>
      <c r="J507" s="193"/>
      <c r="K507" s="193"/>
    </row>
    <row r="508" spans="1:11" x14ac:dyDescent="0.25">
      <c r="B508" s="147"/>
      <c r="C508" s="193"/>
      <c r="D508" s="193"/>
      <c r="E508" s="193"/>
      <c r="F508" s="193"/>
      <c r="G508" s="193"/>
      <c r="H508" s="193"/>
      <c r="I508" s="193"/>
      <c r="J508" s="193"/>
      <c r="K508" s="193"/>
    </row>
    <row r="511" spans="1:11" x14ac:dyDescent="0.25">
      <c r="A511" s="150"/>
    </row>
    <row r="512" spans="1:11" x14ac:dyDescent="0.25">
      <c r="A512" s="150"/>
    </row>
    <row r="513" spans="1:11" x14ac:dyDescent="0.25">
      <c r="A513" s="150"/>
      <c r="C513" s="193"/>
      <c r="D513" s="193"/>
      <c r="E513" s="193"/>
      <c r="F513" s="193"/>
      <c r="G513" s="193"/>
      <c r="H513" s="193"/>
      <c r="I513" s="193"/>
      <c r="J513" s="193"/>
      <c r="K513" s="193"/>
    </row>
    <row r="515" spans="1:11" x14ac:dyDescent="0.25">
      <c r="A515" s="150"/>
      <c r="B515" s="185"/>
    </row>
    <row r="516" spans="1:11" x14ac:dyDescent="0.25">
      <c r="B516" s="149"/>
      <c r="C516" s="193"/>
      <c r="D516" s="193"/>
      <c r="E516" s="193"/>
      <c r="F516" s="193"/>
      <c r="G516" s="193"/>
      <c r="H516" s="193"/>
      <c r="I516" s="193"/>
      <c r="J516" s="193"/>
      <c r="K516" s="193"/>
    </row>
    <row r="517" spans="1:11" x14ac:dyDescent="0.25">
      <c r="B517" s="186"/>
      <c r="C517" s="193"/>
      <c r="D517" s="193"/>
      <c r="E517" s="193"/>
      <c r="F517" s="193"/>
      <c r="G517" s="193"/>
      <c r="H517" s="193"/>
      <c r="I517" s="193"/>
      <c r="J517" s="193"/>
      <c r="K517" s="193"/>
    </row>
    <row r="518" spans="1:11" x14ac:dyDescent="0.25">
      <c r="B518" s="149"/>
      <c r="C518" s="193"/>
      <c r="D518" s="193"/>
      <c r="E518" s="193"/>
      <c r="F518" s="193"/>
      <c r="G518" s="193"/>
      <c r="H518" s="193"/>
      <c r="I518" s="193"/>
      <c r="J518" s="193"/>
      <c r="K518" s="193"/>
    </row>
    <row r="519" spans="1:11" x14ac:dyDescent="0.25">
      <c r="B519" s="163"/>
      <c r="C519" s="193"/>
      <c r="D519" s="193"/>
      <c r="E519" s="193"/>
      <c r="F519" s="193"/>
      <c r="G519" s="193"/>
      <c r="H519" s="193"/>
      <c r="I519" s="193"/>
      <c r="J519" s="193"/>
      <c r="K519" s="193"/>
    </row>
    <row r="520" spans="1:11" x14ac:dyDescent="0.25">
      <c r="B520" s="149"/>
      <c r="C520" s="193"/>
      <c r="D520" s="193"/>
      <c r="E520" s="193"/>
      <c r="F520" s="193"/>
      <c r="G520" s="193"/>
      <c r="H520" s="193"/>
      <c r="I520" s="193"/>
      <c r="J520" s="193"/>
      <c r="K520" s="193"/>
    </row>
    <row r="521" spans="1:11" x14ac:dyDescent="0.25">
      <c r="B521" s="149"/>
      <c r="C521" s="193"/>
      <c r="D521" s="193"/>
      <c r="E521" s="193"/>
      <c r="F521" s="193"/>
      <c r="G521" s="193"/>
      <c r="H521" s="193"/>
      <c r="I521" s="193"/>
      <c r="J521" s="193"/>
      <c r="K521" s="193"/>
    </row>
    <row r="522" spans="1:11" x14ac:dyDescent="0.25">
      <c r="B522" s="147"/>
      <c r="C522" s="193"/>
      <c r="D522" s="193"/>
      <c r="E522" s="193"/>
      <c r="F522" s="193"/>
      <c r="G522" s="193"/>
      <c r="H522" s="193"/>
      <c r="I522" s="193"/>
      <c r="J522" s="193"/>
      <c r="K522" s="193"/>
    </row>
    <row r="523" spans="1:11" x14ac:dyDescent="0.25">
      <c r="B523" s="149"/>
      <c r="C523" s="193"/>
      <c r="D523" s="193"/>
      <c r="E523" s="193"/>
      <c r="F523" s="193"/>
      <c r="G523" s="193"/>
      <c r="H523" s="193"/>
      <c r="I523" s="193"/>
      <c r="J523" s="193"/>
      <c r="K523" s="193"/>
    </row>
    <row r="524" spans="1:11" x14ac:dyDescent="0.25">
      <c r="B524" s="185"/>
      <c r="C524" s="193"/>
      <c r="D524" s="193"/>
      <c r="E524" s="193"/>
      <c r="F524" s="193"/>
      <c r="G524" s="193"/>
      <c r="H524" s="193"/>
      <c r="I524" s="193"/>
      <c r="J524" s="193"/>
      <c r="K524" s="193"/>
    </row>
    <row r="525" spans="1:11" x14ac:dyDescent="0.25">
      <c r="B525" s="149"/>
      <c r="C525" s="193"/>
      <c r="D525" s="193"/>
      <c r="E525" s="193"/>
      <c r="F525" s="193"/>
      <c r="G525" s="193"/>
      <c r="H525" s="193"/>
      <c r="I525" s="193"/>
      <c r="J525" s="193"/>
      <c r="K525" s="193"/>
    </row>
    <row r="526" spans="1:11" x14ac:dyDescent="0.25">
      <c r="B526" s="186"/>
      <c r="C526" s="193"/>
      <c r="D526" s="193"/>
      <c r="E526" s="193"/>
      <c r="F526" s="193"/>
      <c r="G526" s="193"/>
      <c r="H526" s="193"/>
      <c r="I526" s="193"/>
      <c r="J526" s="193"/>
      <c r="K526" s="193"/>
    </row>
    <row r="527" spans="1:11" x14ac:dyDescent="0.25">
      <c r="B527" s="149"/>
      <c r="C527" s="193"/>
      <c r="D527" s="193"/>
      <c r="E527" s="193"/>
      <c r="F527" s="193"/>
      <c r="G527" s="193"/>
      <c r="H527" s="193"/>
      <c r="I527" s="193"/>
      <c r="J527" s="193"/>
      <c r="K527" s="193"/>
    </row>
    <row r="528" spans="1:11" x14ac:dyDescent="0.25">
      <c r="B528" s="163"/>
      <c r="C528" s="193"/>
      <c r="D528" s="193"/>
      <c r="E528" s="193"/>
      <c r="F528" s="193"/>
      <c r="G528" s="193"/>
      <c r="H528" s="193"/>
      <c r="I528" s="193"/>
      <c r="J528" s="193"/>
      <c r="K528" s="193"/>
    </row>
    <row r="529" spans="2:11" x14ac:dyDescent="0.25">
      <c r="B529" s="149"/>
      <c r="C529" s="193"/>
      <c r="D529" s="193"/>
      <c r="E529" s="193"/>
      <c r="F529" s="193"/>
      <c r="G529" s="193"/>
      <c r="H529" s="193"/>
      <c r="I529" s="193"/>
      <c r="J529" s="193"/>
      <c r="K529" s="193"/>
    </row>
    <row r="530" spans="2:11" x14ac:dyDescent="0.25">
      <c r="B530" s="149"/>
      <c r="C530" s="193"/>
      <c r="D530" s="193"/>
      <c r="E530" s="193"/>
      <c r="F530" s="193"/>
      <c r="G530" s="193"/>
      <c r="H530" s="193"/>
      <c r="I530" s="193"/>
      <c r="J530" s="193"/>
      <c r="K530" s="193"/>
    </row>
    <row r="531" spans="2:11" x14ac:dyDescent="0.25">
      <c r="B531" s="149"/>
      <c r="C531" s="193"/>
      <c r="D531" s="193"/>
      <c r="E531" s="193"/>
      <c r="F531" s="193"/>
      <c r="G531" s="193"/>
      <c r="H531" s="193"/>
      <c r="I531" s="193"/>
      <c r="J531" s="193"/>
      <c r="K531" s="193"/>
    </row>
    <row r="532" spans="2:11" x14ac:dyDescent="0.25">
      <c r="B532" s="186"/>
      <c r="C532" s="193"/>
      <c r="D532" s="193"/>
      <c r="E532" s="193"/>
      <c r="F532" s="193"/>
      <c r="G532" s="193"/>
      <c r="H532" s="193"/>
      <c r="I532" s="193"/>
      <c r="J532" s="193"/>
      <c r="K532" s="193"/>
    </row>
    <row r="533" spans="2:11" x14ac:dyDescent="0.25">
      <c r="B533" s="147"/>
      <c r="C533" s="193"/>
      <c r="D533" s="193"/>
      <c r="E533" s="193"/>
      <c r="F533" s="193"/>
      <c r="G533" s="193"/>
      <c r="H533" s="193"/>
      <c r="I533" s="193"/>
      <c r="J533" s="193"/>
      <c r="K533" s="193"/>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290B-A252-42CA-B545-4048994C0CF9}">
  <sheetPr>
    <tabColor rgb="FFFFFF00"/>
  </sheetPr>
  <dimension ref="A2:AE105"/>
  <sheetViews>
    <sheetView topLeftCell="A70" zoomScale="80" zoomScaleNormal="80" workbookViewId="0">
      <selection activeCell="G102" sqref="G102"/>
    </sheetView>
  </sheetViews>
  <sheetFormatPr defaultColWidth="9.140625" defaultRowHeight="15" x14ac:dyDescent="0.25"/>
  <cols>
    <col min="1" max="1" width="24.42578125" style="17" customWidth="1"/>
    <col min="2" max="2" width="10.85546875" style="80" bestFit="1" customWidth="1"/>
    <col min="3" max="3" width="9.140625" style="80"/>
    <col min="4" max="4" width="11.5703125" style="80" bestFit="1" customWidth="1"/>
    <col min="5" max="11" width="11.5703125" style="80" customWidth="1"/>
    <col min="12" max="22" width="12" style="80" customWidth="1"/>
    <col min="23" max="23" width="13.85546875" style="81" customWidth="1"/>
    <col min="24" max="24" width="19.7109375" style="80" customWidth="1"/>
    <col min="25" max="25" width="14.42578125" style="17" customWidth="1"/>
    <col min="26" max="30" width="12.42578125" style="17" customWidth="1"/>
    <col min="31" max="16384" width="9.140625" style="17"/>
  </cols>
  <sheetData>
    <row r="2" spans="1:24" x14ac:dyDescent="0.25">
      <c r="A2" s="119" t="s">
        <v>155</v>
      </c>
      <c r="L2" s="236" t="s">
        <v>183</v>
      </c>
      <c r="M2" s="236"/>
      <c r="N2" s="236"/>
      <c r="O2" s="236"/>
      <c r="P2" s="236"/>
      <c r="Q2" s="236"/>
      <c r="R2" s="236"/>
      <c r="S2" s="236"/>
      <c r="T2" s="236"/>
      <c r="U2" s="236"/>
      <c r="V2" s="236"/>
    </row>
    <row r="3" spans="1:24" ht="120.75" thickBot="1" x14ac:dyDescent="0.3">
      <c r="B3" s="111" t="s">
        <v>129</v>
      </c>
      <c r="C3" s="111" t="s">
        <v>130</v>
      </c>
      <c r="D3" s="111" t="s">
        <v>131</v>
      </c>
      <c r="E3" s="111" t="s">
        <v>132</v>
      </c>
      <c r="F3" s="111" t="s">
        <v>133</v>
      </c>
      <c r="G3" s="111" t="s">
        <v>134</v>
      </c>
      <c r="H3" s="111" t="s">
        <v>135</v>
      </c>
      <c r="I3" s="111" t="s">
        <v>136</v>
      </c>
      <c r="J3" s="111" t="s">
        <v>137</v>
      </c>
      <c r="K3" s="111" t="s">
        <v>138</v>
      </c>
      <c r="L3" s="111" t="s">
        <v>129</v>
      </c>
      <c r="M3" s="111" t="s">
        <v>130</v>
      </c>
      <c r="N3" s="111" t="s">
        <v>131</v>
      </c>
      <c r="O3" s="111" t="s">
        <v>132</v>
      </c>
      <c r="P3" s="111" t="s">
        <v>133</v>
      </c>
      <c r="Q3" s="111" t="s">
        <v>134</v>
      </c>
      <c r="R3" s="111" t="s">
        <v>135</v>
      </c>
      <c r="S3" s="111" t="s">
        <v>136</v>
      </c>
      <c r="T3" s="111" t="s">
        <v>137</v>
      </c>
      <c r="U3" s="111" t="s">
        <v>138</v>
      </c>
      <c r="V3" s="111" t="s">
        <v>166</v>
      </c>
      <c r="W3" s="17"/>
    </row>
    <row r="4" spans="1:24" x14ac:dyDescent="0.25">
      <c r="A4" s="250" t="s">
        <v>41</v>
      </c>
      <c r="B4" s="112" t="s">
        <v>152</v>
      </c>
      <c r="C4" s="112" t="s">
        <v>163</v>
      </c>
      <c r="D4" s="112" t="s">
        <v>173</v>
      </c>
      <c r="E4" s="112" t="s">
        <v>163</v>
      </c>
      <c r="F4" s="112" t="s">
        <v>163</v>
      </c>
      <c r="G4" s="112" t="s">
        <v>163</v>
      </c>
      <c r="H4" s="112" t="s">
        <v>153</v>
      </c>
      <c r="I4" s="112" t="s">
        <v>143</v>
      </c>
      <c r="J4" s="112" t="s">
        <v>145</v>
      </c>
      <c r="K4" s="112" t="s">
        <v>149</v>
      </c>
      <c r="L4" s="113">
        <f>'Attributes and levels'!D4</f>
        <v>-8.5901823390783741E-2</v>
      </c>
      <c r="M4" s="113">
        <f>'Attributes and levels'!D7</f>
        <v>0.58174493072022493</v>
      </c>
      <c r="N4" s="113">
        <f>'Attributes and levels'!D10</f>
        <v>0.47682306483633113</v>
      </c>
      <c r="O4" s="113">
        <f>'Attributes and levels'!D13</f>
        <v>2.6947644231652777E-2</v>
      </c>
      <c r="P4" s="113">
        <f>'Attributes and levels'!D16</f>
        <v>-1.1437386653694714E-2</v>
      </c>
      <c r="Q4" s="113">
        <f>'Attributes and levels'!D19</f>
        <v>0.28008648097870059</v>
      </c>
      <c r="R4" s="113">
        <f>'Attributes and levels'!D22</f>
        <v>-0.19452991456309229</v>
      </c>
      <c r="S4" s="113">
        <f>'Attributes and levels'!D24</f>
        <v>-0.35476028345772531</v>
      </c>
      <c r="T4" s="113">
        <f>'Attributes and levels'!D26</f>
        <v>1.8053081041331605</v>
      </c>
      <c r="U4" s="113">
        <f>'Attributes and levels'!D30</f>
        <v>1.3644929110687487</v>
      </c>
      <c r="V4" s="114">
        <f>'Attributes and levels'!D33</f>
        <v>2.5756443416743027</v>
      </c>
      <c r="W4" s="17"/>
    </row>
    <row r="5" spans="1:24" x14ac:dyDescent="0.25">
      <c r="A5" s="251"/>
      <c r="B5" s="83" t="s">
        <v>140</v>
      </c>
      <c r="C5" s="83" t="s">
        <v>164</v>
      </c>
      <c r="D5" s="83" t="s">
        <v>174</v>
      </c>
      <c r="E5" s="83" t="s">
        <v>164</v>
      </c>
      <c r="F5" s="83" t="s">
        <v>164</v>
      </c>
      <c r="G5" s="83" t="s">
        <v>164</v>
      </c>
      <c r="H5" s="83" t="s">
        <v>142</v>
      </c>
      <c r="I5" s="83" t="s">
        <v>144</v>
      </c>
      <c r="J5" s="83" t="s">
        <v>146</v>
      </c>
      <c r="K5" s="83" t="s">
        <v>150</v>
      </c>
      <c r="L5" s="84">
        <f>'Attributes and levels'!D5</f>
        <v>0.81508450167060431</v>
      </c>
      <c r="M5" s="84">
        <f>'Attributes and levels'!D8</f>
        <v>-0.2397579696327426</v>
      </c>
      <c r="N5" s="84">
        <f>'Attributes and levels'!D11</f>
        <v>-8.8716308147953574E-2</v>
      </c>
      <c r="O5" s="84">
        <f>'Attributes and levels'!D14</f>
        <v>0.47469640431753468</v>
      </c>
      <c r="P5" s="84">
        <f>'Attributes and levels'!D17</f>
        <v>0.31709136105301589</v>
      </c>
      <c r="Q5" s="84">
        <f>'Attributes and levels'!D20</f>
        <v>1.8963234458206149E-2</v>
      </c>
      <c r="R5" s="84">
        <f>'Attributes and levels'!D23</f>
        <v>0.19452991456309229</v>
      </c>
      <c r="S5" s="84">
        <f>'Attributes and levels'!D25</f>
        <v>0.35476028345772531</v>
      </c>
      <c r="T5" s="84">
        <f>'Attributes and levels'!D27</f>
        <v>-0.32722029604564573</v>
      </c>
      <c r="U5" s="84">
        <f>'Attributes and levels'!D31</f>
        <v>7.4579204143593134E-2</v>
      </c>
      <c r="V5" s="115"/>
      <c r="W5" s="17"/>
    </row>
    <row r="6" spans="1:24" x14ac:dyDescent="0.25">
      <c r="A6" s="251"/>
      <c r="B6" s="83" t="s">
        <v>139</v>
      </c>
      <c r="C6" s="83" t="s">
        <v>141</v>
      </c>
      <c r="D6" s="83" t="s">
        <v>175</v>
      </c>
      <c r="E6" s="83" t="s">
        <v>141</v>
      </c>
      <c r="F6" s="83" t="s">
        <v>141</v>
      </c>
      <c r="G6" s="83" t="s">
        <v>141</v>
      </c>
      <c r="H6" s="83"/>
      <c r="I6" s="83"/>
      <c r="J6" s="83" t="s">
        <v>147</v>
      </c>
      <c r="K6" s="83" t="s">
        <v>151</v>
      </c>
      <c r="L6" s="84">
        <f>'Attributes and levels'!D6</f>
        <v>-0.72918267827982231</v>
      </c>
      <c r="M6" s="84">
        <f>'Attributes and levels'!D9</f>
        <v>-0.34198696108748133</v>
      </c>
      <c r="N6" s="84">
        <f>'Attributes and levels'!D12</f>
        <v>-0.38810675668837841</v>
      </c>
      <c r="O6" s="84">
        <f>'Attributes and levels'!D15</f>
        <v>-0.50164404854918632</v>
      </c>
      <c r="P6" s="84">
        <f>'Attributes and levels'!D18</f>
        <v>-0.30565397439931907</v>
      </c>
      <c r="Q6" s="84">
        <f>'Attributes and levels'!D21</f>
        <v>-0.29904971543690673</v>
      </c>
      <c r="R6" s="84"/>
      <c r="S6" s="84"/>
      <c r="T6" s="84">
        <f>'Attributes and levels'!D28</f>
        <v>-0.43257828551570832</v>
      </c>
      <c r="U6" s="84">
        <f>'Attributes and levels'!D32</f>
        <v>-1.4390721152123378</v>
      </c>
      <c r="V6" s="115"/>
      <c r="W6" s="17"/>
    </row>
    <row r="7" spans="1:24" ht="15.75" thickBot="1" x14ac:dyDescent="0.3">
      <c r="A7" s="252"/>
      <c r="B7" s="116"/>
      <c r="C7" s="116"/>
      <c r="D7" s="116"/>
      <c r="E7" s="116"/>
      <c r="F7" s="116"/>
      <c r="G7" s="116"/>
      <c r="H7" s="116"/>
      <c r="I7" s="116"/>
      <c r="J7" s="116" t="s">
        <v>148</v>
      </c>
      <c r="K7" s="116"/>
      <c r="L7" s="117"/>
      <c r="M7" s="117"/>
      <c r="N7" s="117"/>
      <c r="O7" s="117"/>
      <c r="P7" s="117"/>
      <c r="Q7" s="117"/>
      <c r="R7" s="117"/>
      <c r="S7" s="117"/>
      <c r="T7" s="117">
        <f>'Attributes and levels'!D29</f>
        <v>-1.0455095225718054</v>
      </c>
      <c r="U7" s="117"/>
      <c r="V7" s="118"/>
      <c r="W7" s="17"/>
    </row>
    <row r="8" spans="1:24" x14ac:dyDescent="0.25">
      <c r="A8" s="250" t="s">
        <v>42</v>
      </c>
      <c r="B8" s="112" t="s">
        <v>152</v>
      </c>
      <c r="C8" s="112" t="s">
        <v>163</v>
      </c>
      <c r="D8" s="112" t="s">
        <v>173</v>
      </c>
      <c r="E8" s="112" t="s">
        <v>163</v>
      </c>
      <c r="F8" s="112" t="s">
        <v>163</v>
      </c>
      <c r="G8" s="112" t="s">
        <v>163</v>
      </c>
      <c r="H8" s="112" t="s">
        <v>153</v>
      </c>
      <c r="I8" s="112" t="s">
        <v>143</v>
      </c>
      <c r="J8" s="112" t="s">
        <v>145</v>
      </c>
      <c r="K8" s="112" t="s">
        <v>149</v>
      </c>
      <c r="L8" s="113">
        <f>'Attributes and levels'!E4</f>
        <v>-0.32221054921133424</v>
      </c>
      <c r="M8" s="113">
        <f>'Attributes and levels'!E7</f>
        <v>0.69193168624461998</v>
      </c>
      <c r="N8" s="113">
        <f>'Attributes and levels'!E10</f>
        <v>0.57470933537824875</v>
      </c>
      <c r="O8" s="113">
        <f>'Attributes and levels'!E13</f>
        <v>0.66764784762389517</v>
      </c>
      <c r="P8" s="113">
        <f>'Attributes and levels'!E16</f>
        <v>0.50956343328681308</v>
      </c>
      <c r="Q8" s="113">
        <f>'Attributes and levels'!E19</f>
        <v>0.59008065581066893</v>
      </c>
      <c r="R8" s="113">
        <f>'Attributes and levels'!E22</f>
        <v>-0.18374734504608323</v>
      </c>
      <c r="S8" s="113">
        <f>'Attributes and levels'!E24</f>
        <v>-0.36397704879166992</v>
      </c>
      <c r="T8" s="113">
        <f>'Attributes and levels'!E26</f>
        <v>2.2189618912974871</v>
      </c>
      <c r="U8" s="113">
        <f>'Attributes and levels'!E30</f>
        <v>1.6928864083986399</v>
      </c>
      <c r="V8" s="114">
        <f>'Attributes and levels'!E33</f>
        <v>-2.3314782556994458</v>
      </c>
      <c r="W8" s="17"/>
    </row>
    <row r="9" spans="1:24" x14ac:dyDescent="0.25">
      <c r="A9" s="251"/>
      <c r="B9" s="83" t="s">
        <v>140</v>
      </c>
      <c r="C9" s="83" t="s">
        <v>164</v>
      </c>
      <c r="D9" s="83" t="s">
        <v>174</v>
      </c>
      <c r="E9" s="83" t="s">
        <v>164</v>
      </c>
      <c r="F9" s="83" t="s">
        <v>164</v>
      </c>
      <c r="G9" s="83" t="s">
        <v>164</v>
      </c>
      <c r="H9" s="83" t="s">
        <v>142</v>
      </c>
      <c r="I9" s="83" t="s">
        <v>144</v>
      </c>
      <c r="J9" s="83" t="s">
        <v>146</v>
      </c>
      <c r="K9" s="83" t="s">
        <v>150</v>
      </c>
      <c r="L9" s="84">
        <f>'Attributes and levels'!E5</f>
        <v>0.58621892201568837</v>
      </c>
      <c r="M9" s="84">
        <f>'Attributes and levels'!E8</f>
        <v>-0.27940016400522422</v>
      </c>
      <c r="N9" s="84">
        <f>'Attributes and levels'!E11</f>
        <v>0.42684198920344607</v>
      </c>
      <c r="O9" s="84">
        <f>'Attributes and levels'!E14</f>
        <v>7.063317262782294E-2</v>
      </c>
      <c r="P9" s="84">
        <f>'Attributes and levels'!E17</f>
        <v>-0.10412464834595431</v>
      </c>
      <c r="Q9" s="84">
        <f>'Attributes and levels'!E20</f>
        <v>-0.14043470371176017</v>
      </c>
      <c r="R9" s="84">
        <f>'Attributes and levels'!E23</f>
        <v>0.18374734504608323</v>
      </c>
      <c r="S9" s="84">
        <f>'Attributes and levels'!E25</f>
        <v>0.36397704879166992</v>
      </c>
      <c r="T9" s="84">
        <f>'Attributes and levels'!E27</f>
        <v>-0.73090866234874674</v>
      </c>
      <c r="U9" s="84">
        <f>'Attributes and levels'!E31</f>
        <v>0.16244467764001297</v>
      </c>
      <c r="V9" s="115"/>
      <c r="W9" s="17"/>
      <c r="X9" s="17"/>
    </row>
    <row r="10" spans="1:24" x14ac:dyDescent="0.25">
      <c r="A10" s="251"/>
      <c r="B10" s="83" t="s">
        <v>139</v>
      </c>
      <c r="C10" s="83" t="s">
        <v>141</v>
      </c>
      <c r="D10" s="83" t="s">
        <v>175</v>
      </c>
      <c r="E10" s="83" t="s">
        <v>141</v>
      </c>
      <c r="F10" s="83" t="s">
        <v>141</v>
      </c>
      <c r="G10" s="83" t="s">
        <v>141</v>
      </c>
      <c r="H10" s="83"/>
      <c r="I10" s="83"/>
      <c r="J10" s="83" t="s">
        <v>147</v>
      </c>
      <c r="K10" s="83" t="s">
        <v>151</v>
      </c>
      <c r="L10" s="84">
        <f>'Attributes and levels'!E6</f>
        <v>-0.26400837280435557</v>
      </c>
      <c r="M10" s="84">
        <f>'Attributes and levels'!E9</f>
        <v>-0.41253152223939538</v>
      </c>
      <c r="N10" s="84">
        <f>'Attributes and levels'!E12</f>
        <v>-1.0015513245816934</v>
      </c>
      <c r="O10" s="84">
        <f>'Attributes and levels'!E15</f>
        <v>-0.73828102025171916</v>
      </c>
      <c r="P10" s="84">
        <f>'Attributes and levels'!E18</f>
        <v>-0.40543878494085761</v>
      </c>
      <c r="Q10" s="84">
        <f>'Attributes and levels'!E21</f>
        <v>-0.4496459520989104</v>
      </c>
      <c r="R10" s="84"/>
      <c r="S10" s="84"/>
      <c r="T10" s="84">
        <f>'Attributes and levels'!E28</f>
        <v>-0.62396980559413495</v>
      </c>
      <c r="U10" s="84">
        <f>'Attributes and levels'!E32</f>
        <v>-1.8553310860386556</v>
      </c>
      <c r="V10" s="115"/>
      <c r="W10" s="17"/>
      <c r="X10" s="17"/>
    </row>
    <row r="11" spans="1:24" ht="15.75" thickBot="1" x14ac:dyDescent="0.3">
      <c r="A11" s="252"/>
      <c r="B11" s="116"/>
      <c r="C11" s="116"/>
      <c r="D11" s="116"/>
      <c r="E11" s="116"/>
      <c r="F11" s="116"/>
      <c r="G11" s="116"/>
      <c r="H11" s="116"/>
      <c r="I11" s="116"/>
      <c r="J11" s="116" t="s">
        <v>148</v>
      </c>
      <c r="K11" s="116"/>
      <c r="L11" s="117"/>
      <c r="M11" s="117"/>
      <c r="N11" s="117"/>
      <c r="O11" s="117"/>
      <c r="P11" s="117"/>
      <c r="Q11" s="117"/>
      <c r="R11" s="117"/>
      <c r="S11" s="117"/>
      <c r="T11" s="117">
        <f>'Attributes and levels'!E29</f>
        <v>-0.86408342335460542</v>
      </c>
      <c r="U11" s="117"/>
      <c r="V11" s="118"/>
      <c r="W11" s="17"/>
      <c r="X11" s="17"/>
    </row>
    <row r="12" spans="1:24" x14ac:dyDescent="0.25">
      <c r="A12" s="250" t="s">
        <v>58</v>
      </c>
      <c r="B12" s="112" t="s">
        <v>152</v>
      </c>
      <c r="C12" s="112" t="s">
        <v>163</v>
      </c>
      <c r="D12" s="112" t="s">
        <v>173</v>
      </c>
      <c r="E12" s="112" t="s">
        <v>163</v>
      </c>
      <c r="F12" s="112" t="s">
        <v>163</v>
      </c>
      <c r="G12" s="112" t="s">
        <v>163</v>
      </c>
      <c r="H12" s="112" t="s">
        <v>153</v>
      </c>
      <c r="I12" s="112" t="s">
        <v>143</v>
      </c>
      <c r="J12" s="112" t="s">
        <v>145</v>
      </c>
      <c r="K12" s="112" t="s">
        <v>149</v>
      </c>
      <c r="L12" s="113">
        <f>'Attributes and levels'!F4</f>
        <v>-0.29225786933063014</v>
      </c>
      <c r="M12" s="113">
        <f>'Attributes and levels'!F7</f>
        <v>0.98591911313740677</v>
      </c>
      <c r="N12" s="113">
        <f>'Attributes and levels'!F10</f>
        <v>0.58549628759865746</v>
      </c>
      <c r="O12" s="113">
        <f>'Attributes and levels'!F13</f>
        <v>0.39727742252350434</v>
      </c>
      <c r="P12" s="113">
        <f>'Attributes and levels'!F16</f>
        <v>0.88367758156783494</v>
      </c>
      <c r="Q12" s="113">
        <f>'Attributes and levels'!F19</f>
        <v>0.33927104635210015</v>
      </c>
      <c r="R12" s="113">
        <f>'Attributes and levels'!F22</f>
        <v>-0.31834753149661488</v>
      </c>
      <c r="S12" s="113">
        <f>'Attributes and levels'!F24</f>
        <v>-0.22984211160868534</v>
      </c>
      <c r="T12" s="113">
        <f>'Attributes and levels'!F26</f>
        <v>1.7265185001926531</v>
      </c>
      <c r="U12" s="113">
        <f>'Attributes and levels'!F30</f>
        <v>1.4317286749493092</v>
      </c>
      <c r="V12" s="114">
        <f>'Attributes and levels'!F33</f>
        <v>-1.8901526236050497</v>
      </c>
      <c r="W12" s="17"/>
      <c r="X12" s="17"/>
    </row>
    <row r="13" spans="1:24" x14ac:dyDescent="0.25">
      <c r="A13" s="251"/>
      <c r="B13" s="83" t="s">
        <v>140</v>
      </c>
      <c r="C13" s="83" t="s">
        <v>164</v>
      </c>
      <c r="D13" s="83" t="s">
        <v>174</v>
      </c>
      <c r="E13" s="83" t="s">
        <v>164</v>
      </c>
      <c r="F13" s="83" t="s">
        <v>164</v>
      </c>
      <c r="G13" s="83" t="s">
        <v>164</v>
      </c>
      <c r="H13" s="83" t="s">
        <v>142</v>
      </c>
      <c r="I13" s="83" t="s">
        <v>144</v>
      </c>
      <c r="J13" s="83" t="s">
        <v>146</v>
      </c>
      <c r="K13" s="83" t="s">
        <v>150</v>
      </c>
      <c r="L13" s="84">
        <f>'Attributes and levels'!F5</f>
        <v>0.38638994372031021</v>
      </c>
      <c r="M13" s="84">
        <f>'Attributes and levels'!F8</f>
        <v>-0.30363066496793722</v>
      </c>
      <c r="N13" s="84">
        <f>'Attributes and levels'!F11</f>
        <v>0.31544531202221071</v>
      </c>
      <c r="O13" s="84">
        <f>'Attributes and levels'!F14</f>
        <v>3.9872174059744622E-2</v>
      </c>
      <c r="P13" s="84">
        <f>'Attributes and levels'!F17</f>
        <v>-0.27489492163060181</v>
      </c>
      <c r="Q13" s="84">
        <f>'Attributes and levels'!F20</f>
        <v>9.3449977846992022E-3</v>
      </c>
      <c r="R13" s="84">
        <f>'Attributes and levels'!F23</f>
        <v>0.31834753149661488</v>
      </c>
      <c r="S13" s="84">
        <f>'Attributes and levels'!F25</f>
        <v>0.22984211160868534</v>
      </c>
      <c r="T13" s="84">
        <f>'Attributes and levels'!F27</f>
        <v>-0.31317749453063498</v>
      </c>
      <c r="U13" s="84">
        <f>'Attributes and levels'!F31</f>
        <v>0.3164004957321197</v>
      </c>
      <c r="V13" s="115"/>
      <c r="W13" s="17"/>
      <c r="X13" s="17"/>
    </row>
    <row r="14" spans="1:24" x14ac:dyDescent="0.25">
      <c r="A14" s="251"/>
      <c r="B14" s="83" t="s">
        <v>139</v>
      </c>
      <c r="C14" s="83" t="s">
        <v>141</v>
      </c>
      <c r="D14" s="83" t="s">
        <v>175</v>
      </c>
      <c r="E14" s="83" t="s">
        <v>141</v>
      </c>
      <c r="F14" s="83" t="s">
        <v>141</v>
      </c>
      <c r="G14" s="83" t="s">
        <v>141</v>
      </c>
      <c r="H14" s="83"/>
      <c r="I14" s="83"/>
      <c r="J14" s="83" t="s">
        <v>147</v>
      </c>
      <c r="K14" s="83" t="s">
        <v>151</v>
      </c>
      <c r="L14" s="84">
        <f>'Attributes and levels'!F6</f>
        <v>-9.4132074389682185E-2</v>
      </c>
      <c r="M14" s="84">
        <f>'Attributes and levels'!F9</f>
        <v>-0.68228844816946788</v>
      </c>
      <c r="N14" s="84">
        <f>'Attributes and levels'!F12</f>
        <v>-0.90094159962086862</v>
      </c>
      <c r="O14" s="84">
        <f>'Attributes and levels'!F15</f>
        <v>-0.43714959658324865</v>
      </c>
      <c r="P14" s="84">
        <f>'Attributes and levels'!F18</f>
        <v>-0.6087826599372349</v>
      </c>
      <c r="Q14" s="84">
        <f>'Attributes and levels'!F21</f>
        <v>-0.3486160441367992</v>
      </c>
      <c r="R14" s="84"/>
      <c r="S14" s="84"/>
      <c r="T14" s="84">
        <f>'Attributes and levels'!F28</f>
        <v>-0.52042905383088911</v>
      </c>
      <c r="U14" s="84">
        <f>'Attributes and levels'!F32</f>
        <v>-1.7481291706814288</v>
      </c>
      <c r="V14" s="115"/>
      <c r="W14" s="17"/>
      <c r="X14" s="17"/>
    </row>
    <row r="15" spans="1:24" ht="15.75" thickBot="1" x14ac:dyDescent="0.3">
      <c r="A15" s="252"/>
      <c r="B15" s="116"/>
      <c r="C15" s="116"/>
      <c r="D15" s="116"/>
      <c r="E15" s="116"/>
      <c r="F15" s="116"/>
      <c r="G15" s="116"/>
      <c r="H15" s="116"/>
      <c r="I15" s="116"/>
      <c r="J15" s="116" t="s">
        <v>148</v>
      </c>
      <c r="K15" s="116"/>
      <c r="L15" s="117"/>
      <c r="M15" s="117"/>
      <c r="N15" s="117"/>
      <c r="O15" s="117"/>
      <c r="P15" s="117"/>
      <c r="Q15" s="117"/>
      <c r="R15" s="117"/>
      <c r="S15" s="117"/>
      <c r="T15" s="117">
        <f>'Attributes and levels'!F29</f>
        <v>-0.89291195183113314</v>
      </c>
      <c r="U15" s="117"/>
      <c r="V15" s="118"/>
      <c r="W15" s="17"/>
      <c r="X15" s="17"/>
    </row>
    <row r="16" spans="1:24" x14ac:dyDescent="0.25">
      <c r="A16" s="250" t="s">
        <v>83</v>
      </c>
      <c r="B16" s="112" t="s">
        <v>152</v>
      </c>
      <c r="C16" s="112" t="s">
        <v>163</v>
      </c>
      <c r="D16" s="112" t="s">
        <v>173</v>
      </c>
      <c r="E16" s="112" t="s">
        <v>163</v>
      </c>
      <c r="F16" s="112" t="s">
        <v>163</v>
      </c>
      <c r="G16" s="112" t="s">
        <v>163</v>
      </c>
      <c r="H16" s="112" t="s">
        <v>153</v>
      </c>
      <c r="I16" s="112" t="s">
        <v>143</v>
      </c>
      <c r="J16" s="112" t="s">
        <v>145</v>
      </c>
      <c r="K16" s="112" t="s">
        <v>149</v>
      </c>
      <c r="L16" s="113">
        <f>'Attributes and levels'!H4</f>
        <v>-0.101819316510629</v>
      </c>
      <c r="M16" s="113">
        <f>'Attributes and levels'!H7</f>
        <v>8.6834681897965393E-2</v>
      </c>
      <c r="N16" s="113">
        <f>'Attributes and levels'!H10</f>
        <v>3.7891527396141801E-2</v>
      </c>
      <c r="O16" s="113">
        <f>'Attributes and levels'!H13</f>
        <v>0.12756488968645799</v>
      </c>
      <c r="P16" s="113">
        <f>'Attributes and levels'!H16</f>
        <v>5.1817415066076601E-2</v>
      </c>
      <c r="Q16" s="113">
        <f>'Attributes and levels'!H19</f>
        <v>0.103982233880719</v>
      </c>
      <c r="R16" s="113">
        <f>'Attributes and levels'!H22</f>
        <v>-9.8902311599416606E-2</v>
      </c>
      <c r="S16" s="113">
        <f>'Attributes and levels'!H24</f>
        <v>-6.08732059460243E-2</v>
      </c>
      <c r="T16" s="113">
        <f>'Attributes and levels'!H26</f>
        <v>0.31119384235998199</v>
      </c>
      <c r="U16" s="113">
        <f>'Attributes and levels'!H30</f>
        <v>0.35421136149533</v>
      </c>
      <c r="V16" s="114">
        <f>'Attributes and levels'!H33</f>
        <v>1.00256358276156</v>
      </c>
      <c r="W16" s="17"/>
      <c r="X16" s="17"/>
    </row>
    <row r="17" spans="1:30" x14ac:dyDescent="0.25">
      <c r="A17" s="251"/>
      <c r="B17" s="83" t="s">
        <v>140</v>
      </c>
      <c r="C17" s="83" t="s">
        <v>164</v>
      </c>
      <c r="D17" s="83" t="s">
        <v>174</v>
      </c>
      <c r="E17" s="83" t="s">
        <v>164</v>
      </c>
      <c r="F17" s="83" t="s">
        <v>164</v>
      </c>
      <c r="G17" s="83" t="s">
        <v>164</v>
      </c>
      <c r="H17" s="83" t="s">
        <v>142</v>
      </c>
      <c r="I17" s="83" t="s">
        <v>144</v>
      </c>
      <c r="J17" s="83" t="s">
        <v>146</v>
      </c>
      <c r="K17" s="83" t="s">
        <v>150</v>
      </c>
      <c r="L17" s="84">
        <f>'Attributes and levels'!H5</f>
        <v>0.151800034088244</v>
      </c>
      <c r="M17" s="84">
        <f>'Attributes and levels'!H8</f>
        <v>-8.7794708677010995E-3</v>
      </c>
      <c r="N17" s="84">
        <f>'Attributes and levels'!H11</f>
        <v>1.5111081201193199E-2</v>
      </c>
      <c r="O17" s="84">
        <f>'Attributes and levels'!H14</f>
        <v>6.0658508024176702E-2</v>
      </c>
      <c r="P17" s="84">
        <f>'Attributes and levels'!H17</f>
        <v>-4.7488109380258698E-4</v>
      </c>
      <c r="Q17" s="84">
        <f>'Attributes and levels'!H20</f>
        <v>-2.5423058340467802E-2</v>
      </c>
      <c r="R17" s="84">
        <f>'Attributes and levels'!H23</f>
        <v>9.8902311599416606E-2</v>
      </c>
      <c r="S17" s="84">
        <f>'Attributes and levels'!H25</f>
        <v>6.08732059460243E-2</v>
      </c>
      <c r="T17" s="84">
        <f>'Attributes and levels'!H27</f>
        <v>-0.121917257759979</v>
      </c>
      <c r="U17" s="84">
        <f>'Attributes and levels'!H31</f>
        <v>6.53077047296486E-2</v>
      </c>
      <c r="V17" s="115"/>
      <c r="W17" s="17"/>
      <c r="X17" s="17"/>
    </row>
    <row r="18" spans="1:30" x14ac:dyDescent="0.25">
      <c r="A18" s="251"/>
      <c r="B18" s="83" t="s">
        <v>139</v>
      </c>
      <c r="C18" s="83" t="s">
        <v>141</v>
      </c>
      <c r="D18" s="83" t="s">
        <v>175</v>
      </c>
      <c r="E18" s="83" t="s">
        <v>141</v>
      </c>
      <c r="F18" s="83" t="s">
        <v>141</v>
      </c>
      <c r="G18" s="83" t="s">
        <v>141</v>
      </c>
      <c r="H18" s="83"/>
      <c r="I18" s="83"/>
      <c r="J18" s="83" t="s">
        <v>147</v>
      </c>
      <c r="K18" s="83" t="s">
        <v>151</v>
      </c>
      <c r="L18" s="84">
        <f>'Attributes and levels'!H6</f>
        <v>-4.9980717577614298E-2</v>
      </c>
      <c r="M18" s="84">
        <f>'Attributes and levels'!H9</f>
        <v>-7.8055211030264304E-2</v>
      </c>
      <c r="N18" s="84">
        <f>'Attributes and levels'!H12</f>
        <v>-5.3002608597335001E-2</v>
      </c>
      <c r="O18" s="84">
        <f>'Attributes and levels'!H15</f>
        <v>-0.18822339771063501</v>
      </c>
      <c r="P18" s="84">
        <f>'Attributes and levels'!H18</f>
        <v>-5.1342533972274E-2</v>
      </c>
      <c r="Q18" s="84">
        <f>'Attributes and levels'!H21</f>
        <v>-7.85591755402512E-2</v>
      </c>
      <c r="R18" s="84"/>
      <c r="S18" s="84"/>
      <c r="T18" s="84">
        <f>'Attributes and levels'!H28</f>
        <v>-3.0499408353593601E-2</v>
      </c>
      <c r="U18" s="84">
        <f>'Attributes and levels'!H32</f>
        <v>-0.41951906622497898</v>
      </c>
      <c r="V18" s="115"/>
      <c r="W18" s="17"/>
      <c r="X18" s="17"/>
    </row>
    <row r="19" spans="1:30" ht="15.75" thickBot="1" x14ac:dyDescent="0.3">
      <c r="A19" s="252"/>
      <c r="B19" s="116"/>
      <c r="C19" s="116"/>
      <c r="D19" s="116"/>
      <c r="E19" s="116"/>
      <c r="F19" s="116"/>
      <c r="G19" s="116"/>
      <c r="H19" s="116"/>
      <c r="I19" s="116"/>
      <c r="J19" s="116" t="s">
        <v>148</v>
      </c>
      <c r="K19" s="116"/>
      <c r="L19" s="117"/>
      <c r="M19" s="117"/>
      <c r="N19" s="117"/>
      <c r="O19" s="117"/>
      <c r="P19" s="117"/>
      <c r="Q19" s="117"/>
      <c r="R19" s="117"/>
      <c r="S19" s="117"/>
      <c r="T19" s="117">
        <f>'Attributes and levels'!H29</f>
        <v>-0.158777176246409</v>
      </c>
      <c r="U19" s="117"/>
      <c r="V19" s="118"/>
      <c r="W19" s="17"/>
      <c r="X19" s="17"/>
    </row>
    <row r="20" spans="1:30" x14ac:dyDescent="0.25">
      <c r="A20" s="250" t="s">
        <v>84</v>
      </c>
      <c r="B20" s="112" t="s">
        <v>152</v>
      </c>
      <c r="C20" s="112" t="s">
        <v>163</v>
      </c>
      <c r="D20" s="112" t="s">
        <v>173</v>
      </c>
      <c r="E20" s="112" t="s">
        <v>163</v>
      </c>
      <c r="F20" s="112" t="s">
        <v>163</v>
      </c>
      <c r="G20" s="112" t="s">
        <v>163</v>
      </c>
      <c r="H20" s="112" t="s">
        <v>153</v>
      </c>
      <c r="I20" s="112" t="s">
        <v>143</v>
      </c>
      <c r="J20" s="112" t="s">
        <v>145</v>
      </c>
      <c r="K20" s="112" t="s">
        <v>149</v>
      </c>
      <c r="L20" s="113">
        <f>'Attributes and levels'!I4</f>
        <v>7.9336168028507504E-4</v>
      </c>
      <c r="M20" s="113">
        <f>'Attributes and levels'!I7</f>
        <v>0.22347988270570601</v>
      </c>
      <c r="N20" s="113">
        <f>'Attributes and levels'!I10</f>
        <v>0.104319891395559</v>
      </c>
      <c r="O20" s="113">
        <f>'Attributes and levels'!I13</f>
        <v>0.12633332373832001</v>
      </c>
      <c r="P20" s="113">
        <f>'Attributes and levels'!I16</f>
        <v>9.4221763306880799E-2</v>
      </c>
      <c r="Q20" s="113">
        <f>'Attributes and levels'!I19</f>
        <v>0.14612992038979</v>
      </c>
      <c r="R20" s="113">
        <f>'Attributes and levels'!I22</f>
        <v>-9.5816837496247795E-2</v>
      </c>
      <c r="S20" s="113">
        <f>'Attributes and levels'!I24</f>
        <v>-9.7548714442900003E-2</v>
      </c>
      <c r="T20" s="113">
        <f>'Attributes and levels'!I26</f>
        <v>0.473882027438428</v>
      </c>
      <c r="U20" s="113">
        <f>'Attributes and levels'!I30</f>
        <v>0.43522810103489901</v>
      </c>
      <c r="V20" s="114">
        <f>'Attributes and levels'!I33</f>
        <v>-0.65065971903477005</v>
      </c>
      <c r="W20" s="17"/>
      <c r="X20" s="17"/>
    </row>
    <row r="21" spans="1:30" x14ac:dyDescent="0.25">
      <c r="A21" s="251"/>
      <c r="B21" s="83" t="s">
        <v>140</v>
      </c>
      <c r="C21" s="83" t="s">
        <v>164</v>
      </c>
      <c r="D21" s="83" t="s">
        <v>174</v>
      </c>
      <c r="E21" s="83" t="s">
        <v>164</v>
      </c>
      <c r="F21" s="83" t="s">
        <v>164</v>
      </c>
      <c r="G21" s="83" t="s">
        <v>164</v>
      </c>
      <c r="H21" s="83" t="s">
        <v>142</v>
      </c>
      <c r="I21" s="83" t="s">
        <v>144</v>
      </c>
      <c r="J21" s="83" t="s">
        <v>146</v>
      </c>
      <c r="K21" s="83" t="s">
        <v>150</v>
      </c>
      <c r="L21" s="84">
        <f>'Attributes and levels'!I5</f>
        <v>7.0947406052671705E-2</v>
      </c>
      <c r="M21" s="84">
        <f>'Attributes and levels'!I8</f>
        <v>-9.3118771197194E-2</v>
      </c>
      <c r="N21" s="84">
        <f>'Attributes and levels'!I11</f>
        <v>0.105697369993197</v>
      </c>
      <c r="O21" s="84">
        <f>'Attributes and levels'!I14</f>
        <v>0.112515318216574</v>
      </c>
      <c r="P21" s="84">
        <f>'Attributes and levels'!I17</f>
        <v>8.4897403058532495E-2</v>
      </c>
      <c r="Q21" s="84">
        <f>'Attributes and levels'!I20</f>
        <v>-9.4545192846099205E-2</v>
      </c>
      <c r="R21" s="84">
        <f>'Attributes and levels'!I23</f>
        <v>9.5816837496247795E-2</v>
      </c>
      <c r="S21" s="84">
        <f>'Attributes and levels'!I25</f>
        <v>9.7548714442900003E-2</v>
      </c>
      <c r="T21" s="84">
        <f>'Attributes and levels'!I27</f>
        <v>-0.13203729440475101</v>
      </c>
      <c r="U21" s="84">
        <f>'Attributes and levels'!I31</f>
        <v>0.13340066419802199</v>
      </c>
      <c r="V21" s="115"/>
      <c r="W21" s="17"/>
      <c r="X21" s="17"/>
    </row>
    <row r="22" spans="1:30" x14ac:dyDescent="0.25">
      <c r="A22" s="251"/>
      <c r="B22" s="83" t="s">
        <v>139</v>
      </c>
      <c r="C22" s="83" t="s">
        <v>141</v>
      </c>
      <c r="D22" s="83" t="s">
        <v>175</v>
      </c>
      <c r="E22" s="83" t="s">
        <v>141</v>
      </c>
      <c r="F22" s="83" t="s">
        <v>141</v>
      </c>
      <c r="G22" s="83" t="s">
        <v>141</v>
      </c>
      <c r="H22" s="83"/>
      <c r="I22" s="83"/>
      <c r="J22" s="83" t="s">
        <v>147</v>
      </c>
      <c r="K22" s="83" t="s">
        <v>151</v>
      </c>
      <c r="L22" s="84">
        <f>'Attributes and levels'!I6</f>
        <v>-7.1740767732956803E-2</v>
      </c>
      <c r="M22" s="84">
        <f>'Attributes and levels'!I9</f>
        <v>-0.13036111150851201</v>
      </c>
      <c r="N22" s="84">
        <f>'Attributes and levels'!I12</f>
        <v>-0.21001726138875601</v>
      </c>
      <c r="O22" s="84">
        <f>'Attributes and levels'!I15</f>
        <v>-0.238848641954894</v>
      </c>
      <c r="P22" s="84">
        <f>'Attributes and levels'!I18</f>
        <v>-0.179119166365413</v>
      </c>
      <c r="Q22" s="84">
        <f>'Attributes and levels'!I21</f>
        <v>-5.1584727543691297E-2</v>
      </c>
      <c r="R22" s="84"/>
      <c r="S22" s="84"/>
      <c r="T22" s="84">
        <f>'Attributes and levels'!I28</f>
        <v>-0.10534136278961399</v>
      </c>
      <c r="U22" s="84">
        <f>'Attributes and levels'!I32</f>
        <v>-0.56862876523292105</v>
      </c>
      <c r="V22" s="115"/>
      <c r="W22" s="17"/>
      <c r="X22" s="17"/>
    </row>
    <row r="23" spans="1:30" ht="15.75" thickBot="1" x14ac:dyDescent="0.3">
      <c r="A23" s="252"/>
      <c r="B23" s="116"/>
      <c r="C23" s="116"/>
      <c r="D23" s="116"/>
      <c r="E23" s="116"/>
      <c r="F23" s="116"/>
      <c r="G23" s="116"/>
      <c r="H23" s="116"/>
      <c r="I23" s="116"/>
      <c r="J23" s="116" t="s">
        <v>148</v>
      </c>
      <c r="K23" s="116"/>
      <c r="L23" s="117"/>
      <c r="M23" s="117"/>
      <c r="N23" s="117"/>
      <c r="O23" s="117"/>
      <c r="P23" s="117"/>
      <c r="Q23" s="117"/>
      <c r="R23" s="117"/>
      <c r="S23" s="117"/>
      <c r="T23" s="117">
        <f>'Attributes and levels'!I29</f>
        <v>-0.23650337024406301</v>
      </c>
      <c r="U23" s="117"/>
      <c r="V23" s="118"/>
      <c r="W23" s="17"/>
      <c r="X23" s="17"/>
    </row>
    <row r="24" spans="1:30" x14ac:dyDescent="0.25">
      <c r="A24" s="250" t="s">
        <v>85</v>
      </c>
      <c r="B24" s="112" t="s">
        <v>152</v>
      </c>
      <c r="C24" s="112" t="s">
        <v>163</v>
      </c>
      <c r="D24" s="112" t="s">
        <v>173</v>
      </c>
      <c r="E24" s="112" t="s">
        <v>163</v>
      </c>
      <c r="F24" s="112" t="s">
        <v>163</v>
      </c>
      <c r="G24" s="112" t="s">
        <v>163</v>
      </c>
      <c r="H24" s="112" t="s">
        <v>153</v>
      </c>
      <c r="I24" s="112" t="s">
        <v>143</v>
      </c>
      <c r="J24" s="112" t="s">
        <v>145</v>
      </c>
      <c r="K24" s="112" t="s">
        <v>149</v>
      </c>
      <c r="L24" s="113">
        <f>'Attributes and levels'!J4</f>
        <v>1.44009155566276E-2</v>
      </c>
      <c r="M24" s="113">
        <f>'Attributes and levels'!J7</f>
        <v>0.24054154436567601</v>
      </c>
      <c r="N24" s="113">
        <f>'Attributes and levels'!J10</f>
        <v>8.7554004287148504E-2</v>
      </c>
      <c r="O24" s="113">
        <f>'Attributes and levels'!J13</f>
        <v>0.12524890003029401</v>
      </c>
      <c r="P24" s="113">
        <f>'Attributes and levels'!J16</f>
        <v>0.118330123084702</v>
      </c>
      <c r="Q24" s="113">
        <f>'Attributes and levels'!J19</f>
        <v>0.13221789291004399</v>
      </c>
      <c r="R24" s="113">
        <f>'Attributes and levels'!J22</f>
        <v>-4.5628785193299097E-2</v>
      </c>
      <c r="S24" s="113">
        <f>'Attributes and levels'!J24</f>
        <v>-7.9139342718362801E-2</v>
      </c>
      <c r="T24" s="113">
        <f>'Attributes and levels'!J26</f>
        <v>0.36354991283300397</v>
      </c>
      <c r="U24" s="113">
        <f>'Attributes and levels'!J30</f>
        <v>0.34856824406025799</v>
      </c>
      <c r="V24" s="114">
        <f>'Attributes and levels'!J33</f>
        <v>-7.4793472041300504E-2</v>
      </c>
      <c r="W24" s="17"/>
      <c r="X24" s="17"/>
    </row>
    <row r="25" spans="1:30" x14ac:dyDescent="0.25">
      <c r="A25" s="251"/>
      <c r="B25" s="83" t="s">
        <v>140</v>
      </c>
      <c r="C25" s="83" t="s">
        <v>164</v>
      </c>
      <c r="D25" s="83" t="s">
        <v>174</v>
      </c>
      <c r="E25" s="83" t="s">
        <v>164</v>
      </c>
      <c r="F25" s="83" t="s">
        <v>164</v>
      </c>
      <c r="G25" s="83" t="s">
        <v>164</v>
      </c>
      <c r="H25" s="83" t="s">
        <v>142</v>
      </c>
      <c r="I25" s="83" t="s">
        <v>144</v>
      </c>
      <c r="J25" s="83" t="s">
        <v>146</v>
      </c>
      <c r="K25" s="83" t="s">
        <v>150</v>
      </c>
      <c r="L25" s="84">
        <f>'Attributes and levels'!J5</f>
        <v>6.1315132844242998E-4</v>
      </c>
      <c r="M25" s="84">
        <f>'Attributes and levels'!J8</f>
        <v>-8.4424974920338805E-2</v>
      </c>
      <c r="N25" s="84">
        <f>'Attributes and levels'!J11</f>
        <v>8.8495612136624602E-2</v>
      </c>
      <c r="O25" s="84">
        <f>'Attributes and levels'!J14</f>
        <v>9.4164040080115294E-2</v>
      </c>
      <c r="P25" s="84">
        <f>'Attributes and levels'!J17</f>
        <v>-4.64478484454647E-2</v>
      </c>
      <c r="Q25" s="84">
        <f>'Attributes and levels'!J20</f>
        <v>1.8394344647559301E-2</v>
      </c>
      <c r="R25" s="84">
        <f>'Attributes and levels'!J23</f>
        <v>4.5628785193299097E-2</v>
      </c>
      <c r="S25" s="84">
        <f>'Attributes and levels'!J25</f>
        <v>7.9139342718362801E-2</v>
      </c>
      <c r="T25" s="84">
        <f>'Attributes and levels'!J27</f>
        <v>-5.7518887008095897E-2</v>
      </c>
      <c r="U25" s="84">
        <f>'Attributes and levels'!J31</f>
        <v>4.11843199721652E-2</v>
      </c>
      <c r="V25" s="115"/>
      <c r="W25" s="17"/>
      <c r="X25" s="17"/>
    </row>
    <row r="26" spans="1:30" x14ac:dyDescent="0.25">
      <c r="A26" s="251"/>
      <c r="B26" s="83" t="s">
        <v>139</v>
      </c>
      <c r="C26" s="83" t="s">
        <v>141</v>
      </c>
      <c r="D26" s="83" t="s">
        <v>175</v>
      </c>
      <c r="E26" s="83" t="s">
        <v>141</v>
      </c>
      <c r="F26" s="83" t="s">
        <v>141</v>
      </c>
      <c r="G26" s="83" t="s">
        <v>141</v>
      </c>
      <c r="H26" s="83"/>
      <c r="I26" s="83"/>
      <c r="J26" s="83" t="s">
        <v>147</v>
      </c>
      <c r="K26" s="83" t="s">
        <v>151</v>
      </c>
      <c r="L26" s="84">
        <f>'Attributes and levels'!J6</f>
        <v>-1.50140668850701E-2</v>
      </c>
      <c r="M26" s="84">
        <f>'Attributes and levels'!J9</f>
        <v>-0.156116569445337</v>
      </c>
      <c r="N26" s="84">
        <f>'Attributes and levels'!J12</f>
        <v>-0.17604961642377301</v>
      </c>
      <c r="O26" s="84">
        <f>'Attributes and levels'!J15</f>
        <v>-0.21941294011040899</v>
      </c>
      <c r="P26" s="84">
        <f>'Attributes and levels'!J18</f>
        <v>-7.1882274639237506E-2</v>
      </c>
      <c r="Q26" s="84">
        <f>'Attributes and levels'!J21</f>
        <v>-0.150612237557604</v>
      </c>
      <c r="R26" s="84"/>
      <c r="S26" s="84"/>
      <c r="T26" s="84">
        <f>'Attributes and levels'!J28</f>
        <v>-8.4993750121145906E-2</v>
      </c>
      <c r="U26" s="84">
        <f>'Attributes and levels'!J32</f>
        <v>-0.38975256403242298</v>
      </c>
      <c r="V26" s="115"/>
      <c r="W26" s="17"/>
      <c r="X26" s="17"/>
    </row>
    <row r="27" spans="1:30" ht="15.75" thickBot="1" x14ac:dyDescent="0.3">
      <c r="A27" s="252"/>
      <c r="B27" s="116"/>
      <c r="C27" s="116"/>
      <c r="D27" s="116"/>
      <c r="E27" s="116"/>
      <c r="F27" s="116"/>
      <c r="G27" s="116"/>
      <c r="H27" s="116"/>
      <c r="I27" s="116"/>
      <c r="J27" s="116" t="s">
        <v>148</v>
      </c>
      <c r="K27" s="116"/>
      <c r="L27" s="117"/>
      <c r="M27" s="117"/>
      <c r="N27" s="117"/>
      <c r="O27" s="117"/>
      <c r="P27" s="117"/>
      <c r="Q27" s="117"/>
      <c r="R27" s="117"/>
      <c r="S27" s="117"/>
      <c r="T27" s="117">
        <f>'Attributes and levels'!J29</f>
        <v>-0.221037275703762</v>
      </c>
      <c r="U27" s="117"/>
      <c r="V27" s="118"/>
      <c r="W27" s="17"/>
      <c r="X27" s="17"/>
    </row>
    <row r="28" spans="1:30" x14ac:dyDescent="0.25">
      <c r="A28" s="250" t="s">
        <v>86</v>
      </c>
      <c r="B28" s="112" t="s">
        <v>152</v>
      </c>
      <c r="C28" s="112" t="s">
        <v>163</v>
      </c>
      <c r="D28" s="112" t="s">
        <v>173</v>
      </c>
      <c r="E28" s="112" t="s">
        <v>163</v>
      </c>
      <c r="F28" s="112" t="s">
        <v>163</v>
      </c>
      <c r="G28" s="112" t="s">
        <v>163</v>
      </c>
      <c r="H28" s="112" t="s">
        <v>153</v>
      </c>
      <c r="I28" s="112" t="s">
        <v>143</v>
      </c>
      <c r="J28" s="112" t="s">
        <v>145</v>
      </c>
      <c r="K28" s="112" t="s">
        <v>149</v>
      </c>
      <c r="L28" s="113">
        <f>'Attributes and levels'!K4</f>
        <v>-1.8863815870522101E-2</v>
      </c>
      <c r="M28" s="113">
        <f>'Attributes and levels'!K7</f>
        <v>0.25311929829728302</v>
      </c>
      <c r="N28" s="113">
        <f>'Attributes and levels'!K10</f>
        <v>6.80393555884658E-2</v>
      </c>
      <c r="O28" s="113">
        <f>'Attributes and levels'!K13</f>
        <v>0.10455206416931399</v>
      </c>
      <c r="P28" s="113">
        <f>'Attributes and levels'!K16</f>
        <v>0.103988596395496</v>
      </c>
      <c r="Q28" s="113">
        <f>'Attributes and levels'!K19</f>
        <v>0.152926426335044</v>
      </c>
      <c r="R28" s="113">
        <f>'Attributes and levels'!K22</f>
        <v>-1.5713650257586E-2</v>
      </c>
      <c r="S28" s="113">
        <f>'Attributes and levels'!K24</f>
        <v>-9.3327714362645905E-2</v>
      </c>
      <c r="T28" s="113">
        <f>'Attributes and levels'!K26</f>
        <v>0.45291008799684601</v>
      </c>
      <c r="U28" s="113">
        <f>'Attributes and levels'!K30</f>
        <v>0.45436476930174402</v>
      </c>
      <c r="V28" s="114">
        <f>'Attributes and levels'!K33</f>
        <v>-0.12840644069464499</v>
      </c>
      <c r="W28" s="17"/>
      <c r="X28" s="17"/>
    </row>
    <row r="29" spans="1:30" x14ac:dyDescent="0.25">
      <c r="A29" s="251"/>
      <c r="B29" s="83" t="s">
        <v>140</v>
      </c>
      <c r="C29" s="83" t="s">
        <v>164</v>
      </c>
      <c r="D29" s="83" t="s">
        <v>174</v>
      </c>
      <c r="E29" s="83" t="s">
        <v>164</v>
      </c>
      <c r="F29" s="83" t="s">
        <v>164</v>
      </c>
      <c r="G29" s="83" t="s">
        <v>164</v>
      </c>
      <c r="H29" s="83" t="s">
        <v>142</v>
      </c>
      <c r="I29" s="83" t="s">
        <v>144</v>
      </c>
      <c r="J29" s="83" t="s">
        <v>146</v>
      </c>
      <c r="K29" s="83" t="s">
        <v>150</v>
      </c>
      <c r="L29" s="84">
        <f>'Attributes and levels'!K5</f>
        <v>5.5628458999272698E-2</v>
      </c>
      <c r="M29" s="84">
        <f>'Attributes and levels'!K8</f>
        <v>-8.0884860351705196E-2</v>
      </c>
      <c r="N29" s="84">
        <f>'Attributes and levels'!K11</f>
        <v>4.5861283758010803E-2</v>
      </c>
      <c r="O29" s="84">
        <f>'Attributes and levels'!K14</f>
        <v>0.113901568133516</v>
      </c>
      <c r="P29" s="84">
        <f>'Attributes and levels'!K17</f>
        <v>2.2888232055270501E-2</v>
      </c>
      <c r="Q29" s="84">
        <f>'Attributes and levels'!K20</f>
        <v>-3.9744153831436001E-2</v>
      </c>
      <c r="R29" s="84">
        <f>'Attributes and levels'!K23</f>
        <v>1.5713650257586E-2</v>
      </c>
      <c r="S29" s="84">
        <f>'Attributes and levels'!K25</f>
        <v>9.3327714362645905E-2</v>
      </c>
      <c r="T29" s="84">
        <f>'Attributes and levels'!K27</f>
        <v>-0.183822012168504</v>
      </c>
      <c r="U29" s="84">
        <f>'Attributes and levels'!K31</f>
        <v>7.8574143470822505E-2</v>
      </c>
      <c r="V29" s="115"/>
      <c r="W29" s="17"/>
      <c r="X29" s="17"/>
    </row>
    <row r="30" spans="1:30" x14ac:dyDescent="0.25">
      <c r="A30" s="251"/>
      <c r="B30" s="83" t="s">
        <v>139</v>
      </c>
      <c r="C30" s="83" t="s">
        <v>141</v>
      </c>
      <c r="D30" s="83" t="s">
        <v>175</v>
      </c>
      <c r="E30" s="83" t="s">
        <v>141</v>
      </c>
      <c r="F30" s="83" t="s">
        <v>141</v>
      </c>
      <c r="G30" s="83" t="s">
        <v>141</v>
      </c>
      <c r="H30" s="83"/>
      <c r="I30" s="83"/>
      <c r="J30" s="83" t="s">
        <v>147</v>
      </c>
      <c r="K30" s="83" t="s">
        <v>151</v>
      </c>
      <c r="L30" s="84">
        <f>'Attributes and levels'!K6</f>
        <v>-3.67646431287506E-2</v>
      </c>
      <c r="M30" s="84">
        <f>'Attributes and levels'!K9</f>
        <v>-0.172234437945578</v>
      </c>
      <c r="N30" s="84">
        <f>'Attributes and levels'!K12</f>
        <v>-0.113900639346477</v>
      </c>
      <c r="O30" s="84">
        <f>'Attributes and levels'!K15</f>
        <v>-0.21845363230282999</v>
      </c>
      <c r="P30" s="84">
        <f>'Attributes and levels'!K18</f>
        <v>-0.126876828450766</v>
      </c>
      <c r="Q30" s="84">
        <f>'Attributes and levels'!K21</f>
        <v>-0.113182272503608</v>
      </c>
      <c r="R30" s="84"/>
      <c r="S30" s="84"/>
      <c r="T30" s="84">
        <f>'Attributes and levels'!K28</f>
        <v>-7.0969245157995603E-2</v>
      </c>
      <c r="U30" s="84">
        <f>'Attributes and levels'!K32</f>
        <v>-0.532938912772567</v>
      </c>
      <c r="V30" s="115"/>
      <c r="W30" s="17"/>
      <c r="X30" s="17"/>
    </row>
    <row r="31" spans="1:30" ht="15.75" thickBot="1" x14ac:dyDescent="0.3">
      <c r="A31" s="252"/>
      <c r="B31" s="116"/>
      <c r="C31" s="116"/>
      <c r="D31" s="116"/>
      <c r="E31" s="116"/>
      <c r="F31" s="116"/>
      <c r="G31" s="116"/>
      <c r="H31" s="116"/>
      <c r="I31" s="116"/>
      <c r="J31" s="116" t="s">
        <v>148</v>
      </c>
      <c r="K31" s="116"/>
      <c r="L31" s="117"/>
      <c r="M31" s="117"/>
      <c r="N31" s="117"/>
      <c r="O31" s="117"/>
      <c r="P31" s="117"/>
      <c r="Q31" s="117"/>
      <c r="R31" s="117"/>
      <c r="S31" s="117"/>
      <c r="T31" s="117">
        <f>'Attributes and levels'!K29</f>
        <v>-0.198118830670346</v>
      </c>
      <c r="U31" s="117"/>
      <c r="V31" s="118"/>
      <c r="W31" s="17"/>
      <c r="X31" s="17"/>
    </row>
    <row r="32" spans="1:30" x14ac:dyDescent="0.25">
      <c r="W32" s="17"/>
      <c r="X32" s="237" t="s">
        <v>167</v>
      </c>
      <c r="Y32" s="237"/>
      <c r="Z32" s="238" t="s">
        <v>168</v>
      </c>
      <c r="AA32" s="238"/>
      <c r="AB32" s="238"/>
      <c r="AC32" s="239" t="s">
        <v>169</v>
      </c>
      <c r="AD32" s="239"/>
    </row>
    <row r="33" spans="1:30" ht="45" x14ac:dyDescent="0.25">
      <c r="A33" s="119" t="s">
        <v>154</v>
      </c>
      <c r="B33" s="80">
        <v>2</v>
      </c>
      <c r="C33" s="80">
        <v>1</v>
      </c>
      <c r="D33" s="80">
        <v>1</v>
      </c>
      <c r="E33" s="80">
        <v>1</v>
      </c>
      <c r="F33" s="80">
        <v>1</v>
      </c>
      <c r="G33" s="80">
        <v>1</v>
      </c>
      <c r="H33" s="80">
        <v>2</v>
      </c>
      <c r="I33" s="80">
        <v>2</v>
      </c>
      <c r="J33" s="80">
        <v>1</v>
      </c>
      <c r="K33" s="80">
        <v>1</v>
      </c>
      <c r="W33" s="74" t="s">
        <v>156</v>
      </c>
      <c r="X33" s="101" t="s">
        <v>157</v>
      </c>
      <c r="Y33" s="101" t="s">
        <v>158</v>
      </c>
      <c r="Z33" s="101" t="s">
        <v>170</v>
      </c>
      <c r="AA33" s="101" t="s">
        <v>166</v>
      </c>
      <c r="AB33" s="101" t="s">
        <v>171</v>
      </c>
      <c r="AC33" s="101" t="s">
        <v>170</v>
      </c>
      <c r="AD33" s="101" t="s">
        <v>171</v>
      </c>
    </row>
    <row r="34" spans="1:30" ht="14.45" customHeight="1" x14ac:dyDescent="0.25">
      <c r="A34" s="51" t="s">
        <v>41</v>
      </c>
      <c r="B34" s="253" t="s">
        <v>140</v>
      </c>
      <c r="C34" s="253" t="s">
        <v>163</v>
      </c>
      <c r="D34" s="253" t="s">
        <v>173</v>
      </c>
      <c r="E34" s="253" t="s">
        <v>163</v>
      </c>
      <c r="F34" s="253" t="s">
        <v>163</v>
      </c>
      <c r="G34" s="253" t="s">
        <v>163</v>
      </c>
      <c r="H34" s="253" t="s">
        <v>142</v>
      </c>
      <c r="I34" s="253" t="s">
        <v>144</v>
      </c>
      <c r="J34" s="253" t="s">
        <v>145</v>
      </c>
      <c r="K34" s="253" t="s">
        <v>149</v>
      </c>
      <c r="L34" s="130">
        <f>L5</f>
        <v>0.81508450167060431</v>
      </c>
      <c r="M34" s="84">
        <f>M4</f>
        <v>0.58174493072022493</v>
      </c>
      <c r="N34" s="84">
        <f t="shared" ref="N34:Q34" si="0">N4</f>
        <v>0.47682306483633113</v>
      </c>
      <c r="O34" s="84">
        <f t="shared" si="0"/>
        <v>2.6947644231652777E-2</v>
      </c>
      <c r="P34" s="84">
        <f t="shared" si="0"/>
        <v>-1.1437386653694714E-2</v>
      </c>
      <c r="Q34" s="84">
        <f t="shared" si="0"/>
        <v>0.28008648097870059</v>
      </c>
      <c r="R34" s="84">
        <f>R5</f>
        <v>0.19452991456309229</v>
      </c>
      <c r="S34" s="84">
        <f>S5</f>
        <v>0.35476028345772531</v>
      </c>
      <c r="T34" s="84">
        <f>T4</f>
        <v>1.8053081041331605</v>
      </c>
      <c r="U34" s="84">
        <f>U4</f>
        <v>1.3644929110687487</v>
      </c>
      <c r="V34" s="84">
        <f>V4</f>
        <v>2.5756443416743027</v>
      </c>
      <c r="W34" s="84">
        <f>SUM(L34:U34)</f>
        <v>5.8883404490065461</v>
      </c>
      <c r="X34" s="84">
        <f>EXP(W34)</f>
        <v>360.8060112732386</v>
      </c>
      <c r="Y34" s="84">
        <f>EXP(V34)</f>
        <v>13.139780939864417</v>
      </c>
      <c r="Z34" s="95">
        <f>X34/SUM($X34:$Y34)</f>
        <v>0.96486180293111479</v>
      </c>
      <c r="AA34" s="95">
        <f>Y34/SUM($X34:$Y34)</f>
        <v>3.513819706888522E-2</v>
      </c>
      <c r="AB34" s="102">
        <f>Z34-$Z$34</f>
        <v>0</v>
      </c>
      <c r="AC34" s="103">
        <f>F59</f>
        <v>0.11198447062510525</v>
      </c>
      <c r="AD34" s="102">
        <f>AC34-$AC34</f>
        <v>0</v>
      </c>
    </row>
    <row r="35" spans="1:30" x14ac:dyDescent="0.25">
      <c r="A35" s="51" t="s">
        <v>42</v>
      </c>
      <c r="B35" s="253"/>
      <c r="C35" s="253"/>
      <c r="D35" s="253"/>
      <c r="E35" s="253"/>
      <c r="F35" s="253"/>
      <c r="G35" s="253"/>
      <c r="H35" s="253"/>
      <c r="I35" s="253"/>
      <c r="J35" s="253"/>
      <c r="K35" s="253"/>
      <c r="L35" s="130">
        <f>L9</f>
        <v>0.58621892201568837</v>
      </c>
      <c r="M35" s="84">
        <f>M8</f>
        <v>0.69193168624461998</v>
      </c>
      <c r="N35" s="84">
        <f>N8</f>
        <v>0.57470933537824875</v>
      </c>
      <c r="O35" s="84">
        <f>O8</f>
        <v>0.66764784762389517</v>
      </c>
      <c r="P35" s="84">
        <f>P8</f>
        <v>0.50956343328681308</v>
      </c>
      <c r="Q35" s="84">
        <f>Q8</f>
        <v>0.59008065581066893</v>
      </c>
      <c r="R35" s="84">
        <f>R9</f>
        <v>0.18374734504608323</v>
      </c>
      <c r="S35" s="84">
        <f>S9</f>
        <v>0.36397704879166992</v>
      </c>
      <c r="T35" s="84">
        <f>T8</f>
        <v>2.2189618912974871</v>
      </c>
      <c r="U35" s="84">
        <f>U8</f>
        <v>1.6928864083986399</v>
      </c>
      <c r="V35" s="84">
        <f>V8</f>
        <v>-2.3314782556994458</v>
      </c>
      <c r="W35" s="84">
        <f t="shared" ref="W35:W36" si="1">SUM(L35:U35)</f>
        <v>8.079724573893813</v>
      </c>
      <c r="X35" s="84">
        <f t="shared" ref="X35:X36" si="2">EXP(W35)</f>
        <v>3228.3439439811718</v>
      </c>
      <c r="Y35" s="84">
        <f>EXP(V35)</f>
        <v>9.7152025351777027E-2</v>
      </c>
      <c r="Z35" s="95">
        <f t="shared" ref="Z35:Z36" si="3">X35/SUM($X35:$Y35)</f>
        <v>0.99996990744992309</v>
      </c>
      <c r="AA35" s="95">
        <f t="shared" ref="AA35:AA36" si="4">Y35/SUM($X35:$Y35)</f>
        <v>3.0092550076862453E-5</v>
      </c>
      <c r="AB35" s="102">
        <f>Z35-$Z$35</f>
        <v>0</v>
      </c>
      <c r="AC35" s="103">
        <f>G59</f>
        <v>0.22644200589404112</v>
      </c>
      <c r="AD35" s="102">
        <f t="shared" ref="AD35:AD36" si="5">AC35-$AC35</f>
        <v>0</v>
      </c>
    </row>
    <row r="36" spans="1:30" x14ac:dyDescent="0.25">
      <c r="A36" s="51" t="s">
        <v>58</v>
      </c>
      <c r="B36" s="253"/>
      <c r="C36" s="253"/>
      <c r="D36" s="253"/>
      <c r="E36" s="253"/>
      <c r="F36" s="253"/>
      <c r="G36" s="253"/>
      <c r="H36" s="253"/>
      <c r="I36" s="253"/>
      <c r="J36" s="253"/>
      <c r="K36" s="253"/>
      <c r="L36" s="130">
        <f>L13</f>
        <v>0.38638994372031021</v>
      </c>
      <c r="M36" s="84">
        <f>M12</f>
        <v>0.98591911313740677</v>
      </c>
      <c r="N36" s="84">
        <f>N12</f>
        <v>0.58549628759865746</v>
      </c>
      <c r="O36" s="84">
        <f>O12</f>
        <v>0.39727742252350434</v>
      </c>
      <c r="P36" s="84">
        <f>P12</f>
        <v>0.88367758156783494</v>
      </c>
      <c r="Q36" s="84">
        <f>Q12</f>
        <v>0.33927104635210015</v>
      </c>
      <c r="R36" s="84">
        <f>R13</f>
        <v>0.31834753149661488</v>
      </c>
      <c r="S36" s="84">
        <f>S13</f>
        <v>0.22984211160868534</v>
      </c>
      <c r="T36" s="84">
        <f>T12</f>
        <v>1.7265185001926531</v>
      </c>
      <c r="U36" s="84">
        <f>U12</f>
        <v>1.4317286749493092</v>
      </c>
      <c r="V36" s="84">
        <f>V12</f>
        <v>-1.8901526236050497</v>
      </c>
      <c r="W36" s="84">
        <f t="shared" si="1"/>
        <v>7.2844682131470764</v>
      </c>
      <c r="X36" s="84">
        <f t="shared" si="2"/>
        <v>1457.4858549180799</v>
      </c>
      <c r="Y36" s="84">
        <f>EXP(V36)</f>
        <v>0.15104875347172605</v>
      </c>
      <c r="Z36" s="95">
        <f t="shared" si="3"/>
        <v>0.99989637422523314</v>
      </c>
      <c r="AA36" s="95">
        <f t="shared" si="4"/>
        <v>1.0362577476685633E-4</v>
      </c>
      <c r="AB36" s="102">
        <f>Z36-$Z$36</f>
        <v>0</v>
      </c>
      <c r="AC36" s="103">
        <f>H59</f>
        <v>0.27192273629168112</v>
      </c>
      <c r="AD36" s="102">
        <f t="shared" si="5"/>
        <v>0</v>
      </c>
    </row>
    <row r="37" spans="1:30" x14ac:dyDescent="0.25">
      <c r="A37" s="51" t="s">
        <v>83</v>
      </c>
      <c r="B37" s="253"/>
      <c r="C37" s="253"/>
      <c r="D37" s="253"/>
      <c r="E37" s="253"/>
      <c r="F37" s="253"/>
      <c r="G37" s="253"/>
      <c r="H37" s="253"/>
      <c r="I37" s="253"/>
      <c r="J37" s="253"/>
      <c r="K37" s="253"/>
      <c r="L37" s="130">
        <f>L17</f>
        <v>0.151800034088244</v>
      </c>
      <c r="M37" s="84">
        <f>M16</f>
        <v>8.6834681897965393E-2</v>
      </c>
      <c r="N37" s="84">
        <f>N16</f>
        <v>3.7891527396141801E-2</v>
      </c>
      <c r="O37" s="84">
        <f>O16</f>
        <v>0.12756488968645799</v>
      </c>
      <c r="P37" s="84">
        <f>P16</f>
        <v>5.1817415066076601E-2</v>
      </c>
      <c r="Q37" s="84">
        <f>Q16</f>
        <v>0.103982233880719</v>
      </c>
      <c r="R37" s="84">
        <f>R17</f>
        <v>9.8902311599416606E-2</v>
      </c>
      <c r="S37" s="84">
        <f>S17</f>
        <v>6.08732059460243E-2</v>
      </c>
      <c r="T37" s="84">
        <f>T16</f>
        <v>0.31119384235998199</v>
      </c>
      <c r="U37" s="84">
        <f>U16</f>
        <v>0.35421136149533</v>
      </c>
      <c r="V37" s="84">
        <f>V16</f>
        <v>1.00256358276156</v>
      </c>
      <c r="W37" s="84">
        <f t="shared" ref="W37:W40" si="6">SUM(L37:U37)</f>
        <v>1.3850715034163577</v>
      </c>
      <c r="X37" s="84">
        <f t="shared" ref="X37:X40" si="7">EXP(W37)</f>
        <v>3.9951115587290746</v>
      </c>
      <c r="Y37" s="84">
        <f t="shared" ref="Y37:Y40" si="8">EXP(V37)</f>
        <v>2.7252593087483312</v>
      </c>
      <c r="Z37" s="95">
        <f t="shared" ref="Z37:Z40" si="9">X37/SUM($X37:$Y37)</f>
        <v>0.59447784021311023</v>
      </c>
      <c r="AA37" s="95">
        <f t="shared" ref="AA37:AA40" si="10">Y37/SUM($X37:$Y37)</f>
        <v>0.40552215978688971</v>
      </c>
      <c r="AB37" s="102">
        <f>Z37-Z37</f>
        <v>0</v>
      </c>
      <c r="AC37" s="103">
        <f>G81</f>
        <v>8.3939997510355843E-2</v>
      </c>
      <c r="AD37" s="102">
        <f t="shared" ref="AD37:AD40" si="11">AC37-$AC37</f>
        <v>0</v>
      </c>
    </row>
    <row r="38" spans="1:30" x14ac:dyDescent="0.25">
      <c r="A38" s="51" t="s">
        <v>84</v>
      </c>
      <c r="B38" s="253"/>
      <c r="C38" s="253"/>
      <c r="D38" s="253"/>
      <c r="E38" s="253"/>
      <c r="F38" s="253"/>
      <c r="G38" s="253"/>
      <c r="H38" s="253"/>
      <c r="I38" s="253"/>
      <c r="J38" s="253"/>
      <c r="K38" s="253"/>
      <c r="L38" s="130">
        <f>L21</f>
        <v>7.0947406052671705E-2</v>
      </c>
      <c r="M38" s="84">
        <f>M20</f>
        <v>0.22347988270570601</v>
      </c>
      <c r="N38" s="84">
        <f>N20</f>
        <v>0.104319891395559</v>
      </c>
      <c r="O38" s="84">
        <f>O20</f>
        <v>0.12633332373832001</v>
      </c>
      <c r="P38" s="84">
        <f>P20</f>
        <v>9.4221763306880799E-2</v>
      </c>
      <c r="Q38" s="84">
        <f>Q20</f>
        <v>0.14612992038979</v>
      </c>
      <c r="R38" s="84">
        <f>R21</f>
        <v>9.5816837496247795E-2</v>
      </c>
      <c r="S38" s="84">
        <f>S21</f>
        <v>9.7548714442900003E-2</v>
      </c>
      <c r="T38" s="84">
        <f>T20</f>
        <v>0.473882027438428</v>
      </c>
      <c r="U38" s="84">
        <f>U20</f>
        <v>0.43522810103489901</v>
      </c>
      <c r="V38" s="84">
        <f>V20</f>
        <v>-0.65065971903477005</v>
      </c>
      <c r="W38" s="84">
        <f t="shared" si="6"/>
        <v>1.8679078680014025</v>
      </c>
      <c r="X38" s="84">
        <f t="shared" si="7"/>
        <v>6.474736216565562</v>
      </c>
      <c r="Y38" s="84">
        <f t="shared" si="8"/>
        <v>0.52170148680487138</v>
      </c>
      <c r="Z38" s="95">
        <f t="shared" si="9"/>
        <v>0.92543326919733038</v>
      </c>
      <c r="AA38" s="95">
        <f t="shared" si="10"/>
        <v>7.4566730802669651E-2</v>
      </c>
      <c r="AB38" s="102">
        <f t="shared" ref="AB38:AB40" si="12">Z38-Z38</f>
        <v>0</v>
      </c>
      <c r="AC38" s="103">
        <f>H81</f>
        <v>0.24845058281755883</v>
      </c>
      <c r="AD38" s="102">
        <f t="shared" si="11"/>
        <v>0</v>
      </c>
    </row>
    <row r="39" spans="1:30" x14ac:dyDescent="0.25">
      <c r="A39" s="51" t="s">
        <v>85</v>
      </c>
      <c r="B39" s="253"/>
      <c r="C39" s="253"/>
      <c r="D39" s="253"/>
      <c r="E39" s="253"/>
      <c r="F39" s="253"/>
      <c r="G39" s="253"/>
      <c r="H39" s="253"/>
      <c r="I39" s="253"/>
      <c r="J39" s="253"/>
      <c r="K39" s="253"/>
      <c r="L39" s="130">
        <f>L25</f>
        <v>6.1315132844242998E-4</v>
      </c>
      <c r="M39" s="84">
        <f>M24</f>
        <v>0.24054154436567601</v>
      </c>
      <c r="N39" s="84">
        <f>N24</f>
        <v>8.7554004287148504E-2</v>
      </c>
      <c r="O39" s="84">
        <f>O24</f>
        <v>0.12524890003029401</v>
      </c>
      <c r="P39" s="84">
        <f>P24</f>
        <v>0.118330123084702</v>
      </c>
      <c r="Q39" s="84">
        <f>Q24</f>
        <v>0.13221789291004399</v>
      </c>
      <c r="R39" s="84">
        <f>R25</f>
        <v>4.5628785193299097E-2</v>
      </c>
      <c r="S39" s="84">
        <f>S25</f>
        <v>7.9139342718362801E-2</v>
      </c>
      <c r="T39" s="84">
        <f>T24</f>
        <v>0.36354991283300397</v>
      </c>
      <c r="U39" s="84">
        <f>U24</f>
        <v>0.34856824406025799</v>
      </c>
      <c r="V39" s="84">
        <f>V24</f>
        <v>-7.4793472041300504E-2</v>
      </c>
      <c r="W39" s="84">
        <f t="shared" si="6"/>
        <v>1.5413919008112309</v>
      </c>
      <c r="X39" s="84">
        <f t="shared" si="7"/>
        <v>4.6710874386278673</v>
      </c>
      <c r="Y39" s="84">
        <f t="shared" si="8"/>
        <v>0.92793511108423476</v>
      </c>
      <c r="Z39" s="95">
        <f t="shared" si="9"/>
        <v>0.83426837401611309</v>
      </c>
      <c r="AA39" s="95">
        <f t="shared" si="10"/>
        <v>0.16573162598388688</v>
      </c>
      <c r="AB39" s="102">
        <f t="shared" si="12"/>
        <v>0</v>
      </c>
      <c r="AC39" s="103">
        <f>I81</f>
        <v>0.21666358500234914</v>
      </c>
      <c r="AD39" s="102">
        <f t="shared" si="11"/>
        <v>0</v>
      </c>
    </row>
    <row r="40" spans="1:30" x14ac:dyDescent="0.25">
      <c r="A40" s="51" t="s">
        <v>86</v>
      </c>
      <c r="B40" s="253"/>
      <c r="C40" s="253"/>
      <c r="D40" s="253"/>
      <c r="E40" s="253"/>
      <c r="F40" s="253"/>
      <c r="G40" s="253"/>
      <c r="H40" s="253"/>
      <c r="I40" s="253"/>
      <c r="J40" s="253"/>
      <c r="K40" s="253"/>
      <c r="L40" s="130">
        <f>L29</f>
        <v>5.5628458999272698E-2</v>
      </c>
      <c r="M40" s="84">
        <f>M28</f>
        <v>0.25311929829728302</v>
      </c>
      <c r="N40" s="84">
        <f>N28</f>
        <v>6.80393555884658E-2</v>
      </c>
      <c r="O40" s="84">
        <f>O28</f>
        <v>0.10455206416931399</v>
      </c>
      <c r="P40" s="84">
        <f>P28</f>
        <v>0.103988596395496</v>
      </c>
      <c r="Q40" s="84">
        <f>Q28</f>
        <v>0.152926426335044</v>
      </c>
      <c r="R40" s="84">
        <f>R29</f>
        <v>1.5713650257586E-2</v>
      </c>
      <c r="S40" s="84">
        <f>S29</f>
        <v>9.3327714362645905E-2</v>
      </c>
      <c r="T40" s="84">
        <f>T28</f>
        <v>0.45291008799684601</v>
      </c>
      <c r="U40" s="84">
        <f>U28</f>
        <v>0.45436476930174402</v>
      </c>
      <c r="V40" s="84">
        <f>V28</f>
        <v>-0.12840644069464499</v>
      </c>
      <c r="W40" s="84">
        <f t="shared" si="6"/>
        <v>1.7545704217036975</v>
      </c>
      <c r="X40" s="84">
        <f t="shared" si="7"/>
        <v>5.7809638318841561</v>
      </c>
      <c r="Y40" s="84">
        <f t="shared" si="8"/>
        <v>0.87949584358946009</v>
      </c>
      <c r="Z40" s="95">
        <f t="shared" si="9"/>
        <v>0.86795268097964717</v>
      </c>
      <c r="AA40" s="95">
        <f t="shared" si="10"/>
        <v>0.1320473190203528</v>
      </c>
      <c r="AB40" s="102">
        <f t="shared" si="12"/>
        <v>0</v>
      </c>
      <c r="AC40" s="103">
        <f>J81</f>
        <v>0.30373025582113461</v>
      </c>
      <c r="AD40" s="102">
        <f t="shared" si="11"/>
        <v>0</v>
      </c>
    </row>
    <row r="41" spans="1:30" x14ac:dyDescent="0.25">
      <c r="L41" s="17"/>
      <c r="M41" s="17"/>
      <c r="N41" s="17"/>
      <c r="O41" s="17"/>
      <c r="P41" s="17"/>
      <c r="Q41" s="17"/>
      <c r="R41" s="17"/>
      <c r="S41" s="17"/>
      <c r="T41" s="17"/>
      <c r="U41" s="17"/>
      <c r="V41" s="17"/>
      <c r="Y41" s="80"/>
    </row>
    <row r="42" spans="1:30" x14ac:dyDescent="0.25">
      <c r="L42" s="17"/>
      <c r="M42" s="17"/>
      <c r="N42" s="17"/>
      <c r="O42" s="17"/>
      <c r="P42" s="17"/>
      <c r="Q42" s="17"/>
      <c r="R42" s="17"/>
      <c r="S42" s="17"/>
      <c r="T42" s="17"/>
      <c r="U42" s="17"/>
      <c r="V42" s="17"/>
      <c r="W42" s="17"/>
      <c r="X42" s="237" t="s">
        <v>167</v>
      </c>
      <c r="Y42" s="237"/>
      <c r="Z42" s="238" t="s">
        <v>168</v>
      </c>
      <c r="AA42" s="238"/>
      <c r="AB42" s="238"/>
      <c r="AC42" s="239" t="s">
        <v>169</v>
      </c>
      <c r="AD42" s="239"/>
    </row>
    <row r="43" spans="1:30" ht="186" customHeight="1" x14ac:dyDescent="0.25">
      <c r="A43" s="94" t="s">
        <v>176</v>
      </c>
      <c r="B43" s="93" t="str">
        <f t="array" ref="B43:K43">TRANSPOSE(Simulator!B5:D14)</f>
        <v>40 mg dose QD</v>
      </c>
      <c r="C43" s="93" t="str">
        <v xml:space="preserve">2X efficacy compared to Oracea </v>
      </c>
      <c r="D43" s="93" t="str">
        <v>2X efficacy compared to Oracea</v>
      </c>
      <c r="E43" s="93" t="str">
        <v xml:space="preserve">2X efficacy compared to Oracea </v>
      </c>
      <c r="F43" s="93" t="str">
        <v xml:space="preserve">Same efficacy compared to Oracea </v>
      </c>
      <c r="G43" s="93" t="str">
        <v xml:space="preserve">2X efficacy compared to Oracea </v>
      </c>
      <c r="H43" s="93" t="str">
        <v>Safety &amp; tolerability of Product Z is statistically superior to other tetracyclines</v>
      </c>
      <c r="I43" s="93" t="str">
        <v>Product Z's GI tolerability (Diarrhea and Nausea) is statistically similar to Oracea</v>
      </c>
      <c r="J43" s="93" t="str">
        <v>Product Z is available on formulary without restrictions</v>
      </c>
      <c r="K43" s="93" t="str">
        <v>$15-&lt;$35 per prescription of 30 tablets</v>
      </c>
      <c r="L43" s="17"/>
      <c r="M43" s="17"/>
      <c r="N43" s="17"/>
      <c r="O43" s="17"/>
      <c r="P43" s="17"/>
      <c r="Q43" s="17"/>
      <c r="R43" s="17"/>
      <c r="S43" s="17"/>
      <c r="T43" s="17"/>
      <c r="U43" s="17"/>
      <c r="V43" s="17"/>
      <c r="W43" s="109" t="s">
        <v>156</v>
      </c>
      <c r="X43" s="110" t="s">
        <v>157</v>
      </c>
      <c r="Y43" s="110" t="s">
        <v>158</v>
      </c>
      <c r="Z43" s="110" t="s">
        <v>170</v>
      </c>
      <c r="AA43" s="110" t="s">
        <v>166</v>
      </c>
      <c r="AB43" s="110" t="s">
        <v>171</v>
      </c>
      <c r="AC43" s="110" t="s">
        <v>170</v>
      </c>
      <c r="AD43" s="110" t="s">
        <v>171</v>
      </c>
    </row>
    <row r="44" spans="1:30" x14ac:dyDescent="0.25">
      <c r="A44" s="51" t="s">
        <v>41</v>
      </c>
      <c r="B44" s="82">
        <f>VLOOKUP(B43,$B$4:$L$7,11,0)</f>
        <v>-0.72918267827982231</v>
      </c>
      <c r="C44" s="82">
        <f>VLOOKUP(C43,$C$4:$M$7,11,0)</f>
        <v>0.58174493072022493</v>
      </c>
      <c r="D44" s="82">
        <f>VLOOKUP(D43,$D$4:$N$7,11,0)</f>
        <v>0.47682306483633113</v>
      </c>
      <c r="E44" s="82">
        <f>VLOOKUP(E43,$E$4:$O$7,11,0)</f>
        <v>2.6947644231652777E-2</v>
      </c>
      <c r="F44" s="82">
        <f>VLOOKUP(F43,$F$4:$P$7,11,0)</f>
        <v>-0.30565397439931907</v>
      </c>
      <c r="G44" s="82">
        <f>VLOOKUP(G43,$G$4:$Q$7,11,0)</f>
        <v>0.28008648097870059</v>
      </c>
      <c r="H44" s="82">
        <f>VLOOKUP(H43,$H$4:$R$7,11,0)</f>
        <v>0.19452991456309229</v>
      </c>
      <c r="I44" s="82">
        <f>VLOOKUP(I43,$I$4:$S$7,11,0)</f>
        <v>-0.35476028345772531</v>
      </c>
      <c r="J44" s="82">
        <f>VLOOKUP(J43,$J$4:$T$7,11,0)</f>
        <v>1.8053081041331605</v>
      </c>
      <c r="K44" s="82">
        <f>VLOOKUP(K43,$K$4:$U$7,11,0)</f>
        <v>1.3644929110687487</v>
      </c>
      <c r="W44" s="84">
        <f>SUM(B44:K44)</f>
        <v>3.3403361143950443</v>
      </c>
      <c r="X44" s="84">
        <f>EXP(W44)</f>
        <v>28.228613154286585</v>
      </c>
      <c r="Y44" s="84">
        <f>EXP(V34)</f>
        <v>13.139780939864417</v>
      </c>
      <c r="Z44" s="95">
        <f>X44/SUM($X44:$Y44)</f>
        <v>0.68237150057216689</v>
      </c>
      <c r="AA44" s="95">
        <f>Y44/SUM($X44:$Y44)</f>
        <v>0.31762849942783317</v>
      </c>
      <c r="AB44" s="102">
        <f>Z44-Z34</f>
        <v>-0.2824903023589479</v>
      </c>
      <c r="AC44" s="103">
        <f>AC34/Z34*Z44</f>
        <v>7.9197882048076457E-2</v>
      </c>
      <c r="AD44" s="102">
        <f>AC44-AC34</f>
        <v>-3.2786588577028791E-2</v>
      </c>
    </row>
    <row r="45" spans="1:30" x14ac:dyDescent="0.25">
      <c r="A45" s="51" t="s">
        <v>42</v>
      </c>
      <c r="B45" s="82">
        <f>VLOOKUP(B$43,$B$8:$L$11,11,0)</f>
        <v>-0.26400837280435557</v>
      </c>
      <c r="C45" s="82">
        <f>VLOOKUP(C$43,$C$8:$M$11,11,0)</f>
        <v>0.69193168624461998</v>
      </c>
      <c r="D45" s="82">
        <f>VLOOKUP(D$43,$D$8:$N$11,11,0)</f>
        <v>0.57470933537824875</v>
      </c>
      <c r="E45" s="82">
        <f>VLOOKUP(E$43,$E$8:$O$11,11,0)</f>
        <v>0.66764784762389517</v>
      </c>
      <c r="F45" s="82">
        <f>VLOOKUP(F$43,$F$8:$P$11,11,0)</f>
        <v>-0.40543878494085761</v>
      </c>
      <c r="G45" s="82">
        <f>VLOOKUP(G$43,$G$8:$Q$11,11,0)</f>
        <v>0.59008065581066893</v>
      </c>
      <c r="H45" s="82">
        <f>VLOOKUP(H$43,$H$8:$R$11,11,0)</f>
        <v>0.18374734504608323</v>
      </c>
      <c r="I45" s="82">
        <f>VLOOKUP(I$43,$I$8:$S$11,11,0)</f>
        <v>-0.36397704879166992</v>
      </c>
      <c r="J45" s="82">
        <f>VLOOKUP(J$43,$J$8:$T$11,11,0)</f>
        <v>2.2189618912974871</v>
      </c>
      <c r="K45" s="82">
        <f>VLOOKUP(K$43,$K$8:$U$11,11,0)</f>
        <v>1.6928864083986399</v>
      </c>
      <c r="W45" s="84">
        <f t="shared" ref="W45:W46" si="13">SUM(B45:K45)</f>
        <v>5.5865409632627596</v>
      </c>
      <c r="X45" s="84">
        <f t="shared" ref="X45:X46" si="14">EXP(W45)</f>
        <v>266.81111224364696</v>
      </c>
      <c r="Y45" s="84">
        <f>EXP(V35)</f>
        <v>9.7152025351777027E-2</v>
      </c>
      <c r="Z45" s="95">
        <f t="shared" ref="Z45:Z46" si="15">X45/SUM($X45:$Y45)</f>
        <v>0.99963600967689092</v>
      </c>
      <c r="AA45" s="95">
        <f t="shared" ref="AA45:AA46" si="16">Y45/SUM($X45:$Y45)</f>
        <v>3.6399032310915669E-4</v>
      </c>
      <c r="AB45" s="102">
        <f t="shared" ref="AB45:AB50" si="17">Z45-Z35</f>
        <v>-3.3389777303216572E-4</v>
      </c>
      <c r="AC45" s="103">
        <f>AC35/Z35*Z45</f>
        <v>0.22636639513723167</v>
      </c>
      <c r="AD45" s="102">
        <f>AC45-AC35</f>
        <v>-7.5610756809452173E-5</v>
      </c>
    </row>
    <row r="46" spans="1:30" x14ac:dyDescent="0.25">
      <c r="A46" s="51" t="s">
        <v>58</v>
      </c>
      <c r="B46" s="82">
        <f>VLOOKUP(B$43,$B$12:$L$15,11,0)</f>
        <v>-9.4132074389682185E-2</v>
      </c>
      <c r="C46" s="82">
        <f>VLOOKUP(C$43,$C$12:$M$15,11,0)</f>
        <v>0.98591911313740677</v>
      </c>
      <c r="D46" s="82">
        <f>VLOOKUP(D$43,$D$12:$N$15,11,0)</f>
        <v>0.58549628759865746</v>
      </c>
      <c r="E46" s="82">
        <f>VLOOKUP(E$43,$E$12:$O$15,11,0)</f>
        <v>0.39727742252350434</v>
      </c>
      <c r="F46" s="82">
        <f>VLOOKUP(F$43,$F$12:$P$15,11,0)</f>
        <v>-0.6087826599372349</v>
      </c>
      <c r="G46" s="82">
        <f>VLOOKUP(G$43,$G$12:$Q$15,11,0)</f>
        <v>0.33927104635210015</v>
      </c>
      <c r="H46" s="82">
        <f>VLOOKUP(H$43,$H$12:$R$15,11,0)</f>
        <v>0.31834753149661488</v>
      </c>
      <c r="I46" s="82">
        <f>VLOOKUP(I$43,$I$12:$S$15,11,0)</f>
        <v>-0.22984211160868534</v>
      </c>
      <c r="J46" s="82">
        <f>VLOOKUP(J$43,$J$12:$T$15,11,0)</f>
        <v>1.7265185001926531</v>
      </c>
      <c r="K46" s="82">
        <f>VLOOKUP(K$43,$K$12:$U$15,11,0)</f>
        <v>1.4317286749493092</v>
      </c>
      <c r="W46" s="84">
        <f t="shared" si="13"/>
        <v>4.8518017303146435</v>
      </c>
      <c r="X46" s="84">
        <f t="shared" si="14"/>
        <v>127.9707510408757</v>
      </c>
      <c r="Y46" s="84">
        <f>EXP(V36)</f>
        <v>0.15104875347172605</v>
      </c>
      <c r="Z46" s="95">
        <f t="shared" si="15"/>
        <v>0.99882105345293171</v>
      </c>
      <c r="AA46" s="95">
        <f t="shared" si="16"/>
        <v>1.1789465470683322E-3</v>
      </c>
      <c r="AB46" s="102">
        <f t="shared" si="17"/>
        <v>-1.0753207723014357E-3</v>
      </c>
      <c r="AC46" s="103">
        <f>AC36/Z36*Z46</f>
        <v>0.27163030182113707</v>
      </c>
      <c r="AD46" s="102">
        <f>AC46-AC36</f>
        <v>-2.9243447054405625E-4</v>
      </c>
    </row>
    <row r="47" spans="1:30" x14ac:dyDescent="0.25">
      <c r="A47" s="51" t="s">
        <v>83</v>
      </c>
      <c r="B47" s="82">
        <f>VLOOKUP(B$43,$B$16:$L$19,11,0)</f>
        <v>-4.9980717577614298E-2</v>
      </c>
      <c r="C47" s="82">
        <f>VLOOKUP(C$43,$C$16:$M$19,11,0)</f>
        <v>8.6834681897965393E-2</v>
      </c>
      <c r="D47" s="82">
        <f>VLOOKUP(D$43,$D$16:$N$19,11,0)</f>
        <v>3.7891527396141801E-2</v>
      </c>
      <c r="E47" s="82">
        <f>VLOOKUP(E$43,$E$16:$O$19,11,0)</f>
        <v>0.12756488968645799</v>
      </c>
      <c r="F47" s="82">
        <f>VLOOKUP(F$43,$F$16:$P$19,11,0)</f>
        <v>-5.1342533972274E-2</v>
      </c>
      <c r="G47" s="82">
        <f>VLOOKUP(G$43,$G$16:$Q$19,11,0)</f>
        <v>0.103982233880719</v>
      </c>
      <c r="H47" s="82">
        <f>VLOOKUP(H$43,$H$16:$R$19,11,0)</f>
        <v>9.8902311599416606E-2</v>
      </c>
      <c r="I47" s="82">
        <f>VLOOKUP(I$43,$I$16:$S$19,11,0)</f>
        <v>-6.08732059460243E-2</v>
      </c>
      <c r="J47" s="82">
        <f>VLOOKUP(J$43,$J$16:$T$19,11,0)</f>
        <v>0.31119384235998199</v>
      </c>
      <c r="K47" s="82">
        <f>VLOOKUP(K$43,$K$16:$U$19,11,0)</f>
        <v>0.35421136149533</v>
      </c>
      <c r="W47" s="84">
        <f t="shared" ref="W47:W50" si="18">SUM(B47:K47)</f>
        <v>0.95838439082010018</v>
      </c>
      <c r="X47" s="84">
        <f t="shared" ref="X47:X50" si="19">EXP(W47)</f>
        <v>2.6074803993066302</v>
      </c>
      <c r="Y47" s="84">
        <f t="shared" ref="Y47:Y50" si="20">EXP(V37)</f>
        <v>2.7252593087483312</v>
      </c>
      <c r="Z47" s="95">
        <f t="shared" ref="Z47:Z50" si="21">X47/SUM($X47:$Y47)</f>
        <v>0.48895699810138876</v>
      </c>
      <c r="AA47" s="95">
        <f t="shared" ref="AA47:AA50" si="22">Y47/SUM($X47:$Y47)</f>
        <v>0.51104300189861129</v>
      </c>
      <c r="AB47" s="102">
        <f t="shared" si="17"/>
        <v>-0.10552084211172147</v>
      </c>
      <c r="AC47" s="103">
        <f t="shared" ref="AC47:AC50" si="23">AC37/Z37*Z47</f>
        <v>6.9040503155825633E-2</v>
      </c>
      <c r="AD47" s="102">
        <f t="shared" ref="AD47:AD50" si="24">AC47-AC37</f>
        <v>-1.489949435453021E-2</v>
      </c>
    </row>
    <row r="48" spans="1:30" x14ac:dyDescent="0.25">
      <c r="A48" s="51" t="s">
        <v>84</v>
      </c>
      <c r="B48" s="82">
        <f>VLOOKUP(B$43,$B$20:$L$23,11,0)</f>
        <v>-7.1740767732956803E-2</v>
      </c>
      <c r="C48" s="82">
        <f>VLOOKUP(C$43,$C$20:$M$23,11,0)</f>
        <v>0.22347988270570601</v>
      </c>
      <c r="D48" s="82">
        <f>VLOOKUP(D$43,$D$20:$N$23,11,0)</f>
        <v>0.104319891395559</v>
      </c>
      <c r="E48" s="82">
        <f>VLOOKUP(E$43,$E$20:$O$23,11,0)</f>
        <v>0.12633332373832001</v>
      </c>
      <c r="F48" s="82">
        <f>VLOOKUP(F$43,$F$20:$P$23,11,0)</f>
        <v>-0.179119166365413</v>
      </c>
      <c r="G48" s="82">
        <f>VLOOKUP(G$43,$G$20:$Q$23,11,0)</f>
        <v>0.14612992038979</v>
      </c>
      <c r="H48" s="82">
        <f>VLOOKUP(H$43,$H$20:$R$23,11,0)</f>
        <v>9.5816837496247795E-2</v>
      </c>
      <c r="I48" s="82">
        <f>VLOOKUP(I$43,$I$20:$S$23,11,0)</f>
        <v>-9.7548714442900003E-2</v>
      </c>
      <c r="J48" s="82">
        <f>VLOOKUP(J$43,$J$20:$T$23,11,0)</f>
        <v>0.473882027438428</v>
      </c>
      <c r="K48" s="82">
        <f>VLOOKUP(K$43,$K$20:$U$23,11,0)</f>
        <v>0.43522810103489901</v>
      </c>
      <c r="W48" s="84">
        <f t="shared" si="18"/>
        <v>1.25678133565768</v>
      </c>
      <c r="X48" s="84">
        <f t="shared" si="19"/>
        <v>3.5140925806867651</v>
      </c>
      <c r="Y48" s="84">
        <f t="shared" si="20"/>
        <v>0.52170148680487138</v>
      </c>
      <c r="Z48" s="95">
        <f t="shared" si="21"/>
        <v>0.87073139063085947</v>
      </c>
      <c r="AA48" s="95">
        <f t="shared" si="22"/>
        <v>0.12926860936914059</v>
      </c>
      <c r="AB48" s="102">
        <f t="shared" si="17"/>
        <v>-5.4701878566470907E-2</v>
      </c>
      <c r="AC48" s="103">
        <f t="shared" si="23"/>
        <v>0.23376479826299784</v>
      </c>
      <c r="AD48" s="102">
        <f t="shared" si="24"/>
        <v>-1.4685784554560988E-2</v>
      </c>
    </row>
    <row r="49" spans="1:30" x14ac:dyDescent="0.25">
      <c r="A49" s="51" t="s">
        <v>85</v>
      </c>
      <c r="B49" s="82">
        <f>VLOOKUP(B$43,$B$24:$L$27,11,0)</f>
        <v>-1.50140668850701E-2</v>
      </c>
      <c r="C49" s="82">
        <f>VLOOKUP(C$43,$C$24:$M$27,11,0)</f>
        <v>0.24054154436567601</v>
      </c>
      <c r="D49" s="82">
        <f>VLOOKUP(D$43,$D$24:$N$27,11,0)</f>
        <v>8.7554004287148504E-2</v>
      </c>
      <c r="E49" s="82">
        <f>VLOOKUP(E$43,$E$24:$O$27,11,0)</f>
        <v>0.12524890003029401</v>
      </c>
      <c r="F49" s="82">
        <f>VLOOKUP(F$43,$F$24:$P$27,11,0)</f>
        <v>-7.1882274639237506E-2</v>
      </c>
      <c r="G49" s="82">
        <f>VLOOKUP(G$43,$G$24:$Q$27,11,0)</f>
        <v>0.13221789291004399</v>
      </c>
      <c r="H49" s="82">
        <f>VLOOKUP(H$43,$H$24:$R$27,11,0)</f>
        <v>4.5628785193299097E-2</v>
      </c>
      <c r="I49" s="82">
        <f>VLOOKUP(I$43,$I$24:$S$27,11,0)</f>
        <v>-7.9139342718362801E-2</v>
      </c>
      <c r="J49" s="82">
        <f>VLOOKUP(J$43,$J$24:$T$27,11,0)</f>
        <v>0.36354991283300397</v>
      </c>
      <c r="K49" s="82">
        <f>VLOOKUP(K$43,$K$24:$U$27,11,0)</f>
        <v>0.34856824406025799</v>
      </c>
      <c r="W49" s="84">
        <f t="shared" si="18"/>
        <v>1.1772735994370531</v>
      </c>
      <c r="X49" s="84">
        <f t="shared" si="19"/>
        <v>3.2455135595509876</v>
      </c>
      <c r="Y49" s="84">
        <f t="shared" si="20"/>
        <v>0.92793511108423476</v>
      </c>
      <c r="Z49" s="95">
        <f t="shared" si="21"/>
        <v>0.77765747603096846</v>
      </c>
      <c r="AA49" s="95">
        <f t="shared" si="22"/>
        <v>0.22234252396903154</v>
      </c>
      <c r="AB49" s="102">
        <f t="shared" si="17"/>
        <v>-5.6610897985144626E-2</v>
      </c>
      <c r="AC49" s="103">
        <f t="shared" si="23"/>
        <v>0.20196145737809523</v>
      </c>
      <c r="AD49" s="102">
        <f t="shared" si="24"/>
        <v>-1.4702127624253908E-2</v>
      </c>
    </row>
    <row r="50" spans="1:30" x14ac:dyDescent="0.25">
      <c r="A50" s="51" t="s">
        <v>86</v>
      </c>
      <c r="B50" s="82">
        <f>VLOOKUP(B$43,$B$28:$L$31,11,0)</f>
        <v>-3.67646431287506E-2</v>
      </c>
      <c r="C50" s="82">
        <f>VLOOKUP(C$43,$C$28:$M$31,11,0)</f>
        <v>0.25311929829728302</v>
      </c>
      <c r="D50" s="82">
        <f>VLOOKUP(D$43,$D$28:$N$31,11,0)</f>
        <v>6.80393555884658E-2</v>
      </c>
      <c r="E50" s="82">
        <f>VLOOKUP(E$43,$E$28:$O$31,11,0)</f>
        <v>0.10455206416931399</v>
      </c>
      <c r="F50" s="82">
        <f>VLOOKUP(F$43,$F$28:$P$31,11,0)</f>
        <v>-0.126876828450766</v>
      </c>
      <c r="G50" s="82">
        <f>VLOOKUP(G$43,$G$28:$Q$31,11,0)</f>
        <v>0.152926426335044</v>
      </c>
      <c r="H50" s="82">
        <f>VLOOKUP(H$43,$H$28:$R$31,11,0)</f>
        <v>1.5713650257586E-2</v>
      </c>
      <c r="I50" s="82">
        <f>VLOOKUP(I$43,$I$28:$S$31,11,0)</f>
        <v>-9.3327714362645905E-2</v>
      </c>
      <c r="J50" s="82">
        <f>VLOOKUP(J$43,$J$28:$T$31,11,0)</f>
        <v>0.45291008799684601</v>
      </c>
      <c r="K50" s="82">
        <f>VLOOKUP(K$43,$K$28:$U$31,11,0)</f>
        <v>0.45436476930174402</v>
      </c>
      <c r="W50" s="84">
        <f t="shared" si="18"/>
        <v>1.2446564660041204</v>
      </c>
      <c r="X50" s="84">
        <f t="shared" si="19"/>
        <v>3.4717419330745685</v>
      </c>
      <c r="Y50" s="84">
        <f t="shared" si="20"/>
        <v>0.87949584358946009</v>
      </c>
      <c r="Z50" s="95">
        <f t="shared" si="21"/>
        <v>0.79787456150839342</v>
      </c>
      <c r="AA50" s="95">
        <f t="shared" si="22"/>
        <v>0.20212543849160658</v>
      </c>
      <c r="AB50" s="102">
        <f t="shared" si="17"/>
        <v>-7.0078119471253753E-2</v>
      </c>
      <c r="AC50" s="103">
        <f t="shared" si="23"/>
        <v>0.27920720793971787</v>
      </c>
      <c r="AD50" s="102">
        <f t="shared" si="24"/>
        <v>-2.4523047881416737E-2</v>
      </c>
    </row>
    <row r="52" spans="1:30" ht="15.75" thickBot="1" x14ac:dyDescent="0.3"/>
    <row r="53" spans="1:30" ht="72" customHeight="1" thickBot="1" x14ac:dyDescent="0.3">
      <c r="B53" s="247" t="s">
        <v>89</v>
      </c>
      <c r="C53" s="248"/>
      <c r="D53" s="248"/>
      <c r="E53" s="248"/>
      <c r="F53" s="247" t="s">
        <v>123</v>
      </c>
      <c r="G53" s="248"/>
      <c r="H53" s="248"/>
      <c r="I53" s="248"/>
      <c r="J53" s="249" t="s">
        <v>172</v>
      </c>
      <c r="K53" s="248"/>
      <c r="L53" s="248"/>
      <c r="M53" s="248"/>
      <c r="N53" s="257" t="s">
        <v>184</v>
      </c>
      <c r="O53" s="258"/>
      <c r="P53" s="258"/>
      <c r="Q53" s="259"/>
      <c r="R53" s="257" t="s">
        <v>187</v>
      </c>
      <c r="S53" s="258"/>
      <c r="T53" s="258"/>
      <c r="U53" s="259"/>
    </row>
    <row r="54" spans="1:30" x14ac:dyDescent="0.25">
      <c r="B54" s="243" t="s">
        <v>92</v>
      </c>
      <c r="C54" s="244"/>
      <c r="D54" s="244"/>
      <c r="E54" s="245"/>
      <c r="F54" s="243" t="s">
        <v>94</v>
      </c>
      <c r="G54" s="244"/>
      <c r="H54" s="244"/>
      <c r="I54" s="245"/>
      <c r="J54" s="243" t="s">
        <v>94</v>
      </c>
      <c r="K54" s="244"/>
      <c r="L54" s="244"/>
      <c r="M54" s="245"/>
      <c r="N54" s="260" t="s">
        <v>94</v>
      </c>
      <c r="O54" s="261"/>
      <c r="P54" s="261"/>
      <c r="Q54" s="262"/>
      <c r="R54" s="260" t="s">
        <v>94</v>
      </c>
      <c r="S54" s="261"/>
      <c r="T54" s="261"/>
      <c r="U54" s="262"/>
    </row>
    <row r="55" spans="1:30" ht="45" x14ac:dyDescent="0.25">
      <c r="A55" s="43" t="s">
        <v>66</v>
      </c>
      <c r="B55" s="24" t="s">
        <v>41</v>
      </c>
      <c r="C55" s="18" t="s">
        <v>42</v>
      </c>
      <c r="D55" s="18" t="s">
        <v>58</v>
      </c>
      <c r="E55" s="55" t="s">
        <v>87</v>
      </c>
      <c r="F55" s="24" t="s">
        <v>41</v>
      </c>
      <c r="G55" s="18" t="s">
        <v>42</v>
      </c>
      <c r="H55" s="18" t="s">
        <v>58</v>
      </c>
      <c r="I55" s="25" t="s">
        <v>87</v>
      </c>
      <c r="J55" s="24" t="s">
        <v>41</v>
      </c>
      <c r="K55" s="18" t="s">
        <v>42</v>
      </c>
      <c r="L55" s="18" t="s">
        <v>58</v>
      </c>
      <c r="M55" s="25" t="s">
        <v>87</v>
      </c>
      <c r="N55" s="24" t="s">
        <v>41</v>
      </c>
      <c r="O55" s="18" t="s">
        <v>42</v>
      </c>
      <c r="P55" s="18" t="s">
        <v>58</v>
      </c>
      <c r="Q55" s="25" t="s">
        <v>87</v>
      </c>
      <c r="R55" s="24" t="s">
        <v>41</v>
      </c>
      <c r="S55" s="18" t="s">
        <v>42</v>
      </c>
      <c r="T55" s="18" t="s">
        <v>58</v>
      </c>
      <c r="U55" s="25" t="s">
        <v>87</v>
      </c>
    </row>
    <row r="56" spans="1:30" x14ac:dyDescent="0.25">
      <c r="A56" s="21" t="s">
        <v>67</v>
      </c>
      <c r="B56" s="26"/>
      <c r="C56" s="19"/>
      <c r="D56" s="19"/>
      <c r="E56" s="27"/>
      <c r="F56" s="104">
        <f t="array" ref="F56:I71">'Share Summary - Severities'!K10:N25/100</f>
        <v>9.3444406441870034E-2</v>
      </c>
      <c r="G56" s="53">
        <v>0.10279967415046048</v>
      </c>
      <c r="H56" s="53">
        <v>0.10224268786182128</v>
      </c>
      <c r="I56" s="105">
        <v>9.9313015456312548E-2</v>
      </c>
      <c r="J56" s="104">
        <f t="shared" ref="J56:L57" si="25">F56+((F$59-J$59)*F56/SUM(F$56:F$58,F$60:F$70))</f>
        <v>9.6067152235584111E-2</v>
      </c>
      <c r="K56" s="53">
        <f t="shared" si="25"/>
        <v>0.10280569763754586</v>
      </c>
      <c r="L56" s="53">
        <f t="shared" si="25"/>
        <v>0.10226347228554532</v>
      </c>
      <c r="M56" s="105">
        <f>SUMPRODUCT(J56:L56,'Share Summary - Severities'!$C$3:$E$3)</f>
        <v>0.10026169353834989</v>
      </c>
      <c r="N56" s="104">
        <f t="shared" ref="N56:Q70" si="26">B56+(J56-B56)*Calibration_Factor</f>
        <v>4.995491916250374E-2</v>
      </c>
      <c r="O56" s="53">
        <f t="shared" si="26"/>
        <v>5.3458962771523851E-2</v>
      </c>
      <c r="P56" s="53">
        <f t="shared" si="26"/>
        <v>5.3177005588483567E-2</v>
      </c>
      <c r="Q56" s="105">
        <f t="shared" si="26"/>
        <v>5.2136080639941948E-2</v>
      </c>
      <c r="R56" s="201">
        <f>N56/SUM(N$56:N$70)</f>
        <v>3.7526912017606523E-2</v>
      </c>
      <c r="S56" s="202">
        <f t="shared" ref="S56:U70" si="27">O56/SUM(O$56:O$70)</f>
        <v>3.3919769231209235E-2</v>
      </c>
      <c r="T56" s="202">
        <f t="shared" si="27"/>
        <v>3.0495631113463661E-2</v>
      </c>
      <c r="U56" s="205">
        <f t="shared" si="27"/>
        <v>3.4145076324470613E-2</v>
      </c>
      <c r="V56" s="210"/>
      <c r="W56" s="210"/>
      <c r="X56" s="210"/>
      <c r="Y56" s="210"/>
      <c r="Z56" s="210"/>
    </row>
    <row r="57" spans="1:30" x14ac:dyDescent="0.25">
      <c r="A57" s="21" t="s">
        <v>68</v>
      </c>
      <c r="B57" s="26"/>
      <c r="C57" s="19"/>
      <c r="D57" s="19"/>
      <c r="E57" s="27"/>
      <c r="F57" s="104">
        <v>0.14317915541744017</v>
      </c>
      <c r="G57" s="53">
        <v>0.14674269832570663</v>
      </c>
      <c r="H57" s="53">
        <v>0.18001816123131181</v>
      </c>
      <c r="I57" s="105">
        <v>0.15315158020242292</v>
      </c>
      <c r="J57" s="104">
        <f t="shared" si="25"/>
        <v>0.14719782857207389</v>
      </c>
      <c r="K57" s="53">
        <f t="shared" si="25"/>
        <v>0.14675129662872213</v>
      </c>
      <c r="L57" s="53">
        <f t="shared" si="25"/>
        <v>0.18005475625653367</v>
      </c>
      <c r="M57" s="105">
        <f>SUMPRODUCT(J57:L57,'Share Summary - Severities'!$C$3:$E$3)</f>
        <v>0.15460601995533466</v>
      </c>
      <c r="N57" s="104">
        <f t="shared" si="26"/>
        <v>7.6542870857478421E-2</v>
      </c>
      <c r="O57" s="53">
        <f t="shared" si="26"/>
        <v>7.6310674246935509E-2</v>
      </c>
      <c r="P57" s="53">
        <f t="shared" si="26"/>
        <v>9.3628473253397515E-2</v>
      </c>
      <c r="Q57" s="105">
        <f t="shared" si="26"/>
        <v>8.0395130376774024E-2</v>
      </c>
      <c r="R57" s="201">
        <f t="shared" ref="R57:R70" si="28">N57/SUM(N$56:N$70)</f>
        <v>5.7500194743576989E-2</v>
      </c>
      <c r="S57" s="202">
        <f t="shared" si="27"/>
        <v>4.8419204678487079E-2</v>
      </c>
      <c r="T57" s="202">
        <f t="shared" si="27"/>
        <v>5.3693496849900983E-2</v>
      </c>
      <c r="U57" s="205">
        <f t="shared" si="27"/>
        <v>5.2652555181289737E-2</v>
      </c>
      <c r="V57" s="210"/>
      <c r="W57" s="210"/>
      <c r="X57" s="210"/>
      <c r="Y57" s="210"/>
    </row>
    <row r="58" spans="1:30" x14ac:dyDescent="0.25">
      <c r="A58" s="21" t="s">
        <v>69</v>
      </c>
      <c r="B58" s="26"/>
      <c r="C58" s="19"/>
      <c r="D58" s="19"/>
      <c r="E58" s="27"/>
      <c r="F58" s="104">
        <v>5.1155606656230389E-2</v>
      </c>
      <c r="G58" s="53">
        <v>5.7032129765598676E-2</v>
      </c>
      <c r="H58" s="53">
        <v>6.0598535890185073E-2</v>
      </c>
      <c r="I58" s="105">
        <v>5.5746799229390159E-2</v>
      </c>
      <c r="J58" s="104">
        <f t="shared" ref="J58:L70" si="29">F58+((F$59-J$59)*F58/SUM(F$56:F$58,F$60:F$70))</f>
        <v>5.25914138627964E-2</v>
      </c>
      <c r="K58" s="53">
        <f t="shared" si="29"/>
        <v>5.7035471530054005E-2</v>
      </c>
      <c r="L58" s="53">
        <f t="shared" si="29"/>
        <v>6.0610854674768483E-2</v>
      </c>
      <c r="M58" s="105">
        <f>SUMPRODUCT(J58:L58,'Share Summary - Severities'!$C$3:$E$3)</f>
        <v>5.6266383053966751E-2</v>
      </c>
      <c r="N58" s="104">
        <f t="shared" si="26"/>
        <v>2.7347535208654128E-2</v>
      </c>
      <c r="O58" s="53">
        <f t="shared" si="26"/>
        <v>2.9658445195628085E-2</v>
      </c>
      <c r="P58" s="53">
        <f t="shared" si="26"/>
        <v>3.1517644430879614E-2</v>
      </c>
      <c r="Q58" s="105">
        <f t="shared" si="26"/>
        <v>2.9258519188062711E-2</v>
      </c>
      <c r="R58" s="201">
        <f t="shared" si="28"/>
        <v>2.0543893672114663E-2</v>
      </c>
      <c r="S58" s="202">
        <f t="shared" si="27"/>
        <v>1.8818315295261286E-2</v>
      </c>
      <c r="T58" s="202">
        <f t="shared" si="27"/>
        <v>1.8074550221337988E-2</v>
      </c>
      <c r="U58" s="205">
        <f t="shared" si="27"/>
        <v>1.9162053582754732E-2</v>
      </c>
      <c r="V58" s="210"/>
      <c r="W58" s="210"/>
      <c r="X58" s="210"/>
      <c r="Y58" s="210"/>
    </row>
    <row r="59" spans="1:30" x14ac:dyDescent="0.25">
      <c r="A59" s="21" t="s">
        <v>70</v>
      </c>
      <c r="B59" s="26"/>
      <c r="C59" s="19"/>
      <c r="D59" s="19"/>
      <c r="E59" s="27"/>
      <c r="F59" s="104">
        <v>0.11198447062510525</v>
      </c>
      <c r="G59" s="53">
        <v>0.22644200589404112</v>
      </c>
      <c r="H59" s="53">
        <v>0.27192273629168112</v>
      </c>
      <c r="I59" s="105">
        <v>0.19586659662641423</v>
      </c>
      <c r="J59" s="104">
        <f>AC44</f>
        <v>7.9197882048076457E-2</v>
      </c>
      <c r="K59" s="53">
        <f>AC45</f>
        <v>0.22636639513723167</v>
      </c>
      <c r="L59" s="53">
        <f>AC46</f>
        <v>0.27163030182113707</v>
      </c>
      <c r="M59" s="105">
        <f>SUMPRODUCT(J59:L59,'Share Summary - Severities'!$C$3:$E$3)</f>
        <v>0.18399963848515336</v>
      </c>
      <c r="N59" s="104">
        <f t="shared" si="26"/>
        <v>4.1182898664999759E-2</v>
      </c>
      <c r="O59" s="53">
        <f t="shared" si="26"/>
        <v>0.11771052547136047</v>
      </c>
      <c r="P59" s="53">
        <f t="shared" si="26"/>
        <v>0.14124775694699127</v>
      </c>
      <c r="Q59" s="105">
        <f t="shared" si="26"/>
        <v>9.567981201227975E-2</v>
      </c>
      <c r="R59" s="201">
        <f t="shared" si="28"/>
        <v>3.0937233824841853E-2</v>
      </c>
      <c r="S59" s="202">
        <f t="shared" si="27"/>
        <v>7.4687454695618133E-2</v>
      </c>
      <c r="T59" s="202">
        <f t="shared" si="27"/>
        <v>8.1001918851791699E-2</v>
      </c>
      <c r="U59" s="205">
        <f t="shared" si="27"/>
        <v>6.2662832414130815E-2</v>
      </c>
      <c r="V59" s="210"/>
      <c r="W59" s="210"/>
      <c r="X59" s="210"/>
      <c r="Y59" s="210"/>
    </row>
    <row r="60" spans="1:30" x14ac:dyDescent="0.25">
      <c r="A60" s="22" t="s">
        <v>71</v>
      </c>
      <c r="B60" s="104">
        <f t="array" ref="B60:E71">'Share Summary - Severities'!C14:F25/100</f>
        <v>0.23041455912282963</v>
      </c>
      <c r="C60" s="53">
        <v>0.27239320027775882</v>
      </c>
      <c r="D60" s="53">
        <v>0.29073362802691277</v>
      </c>
      <c r="E60" s="105">
        <v>0.26156280047996394</v>
      </c>
      <c r="F60" s="104">
        <v>0.15848330264812074</v>
      </c>
      <c r="G60" s="53">
        <v>0.17521527661287922</v>
      </c>
      <c r="H60" s="53">
        <v>0.20147644084700936</v>
      </c>
      <c r="I60" s="105">
        <v>0.17527690577355837</v>
      </c>
      <c r="J60" s="104">
        <f t="shared" si="29"/>
        <v>0.16293152412248849</v>
      </c>
      <c r="K60" s="53">
        <f t="shared" si="29"/>
        <v>0.1752255432500506</v>
      </c>
      <c r="L60" s="53">
        <f t="shared" si="29"/>
        <v>0.20151739802257418</v>
      </c>
      <c r="M60" s="105">
        <f>SUMPRODUCT(J60:L60,'Share Summary - Severities'!$C$3:$E$3)</f>
        <v>0.17688721914250172</v>
      </c>
      <c r="N60" s="104">
        <f t="shared" si="26"/>
        <v>0.19532338092265222</v>
      </c>
      <c r="O60" s="53">
        <f t="shared" si="26"/>
        <v>0.22186601862335054</v>
      </c>
      <c r="P60" s="53">
        <f t="shared" si="26"/>
        <v>0.24434118842465669</v>
      </c>
      <c r="Q60" s="105">
        <f t="shared" si="26"/>
        <v>0.21753149818448358</v>
      </c>
      <c r="R60" s="201">
        <f t="shared" si="28"/>
        <v>0.14672996080769637</v>
      </c>
      <c r="S60" s="202">
        <f t="shared" si="27"/>
        <v>0.14077422684227478</v>
      </c>
      <c r="T60" s="202">
        <f t="shared" si="27"/>
        <v>0.1401233233342753</v>
      </c>
      <c r="U60" s="205">
        <f t="shared" si="27"/>
        <v>0.14246620607678082</v>
      </c>
      <c r="V60" s="210"/>
      <c r="W60" s="210"/>
      <c r="X60" s="210"/>
      <c r="Y60" s="210"/>
    </row>
    <row r="61" spans="1:30" x14ac:dyDescent="0.25">
      <c r="A61" s="20" t="s">
        <v>72</v>
      </c>
      <c r="B61" s="104">
        <v>0.20214033490757771</v>
      </c>
      <c r="C61" s="53">
        <v>0.16778098569623914</v>
      </c>
      <c r="D61" s="53">
        <v>0.15978284337670379</v>
      </c>
      <c r="E61" s="105">
        <v>0.17826600894219946</v>
      </c>
      <c r="F61" s="104">
        <v>0.1355112540668072</v>
      </c>
      <c r="G61" s="53">
        <v>7.780470565755003E-2</v>
      </c>
      <c r="H61" s="53">
        <v>7.1050212441545649E-2</v>
      </c>
      <c r="I61" s="105">
        <v>9.6957287218425531E-2</v>
      </c>
      <c r="J61" s="104">
        <f t="shared" si="29"/>
        <v>0.13931470881747474</v>
      </c>
      <c r="K61" s="53">
        <f t="shared" si="29"/>
        <v>7.7809264579001711E-2</v>
      </c>
      <c r="L61" s="53">
        <f t="shared" si="29"/>
        <v>7.1064655897131096E-2</v>
      </c>
      <c r="M61" s="105">
        <f>SUMPRODUCT(J61:L61,'Share Summary - Severities'!$C$3:$E$3)</f>
        <v>9.8327702511916762E-2</v>
      </c>
      <c r="N61" s="104">
        <f t="shared" si="26"/>
        <v>0.16947100934072418</v>
      </c>
      <c r="O61" s="53">
        <f t="shared" si="26"/>
        <v>0.12099569071527567</v>
      </c>
      <c r="P61" s="53">
        <f t="shared" si="26"/>
        <v>0.11364938588732598</v>
      </c>
      <c r="Q61" s="105">
        <f t="shared" si="26"/>
        <v>0.13669808959845245</v>
      </c>
      <c r="R61" s="201">
        <f t="shared" si="28"/>
        <v>0.12730925730008888</v>
      </c>
      <c r="S61" s="202">
        <f t="shared" si="27"/>
        <v>7.6771895567324486E-2</v>
      </c>
      <c r="T61" s="202">
        <f t="shared" si="27"/>
        <v>6.5174970082222144E-2</v>
      </c>
      <c r="U61" s="205">
        <f t="shared" si="27"/>
        <v>8.9526612769058322E-2</v>
      </c>
      <c r="V61" s="210"/>
      <c r="W61" s="210"/>
      <c r="X61" s="210"/>
      <c r="Y61" s="210"/>
    </row>
    <row r="62" spans="1:30" x14ac:dyDescent="0.25">
      <c r="A62" s="22" t="s">
        <v>73</v>
      </c>
      <c r="B62" s="104">
        <v>5.5099950813801861E-2</v>
      </c>
      <c r="C62" s="53">
        <v>5.0230011740119436E-2</v>
      </c>
      <c r="D62" s="53">
        <v>4.722389518311635E-2</v>
      </c>
      <c r="E62" s="105">
        <v>5.1283489344277518E-2</v>
      </c>
      <c r="F62" s="104">
        <v>3.7028533587780729E-2</v>
      </c>
      <c r="G62" s="53">
        <v>2.2027218056065678E-2</v>
      </c>
      <c r="H62" s="53">
        <v>1.9458862568816408E-2</v>
      </c>
      <c r="I62" s="105">
        <v>2.6818384365737757E-2</v>
      </c>
      <c r="J62" s="104">
        <f t="shared" si="29"/>
        <v>3.8067829939619262E-2</v>
      </c>
      <c r="K62" s="53">
        <f t="shared" si="29"/>
        <v>2.2028508728089535E-2</v>
      </c>
      <c r="L62" s="53">
        <f t="shared" si="29"/>
        <v>1.946281826729496E-2</v>
      </c>
      <c r="M62" s="105">
        <f>SUMPRODUCT(J62:L62,'Share Summary - Severities'!$C$3:$E$3)</f>
        <v>2.7192871699081404E-2</v>
      </c>
      <c r="N62" s="104">
        <f t="shared" si="26"/>
        <v>4.6243247959226907E-2</v>
      </c>
      <c r="O62" s="53">
        <f t="shared" si="26"/>
        <v>3.5565230173863885E-2</v>
      </c>
      <c r="P62" s="53">
        <f t="shared" si="26"/>
        <v>3.2788135186889229E-2</v>
      </c>
      <c r="Q62" s="105">
        <f t="shared" si="26"/>
        <v>3.8756368168775535E-2</v>
      </c>
      <c r="R62" s="201">
        <f t="shared" si="28"/>
        <v>3.4738646897397842E-2</v>
      </c>
      <c r="S62" s="202">
        <f t="shared" si="27"/>
        <v>2.2566176700960991E-2</v>
      </c>
      <c r="T62" s="202">
        <f t="shared" si="27"/>
        <v>1.8803143661295155E-2</v>
      </c>
      <c r="U62" s="205">
        <f t="shared" si="27"/>
        <v>2.5382405676430943E-2</v>
      </c>
      <c r="V62" s="210"/>
      <c r="W62" s="210"/>
      <c r="X62" s="210"/>
      <c r="Y62" s="210"/>
    </row>
    <row r="63" spans="1:30" x14ac:dyDescent="0.25">
      <c r="A63" s="22" t="s">
        <v>74</v>
      </c>
      <c r="B63" s="104">
        <v>5.7564033858076825E-2</v>
      </c>
      <c r="C63" s="53">
        <v>5.4504396578257071E-2</v>
      </c>
      <c r="D63" s="53">
        <v>6.5327098555872473E-2</v>
      </c>
      <c r="E63" s="105">
        <v>5.8103102025568412E-2</v>
      </c>
      <c r="F63" s="104">
        <v>4.407533274666562E-2</v>
      </c>
      <c r="G63" s="53">
        <v>4.5880393894841366E-2</v>
      </c>
      <c r="H63" s="53">
        <v>5.6407439378587741E-2</v>
      </c>
      <c r="I63" s="105">
        <v>4.7664659758301163E-2</v>
      </c>
      <c r="J63" s="104">
        <f t="shared" si="29"/>
        <v>4.5312414750496181E-2</v>
      </c>
      <c r="K63" s="53">
        <f t="shared" si="29"/>
        <v>4.5883082229822791E-2</v>
      </c>
      <c r="L63" s="53">
        <f t="shared" si="29"/>
        <v>5.6418906175341142E-2</v>
      </c>
      <c r="M63" s="105">
        <f>SUMPRODUCT(J63:L63,'Share Summary - Severities'!$C$3:$E$3)</f>
        <v>4.8112448553765029E-2</v>
      </c>
      <c r="N63" s="104">
        <f t="shared" si="26"/>
        <v>5.1193191922134888E-2</v>
      </c>
      <c r="O63" s="53">
        <f t="shared" si="26"/>
        <v>5.0021313117071246E-2</v>
      </c>
      <c r="P63" s="53">
        <f t="shared" si="26"/>
        <v>6.0694838517996182E-2</v>
      </c>
      <c r="Q63" s="105">
        <f t="shared" si="26"/>
        <v>5.2907962220230656E-2</v>
      </c>
      <c r="R63" s="201">
        <f t="shared" si="28"/>
        <v>3.8457121768388308E-2</v>
      </c>
      <c r="S63" s="202">
        <f t="shared" si="27"/>
        <v>3.1738576837426195E-2</v>
      </c>
      <c r="T63" s="202">
        <f t="shared" si="27"/>
        <v>3.4806912977757218E-2</v>
      </c>
      <c r="U63" s="205">
        <f t="shared" si="27"/>
        <v>3.4650598702618447E-2</v>
      </c>
      <c r="V63" s="210"/>
      <c r="W63" s="210"/>
      <c r="X63" s="210"/>
      <c r="Y63" s="210"/>
    </row>
    <row r="64" spans="1:30" x14ac:dyDescent="0.25">
      <c r="A64" s="22" t="s">
        <v>75</v>
      </c>
      <c r="B64" s="104">
        <v>0.42492691808095678</v>
      </c>
      <c r="C64" s="53">
        <v>0.34509811438184312</v>
      </c>
      <c r="D64" s="53">
        <v>0.33226383791146452</v>
      </c>
      <c r="E64" s="105">
        <v>0.3707865649331078</v>
      </c>
      <c r="F64" s="104">
        <v>0.27890835922906304</v>
      </c>
      <c r="G64" s="53">
        <v>0.2115161607198468</v>
      </c>
      <c r="H64" s="53">
        <v>0.19468167397237399</v>
      </c>
      <c r="I64" s="105">
        <v>0.23181641581634291</v>
      </c>
      <c r="J64" s="104">
        <f t="shared" si="29"/>
        <v>0.2867366044269688</v>
      </c>
      <c r="K64" s="53">
        <f t="shared" si="29"/>
        <v>0.21152855438619814</v>
      </c>
      <c r="L64" s="53">
        <f t="shared" si="29"/>
        <v>0.1947212498724972</v>
      </c>
      <c r="M64" s="105">
        <f>SUMPRODUCT(J64:L64,'Share Summary - Severities'!$C$3:$E$3)</f>
        <v>0.23464050520497648</v>
      </c>
      <c r="N64" s="104">
        <f t="shared" si="26"/>
        <v>0.35306795498088306</v>
      </c>
      <c r="O64" s="53">
        <f t="shared" si="26"/>
        <v>0.27564194318410773</v>
      </c>
      <c r="P64" s="53">
        <f t="shared" si="26"/>
        <v>0.26074169213120152</v>
      </c>
      <c r="Q64" s="105">
        <f t="shared" si="26"/>
        <v>0.29999061387447951</v>
      </c>
      <c r="R64" s="201">
        <f t="shared" si="28"/>
        <v>0.26523013759071395</v>
      </c>
      <c r="S64" s="202">
        <f t="shared" si="27"/>
        <v>0.17489510866880045</v>
      </c>
      <c r="T64" s="202">
        <f t="shared" si="27"/>
        <v>0.14952858610856923</v>
      </c>
      <c r="U64" s="205">
        <f t="shared" si="27"/>
        <v>0.19647051104799543</v>
      </c>
      <c r="V64" s="210"/>
      <c r="W64" s="210"/>
      <c r="X64" s="210"/>
      <c r="Y64" s="210"/>
    </row>
    <row r="65" spans="1:31" x14ac:dyDescent="0.25">
      <c r="A65" s="23" t="s">
        <v>76</v>
      </c>
      <c r="B65" s="104">
        <v>4.0736471952400162E-2</v>
      </c>
      <c r="C65" s="53">
        <v>3.6181325921742752E-2</v>
      </c>
      <c r="D65" s="53">
        <v>3.5990500107740402E-2</v>
      </c>
      <c r="E65" s="105">
        <v>3.7772257934745257E-2</v>
      </c>
      <c r="F65" s="104">
        <v>3.2554196351022267E-2</v>
      </c>
      <c r="G65" s="53">
        <v>2.8929487025666122E-2</v>
      </c>
      <c r="H65" s="53">
        <v>2.7367406194715969E-2</v>
      </c>
      <c r="I65" s="105">
        <v>2.9869633484742208E-2</v>
      </c>
      <c r="J65" s="104">
        <f t="shared" si="29"/>
        <v>3.3467909485906375E-2</v>
      </c>
      <c r="K65" s="53">
        <f t="shared" si="29"/>
        <v>2.8931182132123666E-2</v>
      </c>
      <c r="L65" s="53">
        <f t="shared" si="29"/>
        <v>2.7372969582949148E-2</v>
      </c>
      <c r="M65" s="105">
        <f>SUMPRODUCT(J65:L65,'Share Summary - Severities'!$C$3:$E$3)</f>
        <v>3.019958134583722E-2</v>
      </c>
      <c r="N65" s="104">
        <f t="shared" si="26"/>
        <v>3.695681946982339E-2</v>
      </c>
      <c r="O65" s="53">
        <f t="shared" si="26"/>
        <v>3.2411251151140824E-2</v>
      </c>
      <c r="P65" s="53">
        <f t="shared" si="26"/>
        <v>3.1509384234848947E-2</v>
      </c>
      <c r="Q65" s="105">
        <f t="shared" si="26"/>
        <v>3.3834466108513081E-2</v>
      </c>
      <c r="R65" s="201">
        <f t="shared" si="28"/>
        <v>2.7762537422653291E-2</v>
      </c>
      <c r="S65" s="202">
        <f t="shared" si="27"/>
        <v>2.0564973627342293E-2</v>
      </c>
      <c r="T65" s="202">
        <f t="shared" si="27"/>
        <v>1.8069813213522513E-2</v>
      </c>
      <c r="U65" s="205">
        <f t="shared" si="27"/>
        <v>2.2158942779979936E-2</v>
      </c>
      <c r="V65" s="210"/>
      <c r="W65" s="210"/>
      <c r="X65" s="210"/>
      <c r="Y65" s="210"/>
    </row>
    <row r="66" spans="1:31" x14ac:dyDescent="0.25">
      <c r="A66" s="22" t="s">
        <v>77</v>
      </c>
      <c r="B66" s="104">
        <v>9.784659770734995E-2</v>
      </c>
      <c r="C66" s="53">
        <v>0.20817739655487499</v>
      </c>
      <c r="D66" s="53">
        <v>0.21593254622050806</v>
      </c>
      <c r="E66" s="105">
        <v>0.17036710052259796</v>
      </c>
      <c r="F66" s="104">
        <v>4.6864070674994436E-2</v>
      </c>
      <c r="G66" s="53">
        <v>0.11384143565702122</v>
      </c>
      <c r="H66" s="53">
        <v>0.12590699655826371</v>
      </c>
      <c r="I66" s="105">
        <v>9.2588265916548659E-2</v>
      </c>
      <c r="J66" s="104">
        <f t="shared" si="29"/>
        <v>4.8179425428899608E-2</v>
      </c>
      <c r="K66" s="53">
        <f t="shared" si="29"/>
        <v>0.11384810612969663</v>
      </c>
      <c r="L66" s="53">
        <f t="shared" si="29"/>
        <v>0.12593259158536066</v>
      </c>
      <c r="M66" s="105">
        <f>SUMPRODUCT(J66:L66,'Share Summary - Severities'!$C$3:$E$3)</f>
        <v>9.306904682054995E-2</v>
      </c>
      <c r="N66" s="104">
        <f t="shared" si="26"/>
        <v>7.201966812255578E-2</v>
      </c>
      <c r="O66" s="53">
        <f t="shared" si="26"/>
        <v>0.15912616553378225</v>
      </c>
      <c r="P66" s="53">
        <f t="shared" si="26"/>
        <v>0.16913256981023139</v>
      </c>
      <c r="Q66" s="105">
        <f t="shared" si="26"/>
        <v>0.130172112597533</v>
      </c>
      <c r="R66" s="201">
        <f t="shared" si="28"/>
        <v>5.4102294518394607E-2</v>
      </c>
      <c r="S66" s="202">
        <f t="shared" si="27"/>
        <v>0.100965722747397</v>
      </c>
      <c r="T66" s="202">
        <f t="shared" si="27"/>
        <v>9.6993134553668287E-2</v>
      </c>
      <c r="U66" s="205">
        <f t="shared" si="27"/>
        <v>8.5252605592971861E-2</v>
      </c>
      <c r="V66" s="210"/>
      <c r="W66" s="210"/>
      <c r="X66" s="210"/>
      <c r="Y66" s="210"/>
    </row>
    <row r="67" spans="1:31" x14ac:dyDescent="0.25">
      <c r="A67" s="22" t="s">
        <v>78</v>
      </c>
      <c r="B67" s="104">
        <v>0.1747645301256579</v>
      </c>
      <c r="C67" s="53">
        <v>0.34061887533781243</v>
      </c>
      <c r="D67" s="53">
        <v>0.42557527755328062</v>
      </c>
      <c r="E67" s="105">
        <v>0.30071561206171793</v>
      </c>
      <c r="F67" s="104">
        <v>9.0255208598929479E-2</v>
      </c>
      <c r="G67" s="53">
        <v>0.21622002060477083</v>
      </c>
      <c r="H67" s="53">
        <v>0.2708464030674555</v>
      </c>
      <c r="I67" s="105">
        <v>0.18362721393583434</v>
      </c>
      <c r="J67" s="104">
        <f t="shared" si="29"/>
        <v>9.2788441755703679E-2</v>
      </c>
      <c r="K67" s="53">
        <f t="shared" si="29"/>
        <v>0.21623268989105485</v>
      </c>
      <c r="L67" s="53">
        <f t="shared" si="29"/>
        <v>0.27090146212862859</v>
      </c>
      <c r="M67" s="105">
        <f>SUMPRODUCT(J67:L67,'Share Summary - Severities'!$C$3:$E$3)</f>
        <v>0.18455440616310859</v>
      </c>
      <c r="N67" s="104">
        <f t="shared" si="26"/>
        <v>0.13213696417328169</v>
      </c>
      <c r="O67" s="53">
        <f t="shared" si="26"/>
        <v>0.2759380589054985</v>
      </c>
      <c r="P67" s="53">
        <f t="shared" si="26"/>
        <v>0.34514489353246158</v>
      </c>
      <c r="Q67" s="105">
        <f t="shared" si="26"/>
        <v>0.24031178499444106</v>
      </c>
      <c r="R67" s="201">
        <f t="shared" si="28"/>
        <v>9.9263342067949359E-2</v>
      </c>
      <c r="S67" s="202">
        <f t="shared" si="27"/>
        <v>0.17508299441170638</v>
      </c>
      <c r="T67" s="202">
        <f t="shared" si="27"/>
        <v>0.19793162923301391</v>
      </c>
      <c r="U67" s="205">
        <f t="shared" si="27"/>
        <v>0.15738552149657903</v>
      </c>
      <c r="V67" s="210"/>
      <c r="W67" s="210"/>
      <c r="X67" s="210"/>
      <c r="Y67" s="210"/>
    </row>
    <row r="68" spans="1:31" x14ac:dyDescent="0.25">
      <c r="A68" s="22" t="s">
        <v>79</v>
      </c>
      <c r="B68" s="104">
        <v>4.5412833933895197E-2</v>
      </c>
      <c r="C68" s="53">
        <v>5.2037999856791958E-2</v>
      </c>
      <c r="D68" s="53">
        <v>4.9635799592871808E-2</v>
      </c>
      <c r="E68" s="105">
        <v>4.9104962701194028E-2</v>
      </c>
      <c r="F68" s="104">
        <v>2.1059985299954943E-2</v>
      </c>
      <c r="G68" s="53">
        <v>2.0583175600208743E-2</v>
      </c>
      <c r="H68" s="53">
        <v>2.9091602111825921E-2</v>
      </c>
      <c r="I68" s="105">
        <v>2.2720111781824714E-2</v>
      </c>
      <c r="J68" s="104">
        <f t="shared" si="29"/>
        <v>2.1651085291536545E-2</v>
      </c>
      <c r="K68" s="53">
        <f t="shared" si="29"/>
        <v>2.058438165940522E-2</v>
      </c>
      <c r="L68" s="53">
        <f t="shared" si="29"/>
        <v>2.9097516003545206E-2</v>
      </c>
      <c r="M68" s="105">
        <f>SUMPRODUCT(J68:L68,'Share Summary - Severities'!$C$3:$E$3)</f>
        <v>2.2934141599195136E-2</v>
      </c>
      <c r="N68" s="104">
        <f t="shared" si="26"/>
        <v>3.3056724639868695E-2</v>
      </c>
      <c r="O68" s="53">
        <f t="shared" si="26"/>
        <v>3.5682118394150857E-2</v>
      </c>
      <c r="P68" s="53">
        <f t="shared" si="26"/>
        <v>3.8955892126421976E-2</v>
      </c>
      <c r="Q68" s="105">
        <f t="shared" si="26"/>
        <v>3.5496135728154604E-2</v>
      </c>
      <c r="R68" s="201">
        <f t="shared" si="28"/>
        <v>2.4832725544309008E-2</v>
      </c>
      <c r="S68" s="202">
        <f t="shared" si="27"/>
        <v>2.2640342402134916E-2</v>
      </c>
      <c r="T68" s="202">
        <f t="shared" si="27"/>
        <v>2.2340192021653195E-2</v>
      </c>
      <c r="U68" s="205">
        <f t="shared" si="27"/>
        <v>2.3247207093144404E-2</v>
      </c>
      <c r="V68" s="210"/>
      <c r="W68" s="210"/>
      <c r="X68" s="210"/>
      <c r="Y68" s="210"/>
    </row>
    <row r="69" spans="1:31" x14ac:dyDescent="0.25">
      <c r="A69" s="22" t="s">
        <v>80</v>
      </c>
      <c r="B69" s="104">
        <v>5.5671098321416694E-2</v>
      </c>
      <c r="C69" s="53">
        <v>9.8320315307344613E-2</v>
      </c>
      <c r="D69" s="53">
        <v>0.12464971988903378</v>
      </c>
      <c r="E69" s="105">
        <v>8.909499616682226E-2</v>
      </c>
      <c r="F69" s="104">
        <v>3.2589126527155038E-2</v>
      </c>
      <c r="G69" s="53">
        <v>5.6297769365307157E-2</v>
      </c>
      <c r="H69" s="53">
        <v>7.5377742401599251E-2</v>
      </c>
      <c r="I69" s="105">
        <v>5.2196053078957381E-2</v>
      </c>
      <c r="J69" s="104">
        <f t="shared" si="29"/>
        <v>3.3503820062857285E-2</v>
      </c>
      <c r="K69" s="53">
        <f t="shared" si="29"/>
        <v>5.6301068100342168E-2</v>
      </c>
      <c r="L69" s="53">
        <f t="shared" si="29"/>
        <v>7.5393065579913515E-2</v>
      </c>
      <c r="M69" s="105">
        <f>SUMPRODUCT(J69:L69,'Share Summary - Severities'!$C$3:$E$3)</f>
        <v>5.2529265270783942E-2</v>
      </c>
      <c r="N69" s="104">
        <f t="shared" si="26"/>
        <v>4.4144113626965797E-2</v>
      </c>
      <c r="O69" s="53">
        <f t="shared" si="26"/>
        <v>7.6470306759703344E-2</v>
      </c>
      <c r="P69" s="53">
        <f t="shared" si="26"/>
        <v>9.9036259648291242E-2</v>
      </c>
      <c r="Q69" s="105">
        <f t="shared" si="26"/>
        <v>7.0080816100882334E-2</v>
      </c>
      <c r="R69" s="201">
        <f t="shared" si="28"/>
        <v>3.3161744547828477E-2</v>
      </c>
      <c r="S69" s="202">
        <f t="shared" si="27"/>
        <v>4.8520491679097708E-2</v>
      </c>
      <c r="T69" s="202">
        <f t="shared" si="27"/>
        <v>5.6794721847699688E-2</v>
      </c>
      <c r="U69" s="205">
        <f t="shared" si="27"/>
        <v>4.5897481845088704E-2</v>
      </c>
      <c r="V69" s="210"/>
      <c r="W69" s="210"/>
      <c r="X69" s="210"/>
      <c r="Y69" s="210"/>
    </row>
    <row r="70" spans="1:31" ht="15.75" thickBot="1" x14ac:dyDescent="0.3">
      <c r="A70" s="28" t="s">
        <v>81</v>
      </c>
      <c r="B70" s="106">
        <v>1.9087191758807495E-3</v>
      </c>
      <c r="C70" s="107">
        <v>1.4821980496629894E-2</v>
      </c>
      <c r="D70" s="107">
        <v>3.2709855570185228E-2</v>
      </c>
      <c r="E70" s="105">
        <v>1.431972703775356E-2</v>
      </c>
      <c r="F70" s="106">
        <v>3.0272819226826132E-3</v>
      </c>
      <c r="G70" s="107">
        <v>1.551872439294079E-2</v>
      </c>
      <c r="H70" s="107">
        <v>2.4018789027083497E-2</v>
      </c>
      <c r="I70" s="108">
        <v>1.299891453150229E-2</v>
      </c>
      <c r="J70" s="106">
        <f t="shared" si="29"/>
        <v>3.1122499933401299E-3</v>
      </c>
      <c r="K70" s="107">
        <f t="shared" si="29"/>
        <v>1.5519633703565898E-2</v>
      </c>
      <c r="L70" s="107">
        <f t="shared" si="29"/>
        <v>2.4023671691056025E-2</v>
      </c>
      <c r="M70" s="108">
        <f>SUMPRODUCT(J70:L70,'Share Summary - Severities'!$C$3:$E$3)</f>
        <v>1.3030913831794434E-2</v>
      </c>
      <c r="N70" s="106">
        <f t="shared" si="26"/>
        <v>2.5345552009596274E-3</v>
      </c>
      <c r="O70" s="107">
        <f t="shared" si="26"/>
        <v>1.5184760164236616E-2</v>
      </c>
      <c r="P70" s="107">
        <f t="shared" si="26"/>
        <v>2.819303995303804E-2</v>
      </c>
      <c r="Q70" s="108">
        <f t="shared" si="26"/>
        <v>1.3649544170654814E-2</v>
      </c>
      <c r="R70" s="203">
        <f t="shared" si="28"/>
        <v>1.9039972764398293E-3</v>
      </c>
      <c r="S70" s="204">
        <f t="shared" si="27"/>
        <v>9.6347466149591179E-3</v>
      </c>
      <c r="T70" s="204">
        <f t="shared" si="27"/>
        <v>1.6167975929829121E-2</v>
      </c>
      <c r="U70" s="206">
        <f t="shared" si="27"/>
        <v>8.9393894167062674E-3</v>
      </c>
      <c r="V70" s="210"/>
      <c r="W70" s="210"/>
      <c r="X70" s="210"/>
      <c r="Y70" s="210"/>
    </row>
    <row r="71" spans="1:31" ht="15.75" thickBot="1" x14ac:dyDescent="0.3">
      <c r="A71" s="32" t="s">
        <v>82</v>
      </c>
      <c r="B71" s="57">
        <v>1.3864860479998435</v>
      </c>
      <c r="C71" s="58">
        <v>1.6401646021494143</v>
      </c>
      <c r="D71" s="58">
        <v>1.7798250019876898</v>
      </c>
      <c r="E71" s="59">
        <v>1.5813766221499483</v>
      </c>
      <c r="F71" s="57">
        <v>1.2801202907938218</v>
      </c>
      <c r="G71" s="58">
        <v>1.5168508757229047</v>
      </c>
      <c r="H71" s="58">
        <v>1.710465689844276</v>
      </c>
      <c r="I71" s="59">
        <v>1.4766118371763153</v>
      </c>
      <c r="J71" s="57">
        <f>SUM(J56:J70)</f>
        <v>1.2801202907938218</v>
      </c>
      <c r="K71" s="58">
        <f>SUM(K56:K70)</f>
        <v>1.5168508757229049</v>
      </c>
      <c r="L71" s="58">
        <f>SUM(L56:L70)</f>
        <v>1.7104656898442763</v>
      </c>
      <c r="M71" s="59">
        <f>SUM(M56:M70)</f>
        <v>1.4766118371763151</v>
      </c>
      <c r="N71" s="57">
        <f>SUM(N56:N70)</f>
        <v>1.3311758542527123</v>
      </c>
      <c r="O71" s="58">
        <f t="shared" ref="O71:Q71" si="30">SUM(O56:O70)</f>
        <v>1.5760414644076293</v>
      </c>
      <c r="P71" s="58">
        <f t="shared" si="30"/>
        <v>1.7437581596731146</v>
      </c>
      <c r="Q71" s="59">
        <f t="shared" si="30"/>
        <v>1.5268989339636589</v>
      </c>
      <c r="R71" s="57">
        <f>SUM(R56:R70)</f>
        <v>1.0000000000000002</v>
      </c>
      <c r="S71" s="58">
        <f t="shared" ref="S71:U71" si="31">SUM(S56:S70)</f>
        <v>1.0000000000000002</v>
      </c>
      <c r="T71" s="58">
        <f t="shared" si="31"/>
        <v>1.0000000000000002</v>
      </c>
      <c r="U71" s="59">
        <f t="shared" si="31"/>
        <v>1.0000000000000002</v>
      </c>
      <c r="V71" s="210"/>
      <c r="W71" s="210"/>
      <c r="X71" s="210"/>
      <c r="Y71" s="210"/>
    </row>
    <row r="74" spans="1:31" ht="15.75" thickBot="1" x14ac:dyDescent="0.3"/>
    <row r="75" spans="1:31" ht="76.5" customHeight="1" thickBot="1" x14ac:dyDescent="0.3">
      <c r="A75" s="56"/>
      <c r="B75" s="240" t="s">
        <v>89</v>
      </c>
      <c r="C75" s="241"/>
      <c r="D75" s="241"/>
      <c r="E75" s="241"/>
      <c r="F75" s="242"/>
      <c r="G75" s="240" t="s">
        <v>123</v>
      </c>
      <c r="H75" s="241"/>
      <c r="I75" s="241"/>
      <c r="J75" s="241"/>
      <c r="K75" s="242"/>
      <c r="L75" s="246" t="s">
        <v>185</v>
      </c>
      <c r="M75" s="241"/>
      <c r="N75" s="241"/>
      <c r="O75" s="241"/>
      <c r="P75" s="242"/>
      <c r="Q75" s="263" t="s">
        <v>186</v>
      </c>
      <c r="R75" s="264"/>
      <c r="S75" s="264"/>
      <c r="T75" s="264"/>
      <c r="U75" s="265"/>
      <c r="V75" s="263" t="s">
        <v>188</v>
      </c>
      <c r="W75" s="264"/>
      <c r="X75" s="264"/>
      <c r="Y75" s="264"/>
      <c r="Z75" s="265"/>
    </row>
    <row r="76" spans="1:31" x14ac:dyDescent="0.25">
      <c r="B76" s="243" t="s">
        <v>93</v>
      </c>
      <c r="C76" s="244"/>
      <c r="D76" s="244"/>
      <c r="E76" s="244"/>
      <c r="F76" s="245"/>
      <c r="G76" s="243" t="s">
        <v>97</v>
      </c>
      <c r="H76" s="244"/>
      <c r="I76" s="244"/>
      <c r="J76" s="244"/>
      <c r="K76" s="245"/>
      <c r="L76" s="243" t="s">
        <v>97</v>
      </c>
      <c r="M76" s="244"/>
      <c r="N76" s="244"/>
      <c r="O76" s="244"/>
      <c r="P76" s="245"/>
      <c r="Q76" s="254" t="s">
        <v>97</v>
      </c>
      <c r="R76" s="255"/>
      <c r="S76" s="255"/>
      <c r="T76" s="255"/>
      <c r="U76" s="256"/>
      <c r="V76" s="254" t="s">
        <v>97</v>
      </c>
      <c r="W76" s="255"/>
      <c r="X76" s="255"/>
      <c r="Y76" s="255"/>
      <c r="Z76" s="256"/>
    </row>
    <row r="77" spans="1:31" ht="45" x14ac:dyDescent="0.25">
      <c r="A77" s="43" t="s">
        <v>66</v>
      </c>
      <c r="B77" s="24" t="s">
        <v>83</v>
      </c>
      <c r="C77" s="18" t="s">
        <v>84</v>
      </c>
      <c r="D77" s="18" t="s">
        <v>85</v>
      </c>
      <c r="E77" s="18" t="s">
        <v>86</v>
      </c>
      <c r="F77" s="55" t="s">
        <v>88</v>
      </c>
      <c r="G77" s="24" t="s">
        <v>83</v>
      </c>
      <c r="H77" s="18" t="s">
        <v>84</v>
      </c>
      <c r="I77" s="18" t="s">
        <v>85</v>
      </c>
      <c r="J77" s="18" t="s">
        <v>86</v>
      </c>
      <c r="K77" s="25" t="s">
        <v>88</v>
      </c>
      <c r="L77" s="24" t="s">
        <v>83</v>
      </c>
      <c r="M77" s="18" t="s">
        <v>84</v>
      </c>
      <c r="N77" s="18" t="s">
        <v>85</v>
      </c>
      <c r="O77" s="18" t="s">
        <v>86</v>
      </c>
      <c r="P77" s="25" t="s">
        <v>88</v>
      </c>
      <c r="Q77" s="24" t="s">
        <v>83</v>
      </c>
      <c r="R77" s="18" t="s">
        <v>84</v>
      </c>
      <c r="S77" s="18" t="s">
        <v>85</v>
      </c>
      <c r="T77" s="18" t="s">
        <v>86</v>
      </c>
      <c r="U77" s="25" t="s">
        <v>88</v>
      </c>
      <c r="V77" s="24" t="s">
        <v>83</v>
      </c>
      <c r="W77" s="18" t="s">
        <v>84</v>
      </c>
      <c r="X77" s="18" t="s">
        <v>85</v>
      </c>
      <c r="Y77" s="18" t="s">
        <v>86</v>
      </c>
      <c r="Z77" s="25" t="s">
        <v>88</v>
      </c>
    </row>
    <row r="78" spans="1:31" x14ac:dyDescent="0.25">
      <c r="A78" s="21" t="s">
        <v>67</v>
      </c>
      <c r="B78" s="26"/>
      <c r="C78" s="19"/>
      <c r="D78" s="19"/>
      <c r="E78" s="19"/>
      <c r="F78" s="27"/>
      <c r="G78" s="104">
        <f t="array" ref="G78:K93">'Share Summary - Subtypes'!M10:Q25/100</f>
        <v>7.8129779875365596E-2</v>
      </c>
      <c r="H78" s="53">
        <v>0.11449781972641877</v>
      </c>
      <c r="I78" s="53">
        <v>6.7099126861796976E-2</v>
      </c>
      <c r="J78" s="53">
        <v>4.6601662289228775E-2</v>
      </c>
      <c r="K78" s="105">
        <v>9.0547930000592872E-2</v>
      </c>
      <c r="L78" s="104">
        <f>G78+((G$81-L$81)*G78/SUM(G$78:G$80,G$82:G$92))</f>
        <v>7.9052498270768004E-2</v>
      </c>
      <c r="M78" s="53">
        <f t="shared" ref="M78:O80" si="32">H78+((H$81-M$81)*H78/SUM(H$78:H$80,H$82:H$92))</f>
        <v>0.11570461488962872</v>
      </c>
      <c r="N78" s="53">
        <f t="shared" si="32"/>
        <v>6.7873761913516614E-2</v>
      </c>
      <c r="O78" s="53">
        <f t="shared" si="32"/>
        <v>4.771596206816258E-2</v>
      </c>
      <c r="P78" s="105">
        <f>SUMPRODUCT(L78:O78,'Share Summary - Subtypes'!$C$3:$F$3)</f>
        <v>9.1595755658807954E-2</v>
      </c>
      <c r="Q78" s="104">
        <f t="shared" ref="Q78:U92" si="33">B78+(L78-B78)*Calibration_Factor</f>
        <v>4.1107299100799362E-2</v>
      </c>
      <c r="R78" s="53">
        <f t="shared" si="33"/>
        <v>6.0166399742606937E-2</v>
      </c>
      <c r="S78" s="53">
        <f t="shared" si="33"/>
        <v>3.5294356195028638E-2</v>
      </c>
      <c r="T78" s="53">
        <f t="shared" si="33"/>
        <v>2.4812300275444541E-2</v>
      </c>
      <c r="U78" s="105">
        <f t="shared" si="33"/>
        <v>4.7629792942580136E-2</v>
      </c>
      <c r="V78" s="201">
        <f>Q78/SUM(Q$78:Q$92)</f>
        <v>3.0852639518800556E-2</v>
      </c>
      <c r="W78" s="202">
        <f t="shared" ref="W78:Z78" si="34">R78/SUM(R$78:R$92)</f>
        <v>3.6821558129320198E-2</v>
      </c>
      <c r="X78" s="202">
        <f t="shared" si="34"/>
        <v>2.3526296357751005E-2</v>
      </c>
      <c r="Y78" s="202">
        <f t="shared" si="34"/>
        <v>1.8815652948467265E-2</v>
      </c>
      <c r="Z78" s="205">
        <f t="shared" si="34"/>
        <v>3.2228217723158606E-2</v>
      </c>
      <c r="AA78" s="211"/>
      <c r="AB78" s="211"/>
      <c r="AC78" s="211"/>
      <c r="AD78" s="211"/>
      <c r="AE78" s="211"/>
    </row>
    <row r="79" spans="1:31" x14ac:dyDescent="0.25">
      <c r="A79" s="21" t="s">
        <v>68</v>
      </c>
      <c r="B79" s="26"/>
      <c r="C79" s="19"/>
      <c r="D79" s="19"/>
      <c r="E79" s="19"/>
      <c r="F79" s="27"/>
      <c r="G79" s="104">
        <v>9.9011523119658579E-2</v>
      </c>
      <c r="H79" s="53">
        <v>0.18210158851904062</v>
      </c>
      <c r="I79" s="53">
        <v>0.13652388289670916</v>
      </c>
      <c r="J79" s="53">
        <v>6.1092721188684355E-2</v>
      </c>
      <c r="K79" s="105">
        <v>0.13567984263652616</v>
      </c>
      <c r="L79" s="104">
        <f t="shared" ref="L79:L80" si="35">G79+((G$81-L$81)*G79/SUM(G$78:G$80,G$82:G$92))</f>
        <v>0.10018085642489839</v>
      </c>
      <c r="M79" s="53">
        <f t="shared" si="32"/>
        <v>0.18402092040468457</v>
      </c>
      <c r="N79" s="53">
        <f t="shared" si="32"/>
        <v>0.1381000015443703</v>
      </c>
      <c r="O79" s="53">
        <f t="shared" si="32"/>
        <v>6.2553518987966947E-2</v>
      </c>
      <c r="P79" s="105">
        <f>SUMPRODUCT(L79:O79,'Share Summary - Subtypes'!$C$3:$F$3)</f>
        <v>0.13723510634071631</v>
      </c>
      <c r="Q79" s="104">
        <f t="shared" si="33"/>
        <v>5.2094045340947165E-2</v>
      </c>
      <c r="R79" s="53">
        <f t="shared" si="33"/>
        <v>9.5690878610435973E-2</v>
      </c>
      <c r="S79" s="53">
        <f t="shared" si="33"/>
        <v>7.1812000803072554E-2</v>
      </c>
      <c r="T79" s="53">
        <f t="shared" si="33"/>
        <v>3.2527829873742815E-2</v>
      </c>
      <c r="U79" s="105">
        <f t="shared" si="33"/>
        <v>7.1362255297172481E-2</v>
      </c>
      <c r="V79" s="201">
        <f t="shared" ref="V79:V92" si="36">Q79/SUM(Q$78:Q$92)</f>
        <v>3.909862328924063E-2</v>
      </c>
      <c r="W79" s="202">
        <f t="shared" ref="W79:W92" si="37">R79/SUM(R$78:R$92)</f>
        <v>5.8562374751912026E-2</v>
      </c>
      <c r="X79" s="202">
        <f t="shared" ref="X79:X92" si="38">S79/SUM(S$78:S$92)</f>
        <v>4.7868004833421705E-2</v>
      </c>
      <c r="Y79" s="202">
        <f t="shared" ref="Y79:Y92" si="39">T79/SUM(T$78:T$92)</f>
        <v>2.4666490058433944E-2</v>
      </c>
      <c r="Z79" s="205">
        <f t="shared" ref="Z79:Z92" si="40">U79/SUM(U$78:U$92)</f>
        <v>4.8286548373315634E-2</v>
      </c>
      <c r="AA79" s="211"/>
      <c r="AB79" s="211"/>
      <c r="AC79" s="211"/>
      <c r="AD79" s="211"/>
      <c r="AE79" s="211"/>
    </row>
    <row r="80" spans="1:31" x14ac:dyDescent="0.25">
      <c r="A80" s="21" t="s">
        <v>69</v>
      </c>
      <c r="B80" s="26"/>
      <c r="C80" s="19"/>
      <c r="D80" s="19"/>
      <c r="E80" s="19"/>
      <c r="F80" s="27"/>
      <c r="G80" s="104">
        <v>4.5345937139673692E-2</v>
      </c>
      <c r="H80" s="53">
        <v>8.080294983753164E-2</v>
      </c>
      <c r="I80" s="53">
        <v>6.6884437596101284E-2</v>
      </c>
      <c r="J80" s="53">
        <v>3.6295110279356786E-2</v>
      </c>
      <c r="K80" s="105">
        <v>6.2042382825609012E-2</v>
      </c>
      <c r="L80" s="104">
        <f t="shared" si="35"/>
        <v>4.5881475962671593E-2</v>
      </c>
      <c r="M80" s="53">
        <f t="shared" si="32"/>
        <v>8.1654604561351068E-2</v>
      </c>
      <c r="N80" s="53">
        <f t="shared" si="32"/>
        <v>6.7656594138215606E-2</v>
      </c>
      <c r="O80" s="53">
        <f t="shared" si="32"/>
        <v>3.7162968449515089E-2</v>
      </c>
      <c r="P80" s="105">
        <f>SUMPRODUCT(L80:O80,'Share Summary - Subtypes'!$C$3:$F$3)</f>
        <v>6.2762603825154584E-2</v>
      </c>
      <c r="Q80" s="104">
        <f t="shared" si="33"/>
        <v>2.3858367500589228E-2</v>
      </c>
      <c r="R80" s="53">
        <f t="shared" si="33"/>
        <v>4.2460394371902556E-2</v>
      </c>
      <c r="S80" s="53">
        <f t="shared" si="33"/>
        <v>3.5181428951872117E-2</v>
      </c>
      <c r="T80" s="53">
        <f t="shared" si="33"/>
        <v>1.9324743593747848E-2</v>
      </c>
      <c r="U80" s="105">
        <f t="shared" si="33"/>
        <v>3.2636553989080386E-2</v>
      </c>
      <c r="V80" s="201">
        <f t="shared" si="36"/>
        <v>1.7906640137017229E-2</v>
      </c>
      <c r="W80" s="202">
        <f t="shared" si="37"/>
        <v>2.5985564804398703E-2</v>
      </c>
      <c r="X80" s="202">
        <f t="shared" si="38"/>
        <v>2.3451022005821096E-2</v>
      </c>
      <c r="Y80" s="202">
        <f t="shared" si="39"/>
        <v>1.4654331309133777E-2</v>
      </c>
      <c r="Z80" s="205">
        <f t="shared" si="40"/>
        <v>2.2083194209173179E-2</v>
      </c>
      <c r="AA80" s="211"/>
      <c r="AB80" s="211"/>
      <c r="AC80" s="211"/>
      <c r="AD80" s="211"/>
      <c r="AE80" s="211"/>
    </row>
    <row r="81" spans="1:31" x14ac:dyDescent="0.25">
      <c r="A81" s="21" t="s">
        <v>70</v>
      </c>
      <c r="B81" s="26"/>
      <c r="C81" s="19"/>
      <c r="D81" s="19"/>
      <c r="E81" s="19"/>
      <c r="F81" s="27"/>
      <c r="G81" s="104">
        <v>8.3939997510355843E-2</v>
      </c>
      <c r="H81" s="53">
        <v>0.24845058281755883</v>
      </c>
      <c r="I81" s="53">
        <v>0.21666358500234914</v>
      </c>
      <c r="J81" s="53">
        <v>0.30373025582113461</v>
      </c>
      <c r="K81" s="105">
        <v>0.18452380232163587</v>
      </c>
      <c r="L81" s="104">
        <f t="array" ref="L81:O81">TRANSPOSE(AC47:AC50)</f>
        <v>6.9040503155825633E-2</v>
      </c>
      <c r="M81" s="53">
        <v>0.23376479826299784</v>
      </c>
      <c r="N81" s="53">
        <v>0.20196145737809523</v>
      </c>
      <c r="O81" s="53">
        <v>0.27920720793971787</v>
      </c>
      <c r="P81" s="105">
        <f>SUMPRODUCT(L81:O81,'Share Summary - Subtypes'!$C$3:$F$3)</f>
        <v>0.1689944291985459</v>
      </c>
      <c r="Q81" s="104">
        <f t="shared" si="33"/>
        <v>3.5901061641029332E-2</v>
      </c>
      <c r="R81" s="53">
        <f t="shared" si="33"/>
        <v>0.12155769509675889</v>
      </c>
      <c r="S81" s="53">
        <f t="shared" si="33"/>
        <v>0.10501995783660953</v>
      </c>
      <c r="T81" s="53">
        <f t="shared" si="33"/>
        <v>0.14518774812865329</v>
      </c>
      <c r="U81" s="105">
        <f t="shared" si="33"/>
        <v>8.7877103183243876E-2</v>
      </c>
      <c r="V81" s="201">
        <f t="shared" si="36"/>
        <v>2.6945154203317077E-2</v>
      </c>
      <c r="W81" s="202">
        <f t="shared" si="37"/>
        <v>7.4392746702805296E-2</v>
      </c>
      <c r="X81" s="202">
        <f t="shared" si="38"/>
        <v>7.0003561982825008E-2</v>
      </c>
      <c r="Y81" s="202">
        <f t="shared" si="39"/>
        <v>0.11009871115664928</v>
      </c>
      <c r="Z81" s="205">
        <f t="shared" si="40"/>
        <v>5.9461153183771119E-2</v>
      </c>
      <c r="AA81" s="211"/>
      <c r="AB81" s="211"/>
      <c r="AC81" s="211"/>
      <c r="AD81" s="211"/>
      <c r="AE81" s="211"/>
    </row>
    <row r="82" spans="1:31" x14ac:dyDescent="0.25">
      <c r="A82" s="22" t="s">
        <v>71</v>
      </c>
      <c r="B82" s="104">
        <f t="array" ref="B82:F93">'Share Summary - Subtypes'!C14:G25/100</f>
        <v>0.14833020312820738</v>
      </c>
      <c r="C82" s="53">
        <v>0.28260755545799887</v>
      </c>
      <c r="D82" s="53">
        <v>0.23057173333131734</v>
      </c>
      <c r="E82" s="53">
        <v>0.11452228355606595</v>
      </c>
      <c r="F82" s="105">
        <v>0.21165740571410321</v>
      </c>
      <c r="G82" s="104">
        <v>0.12334901141436803</v>
      </c>
      <c r="H82" s="53">
        <v>0.19953813244330523</v>
      </c>
      <c r="I82" s="53">
        <v>0.16329224447744384</v>
      </c>
      <c r="J82" s="53">
        <v>8.1137336739166094E-2</v>
      </c>
      <c r="K82" s="105">
        <v>0.1569004895106752</v>
      </c>
      <c r="L82" s="104">
        <f t="shared" ref="L82:L92" si="41">G82+((G$81-L$81)*G82/SUM(G$78:G$80,G$82:G$92))</f>
        <v>0.12480577223038854</v>
      </c>
      <c r="M82" s="53">
        <f t="shared" ref="M82:M92" si="42">H82+((H$81-M$81)*H82/SUM(H$78:H$80,H$82:H$92))</f>
        <v>0.20164124369628716</v>
      </c>
      <c r="N82" s="53">
        <f t="shared" ref="N82:N92" si="43">I82+((I$81-N$81)*I82/SUM(I$78:I$80,I$82:I$92))</f>
        <v>0.16517739413828419</v>
      </c>
      <c r="O82" s="53">
        <f t="shared" ref="O82:O92" si="44">J82+((J$81-O$81)*J82/SUM(J$78:J$80,J$82:J$92))</f>
        <v>8.3077424537549793E-2</v>
      </c>
      <c r="P82" s="105">
        <f>SUMPRODUCT(L82:O82,'Share Summary - Subtypes'!$C$3:$F$3)</f>
        <v>0.15871475268522078</v>
      </c>
      <c r="Q82" s="104">
        <f t="shared" si="33"/>
        <v>0.13609749906134158</v>
      </c>
      <c r="R82" s="53">
        <f t="shared" si="33"/>
        <v>0.24050507334190879</v>
      </c>
      <c r="S82" s="53">
        <f t="shared" si="33"/>
        <v>0.1965666769509401</v>
      </c>
      <c r="T82" s="53">
        <f t="shared" si="33"/>
        <v>9.817095686643755E-2</v>
      </c>
      <c r="U82" s="105">
        <f t="shared" si="33"/>
        <v>0.18412722613908436</v>
      </c>
      <c r="V82" s="201">
        <f t="shared" si="36"/>
        <v>0.10214650852281892</v>
      </c>
      <c r="W82" s="202">
        <f t="shared" si="37"/>
        <v>0.14718799157570803</v>
      </c>
      <c r="X82" s="202">
        <f t="shared" si="38"/>
        <v>0.13102621479911</v>
      </c>
      <c r="Y82" s="202">
        <f t="shared" si="39"/>
        <v>7.4444958085803453E-2</v>
      </c>
      <c r="Z82" s="205">
        <f t="shared" si="40"/>
        <v>0.12458782552184276</v>
      </c>
      <c r="AA82" s="211"/>
      <c r="AB82" s="211"/>
      <c r="AC82" s="211"/>
      <c r="AD82" s="211"/>
      <c r="AE82" s="211"/>
    </row>
    <row r="83" spans="1:31" x14ac:dyDescent="0.25">
      <c r="A83" s="20" t="s">
        <v>72</v>
      </c>
      <c r="B83" s="104">
        <v>0.19128924707326916</v>
      </c>
      <c r="C83" s="53">
        <v>0.16906657478323336</v>
      </c>
      <c r="D83" s="53">
        <v>0.1302239999992563</v>
      </c>
      <c r="E83" s="53">
        <v>8.0719075316306413E-2</v>
      </c>
      <c r="F83" s="105">
        <v>0.16757554977434957</v>
      </c>
      <c r="G83" s="104">
        <v>0.12278568297003145</v>
      </c>
      <c r="H83" s="53">
        <v>0.10237857969443481</v>
      </c>
      <c r="I83" s="53">
        <v>7.9581920904051917E-2</v>
      </c>
      <c r="J83" s="53">
        <v>4.8262152340505432E-2</v>
      </c>
      <c r="K83" s="105">
        <v>0.10425275553683035</v>
      </c>
      <c r="L83" s="104">
        <f t="shared" si="41"/>
        <v>0.12423579083606193</v>
      </c>
      <c r="M83" s="53">
        <f t="shared" si="42"/>
        <v>0.10345763932270335</v>
      </c>
      <c r="N83" s="53">
        <f t="shared" si="43"/>
        <v>8.0500665279704259E-2</v>
      </c>
      <c r="O83" s="53">
        <f t="shared" si="44"/>
        <v>4.941615636186681E-2</v>
      </c>
      <c r="P83" s="105">
        <f>SUMPRODUCT(L83:O83,'Share Summary - Subtypes'!$C$3:$F$3)</f>
        <v>0.10547038911661838</v>
      </c>
      <c r="Q83" s="104">
        <f t="shared" si="33"/>
        <v>0.1564214498299214</v>
      </c>
      <c r="R83" s="53">
        <f t="shared" si="33"/>
        <v>0.13494992834375774</v>
      </c>
      <c r="S83" s="53">
        <f t="shared" si="33"/>
        <v>0.10436786594508923</v>
      </c>
      <c r="T83" s="53">
        <f t="shared" si="33"/>
        <v>6.4441557459997814E-2</v>
      </c>
      <c r="U83" s="105">
        <f t="shared" si="33"/>
        <v>0.13528086623232935</v>
      </c>
      <c r="V83" s="201">
        <f t="shared" si="36"/>
        <v>0.11740043034150269</v>
      </c>
      <c r="W83" s="202">
        <f t="shared" si="37"/>
        <v>8.2588731456677431E-2</v>
      </c>
      <c r="X83" s="202">
        <f t="shared" si="38"/>
        <v>6.9568894553063143E-2</v>
      </c>
      <c r="Y83" s="202">
        <f t="shared" si="39"/>
        <v>4.8867294332480306E-2</v>
      </c>
      <c r="Z83" s="205">
        <f t="shared" si="40"/>
        <v>9.1536430065295785E-2</v>
      </c>
      <c r="AA83" s="211"/>
      <c r="AB83" s="211"/>
      <c r="AC83" s="211"/>
      <c r="AD83" s="211"/>
      <c r="AE83" s="211"/>
    </row>
    <row r="84" spans="1:31" x14ac:dyDescent="0.25">
      <c r="A84" s="22" t="s">
        <v>73</v>
      </c>
      <c r="B84" s="104">
        <v>0.15309771107271417</v>
      </c>
      <c r="C84" s="53">
        <v>3.4853154928699205E-2</v>
      </c>
      <c r="D84" s="53">
        <v>3.2802133333033195E-2</v>
      </c>
      <c r="E84" s="53">
        <v>1.4889045308246682E-2</v>
      </c>
      <c r="F84" s="105">
        <v>8.0072065994815478E-2</v>
      </c>
      <c r="G84" s="104">
        <v>0.1345411048992777</v>
      </c>
      <c r="H84" s="53">
        <v>2.9105052966082214E-2</v>
      </c>
      <c r="I84" s="53">
        <v>3.1186440677703545E-2</v>
      </c>
      <c r="J84" s="53">
        <v>1.3848810851777266E-2</v>
      </c>
      <c r="K84" s="105">
        <v>6.9975250423768773E-2</v>
      </c>
      <c r="L84" s="104">
        <f t="shared" si="41"/>
        <v>0.13613004515517457</v>
      </c>
      <c r="M84" s="53">
        <f t="shared" si="42"/>
        <v>2.9411817210400249E-2</v>
      </c>
      <c r="N84" s="53">
        <f t="shared" si="43"/>
        <v>3.1546476809575758E-2</v>
      </c>
      <c r="O84" s="53">
        <f t="shared" si="44"/>
        <v>1.4179951976633628E-2</v>
      </c>
      <c r="P84" s="105">
        <f>SUMPRODUCT(L84:O84,'Share Summary - Subtypes'!$C$3:$F$3)</f>
        <v>7.0797711322011084E-2</v>
      </c>
      <c r="Q84" s="104">
        <f t="shared" si="33"/>
        <v>0.14427452479559358</v>
      </c>
      <c r="R84" s="53">
        <f t="shared" si="33"/>
        <v>3.202365931518375E-2</v>
      </c>
      <c r="S84" s="53">
        <f t="shared" si="33"/>
        <v>3.2149191940835327E-2</v>
      </c>
      <c r="T84" s="53">
        <f t="shared" si="33"/>
        <v>1.4520316775807894E-2</v>
      </c>
      <c r="U84" s="105">
        <f t="shared" si="33"/>
        <v>7.5249401564957186E-2</v>
      </c>
      <c r="V84" s="201">
        <f t="shared" si="36"/>
        <v>0.10828368690314034</v>
      </c>
      <c r="W84" s="202">
        <f t="shared" si="37"/>
        <v>1.9598331261834828E-2</v>
      </c>
      <c r="X84" s="202">
        <f t="shared" si="38"/>
        <v>2.1429811981351497E-2</v>
      </c>
      <c r="Y84" s="202">
        <f t="shared" si="39"/>
        <v>1.1011040416345019E-2</v>
      </c>
      <c r="Z84" s="205">
        <f t="shared" si="40"/>
        <v>5.0916746585408526E-2</v>
      </c>
      <c r="AA84" s="211"/>
      <c r="AB84" s="211"/>
      <c r="AC84" s="211"/>
      <c r="AD84" s="211"/>
      <c r="AE84" s="211"/>
    </row>
    <row r="85" spans="1:31" x14ac:dyDescent="0.25">
      <c r="A85" s="22" t="s">
        <v>74</v>
      </c>
      <c r="B85" s="104">
        <v>0.2266289598879711</v>
      </c>
      <c r="C85" s="53">
        <v>6.0536930589288385E-2</v>
      </c>
      <c r="D85" s="53">
        <v>3.5485866666505987E-2</v>
      </c>
      <c r="E85" s="53">
        <v>1.5053902863608703E-2</v>
      </c>
      <c r="F85" s="105">
        <v>0.12070644877077708</v>
      </c>
      <c r="G85" s="104">
        <v>0.20089435426653829</v>
      </c>
      <c r="H85" s="53">
        <v>3.9223215797779411E-2</v>
      </c>
      <c r="I85" s="53">
        <v>2.0714946071001342E-2</v>
      </c>
      <c r="J85" s="53">
        <v>1.4647573129806689E-2</v>
      </c>
      <c r="K85" s="105">
        <v>9.9838749286820641E-2</v>
      </c>
      <c r="L85" s="104">
        <f t="shared" si="41"/>
        <v>0.20326693123411618</v>
      </c>
      <c r="M85" s="53">
        <f t="shared" si="42"/>
        <v>3.9636624430567362E-2</v>
      </c>
      <c r="N85" s="53">
        <f t="shared" si="43"/>
        <v>2.095409260049539E-2</v>
      </c>
      <c r="O85" s="53">
        <f t="shared" si="44"/>
        <v>1.4997813586877956E-2</v>
      </c>
      <c r="P85" s="105">
        <f>SUMPRODUCT(L85:O85,'Share Summary - Subtypes'!$C$3:$F$3)</f>
        <v>0.10100929718972239</v>
      </c>
      <c r="Q85" s="104">
        <f t="shared" si="33"/>
        <v>0.21448070498796654</v>
      </c>
      <c r="R85" s="53">
        <f t="shared" si="33"/>
        <v>4.9668771386753449E-2</v>
      </c>
      <c r="S85" s="53">
        <f t="shared" si="33"/>
        <v>2.7929344152180478E-2</v>
      </c>
      <c r="T85" s="53">
        <f t="shared" si="33"/>
        <v>1.5024736439708714E-2</v>
      </c>
      <c r="U85" s="105">
        <f t="shared" si="33"/>
        <v>0.11046392994862864</v>
      </c>
      <c r="V85" s="201">
        <f t="shared" si="36"/>
        <v>0.16097617745465698</v>
      </c>
      <c r="W85" s="202">
        <f t="shared" si="37"/>
        <v>3.0397058169563902E-2</v>
      </c>
      <c r="X85" s="202">
        <f t="shared" si="38"/>
        <v>1.8616971619229299E-2</v>
      </c>
      <c r="Y85" s="202">
        <f t="shared" si="39"/>
        <v>1.1393551720455468E-2</v>
      </c>
      <c r="Z85" s="205">
        <f t="shared" si="40"/>
        <v>7.4744301098095309E-2</v>
      </c>
      <c r="AA85" s="211"/>
      <c r="AB85" s="211"/>
      <c r="AC85" s="211"/>
      <c r="AD85" s="211"/>
      <c r="AE85" s="211"/>
    </row>
    <row r="86" spans="1:31" x14ac:dyDescent="0.25">
      <c r="A86" s="22" t="s">
        <v>75</v>
      </c>
      <c r="B86" s="104">
        <v>0.31446884861021085</v>
      </c>
      <c r="C86" s="53">
        <v>0.34686506294089126</v>
      </c>
      <c r="D86" s="53">
        <v>0.26693866666570254</v>
      </c>
      <c r="E86" s="53">
        <v>0.14551550401920152</v>
      </c>
      <c r="F86" s="105">
        <v>0.3112775880836226</v>
      </c>
      <c r="G86" s="104">
        <v>0.24631611991992039</v>
      </c>
      <c r="H86" s="53">
        <v>0.21064693209565541</v>
      </c>
      <c r="I86" s="53">
        <v>0.17875089881829723</v>
      </c>
      <c r="J86" s="53">
        <v>9.7234915265690086E-2</v>
      </c>
      <c r="K86" s="105">
        <v>0.21319259088540415</v>
      </c>
      <c r="L86" s="104">
        <f t="shared" si="41"/>
        <v>0.24922513125077042</v>
      </c>
      <c r="M86" s="53">
        <f t="shared" si="42"/>
        <v>0.21286712894661253</v>
      </c>
      <c r="N86" s="53">
        <f t="shared" si="43"/>
        <v>0.18081451302949617</v>
      </c>
      <c r="O86" s="53">
        <f t="shared" si="44"/>
        <v>9.9559914831429799E-2</v>
      </c>
      <c r="P86" s="105">
        <f>SUMPRODUCT(L86:O86,'Share Summary - Subtypes'!$C$3:$F$3)</f>
        <v>0.21568014578855452</v>
      </c>
      <c r="Q86" s="104">
        <f t="shared" si="33"/>
        <v>0.28054211558330183</v>
      </c>
      <c r="R86" s="53">
        <f t="shared" si="33"/>
        <v>0.27718613726386632</v>
      </c>
      <c r="S86" s="53">
        <f t="shared" si="33"/>
        <v>0.22215410677487524</v>
      </c>
      <c r="T86" s="53">
        <f t="shared" si="33"/>
        <v>0.12161859764156022</v>
      </c>
      <c r="U86" s="105">
        <f t="shared" si="33"/>
        <v>0.26156691809018717</v>
      </c>
      <c r="V86" s="201">
        <f t="shared" si="36"/>
        <v>0.21055785593476217</v>
      </c>
      <c r="W86" s="202">
        <f t="shared" si="37"/>
        <v>0.16963663289753869</v>
      </c>
      <c r="X86" s="202">
        <f t="shared" si="38"/>
        <v>0.14808212747094521</v>
      </c>
      <c r="Y86" s="202">
        <f t="shared" si="39"/>
        <v>9.2225763024781804E-2</v>
      </c>
      <c r="Z86" s="205">
        <f t="shared" si="40"/>
        <v>0.1769866099470282</v>
      </c>
      <c r="AA86" s="211"/>
      <c r="AB86" s="211"/>
      <c r="AC86" s="211"/>
      <c r="AD86" s="211"/>
      <c r="AE86" s="211"/>
    </row>
    <row r="87" spans="1:31" x14ac:dyDescent="0.25">
      <c r="A87" s="23" t="s">
        <v>76</v>
      </c>
      <c r="B87" s="104">
        <v>4.2517549889537903E-2</v>
      </c>
      <c r="C87" s="53">
        <v>2.5119009539433051E-2</v>
      </c>
      <c r="D87" s="53">
        <v>5.1584000000551342E-2</v>
      </c>
      <c r="E87" s="53">
        <v>2.2079798466073983E-2</v>
      </c>
      <c r="F87" s="105">
        <v>3.4184919474785608E-2</v>
      </c>
      <c r="G87" s="104">
        <v>3.7992736484109314E-2</v>
      </c>
      <c r="H87" s="53">
        <v>2.534038845083704E-2</v>
      </c>
      <c r="I87" s="53">
        <v>4.1581920904208501E-2</v>
      </c>
      <c r="J87" s="53">
        <v>1.9645234411504779E-2</v>
      </c>
      <c r="K87" s="105">
        <v>3.1393291562495193E-2</v>
      </c>
      <c r="L87" s="104">
        <f t="shared" si="41"/>
        <v>3.8441433471371883E-2</v>
      </c>
      <c r="M87" s="53">
        <f t="shared" si="42"/>
        <v>2.5607473521010435E-2</v>
      </c>
      <c r="N87" s="53">
        <f t="shared" si="43"/>
        <v>4.2061969080045093E-2</v>
      </c>
      <c r="O87" s="53">
        <f t="shared" si="44"/>
        <v>2.0114974744499345E-2</v>
      </c>
      <c r="P87" s="105">
        <f>SUMPRODUCT(L87:O87,'Share Summary - Subtypes'!$C$3:$F$3)</f>
        <v>3.1767329852539765E-2</v>
      </c>
      <c r="Q87" s="104">
        <f t="shared" si="33"/>
        <v>4.039796935209157E-2</v>
      </c>
      <c r="R87" s="53">
        <f t="shared" si="33"/>
        <v>2.537301080985329E-2</v>
      </c>
      <c r="S87" s="53">
        <f t="shared" si="33"/>
        <v>4.6632543921888092E-2</v>
      </c>
      <c r="T87" s="53">
        <f t="shared" si="33"/>
        <v>2.1058090130855172E-2</v>
      </c>
      <c r="U87" s="105">
        <f t="shared" si="33"/>
        <v>3.2927772871217773E-2</v>
      </c>
      <c r="V87" s="201">
        <f t="shared" si="36"/>
        <v>3.0320259734296119E-2</v>
      </c>
      <c r="W87" s="202">
        <f t="shared" si="37"/>
        <v>1.5528165162744067E-2</v>
      </c>
      <c r="X87" s="202">
        <f t="shared" si="38"/>
        <v>3.1084036273672264E-2</v>
      </c>
      <c r="Y87" s="202">
        <f t="shared" si="39"/>
        <v>1.5968761914905358E-2</v>
      </c>
      <c r="Z87" s="205">
        <f t="shared" si="40"/>
        <v>2.2280244520727823E-2</v>
      </c>
      <c r="AA87" s="211"/>
      <c r="AB87" s="211"/>
      <c r="AC87" s="211"/>
      <c r="AD87" s="211"/>
      <c r="AE87" s="211"/>
    </row>
    <row r="88" spans="1:31" x14ac:dyDescent="0.25">
      <c r="A88" s="22" t="s">
        <v>77</v>
      </c>
      <c r="B88" s="104">
        <v>7.3375424201358938E-2</v>
      </c>
      <c r="C88" s="53">
        <v>0.21579117824067315</v>
      </c>
      <c r="D88" s="53">
        <v>0.23658133333177414</v>
      </c>
      <c r="E88" s="53">
        <v>0.32719686585576879</v>
      </c>
      <c r="F88" s="105">
        <v>0.16971021657698068</v>
      </c>
      <c r="G88" s="104">
        <v>4.3451685709350353E-2</v>
      </c>
      <c r="H88" s="53">
        <v>0.106914207292127</v>
      </c>
      <c r="I88" s="53">
        <v>0.12937544940868634</v>
      </c>
      <c r="J88" s="53">
        <v>0.17924027632915074</v>
      </c>
      <c r="K88" s="105">
        <v>8.9319167795398335E-2</v>
      </c>
      <c r="L88" s="104">
        <f t="shared" si="41"/>
        <v>4.3964853284879431E-2</v>
      </c>
      <c r="M88" s="53">
        <f t="shared" si="42"/>
        <v>0.10804107196559287</v>
      </c>
      <c r="N88" s="53">
        <f t="shared" si="43"/>
        <v>0.13086904198777263</v>
      </c>
      <c r="O88" s="53">
        <f t="shared" si="44"/>
        <v>0.18352611916132308</v>
      </c>
      <c r="P88" s="105">
        <f>SUMPRODUCT(L88:O88,'Share Summary - Subtypes'!$C$3:$F$3)</f>
        <v>9.0478741348297032E-2</v>
      </c>
      <c r="Q88" s="104">
        <f t="shared" si="33"/>
        <v>5.808192732478959E-2</v>
      </c>
      <c r="R88" s="53">
        <f t="shared" si="33"/>
        <v>0.1597611229776314</v>
      </c>
      <c r="S88" s="53">
        <f t="shared" si="33"/>
        <v>0.18161094183289336</v>
      </c>
      <c r="T88" s="53">
        <f t="shared" si="33"/>
        <v>0.25248807757465702</v>
      </c>
      <c r="U88" s="105">
        <f t="shared" si="33"/>
        <v>0.12850984945806518</v>
      </c>
      <c r="V88" s="201">
        <f t="shared" si="36"/>
        <v>4.3592763463120805E-2</v>
      </c>
      <c r="W88" s="202">
        <f t="shared" si="37"/>
        <v>9.777306772039604E-2</v>
      </c>
      <c r="X88" s="202">
        <f t="shared" si="38"/>
        <v>0.12105711224087289</v>
      </c>
      <c r="Y88" s="202">
        <f t="shared" si="39"/>
        <v>0.19146665115817491</v>
      </c>
      <c r="Z88" s="205">
        <f t="shared" si="40"/>
        <v>8.6954890039051796E-2</v>
      </c>
      <c r="AA88" s="211"/>
      <c r="AB88" s="211"/>
      <c r="AC88" s="211"/>
      <c r="AD88" s="211"/>
      <c r="AE88" s="211"/>
    </row>
    <row r="89" spans="1:31" x14ac:dyDescent="0.25">
      <c r="A89" s="22" t="s">
        <v>78</v>
      </c>
      <c r="B89" s="104">
        <v>9.2084661639957502E-2</v>
      </c>
      <c r="C89" s="53">
        <v>0.3578276407887615</v>
      </c>
      <c r="D89" s="53">
        <v>0.34433066666612988</v>
      </c>
      <c r="E89" s="53">
        <v>0.45912736635315354</v>
      </c>
      <c r="F89" s="105">
        <v>0.25890959609875225</v>
      </c>
      <c r="G89" s="104">
        <v>7.5628088482544792E-2</v>
      </c>
      <c r="H89" s="53">
        <v>0.22565149490977793</v>
      </c>
      <c r="I89" s="53">
        <v>0.25763944529997002</v>
      </c>
      <c r="J89" s="53">
        <v>0.35039488360390214</v>
      </c>
      <c r="K89" s="105">
        <v>0.17858964018654025</v>
      </c>
      <c r="L89" s="104">
        <f t="shared" si="41"/>
        <v>7.6521261720243469E-2</v>
      </c>
      <c r="M89" s="53">
        <f t="shared" si="42"/>
        <v>0.22802983829901349</v>
      </c>
      <c r="N89" s="53">
        <f t="shared" si="43"/>
        <v>0.26061379913092264</v>
      </c>
      <c r="O89" s="53">
        <f t="shared" si="44"/>
        <v>0.35877323154600144</v>
      </c>
      <c r="P89" s="105">
        <f>SUMPRODUCT(L89:O89,'Share Summary - Subtypes'!$C$3:$F$3)</f>
        <v>0.18089416490193305</v>
      </c>
      <c r="Q89" s="104">
        <f t="shared" si="33"/>
        <v>8.3991693681706198E-2</v>
      </c>
      <c r="R89" s="53">
        <f t="shared" si="33"/>
        <v>0.29033278349409253</v>
      </c>
      <c r="S89" s="53">
        <f t="shared" si="33"/>
        <v>0.3007978955478221</v>
      </c>
      <c r="T89" s="53">
        <f t="shared" si="33"/>
        <v>0.40694321625343444</v>
      </c>
      <c r="U89" s="105">
        <f t="shared" si="33"/>
        <v>0.21834157187640627</v>
      </c>
      <c r="V89" s="201">
        <f t="shared" si="36"/>
        <v>6.3039058863509925E-2</v>
      </c>
      <c r="W89" s="202">
        <f t="shared" si="37"/>
        <v>0.17768231953398009</v>
      </c>
      <c r="X89" s="202">
        <f t="shared" si="38"/>
        <v>0.2005040237975122</v>
      </c>
      <c r="Y89" s="202">
        <f t="shared" si="39"/>
        <v>0.30859300595903755</v>
      </c>
      <c r="Z89" s="205">
        <f t="shared" si="40"/>
        <v>0.14773861656154241</v>
      </c>
      <c r="AA89" s="211"/>
      <c r="AB89" s="211"/>
      <c r="AC89" s="211"/>
      <c r="AD89" s="211"/>
      <c r="AE89" s="211"/>
    </row>
    <row r="90" spans="1:31" x14ac:dyDescent="0.25">
      <c r="A90" s="22" t="s">
        <v>79</v>
      </c>
      <c r="B90" s="104">
        <v>2.7146174205477106E-2</v>
      </c>
      <c r="C90" s="53">
        <v>1.7863190773299134E-2</v>
      </c>
      <c r="D90" s="53">
        <v>2.5706666666961864E-2</v>
      </c>
      <c r="E90" s="53">
        <v>2.3256029341095174E-2</v>
      </c>
      <c r="F90" s="105">
        <v>2.2672722472087677E-2</v>
      </c>
      <c r="G90" s="104">
        <v>2.0889374807340239E-2</v>
      </c>
      <c r="H90" s="53">
        <v>1.070439065273996E-2</v>
      </c>
      <c r="I90" s="53">
        <v>1.9383667180610752E-2</v>
      </c>
      <c r="J90" s="53">
        <v>1.8898643543259069E-2</v>
      </c>
      <c r="K90" s="105">
        <v>1.6163226658298332E-2</v>
      </c>
      <c r="L90" s="104">
        <f t="shared" si="41"/>
        <v>2.1136079846493509E-2</v>
      </c>
      <c r="M90" s="53">
        <f t="shared" si="42"/>
        <v>1.0817213821737438E-2</v>
      </c>
      <c r="N90" s="53">
        <f t="shared" si="43"/>
        <v>1.9607444578786073E-2</v>
      </c>
      <c r="O90" s="53">
        <f t="shared" si="44"/>
        <v>1.9350532022938256E-2</v>
      </c>
      <c r="P90" s="105">
        <f>SUMPRODUCT(L90:O90,'Share Summary - Subtypes'!$C$3:$F$3)</f>
        <v>1.6365332318869649E-2</v>
      </c>
      <c r="Q90" s="104">
        <f t="shared" si="33"/>
        <v>2.4020925138805636E-2</v>
      </c>
      <c r="R90" s="53">
        <f t="shared" si="33"/>
        <v>1.4199282758487052E-2</v>
      </c>
      <c r="S90" s="53">
        <f t="shared" si="33"/>
        <v>2.2535071181110453E-2</v>
      </c>
      <c r="T90" s="53">
        <f t="shared" si="33"/>
        <v>2.1225170735653578E-2</v>
      </c>
      <c r="U90" s="105">
        <f t="shared" si="33"/>
        <v>1.9392879592414303E-2</v>
      </c>
      <c r="V90" s="201">
        <f t="shared" si="36"/>
        <v>1.8028646017301902E-2</v>
      </c>
      <c r="W90" s="202">
        <f t="shared" si="37"/>
        <v>8.6898953190319463E-3</v>
      </c>
      <c r="X90" s="202">
        <f t="shared" si="38"/>
        <v>1.5021290092960948E-2</v>
      </c>
      <c r="Y90" s="202">
        <f t="shared" si="39"/>
        <v>1.6095462407782191E-2</v>
      </c>
      <c r="Z90" s="205">
        <f t="shared" si="40"/>
        <v>1.3121995859540913E-2</v>
      </c>
      <c r="AA90" s="211"/>
      <c r="AB90" s="211"/>
      <c r="AC90" s="211"/>
      <c r="AD90" s="211"/>
      <c r="AE90" s="211"/>
    </row>
    <row r="91" spans="1:31" x14ac:dyDescent="0.25">
      <c r="A91" s="22" t="s">
        <v>80</v>
      </c>
      <c r="B91" s="104">
        <v>4.0970236903614739E-2</v>
      </c>
      <c r="C91" s="53">
        <v>0.1035350066793789</v>
      </c>
      <c r="D91" s="53">
        <v>0.11084693333427362</v>
      </c>
      <c r="E91" s="53">
        <v>9.7417849070953522E-2</v>
      </c>
      <c r="F91" s="105">
        <v>7.8888029966823467E-2</v>
      </c>
      <c r="G91" s="104">
        <v>2.4956673288065532E-2</v>
      </c>
      <c r="H91" s="53">
        <v>5.5322325342893774E-2</v>
      </c>
      <c r="I91" s="53">
        <v>5.1318952234475634E-2</v>
      </c>
      <c r="J91" s="53">
        <v>4.9745439498119381E-2</v>
      </c>
      <c r="K91" s="105">
        <v>4.247636016876033E-2</v>
      </c>
      <c r="L91" s="104">
        <f t="shared" si="41"/>
        <v>2.525141341875169E-2</v>
      </c>
      <c r="M91" s="53">
        <f t="shared" si="42"/>
        <v>5.5905416923160145E-2</v>
      </c>
      <c r="N91" s="53">
        <f t="shared" si="43"/>
        <v>5.1911410900893608E-2</v>
      </c>
      <c r="O91" s="53">
        <f t="shared" si="44"/>
        <v>5.0934910635258013E-2</v>
      </c>
      <c r="P91" s="105">
        <f>SUMPRODUCT(L91:O91,'Share Summary - Subtypes'!$C$3:$F$3)</f>
        <v>4.2992506830030544E-2</v>
      </c>
      <c r="Q91" s="104">
        <f t="shared" si="33"/>
        <v>3.2796448691485951E-2</v>
      </c>
      <c r="R91" s="53">
        <f t="shared" si="33"/>
        <v>7.876762000614515E-2</v>
      </c>
      <c r="S91" s="53">
        <f t="shared" si="33"/>
        <v>8.0200461668916007E-2</v>
      </c>
      <c r="T91" s="53">
        <f t="shared" si="33"/>
        <v>7.3246721084391855E-2</v>
      </c>
      <c r="U91" s="105">
        <f t="shared" si="33"/>
        <v>6.0222357935691147E-2</v>
      </c>
      <c r="V91" s="201">
        <f t="shared" si="36"/>
        <v>2.4615020473470559E-2</v>
      </c>
      <c r="W91" s="202">
        <f t="shared" si="37"/>
        <v>4.820541882466324E-2</v>
      </c>
      <c r="X91" s="202">
        <f t="shared" si="38"/>
        <v>5.3459533836662944E-2</v>
      </c>
      <c r="Y91" s="202">
        <f t="shared" si="39"/>
        <v>5.5544422251773883E-2</v>
      </c>
      <c r="Z91" s="205">
        <f t="shared" si="40"/>
        <v>4.0748849479426377E-2</v>
      </c>
      <c r="AA91" s="211"/>
      <c r="AB91" s="211"/>
      <c r="AC91" s="211"/>
      <c r="AD91" s="211"/>
      <c r="AE91" s="211"/>
    </row>
    <row r="92" spans="1:31" ht="15.75" thickBot="1" x14ac:dyDescent="0.3">
      <c r="A92" s="28" t="s">
        <v>81</v>
      </c>
      <c r="B92" s="106">
        <v>8.2134023241495786E-3</v>
      </c>
      <c r="C92" s="107">
        <v>1.1480539823639764E-2</v>
      </c>
      <c r="D92" s="107">
        <v>4.601599999998747E-2</v>
      </c>
      <c r="E92" s="107">
        <v>7.4278516648898082E-3</v>
      </c>
      <c r="F92" s="108">
        <v>1.2994209161922465E-2</v>
      </c>
      <c r="G92" s="106">
        <v>8.3000016237732028E-3</v>
      </c>
      <c r="H92" s="107">
        <v>1.1124804786849995E-2</v>
      </c>
      <c r="I92" s="107">
        <v>3.0169491525856573E-2</v>
      </c>
      <c r="J92" s="107">
        <v>8.5453171659996708E-3</v>
      </c>
      <c r="K92" s="108">
        <v>1.1526827365902079E-2</v>
      </c>
      <c r="L92" s="106">
        <f t="shared" si="41"/>
        <v>8.3980252479577654E-3</v>
      </c>
      <c r="M92" s="107">
        <f t="shared" si="42"/>
        <v>1.1242059077285428E-2</v>
      </c>
      <c r="N92" s="107">
        <f t="shared" si="43"/>
        <v>3.051778734908871E-2</v>
      </c>
      <c r="O92" s="107">
        <f t="shared" si="44"/>
        <v>8.7496456075452748E-3</v>
      </c>
      <c r="P92" s="108">
        <f>SUMPRODUCT(L92:O92,'Share Summary - Subtypes'!$C$3:$F$3)</f>
        <v>1.1664040788235592E-2</v>
      </c>
      <c r="Q92" s="106">
        <f t="shared" si="33"/>
        <v>8.3094062445298357E-3</v>
      </c>
      <c r="R92" s="107">
        <f t="shared" si="33"/>
        <v>1.1356529835535509E-2</v>
      </c>
      <c r="S92" s="107">
        <f t="shared" si="33"/>
        <v>3.7956929421520111E-2</v>
      </c>
      <c r="T92" s="107">
        <f t="shared" si="33"/>
        <v>8.1151845150706503E-3</v>
      </c>
      <c r="U92" s="108">
        <f t="shared" si="33"/>
        <v>1.2302521607605291E-2</v>
      </c>
      <c r="V92" s="203">
        <f t="shared" si="36"/>
        <v>6.2365351430438316E-3</v>
      </c>
      <c r="W92" s="204">
        <f t="shared" si="37"/>
        <v>6.9501436894254705E-3</v>
      </c>
      <c r="X92" s="204">
        <f t="shared" si="38"/>
        <v>2.5301098154800781E-2</v>
      </c>
      <c r="Y92" s="204">
        <f t="shared" si="39"/>
        <v>6.1539032557758012E-3</v>
      </c>
      <c r="Z92" s="206">
        <f t="shared" si="40"/>
        <v>8.3243768326213621E-3</v>
      </c>
      <c r="AA92" s="211"/>
      <c r="AB92" s="211"/>
      <c r="AC92" s="211"/>
      <c r="AD92" s="211"/>
      <c r="AE92" s="211"/>
    </row>
    <row r="93" spans="1:31" ht="15.75" thickBot="1" x14ac:dyDescent="0.3">
      <c r="A93" s="32" t="s">
        <v>82</v>
      </c>
      <c r="B93" s="57">
        <v>1.3181224189364686</v>
      </c>
      <c r="C93" s="58">
        <v>1.6255458445452968</v>
      </c>
      <c r="D93" s="58">
        <v>1.5110879999954938</v>
      </c>
      <c r="E93" s="58">
        <v>1.3072055718153641</v>
      </c>
      <c r="F93" s="59">
        <v>1.4686487520890206</v>
      </c>
      <c r="G93" s="57">
        <v>1.3455320715103729</v>
      </c>
      <c r="H93" s="58">
        <v>1.641802465333033</v>
      </c>
      <c r="I93" s="58">
        <v>1.4901664098592624</v>
      </c>
      <c r="J93" s="58">
        <v>1.329320332457286</v>
      </c>
      <c r="K93" s="59">
        <v>1.4864223071652578</v>
      </c>
      <c r="L93" s="57">
        <f>SUM(L78:L92)</f>
        <v>1.3455320715103731</v>
      </c>
      <c r="M93" s="58">
        <f t="shared" ref="M93:P93" si="45">SUM(M78:M92)</f>
        <v>1.6418024653330325</v>
      </c>
      <c r="N93" s="58">
        <f t="shared" si="45"/>
        <v>1.4901664098592624</v>
      </c>
      <c r="O93" s="58">
        <f t="shared" si="45"/>
        <v>1.329320332457286</v>
      </c>
      <c r="P93" s="59">
        <f t="shared" si="45"/>
        <v>1.4864223071652578</v>
      </c>
      <c r="Q93" s="57">
        <f t="shared" ref="Q93" si="46">SUM(Q78:Q92)</f>
        <v>1.3323754382748991</v>
      </c>
      <c r="R93" s="58">
        <f t="shared" ref="R93:Z93" si="47">SUM(R78:R92)</f>
        <v>1.6339992873549194</v>
      </c>
      <c r="S93" s="58">
        <f t="shared" si="47"/>
        <v>1.5002087731246534</v>
      </c>
      <c r="T93" s="58">
        <f t="shared" si="47"/>
        <v>1.3187052473491634</v>
      </c>
      <c r="U93" s="59">
        <f t="shared" si="47"/>
        <v>1.4778910007286639</v>
      </c>
      <c r="V93" s="57">
        <f t="shared" si="47"/>
        <v>0.99999999999999967</v>
      </c>
      <c r="W93" s="58">
        <f t="shared" si="47"/>
        <v>0.99999999999999989</v>
      </c>
      <c r="X93" s="58">
        <f t="shared" si="47"/>
        <v>1</v>
      </c>
      <c r="Y93" s="58">
        <f t="shared" si="47"/>
        <v>1</v>
      </c>
      <c r="Z93" s="59">
        <f t="shared" si="47"/>
        <v>0.99999999999999967</v>
      </c>
    </row>
    <row r="100" spans="1:3" ht="60" x14ac:dyDescent="0.25">
      <c r="A100" s="209" t="s">
        <v>296</v>
      </c>
      <c r="B100" s="209"/>
      <c r="C100" s="209"/>
    </row>
    <row r="101" spans="1:3" x14ac:dyDescent="0.25">
      <c r="A101" s="200" t="s">
        <v>189</v>
      </c>
      <c r="B101" s="145"/>
      <c r="C101" s="145"/>
    </row>
    <row r="102" spans="1:3" x14ac:dyDescent="0.25">
      <c r="A102" s="17">
        <v>6</v>
      </c>
      <c r="B102" s="17"/>
      <c r="C102" s="37"/>
    </row>
    <row r="103" spans="1:3" x14ac:dyDescent="0.25">
      <c r="A103" s="17">
        <v>7</v>
      </c>
      <c r="B103" s="17"/>
      <c r="C103" s="37"/>
    </row>
    <row r="104" spans="1:3" x14ac:dyDescent="0.25">
      <c r="A104" s="17">
        <v>8</v>
      </c>
      <c r="B104" s="17"/>
      <c r="C104" s="37"/>
    </row>
    <row r="105" spans="1:3" x14ac:dyDescent="0.25">
      <c r="A105" s="17">
        <v>9</v>
      </c>
      <c r="B105" s="17"/>
      <c r="C105" s="17"/>
    </row>
  </sheetData>
  <dataConsolidate/>
  <mergeCells count="44">
    <mergeCell ref="V76:Z76"/>
    <mergeCell ref="R53:U53"/>
    <mergeCell ref="N54:Q54"/>
    <mergeCell ref="R54:U54"/>
    <mergeCell ref="Q75:U75"/>
    <mergeCell ref="V75:Z75"/>
    <mergeCell ref="N53:Q53"/>
    <mergeCell ref="Q76:U76"/>
    <mergeCell ref="F34:F40"/>
    <mergeCell ref="K34:K40"/>
    <mergeCell ref="J34:J40"/>
    <mergeCell ref="I34:I40"/>
    <mergeCell ref="H34:H40"/>
    <mergeCell ref="G34:G40"/>
    <mergeCell ref="A4:A7"/>
    <mergeCell ref="A8:A11"/>
    <mergeCell ref="A12:A15"/>
    <mergeCell ref="A16:A19"/>
    <mergeCell ref="A20:A23"/>
    <mergeCell ref="A24:A27"/>
    <mergeCell ref="A28:A31"/>
    <mergeCell ref="B34:B40"/>
    <mergeCell ref="C34:C40"/>
    <mergeCell ref="B53:E53"/>
    <mergeCell ref="D34:D40"/>
    <mergeCell ref="E34:E40"/>
    <mergeCell ref="B54:E54"/>
    <mergeCell ref="F53:I53"/>
    <mergeCell ref="F54:I54"/>
    <mergeCell ref="J53:M53"/>
    <mergeCell ref="J54:M54"/>
    <mergeCell ref="B75:F75"/>
    <mergeCell ref="B76:F76"/>
    <mergeCell ref="G75:K75"/>
    <mergeCell ref="G76:K76"/>
    <mergeCell ref="L75:P75"/>
    <mergeCell ref="L76:P76"/>
    <mergeCell ref="L2:V2"/>
    <mergeCell ref="X32:Y32"/>
    <mergeCell ref="Z32:AB32"/>
    <mergeCell ref="AC32:AD32"/>
    <mergeCell ref="X42:Y42"/>
    <mergeCell ref="Z42:AB42"/>
    <mergeCell ref="AC42:AD42"/>
  </mergeCells>
  <conditionalFormatting sqref="B4:K7">
    <cfRule type="containsBlanks" dxfId="112" priority="127">
      <formula>LEN(TRIM(B4))=0</formula>
    </cfRule>
  </conditionalFormatting>
  <conditionalFormatting sqref="L4:U7">
    <cfRule type="containsBlanks" dxfId="111" priority="126">
      <formula>LEN(TRIM(L4))=0</formula>
    </cfRule>
  </conditionalFormatting>
  <conditionalFormatting sqref="L34:U39">
    <cfRule type="containsBlanks" dxfId="110" priority="125">
      <formula>LEN(TRIM(L34))=0</formula>
    </cfRule>
  </conditionalFormatting>
  <conditionalFormatting sqref="W34:W40">
    <cfRule type="containsBlanks" dxfId="109" priority="124">
      <formula>LEN(TRIM(W34))=0</formula>
    </cfRule>
  </conditionalFormatting>
  <conditionalFormatting sqref="X34:X40">
    <cfRule type="containsBlanks" dxfId="108" priority="123">
      <formula>LEN(TRIM(X34))=0</formula>
    </cfRule>
  </conditionalFormatting>
  <conditionalFormatting sqref="Y34:Y40">
    <cfRule type="containsBlanks" dxfId="107" priority="122">
      <formula>LEN(TRIM(Y34))=0</formula>
    </cfRule>
  </conditionalFormatting>
  <conditionalFormatting sqref="V4:V7">
    <cfRule type="containsBlanks" dxfId="106" priority="121">
      <formula>LEN(TRIM(V4))=0</formula>
    </cfRule>
  </conditionalFormatting>
  <conditionalFormatting sqref="V34:V39">
    <cfRule type="containsBlanks" dxfId="105" priority="120">
      <formula>LEN(TRIM(V34))=0</formula>
    </cfRule>
  </conditionalFormatting>
  <conditionalFormatting sqref="B56:I71">
    <cfRule type="containsBlanks" dxfId="104" priority="119">
      <formula>LEN(TRIM(B56))=0</formula>
    </cfRule>
  </conditionalFormatting>
  <conditionalFormatting sqref="W44:W50">
    <cfRule type="containsBlanks" dxfId="103" priority="117">
      <formula>LEN(TRIM(W44))=0</formula>
    </cfRule>
  </conditionalFormatting>
  <conditionalFormatting sqref="X44:X50">
    <cfRule type="containsBlanks" dxfId="102" priority="114">
      <formula>LEN(TRIM(X44))=0</formula>
    </cfRule>
  </conditionalFormatting>
  <conditionalFormatting sqref="Y44:Y50">
    <cfRule type="containsBlanks" dxfId="101" priority="113">
      <formula>LEN(TRIM(Y44))=0</formula>
    </cfRule>
  </conditionalFormatting>
  <conditionalFormatting sqref="B8:K11">
    <cfRule type="containsBlanks" dxfId="100" priority="112">
      <formula>LEN(TRIM(B8))=0</formula>
    </cfRule>
  </conditionalFormatting>
  <conditionalFormatting sqref="L8:L10">
    <cfRule type="containsBlanks" dxfId="99" priority="102">
      <formula>LEN(TRIM(L8))=0</formula>
    </cfRule>
  </conditionalFormatting>
  <conditionalFormatting sqref="L36:U39">
    <cfRule type="containsBlanks" dxfId="98" priority="93">
      <formula>LEN(TRIM(L36))=0</formula>
    </cfRule>
  </conditionalFormatting>
  <conditionalFormatting sqref="B12:K15">
    <cfRule type="containsBlanks" dxfId="97" priority="109">
      <formula>LEN(TRIM(B12))=0</formula>
    </cfRule>
  </conditionalFormatting>
  <conditionalFormatting sqref="V36:V39">
    <cfRule type="containsBlanks" dxfId="96" priority="92">
      <formula>LEN(TRIM(V36))=0</formula>
    </cfRule>
  </conditionalFormatting>
  <conditionalFormatting sqref="L11:U11 M8:U10">
    <cfRule type="containsBlanks" dxfId="95" priority="106">
      <formula>LEN(TRIM(L8))=0</formula>
    </cfRule>
  </conditionalFormatting>
  <conditionalFormatting sqref="V8:V11">
    <cfRule type="containsBlanks" dxfId="94" priority="105">
      <formula>LEN(TRIM(V8))=0</formula>
    </cfRule>
  </conditionalFormatting>
  <conditionalFormatting sqref="L12:U15">
    <cfRule type="containsBlanks" dxfId="93" priority="104">
      <formula>LEN(TRIM(L12))=0</formula>
    </cfRule>
  </conditionalFormatting>
  <conditionalFormatting sqref="V12:V15">
    <cfRule type="containsBlanks" dxfId="92" priority="103">
      <formula>LEN(TRIM(V12))=0</formula>
    </cfRule>
  </conditionalFormatting>
  <conditionalFormatting sqref="V35">
    <cfRule type="containsBlanks" dxfId="91" priority="98">
      <formula>LEN(TRIM(V35))=0</formula>
    </cfRule>
  </conditionalFormatting>
  <conditionalFormatting sqref="L35:U35">
    <cfRule type="containsBlanks" dxfId="90" priority="99">
      <formula>LEN(TRIM(L35))=0</formula>
    </cfRule>
  </conditionalFormatting>
  <conditionalFormatting sqref="V36:V39">
    <cfRule type="containsBlanks" dxfId="89" priority="90">
      <formula>LEN(TRIM(V36))=0</formula>
    </cfRule>
  </conditionalFormatting>
  <conditionalFormatting sqref="L36:U39">
    <cfRule type="containsBlanks" dxfId="88" priority="91">
      <formula>LEN(TRIM(L36))=0</formula>
    </cfRule>
  </conditionalFormatting>
  <conditionalFormatting sqref="B16:K19">
    <cfRule type="containsBlanks" dxfId="87" priority="89">
      <formula>LEN(TRIM(B16))=0</formula>
    </cfRule>
  </conditionalFormatting>
  <conditionalFormatting sqref="L20:U23">
    <cfRule type="containsBlanks" dxfId="86" priority="74">
      <formula>LEN(TRIM(L20))=0</formula>
    </cfRule>
  </conditionalFormatting>
  <conditionalFormatting sqref="B28:K31">
    <cfRule type="containsBlanks" dxfId="85" priority="79">
      <formula>LEN(TRIM(B28))=0</formula>
    </cfRule>
  </conditionalFormatting>
  <conditionalFormatting sqref="B20:K23">
    <cfRule type="containsBlanks" dxfId="84" priority="86">
      <formula>LEN(TRIM(B20))=0</formula>
    </cfRule>
  </conditionalFormatting>
  <conditionalFormatting sqref="L38:U38">
    <cfRule type="containsBlanks" dxfId="83" priority="62">
      <formula>LEN(TRIM(L38))=0</formula>
    </cfRule>
  </conditionalFormatting>
  <conditionalFormatting sqref="B24:K27">
    <cfRule type="containsBlanks" dxfId="82" priority="85">
      <formula>LEN(TRIM(B24))=0</formula>
    </cfRule>
  </conditionalFormatting>
  <conditionalFormatting sqref="L24:U27">
    <cfRule type="containsBlanks" dxfId="81" priority="72">
      <formula>LEN(TRIM(L24))=0</formula>
    </cfRule>
  </conditionalFormatting>
  <conditionalFormatting sqref="V24:V27">
    <cfRule type="containsBlanks" dxfId="80" priority="71">
      <formula>LEN(TRIM(V24))=0</formula>
    </cfRule>
  </conditionalFormatting>
  <conditionalFormatting sqref="L38:U38">
    <cfRule type="containsBlanks" dxfId="79" priority="60">
      <formula>LEN(TRIM(L38))=0</formula>
    </cfRule>
  </conditionalFormatting>
  <conditionalFormatting sqref="V38">
    <cfRule type="containsBlanks" dxfId="78" priority="59">
      <formula>LEN(TRIM(V38))=0</formula>
    </cfRule>
  </conditionalFormatting>
  <conditionalFormatting sqref="V20:V23">
    <cfRule type="containsBlanks" dxfId="77" priority="73">
      <formula>LEN(TRIM(V20))=0</formula>
    </cfRule>
  </conditionalFormatting>
  <conditionalFormatting sqref="L16:U19">
    <cfRule type="containsBlanks" dxfId="76" priority="76">
      <formula>LEN(TRIM(L16))=0</formula>
    </cfRule>
  </conditionalFormatting>
  <conditionalFormatting sqref="V16:V19">
    <cfRule type="containsBlanks" dxfId="75" priority="75">
      <formula>LEN(TRIM(V16))=0</formula>
    </cfRule>
  </conditionalFormatting>
  <conditionalFormatting sqref="L28:U31">
    <cfRule type="containsBlanks" dxfId="74" priority="70">
      <formula>LEN(TRIM(L28))=0</formula>
    </cfRule>
  </conditionalFormatting>
  <conditionalFormatting sqref="V28:V31">
    <cfRule type="containsBlanks" dxfId="73" priority="69">
      <formula>LEN(TRIM(V28))=0</formula>
    </cfRule>
  </conditionalFormatting>
  <conditionalFormatting sqref="L37:U37">
    <cfRule type="containsBlanks" dxfId="72" priority="68">
      <formula>LEN(TRIM(L37))=0</formula>
    </cfRule>
  </conditionalFormatting>
  <conditionalFormatting sqref="V38">
    <cfRule type="containsBlanks" dxfId="71" priority="61">
      <formula>LEN(TRIM(V38))=0</formula>
    </cfRule>
  </conditionalFormatting>
  <conditionalFormatting sqref="L39:U39">
    <cfRule type="containsBlanks" dxfId="70" priority="42">
      <formula>LEN(TRIM(L39))=0</formula>
    </cfRule>
  </conditionalFormatting>
  <conditionalFormatting sqref="V39">
    <cfRule type="containsBlanks" dxfId="69" priority="41">
      <formula>LEN(TRIM(V39))=0</formula>
    </cfRule>
  </conditionalFormatting>
  <conditionalFormatting sqref="L38:U38">
    <cfRule type="containsBlanks" dxfId="68" priority="58">
      <formula>LEN(TRIM(L38))=0</formula>
    </cfRule>
  </conditionalFormatting>
  <conditionalFormatting sqref="V38">
    <cfRule type="containsBlanks" dxfId="67" priority="57">
      <formula>LEN(TRIM(V38))=0</formula>
    </cfRule>
  </conditionalFormatting>
  <conditionalFormatting sqref="L38:U38">
    <cfRule type="containsBlanks" dxfId="66" priority="56">
      <formula>LEN(TRIM(L38))=0</formula>
    </cfRule>
  </conditionalFormatting>
  <conditionalFormatting sqref="V37">
    <cfRule type="containsBlanks" dxfId="65" priority="67">
      <formula>LEN(TRIM(V37))=0</formula>
    </cfRule>
  </conditionalFormatting>
  <conditionalFormatting sqref="L37:U37">
    <cfRule type="containsBlanks" dxfId="64" priority="66">
      <formula>LEN(TRIM(L37))=0</formula>
    </cfRule>
  </conditionalFormatting>
  <conditionalFormatting sqref="V37">
    <cfRule type="containsBlanks" dxfId="63" priority="65">
      <formula>LEN(TRIM(V37))=0</formula>
    </cfRule>
  </conditionalFormatting>
  <conditionalFormatting sqref="V37">
    <cfRule type="containsBlanks" dxfId="62" priority="63">
      <formula>LEN(TRIM(V37))=0</formula>
    </cfRule>
  </conditionalFormatting>
  <conditionalFormatting sqref="L37:U37">
    <cfRule type="containsBlanks" dxfId="61" priority="64">
      <formula>LEN(TRIM(L37))=0</formula>
    </cfRule>
  </conditionalFormatting>
  <conditionalFormatting sqref="L39:U39">
    <cfRule type="containsBlanks" dxfId="60" priority="44">
      <formula>LEN(TRIM(L39))=0</formula>
    </cfRule>
  </conditionalFormatting>
  <conditionalFormatting sqref="V39">
    <cfRule type="containsBlanks" dxfId="59" priority="43">
      <formula>LEN(TRIM(V39))=0</formula>
    </cfRule>
  </conditionalFormatting>
  <conditionalFormatting sqref="L40:U40">
    <cfRule type="containsBlanks" dxfId="58" priority="18">
      <formula>LEN(TRIM(L40))=0</formula>
    </cfRule>
  </conditionalFormatting>
  <conditionalFormatting sqref="V40">
    <cfRule type="containsBlanks" dxfId="57" priority="17">
      <formula>LEN(TRIM(V40))=0</formula>
    </cfRule>
  </conditionalFormatting>
  <conditionalFormatting sqref="V39">
    <cfRule type="containsBlanks" dxfId="56" priority="39">
      <formula>LEN(TRIM(V39))=0</formula>
    </cfRule>
  </conditionalFormatting>
  <conditionalFormatting sqref="L39:U39">
    <cfRule type="containsBlanks" dxfId="55" priority="40">
      <formula>LEN(TRIM(L39))=0</formula>
    </cfRule>
  </conditionalFormatting>
  <conditionalFormatting sqref="L39:U39">
    <cfRule type="containsBlanks" dxfId="54" priority="38">
      <formula>LEN(TRIM(L39))=0</formula>
    </cfRule>
  </conditionalFormatting>
  <conditionalFormatting sqref="V38">
    <cfRule type="containsBlanks" dxfId="53" priority="55">
      <formula>LEN(TRIM(V38))=0</formula>
    </cfRule>
  </conditionalFormatting>
  <conditionalFormatting sqref="L38:U38">
    <cfRule type="containsBlanks" dxfId="52" priority="54">
      <formula>LEN(TRIM(L38))=0</formula>
    </cfRule>
  </conditionalFormatting>
  <conditionalFormatting sqref="V38">
    <cfRule type="containsBlanks" dxfId="51" priority="53">
      <formula>LEN(TRIM(V38))=0</formula>
    </cfRule>
  </conditionalFormatting>
  <conditionalFormatting sqref="V38">
    <cfRule type="containsBlanks" dxfId="50" priority="51">
      <formula>LEN(TRIM(V38))=0</formula>
    </cfRule>
  </conditionalFormatting>
  <conditionalFormatting sqref="L38:U38">
    <cfRule type="containsBlanks" dxfId="49" priority="52">
      <formula>LEN(TRIM(L38))=0</formula>
    </cfRule>
  </conditionalFormatting>
  <conditionalFormatting sqref="L39:U39">
    <cfRule type="containsBlanks" dxfId="48" priority="50">
      <formula>LEN(TRIM(L39))=0</formula>
    </cfRule>
  </conditionalFormatting>
  <conditionalFormatting sqref="V39">
    <cfRule type="containsBlanks" dxfId="47" priority="49">
      <formula>LEN(TRIM(V39))=0</formula>
    </cfRule>
  </conditionalFormatting>
  <conditionalFormatting sqref="L39:U39">
    <cfRule type="containsBlanks" dxfId="46" priority="48">
      <formula>LEN(TRIM(L39))=0</formula>
    </cfRule>
  </conditionalFormatting>
  <conditionalFormatting sqref="V39">
    <cfRule type="containsBlanks" dxfId="45" priority="47">
      <formula>LEN(TRIM(V39))=0</formula>
    </cfRule>
  </conditionalFormatting>
  <conditionalFormatting sqref="V39">
    <cfRule type="containsBlanks" dxfId="44" priority="45">
      <formula>LEN(TRIM(V39))=0</formula>
    </cfRule>
  </conditionalFormatting>
  <conditionalFormatting sqref="L39:U39">
    <cfRule type="containsBlanks" dxfId="43" priority="46">
      <formula>LEN(TRIM(L39))=0</formula>
    </cfRule>
  </conditionalFormatting>
  <conditionalFormatting sqref="L40:U40">
    <cfRule type="containsBlanks" dxfId="42" priority="20">
      <formula>LEN(TRIM(L40))=0</formula>
    </cfRule>
  </conditionalFormatting>
  <conditionalFormatting sqref="L40:U40">
    <cfRule type="containsBlanks" dxfId="41" priority="16">
      <formula>LEN(TRIM(L40))=0</formula>
    </cfRule>
  </conditionalFormatting>
  <conditionalFormatting sqref="V40">
    <cfRule type="containsBlanks" dxfId="40" priority="19">
      <formula>LEN(TRIM(V40))=0</formula>
    </cfRule>
  </conditionalFormatting>
  <conditionalFormatting sqref="V40">
    <cfRule type="containsBlanks" dxfId="39" priority="15">
      <formula>LEN(TRIM(V40))=0</formula>
    </cfRule>
  </conditionalFormatting>
  <conditionalFormatting sqref="L40:U40">
    <cfRule type="containsBlanks" dxfId="38" priority="14">
      <formula>LEN(TRIM(L40))=0</formula>
    </cfRule>
  </conditionalFormatting>
  <conditionalFormatting sqref="V39">
    <cfRule type="containsBlanks" dxfId="37" priority="37">
      <formula>LEN(TRIM(V39))=0</formula>
    </cfRule>
  </conditionalFormatting>
  <conditionalFormatting sqref="L39:U39">
    <cfRule type="containsBlanks" dxfId="36" priority="36">
      <formula>LEN(TRIM(L39))=0</formula>
    </cfRule>
  </conditionalFormatting>
  <conditionalFormatting sqref="V39">
    <cfRule type="containsBlanks" dxfId="35" priority="35">
      <formula>LEN(TRIM(V39))=0</formula>
    </cfRule>
  </conditionalFormatting>
  <conditionalFormatting sqref="V39">
    <cfRule type="containsBlanks" dxfId="34" priority="33">
      <formula>LEN(TRIM(V39))=0</formula>
    </cfRule>
  </conditionalFormatting>
  <conditionalFormatting sqref="L39:U39">
    <cfRule type="containsBlanks" dxfId="33" priority="34">
      <formula>LEN(TRIM(L39))=0</formula>
    </cfRule>
  </conditionalFormatting>
  <conditionalFormatting sqref="L40:U40">
    <cfRule type="containsBlanks" dxfId="32" priority="32">
      <formula>LEN(TRIM(L40))=0</formula>
    </cfRule>
  </conditionalFormatting>
  <conditionalFormatting sqref="V40">
    <cfRule type="containsBlanks" dxfId="31" priority="31">
      <formula>LEN(TRIM(V40))=0</formula>
    </cfRule>
  </conditionalFormatting>
  <conditionalFormatting sqref="L40:U40">
    <cfRule type="containsBlanks" dxfId="30" priority="30">
      <formula>LEN(TRIM(L40))=0</formula>
    </cfRule>
  </conditionalFormatting>
  <conditionalFormatting sqref="V40">
    <cfRule type="containsBlanks" dxfId="29" priority="29">
      <formula>LEN(TRIM(V40))=0</formula>
    </cfRule>
  </conditionalFormatting>
  <conditionalFormatting sqref="V40">
    <cfRule type="containsBlanks" dxfId="28" priority="27">
      <formula>LEN(TRIM(V40))=0</formula>
    </cfRule>
  </conditionalFormatting>
  <conditionalFormatting sqref="L40:U40">
    <cfRule type="containsBlanks" dxfId="27" priority="28">
      <formula>LEN(TRIM(L40))=0</formula>
    </cfRule>
  </conditionalFormatting>
  <conditionalFormatting sqref="V40">
    <cfRule type="containsBlanks" dxfId="26" priority="13">
      <formula>LEN(TRIM(V40))=0</formula>
    </cfRule>
  </conditionalFormatting>
  <conditionalFormatting sqref="L40:U40">
    <cfRule type="containsBlanks" dxfId="25" priority="26">
      <formula>LEN(TRIM(L40))=0</formula>
    </cfRule>
  </conditionalFormatting>
  <conditionalFormatting sqref="V40">
    <cfRule type="containsBlanks" dxfId="24" priority="25">
      <formula>LEN(TRIM(V40))=0</formula>
    </cfRule>
  </conditionalFormatting>
  <conditionalFormatting sqref="L40:U40">
    <cfRule type="containsBlanks" dxfId="23" priority="24">
      <formula>LEN(TRIM(L40))=0</formula>
    </cfRule>
  </conditionalFormatting>
  <conditionalFormatting sqref="V40">
    <cfRule type="containsBlanks" dxfId="22" priority="23">
      <formula>LEN(TRIM(V40))=0</formula>
    </cfRule>
  </conditionalFormatting>
  <conditionalFormatting sqref="V40">
    <cfRule type="containsBlanks" dxfId="21" priority="21">
      <formula>LEN(TRIM(V40))=0</formula>
    </cfRule>
  </conditionalFormatting>
  <conditionalFormatting sqref="L40:U40">
    <cfRule type="containsBlanks" dxfId="20" priority="22">
      <formula>LEN(TRIM(L40))=0</formula>
    </cfRule>
  </conditionalFormatting>
  <conditionalFormatting sqref="L40:U40">
    <cfRule type="containsBlanks" dxfId="19" priority="12">
      <formula>LEN(TRIM(L40))=0</formula>
    </cfRule>
  </conditionalFormatting>
  <conditionalFormatting sqref="V40">
    <cfRule type="containsBlanks" dxfId="18" priority="11">
      <formula>LEN(TRIM(V40))=0</formula>
    </cfRule>
  </conditionalFormatting>
  <conditionalFormatting sqref="V40">
    <cfRule type="containsBlanks" dxfId="17" priority="9">
      <formula>LEN(TRIM(V40))=0</formula>
    </cfRule>
  </conditionalFormatting>
  <conditionalFormatting sqref="L40:U40">
    <cfRule type="containsBlanks" dxfId="16" priority="10">
      <formula>LEN(TRIM(L40))=0</formula>
    </cfRule>
  </conditionalFormatting>
  <conditionalFormatting sqref="B78:K93">
    <cfRule type="containsBlanks" dxfId="15" priority="8">
      <formula>LEN(TRIM(B78))=0</formula>
    </cfRule>
  </conditionalFormatting>
  <conditionalFormatting sqref="L78:P93">
    <cfRule type="containsBlanks" dxfId="14" priority="7">
      <formula>LEN(TRIM(L78))=0</formula>
    </cfRule>
  </conditionalFormatting>
  <conditionalFormatting sqref="J56:M71">
    <cfRule type="containsBlanks" dxfId="13" priority="6">
      <formula>LEN(TRIM(J56))=0</formula>
    </cfRule>
  </conditionalFormatting>
  <conditionalFormatting sqref="N56:Q71">
    <cfRule type="containsBlanks" dxfId="12" priority="5">
      <formula>LEN(TRIM(N56))=0</formula>
    </cfRule>
  </conditionalFormatting>
  <conditionalFormatting sqref="R56:U71">
    <cfRule type="containsBlanks" dxfId="11" priority="4">
      <formula>LEN(TRIM(R56))=0</formula>
    </cfRule>
  </conditionalFormatting>
  <conditionalFormatting sqref="Q78:U93">
    <cfRule type="containsBlanks" dxfId="10" priority="3">
      <formula>LEN(TRIM(Q78))=0</formula>
    </cfRule>
  </conditionalFormatting>
  <conditionalFormatting sqref="V79:Z93 W78:Z78">
    <cfRule type="containsBlanks" dxfId="9" priority="2">
      <formula>LEN(TRIM(V78))=0</formula>
    </cfRule>
  </conditionalFormatting>
  <conditionalFormatting sqref="V78:Z92">
    <cfRule type="containsBlanks" dxfId="8" priority="1">
      <formula>LEN(TRIM(V78))=0</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D2739-AD4A-4F03-B8FC-0434164F6C8D}">
  <dimension ref="A1:V47"/>
  <sheetViews>
    <sheetView showGridLines="0" topLeftCell="A13" workbookViewId="0">
      <selection activeCell="S32" sqref="S32:S34"/>
    </sheetView>
  </sheetViews>
  <sheetFormatPr defaultColWidth="9.140625" defaultRowHeight="15" x14ac:dyDescent="0.25"/>
  <cols>
    <col min="1" max="1" width="9.140625" style="17"/>
    <col min="2" max="2" width="46.85546875" style="17" bestFit="1" customWidth="1"/>
    <col min="3" max="14" width="10.5703125" style="17" customWidth="1"/>
    <col min="15" max="16384" width="9.140625" style="17"/>
  </cols>
  <sheetData>
    <row r="1" spans="1:22" ht="21" x14ac:dyDescent="0.25">
      <c r="C1" s="36" t="s">
        <v>41</v>
      </c>
      <c r="D1" s="36" t="s">
        <v>42</v>
      </c>
      <c r="E1" s="36" t="s">
        <v>58</v>
      </c>
      <c r="G1" s="36" t="s">
        <v>122</v>
      </c>
    </row>
    <row r="2" spans="1:22" x14ac:dyDescent="0.25">
      <c r="B2" s="38" t="s">
        <v>95</v>
      </c>
      <c r="C2" s="39">
        <f t="array" ref="C2:E2">TRANSPOSE('Specialty Banner'!C13:C15)</f>
        <v>86.443396226415089</v>
      </c>
      <c r="D2" s="40">
        <v>98.745283018867923</v>
      </c>
      <c r="E2" s="39">
        <v>55.641509433962263</v>
      </c>
      <c r="G2" s="54">
        <v>0.52</v>
      </c>
    </row>
    <row r="3" spans="1:22" x14ac:dyDescent="0.25">
      <c r="B3" s="4" t="s">
        <v>96</v>
      </c>
      <c r="C3" s="41">
        <f>C2/SUM($C$2:$E$2)</f>
        <v>0.35893920401128171</v>
      </c>
      <c r="D3" s="42">
        <f t="shared" ref="D3:E3" si="0">D2/SUM($C$2:$E$2)</f>
        <v>0.41002036979003448</v>
      </c>
      <c r="E3" s="41">
        <f t="shared" si="0"/>
        <v>0.23104042619868378</v>
      </c>
      <c r="F3" s="37"/>
    </row>
    <row r="6" spans="1:22" ht="15.75" thickBot="1" x14ac:dyDescent="0.3">
      <c r="B6" s="56" t="s">
        <v>125</v>
      </c>
    </row>
    <row r="7" spans="1:22" ht="15.75" thickBot="1" x14ac:dyDescent="0.3">
      <c r="C7" s="247" t="s">
        <v>89</v>
      </c>
      <c r="D7" s="248"/>
      <c r="E7" s="248"/>
      <c r="F7" s="248"/>
      <c r="G7" s="247" t="s">
        <v>123</v>
      </c>
      <c r="H7" s="248"/>
      <c r="I7" s="248"/>
      <c r="J7" s="248"/>
      <c r="K7" s="247" t="s">
        <v>123</v>
      </c>
      <c r="L7" s="248"/>
      <c r="M7" s="248"/>
      <c r="N7" s="248"/>
      <c r="O7" s="266" t="s">
        <v>124</v>
      </c>
      <c r="P7" s="267"/>
      <c r="Q7" s="267"/>
      <c r="R7" s="267"/>
      <c r="S7" s="266" t="s">
        <v>124</v>
      </c>
      <c r="T7" s="267"/>
      <c r="U7" s="267"/>
      <c r="V7" s="267"/>
    </row>
    <row r="8" spans="1:22" x14ac:dyDescent="0.25">
      <c r="C8" s="243" t="s">
        <v>92</v>
      </c>
      <c r="D8" s="244"/>
      <c r="E8" s="244"/>
      <c r="F8" s="245"/>
      <c r="G8" s="243" t="s">
        <v>90</v>
      </c>
      <c r="H8" s="244"/>
      <c r="I8" s="244"/>
      <c r="J8" s="245"/>
      <c r="K8" s="243" t="s">
        <v>94</v>
      </c>
      <c r="L8" s="244"/>
      <c r="M8" s="244"/>
      <c r="N8" s="245"/>
      <c r="O8" s="243" t="s">
        <v>90</v>
      </c>
      <c r="P8" s="244"/>
      <c r="Q8" s="244"/>
      <c r="R8" s="245"/>
      <c r="S8" s="243" t="s">
        <v>94</v>
      </c>
      <c r="T8" s="244"/>
      <c r="U8" s="244"/>
      <c r="V8" s="245"/>
    </row>
    <row r="9" spans="1:22" ht="51" customHeight="1" x14ac:dyDescent="0.25">
      <c r="B9" s="43" t="s">
        <v>66</v>
      </c>
      <c r="C9" s="24" t="s">
        <v>41</v>
      </c>
      <c r="D9" s="18" t="s">
        <v>42</v>
      </c>
      <c r="E9" s="18" t="s">
        <v>58</v>
      </c>
      <c r="F9" s="55" t="s">
        <v>87</v>
      </c>
      <c r="G9" s="24" t="s">
        <v>41</v>
      </c>
      <c r="H9" s="18" t="s">
        <v>42</v>
      </c>
      <c r="I9" s="18" t="s">
        <v>58</v>
      </c>
      <c r="J9" s="25" t="s">
        <v>87</v>
      </c>
      <c r="K9" s="24" t="s">
        <v>41</v>
      </c>
      <c r="L9" s="18" t="s">
        <v>42</v>
      </c>
      <c r="M9" s="18" t="s">
        <v>58</v>
      </c>
      <c r="N9" s="25" t="s">
        <v>87</v>
      </c>
      <c r="O9" s="24" t="s">
        <v>41</v>
      </c>
      <c r="P9" s="18" t="s">
        <v>42</v>
      </c>
      <c r="Q9" s="18" t="s">
        <v>58</v>
      </c>
      <c r="R9" s="25" t="s">
        <v>87</v>
      </c>
      <c r="S9" s="24" t="s">
        <v>41</v>
      </c>
      <c r="T9" s="18" t="s">
        <v>42</v>
      </c>
      <c r="U9" s="18" t="s">
        <v>58</v>
      </c>
      <c r="V9" s="25" t="s">
        <v>87</v>
      </c>
    </row>
    <row r="10" spans="1:22" x14ac:dyDescent="0.25">
      <c r="A10" s="17">
        <v>1</v>
      </c>
      <c r="B10" s="21" t="s">
        <v>67</v>
      </c>
      <c r="C10" s="26"/>
      <c r="D10" s="19"/>
      <c r="E10" s="19"/>
      <c r="F10" s="27"/>
      <c r="G10" s="26">
        <f>'Specialty Banner'!C326</f>
        <v>10.114214398479614</v>
      </c>
      <c r="H10" s="19">
        <f>'Specialty Banner'!C368</f>
        <v>11.070632771938635</v>
      </c>
      <c r="I10" s="19">
        <f>'Specialty Banner'!C410</f>
        <v>10.33861727999825</v>
      </c>
      <c r="J10" s="27">
        <f t="shared" ref="J10:J24" si="1">SUMPRODUCT(G10:I10,$C$3:$E$3)</f>
        <v>10.558211551025543</v>
      </c>
      <c r="K10" s="26">
        <f>'Specialty Banner'!C620</f>
        <v>9.3444406441870029</v>
      </c>
      <c r="L10" s="19">
        <f>'Specialty Banner'!C664</f>
        <v>10.279967415046048</v>
      </c>
      <c r="M10" s="19">
        <f>'Specialty Banner'!C708</f>
        <v>10.224268786182128</v>
      </c>
      <c r="N10" s="27">
        <f t="shared" ref="N10:N24" si="2">SUMPRODUCT(K10:M10,$C$3:$E$3)</f>
        <v>9.9313015456312552</v>
      </c>
      <c r="O10" s="26">
        <f t="shared" ref="O10:R12" si="3">C10+(G10-C10)*Calibration_Factor</f>
        <v>5.2593914872093999</v>
      </c>
      <c r="P10" s="19">
        <f t="shared" si="3"/>
        <v>5.7567290414080903</v>
      </c>
      <c r="Q10" s="19">
        <f t="shared" si="3"/>
        <v>5.3760809855990903</v>
      </c>
      <c r="R10" s="27">
        <f t="shared" si="3"/>
        <v>5.490270006533283</v>
      </c>
      <c r="S10" s="26">
        <f t="shared" ref="S10:S24" si="4">C10+(K10-C10)*Calibration_Factor</f>
        <v>4.859109134977242</v>
      </c>
      <c r="T10" s="19">
        <f t="shared" ref="T10:T24" si="5">D10+(L10-D10)*Calibration_Factor</f>
        <v>5.345583055823945</v>
      </c>
      <c r="U10" s="19">
        <f t="shared" ref="U10:U24" si="6">E10+(M10-E10)*Calibration_Factor</f>
        <v>5.3166197688147063</v>
      </c>
      <c r="V10" s="27">
        <f t="shared" ref="V10:V24" si="7">F10+(N10-F10)*Calibration_Factor</f>
        <v>5.1642768037282529</v>
      </c>
    </row>
    <row r="11" spans="1:22" x14ac:dyDescent="0.25">
      <c r="A11" s="17">
        <v>2</v>
      </c>
      <c r="B11" s="21" t="s">
        <v>68</v>
      </c>
      <c r="C11" s="26"/>
      <c r="D11" s="19"/>
      <c r="E11" s="19"/>
      <c r="F11" s="27"/>
      <c r="G11" s="26">
        <f>'Specialty Banner'!C327</f>
        <v>16.596672900663695</v>
      </c>
      <c r="H11" s="19">
        <f>'Specialty Banner'!C369</f>
        <v>18.7449984426291</v>
      </c>
      <c r="I11" s="19">
        <f>'Specialty Banner'!C411</f>
        <v>21.176668423010167</v>
      </c>
      <c r="J11" s="27">
        <f t="shared" si="1"/>
        <v>18.535694251280717</v>
      </c>
      <c r="K11" s="26">
        <f>'Specialty Banner'!C621</f>
        <v>14.317915541744016</v>
      </c>
      <c r="L11" s="19">
        <f>'Specialty Banner'!C665</f>
        <v>14.674269832570664</v>
      </c>
      <c r="M11" s="19">
        <f>'Specialty Banner'!C709</f>
        <v>18.001816123131182</v>
      </c>
      <c r="N11" s="27">
        <f t="shared" si="2"/>
        <v>15.315158020242293</v>
      </c>
      <c r="O11" s="26">
        <f t="shared" si="3"/>
        <v>8.630269908345122</v>
      </c>
      <c r="P11" s="19">
        <f t="shared" si="3"/>
        <v>9.7473991901671333</v>
      </c>
      <c r="Q11" s="19">
        <f t="shared" si="3"/>
        <v>11.011867579965287</v>
      </c>
      <c r="R11" s="27">
        <f t="shared" si="3"/>
        <v>9.6385610106659723</v>
      </c>
      <c r="S11" s="26">
        <f t="shared" si="4"/>
        <v>7.4453160817068884</v>
      </c>
      <c r="T11" s="19">
        <f t="shared" si="5"/>
        <v>7.6306203129367454</v>
      </c>
      <c r="U11" s="19">
        <f t="shared" si="6"/>
        <v>9.3609443840282154</v>
      </c>
      <c r="V11" s="27">
        <f t="shared" si="7"/>
        <v>7.9638821705259932</v>
      </c>
    </row>
    <row r="12" spans="1:22" x14ac:dyDescent="0.25">
      <c r="A12" s="17">
        <v>3</v>
      </c>
      <c r="B12" s="21" t="s">
        <v>69</v>
      </c>
      <c r="C12" s="26"/>
      <c r="D12" s="19"/>
      <c r="E12" s="19"/>
      <c r="F12" s="27"/>
      <c r="G12" s="26">
        <f>'Specialty Banner'!C328</f>
        <v>6.5698203278490181</v>
      </c>
      <c r="H12" s="19">
        <f>'Specialty Banner'!C370</f>
        <v>7.5846371325785276</v>
      </c>
      <c r="I12" s="19">
        <f>'Specialty Banner'!C412</f>
        <v>7.6259795293036827</v>
      </c>
      <c r="J12" s="27">
        <f t="shared" si="1"/>
        <v>7.2299313614310998</v>
      </c>
      <c r="K12" s="26">
        <f>'Specialty Banner'!C622</f>
        <v>5.1155606656230388</v>
      </c>
      <c r="L12" s="19">
        <f>'Specialty Banner'!C666</f>
        <v>5.7032129765598674</v>
      </c>
      <c r="M12" s="19">
        <f>'Specialty Banner'!C710</f>
        <v>6.0598535890185072</v>
      </c>
      <c r="N12" s="27">
        <f t="shared" si="2"/>
        <v>5.5746799229390156</v>
      </c>
      <c r="O12" s="26">
        <f t="shared" si="3"/>
        <v>3.4163065704814897</v>
      </c>
      <c r="P12" s="19">
        <f t="shared" si="3"/>
        <v>3.9440113089408344</v>
      </c>
      <c r="Q12" s="19">
        <f t="shared" si="3"/>
        <v>3.965509355237915</v>
      </c>
      <c r="R12" s="27">
        <f t="shared" si="3"/>
        <v>3.7595643079441721</v>
      </c>
      <c r="S12" s="26">
        <f t="shared" si="4"/>
        <v>2.6600915461239802</v>
      </c>
      <c r="T12" s="19">
        <f t="shared" si="5"/>
        <v>2.965670747811131</v>
      </c>
      <c r="U12" s="19">
        <f t="shared" si="6"/>
        <v>3.1511238662896237</v>
      </c>
      <c r="V12" s="27">
        <f t="shared" si="7"/>
        <v>2.8988335599282884</v>
      </c>
    </row>
    <row r="13" spans="1:22" x14ac:dyDescent="0.25">
      <c r="A13" s="17">
        <v>4</v>
      </c>
      <c r="B13" s="21" t="s">
        <v>70</v>
      </c>
      <c r="C13" s="26"/>
      <c r="D13" s="19"/>
      <c r="E13" s="19"/>
      <c r="F13" s="27"/>
      <c r="G13" s="26"/>
      <c r="H13" s="19"/>
      <c r="I13" s="19"/>
      <c r="J13" s="27"/>
      <c r="K13" s="26">
        <f>'Specialty Banner'!C632</f>
        <v>11.198447062510525</v>
      </c>
      <c r="L13" s="19">
        <f>'Specialty Banner'!C676</f>
        <v>22.644200589404111</v>
      </c>
      <c r="M13" s="19">
        <f>'Specialty Banner'!C720</f>
        <v>27.19227362916811</v>
      </c>
      <c r="N13" s="27">
        <f t="shared" si="2"/>
        <v>19.586659662641424</v>
      </c>
      <c r="O13" s="26"/>
      <c r="P13" s="19"/>
      <c r="Q13" s="19"/>
      <c r="R13" s="27"/>
      <c r="S13" s="26">
        <f t="shared" si="4"/>
        <v>5.8231924725054727</v>
      </c>
      <c r="T13" s="19">
        <f t="shared" si="5"/>
        <v>11.774984306490138</v>
      </c>
      <c r="U13" s="19">
        <f t="shared" si="6"/>
        <v>14.139982287167417</v>
      </c>
      <c r="V13" s="27">
        <f t="shared" si="7"/>
        <v>10.185063024573541</v>
      </c>
    </row>
    <row r="14" spans="1:22" x14ac:dyDescent="0.25">
      <c r="A14" s="17">
        <v>5</v>
      </c>
      <c r="B14" s="22" t="s">
        <v>71</v>
      </c>
      <c r="C14" s="26">
        <f>SUM('Specialty Banner'!C74,'Specialty Banner'!C80)</f>
        <v>23.041455912282963</v>
      </c>
      <c r="D14" s="19">
        <f>SUM('Specialty Banner'!C110,'Specialty Banner'!C116)</f>
        <v>27.239320027775882</v>
      </c>
      <c r="E14" s="19">
        <f>SUM('Specialty Banner'!C146,'Specialty Banner'!C152)</f>
        <v>29.073362802691275</v>
      </c>
      <c r="F14" s="27">
        <f>SUMPRODUCT(C14:E14,$C$3:$E$3)</f>
        <v>26.156280047996397</v>
      </c>
      <c r="G14" s="26">
        <f>SUM('Specialty Banner'!C329,'Specialty Banner'!C335)</f>
        <v>16.423950457383853</v>
      </c>
      <c r="H14" s="19">
        <f>SUM('Specialty Banner'!C371,'Specialty Banner'!C377)</f>
        <v>19.609004001217819</v>
      </c>
      <c r="I14" s="19">
        <f>SUM('Specialty Banner'!C413,'Specialty Banner'!C419)</f>
        <v>22.352776314120309</v>
      </c>
      <c r="J14" s="27">
        <f t="shared" si="1"/>
        <v>19.099685742025883</v>
      </c>
      <c r="K14" s="26">
        <f>SUM('Specialty Banner'!C623,'Specialty Banner'!C629)</f>
        <v>15.848330264812073</v>
      </c>
      <c r="L14" s="19">
        <f>SUM('Specialty Banner'!C667,'Specialty Banner'!C673)</f>
        <v>17.521527661287923</v>
      </c>
      <c r="M14" s="19">
        <f>SUM('Specialty Banner'!C711,'Specialty Banner'!C717)</f>
        <v>20.147644084700936</v>
      </c>
      <c r="N14" s="27">
        <f t="shared" si="2"/>
        <v>17.527690577355838</v>
      </c>
      <c r="O14" s="26">
        <f t="shared" ref="O14:O24" si="8">C14+(G14-C14)*Calibration_Factor</f>
        <v>19.600353075735427</v>
      </c>
      <c r="P14" s="19">
        <f t="shared" ref="P14:P24" si="9">D14+(H14-D14)*Calibration_Factor</f>
        <v>23.271555693965688</v>
      </c>
      <c r="Q14" s="19">
        <f t="shared" ref="Q14:Q24" si="10">E14+(I14-E14)*Calibration_Factor</f>
        <v>25.578657828634373</v>
      </c>
      <c r="R14" s="27">
        <f t="shared" ref="R14:R24" si="11">F14+(J14-F14)*Calibration_Factor</f>
        <v>22.48685100889173</v>
      </c>
      <c r="S14" s="26">
        <f t="shared" si="4"/>
        <v>19.301030575598102</v>
      </c>
      <c r="T14" s="19">
        <f t="shared" si="5"/>
        <v>22.186067997202144</v>
      </c>
      <c r="U14" s="19">
        <f t="shared" si="6"/>
        <v>24.431989069336296</v>
      </c>
      <c r="V14" s="27">
        <f t="shared" si="7"/>
        <v>21.669413523263305</v>
      </c>
    </row>
    <row r="15" spans="1:22" x14ac:dyDescent="0.25">
      <c r="A15" s="17">
        <v>6</v>
      </c>
      <c r="B15" s="20" t="s">
        <v>72</v>
      </c>
      <c r="C15" s="26">
        <f>SUM('Specialty Banner'!C75:C76)</f>
        <v>20.214033490757771</v>
      </c>
      <c r="D15" s="19">
        <f>SUM('Specialty Banner'!C111:C112)</f>
        <v>16.778098569623914</v>
      </c>
      <c r="E15" s="19">
        <f>SUM('Specialty Banner'!C147:C148)</f>
        <v>15.978284337670377</v>
      </c>
      <c r="F15" s="27">
        <f t="shared" ref="F15:F24" si="12">SUMPRODUCT(C15:E15,$C$3:$E$3)</f>
        <v>17.826600894219947</v>
      </c>
      <c r="G15" s="26">
        <f>SUM('Specialty Banner'!C330:C331)</f>
        <v>12.128972397889338</v>
      </c>
      <c r="H15" s="19">
        <f>SUM('Specialty Banner'!C372:C373)</f>
        <v>9.7050219230334278</v>
      </c>
      <c r="I15" s="19">
        <f>SUM('Specialty Banner'!C414:C415)</f>
        <v>9.5119449333507795</v>
      </c>
      <c r="J15" s="27">
        <f t="shared" si="1"/>
        <v>10.530464187055538</v>
      </c>
      <c r="K15" s="26">
        <f>SUM('Specialty Banner'!C624:C625)</f>
        <v>13.551125406680718</v>
      </c>
      <c r="L15" s="19">
        <f>SUM('Specialty Banner'!C668:C669)</f>
        <v>7.7804705657550031</v>
      </c>
      <c r="M15" s="19">
        <f>SUM('Specialty Banner'!C712:C713)</f>
        <v>7.1050212441545648</v>
      </c>
      <c r="N15" s="27">
        <f t="shared" si="2"/>
        <v>9.6957287218425527</v>
      </c>
      <c r="O15" s="26">
        <f t="shared" si="8"/>
        <v>16.009801722466186</v>
      </c>
      <c r="P15" s="19">
        <f t="shared" si="9"/>
        <v>13.100098713396861</v>
      </c>
      <c r="Q15" s="19">
        <f t="shared" si="10"/>
        <v>12.615787847424187</v>
      </c>
      <c r="R15" s="27">
        <f t="shared" si="11"/>
        <v>14.032609806494454</v>
      </c>
      <c r="S15" s="26">
        <f t="shared" si="4"/>
        <v>16.749321287037702</v>
      </c>
      <c r="T15" s="19">
        <f t="shared" si="5"/>
        <v>12.09933200761208</v>
      </c>
      <c r="U15" s="19">
        <f t="shared" si="6"/>
        <v>11.364187529042155</v>
      </c>
      <c r="V15" s="27">
        <f t="shared" si="7"/>
        <v>13.598547364583702</v>
      </c>
    </row>
    <row r="16" spans="1:22" x14ac:dyDescent="0.25">
      <c r="A16" s="17">
        <v>7</v>
      </c>
      <c r="B16" s="22" t="s">
        <v>73</v>
      </c>
      <c r="C16" s="26">
        <f>'Specialty Banner'!C77</f>
        <v>5.5099950813801861</v>
      </c>
      <c r="D16" s="19">
        <f>'Specialty Banner'!C113</f>
        <v>5.0230011740119433</v>
      </c>
      <c r="E16" s="19">
        <f>'Specialty Banner'!C149</f>
        <v>4.7223895183116351</v>
      </c>
      <c r="F16" s="27">
        <f t="shared" si="12"/>
        <v>5.128348934427752</v>
      </c>
      <c r="G16" s="26">
        <f>'Specialty Banner'!C332</f>
        <v>3.4183179664988503</v>
      </c>
      <c r="H16" s="19">
        <f>'Specialty Banner'!C374</f>
        <v>3.5043965785711673</v>
      </c>
      <c r="I16" s="19">
        <f>'Specialty Banner'!C416</f>
        <v>3.8315153417758978</v>
      </c>
      <c r="J16" s="27">
        <f t="shared" si="1"/>
        <v>3.5490772485399411</v>
      </c>
      <c r="K16" s="26">
        <f>'Specialty Banner'!C626</f>
        <v>3.7028533587780728</v>
      </c>
      <c r="L16" s="19">
        <f>'Specialty Banner'!C670</f>
        <v>2.2027218056065676</v>
      </c>
      <c r="M16" s="19">
        <f>'Specialty Banner'!C714</f>
        <v>1.9458862568816409</v>
      </c>
      <c r="N16" s="27">
        <f t="shared" si="2"/>
        <v>2.6818384365737757</v>
      </c>
      <c r="O16" s="26">
        <f t="shared" si="8"/>
        <v>4.4223229816418916</v>
      </c>
      <c r="P16" s="19">
        <f t="shared" si="9"/>
        <v>4.23332678438274</v>
      </c>
      <c r="Q16" s="19">
        <f t="shared" si="10"/>
        <v>4.2591349465130515</v>
      </c>
      <c r="R16" s="27">
        <f t="shared" si="11"/>
        <v>4.30712765776609</v>
      </c>
      <c r="S16" s="26">
        <f t="shared" si="4"/>
        <v>4.5702813856270872</v>
      </c>
      <c r="T16" s="19">
        <f t="shared" si="5"/>
        <v>3.5564559024411482</v>
      </c>
      <c r="U16" s="19">
        <f t="shared" si="6"/>
        <v>3.2786078223680382</v>
      </c>
      <c r="V16" s="27">
        <f t="shared" si="7"/>
        <v>3.856163475543684</v>
      </c>
    </row>
    <row r="17" spans="1:22" x14ac:dyDescent="0.25">
      <c r="A17" s="17">
        <v>8</v>
      </c>
      <c r="B17" s="22" t="s">
        <v>74</v>
      </c>
      <c r="C17" s="26">
        <f>'Specialty Banner'!C78</f>
        <v>5.7564033858076824</v>
      </c>
      <c r="D17" s="19">
        <f>'Specialty Banner'!C114</f>
        <v>5.4504396578257071</v>
      </c>
      <c r="E17" s="19">
        <f>'Specialty Banner'!C150</f>
        <v>6.5327098555872469</v>
      </c>
      <c r="F17" s="27">
        <f t="shared" si="12"/>
        <v>5.8103102025568409</v>
      </c>
      <c r="G17" s="26">
        <f>'Specialty Banner'!C333</f>
        <v>4.3591404266146592</v>
      </c>
      <c r="H17" s="19">
        <f>'Specialty Banner'!C375</f>
        <v>3.7356781752301584</v>
      </c>
      <c r="I17" s="19">
        <f>'Specialty Banner'!C417</f>
        <v>5.1687761348014707</v>
      </c>
      <c r="J17" s="27">
        <f t="shared" si="1"/>
        <v>4.2905667828370131</v>
      </c>
      <c r="K17" s="26">
        <f>'Specialty Banner'!C627</f>
        <v>4.4075332746665623</v>
      </c>
      <c r="L17" s="19">
        <f>'Specialty Banner'!C671</f>
        <v>4.5880393894841367</v>
      </c>
      <c r="M17" s="19">
        <f>'Specialty Banner'!C715</f>
        <v>5.6407439378587743</v>
      </c>
      <c r="N17" s="27">
        <f t="shared" si="2"/>
        <v>4.7664659758301164</v>
      </c>
      <c r="O17" s="26">
        <f t="shared" si="8"/>
        <v>5.0298266470273099</v>
      </c>
      <c r="P17" s="19">
        <f t="shared" si="9"/>
        <v>4.5587636868760217</v>
      </c>
      <c r="Q17" s="19">
        <f t="shared" si="10"/>
        <v>5.8234643207786432</v>
      </c>
      <c r="R17" s="27">
        <f t="shared" si="11"/>
        <v>5.0200436243025308</v>
      </c>
      <c r="S17" s="26">
        <f t="shared" si="4"/>
        <v>5.0549909280143002</v>
      </c>
      <c r="T17" s="19">
        <f t="shared" si="5"/>
        <v>5.0019915182880901</v>
      </c>
      <c r="U17" s="19">
        <f t="shared" si="6"/>
        <v>6.0688875783684413</v>
      </c>
      <c r="V17" s="27">
        <f t="shared" si="7"/>
        <v>5.2675112046589438</v>
      </c>
    </row>
    <row r="18" spans="1:22" x14ac:dyDescent="0.25">
      <c r="A18" s="17">
        <v>9</v>
      </c>
      <c r="B18" s="22" t="s">
        <v>75</v>
      </c>
      <c r="C18" s="26">
        <f>'Specialty Banner'!C79</f>
        <v>42.492691808095678</v>
      </c>
      <c r="D18" s="19">
        <f>'Specialty Banner'!C115</f>
        <v>34.509811438184315</v>
      </c>
      <c r="E18" s="19">
        <f>'Specialty Banner'!C151</f>
        <v>33.226383791146453</v>
      </c>
      <c r="F18" s="27">
        <f t="shared" si="12"/>
        <v>37.078656493310781</v>
      </c>
      <c r="G18" s="26">
        <f>'Specialty Banner'!C334</f>
        <v>31.528668214488739</v>
      </c>
      <c r="H18" s="19">
        <f>'Specialty Banner'!C376</f>
        <v>25.285837506159197</v>
      </c>
      <c r="I18" s="19">
        <f>'Specialty Banner'!C418</f>
        <v>23.63179784987647</v>
      </c>
      <c r="J18" s="27">
        <f t="shared" si="1"/>
        <v>27.1444841642471</v>
      </c>
      <c r="K18" s="26">
        <f>'Specialty Banner'!C628</f>
        <v>27.890835922906302</v>
      </c>
      <c r="L18" s="19">
        <f>'Specialty Banner'!C672</f>
        <v>21.15161607198468</v>
      </c>
      <c r="M18" s="19">
        <f>'Specialty Banner'!C716</f>
        <v>19.468167397237398</v>
      </c>
      <c r="N18" s="27">
        <f t="shared" si="2"/>
        <v>23.181641581634292</v>
      </c>
      <c r="O18" s="26">
        <f t="shared" si="8"/>
        <v>36.79139953942007</v>
      </c>
      <c r="P18" s="19">
        <f t="shared" si="9"/>
        <v>29.713344993531251</v>
      </c>
      <c r="Q18" s="19">
        <f t="shared" si="10"/>
        <v>28.237199101686063</v>
      </c>
      <c r="R18" s="27">
        <f t="shared" si="11"/>
        <v>31.912886882197668</v>
      </c>
      <c r="S18" s="26">
        <f t="shared" si="4"/>
        <v>34.899726747797203</v>
      </c>
      <c r="T18" s="19">
        <f t="shared" si="5"/>
        <v>27.563549847760505</v>
      </c>
      <c r="U18" s="19">
        <f t="shared" si="6"/>
        <v>26.072111266313744</v>
      </c>
      <c r="V18" s="27">
        <f t="shared" si="7"/>
        <v>29.852208739239007</v>
      </c>
    </row>
    <row r="19" spans="1:22" x14ac:dyDescent="0.25">
      <c r="A19" s="17">
        <v>10</v>
      </c>
      <c r="B19" s="23" t="s">
        <v>76</v>
      </c>
      <c r="C19" s="26">
        <f>'Specialty Banner'!C81</f>
        <v>4.0736471952400164</v>
      </c>
      <c r="D19" s="19">
        <f>'Specialty Banner'!C117</f>
        <v>3.6181325921742755</v>
      </c>
      <c r="E19" s="19">
        <f>'Specialty Banner'!C153</f>
        <v>3.5990500107740404</v>
      </c>
      <c r="F19" s="27">
        <f t="shared" si="12"/>
        <v>3.7772257934745257</v>
      </c>
      <c r="G19" s="26">
        <f>'Specialty Banner'!C336</f>
        <v>3.0374698909148909</v>
      </c>
      <c r="H19" s="19">
        <f>'Specialty Banner'!C378</f>
        <v>2.9496609722544891</v>
      </c>
      <c r="I19" s="19">
        <f>'Specialty Banner'!C420</f>
        <v>2.7546776381418643</v>
      </c>
      <c r="J19" s="27">
        <f t="shared" si="1"/>
        <v>2.9361300030085236</v>
      </c>
      <c r="K19" s="26">
        <f>'Specialty Banner'!C630</f>
        <v>3.2554196351022266</v>
      </c>
      <c r="L19" s="19">
        <f>'Specialty Banner'!C674</f>
        <v>2.8929487025666121</v>
      </c>
      <c r="M19" s="19">
        <f>'Specialty Banner'!C718</f>
        <v>2.7367406194715969</v>
      </c>
      <c r="N19" s="27">
        <f t="shared" si="2"/>
        <v>2.9869633484742208</v>
      </c>
      <c r="O19" s="26">
        <f t="shared" si="8"/>
        <v>3.5348349969909512</v>
      </c>
      <c r="P19" s="19">
        <f t="shared" si="9"/>
        <v>3.2705273498159864</v>
      </c>
      <c r="Q19" s="19">
        <f t="shared" si="10"/>
        <v>3.1599763770053086</v>
      </c>
      <c r="R19" s="27">
        <f t="shared" si="11"/>
        <v>3.3398559824322045</v>
      </c>
      <c r="S19" s="26">
        <f t="shared" si="4"/>
        <v>3.6481688639683658</v>
      </c>
      <c r="T19" s="19">
        <f t="shared" si="5"/>
        <v>3.2410369695782903</v>
      </c>
      <c r="U19" s="19">
        <f t="shared" si="6"/>
        <v>3.1506491272967696</v>
      </c>
      <c r="V19" s="27">
        <f t="shared" si="7"/>
        <v>3.3662893220743673</v>
      </c>
    </row>
    <row r="20" spans="1:22" x14ac:dyDescent="0.25">
      <c r="A20" s="17">
        <v>11</v>
      </c>
      <c r="B20" s="22" t="s">
        <v>77</v>
      </c>
      <c r="C20" s="26">
        <f>'Specialty Banner'!C83</f>
        <v>9.7846597707349954</v>
      </c>
      <c r="D20" s="19">
        <f>'Specialty Banner'!C119</f>
        <v>20.8177396554875</v>
      </c>
      <c r="E20" s="19">
        <f>'Specialty Banner'!C155</f>
        <v>21.593254622050807</v>
      </c>
      <c r="F20" s="27">
        <f t="shared" si="12"/>
        <v>17.036710052259796</v>
      </c>
      <c r="G20" s="26">
        <f>'Specialty Banner'!C338</f>
        <v>6.7985911494658167</v>
      </c>
      <c r="H20" s="19">
        <f>'Specialty Banner'!C380</f>
        <v>17.457244171906755</v>
      </c>
      <c r="I20" s="19">
        <f>'Specialty Banner'!C422</f>
        <v>18.667537359399081</v>
      </c>
      <c r="J20" s="27">
        <f t="shared" si="1"/>
        <v>13.911062394062952</v>
      </c>
      <c r="K20" s="26">
        <f>'Specialty Banner'!C633</f>
        <v>4.6864070674994434</v>
      </c>
      <c r="L20" s="19">
        <f>'Specialty Banner'!C677</f>
        <v>11.384143565702121</v>
      </c>
      <c r="M20" s="19">
        <f>'Specialty Banner'!C721</f>
        <v>12.59069965582637</v>
      </c>
      <c r="N20" s="27">
        <f t="shared" si="2"/>
        <v>9.2588265916548664</v>
      </c>
      <c r="O20" s="26">
        <f t="shared" si="8"/>
        <v>8.2319040876750229</v>
      </c>
      <c r="P20" s="19">
        <f t="shared" si="9"/>
        <v>19.070282004025511</v>
      </c>
      <c r="Q20" s="19">
        <f t="shared" si="10"/>
        <v>20.071881645471908</v>
      </c>
      <c r="R20" s="27">
        <f t="shared" si="11"/>
        <v>15.411373269997437</v>
      </c>
      <c r="S20" s="26">
        <f t="shared" si="4"/>
        <v>7.1335683650525077</v>
      </c>
      <c r="T20" s="19">
        <f t="shared" si="5"/>
        <v>15.912269688799103</v>
      </c>
      <c r="U20" s="19">
        <f t="shared" si="6"/>
        <v>16.911926039614102</v>
      </c>
      <c r="V20" s="27">
        <f t="shared" si="7"/>
        <v>12.992210652745232</v>
      </c>
    </row>
    <row r="21" spans="1:22" x14ac:dyDescent="0.25">
      <c r="A21" s="17">
        <v>12</v>
      </c>
      <c r="B21" s="22" t="s">
        <v>78</v>
      </c>
      <c r="C21" s="26">
        <f>'Specialty Banner'!C84</f>
        <v>17.476453012565791</v>
      </c>
      <c r="D21" s="19">
        <f>'Specialty Banner'!C120</f>
        <v>34.061887533781245</v>
      </c>
      <c r="E21" s="19">
        <f>'Specialty Banner'!C156</f>
        <v>42.55752775532806</v>
      </c>
      <c r="F21" s="27">
        <f t="shared" si="12"/>
        <v>30.071561206171793</v>
      </c>
      <c r="G21" s="26">
        <f>'Specialty Banner'!C339</f>
        <v>12.914413791676601</v>
      </c>
      <c r="H21" s="19">
        <f>'Specialty Banner'!C381</f>
        <v>28.658624242192609</v>
      </c>
      <c r="I21" s="19">
        <f>'Specialty Banner'!C423</f>
        <v>37.971883723236083</v>
      </c>
      <c r="J21" s="27">
        <f t="shared" si="1"/>
        <v>25.159149315097505</v>
      </c>
      <c r="K21" s="26">
        <f>'Specialty Banner'!C634</f>
        <v>9.0255208598929482</v>
      </c>
      <c r="L21" s="19">
        <f>'Specialty Banner'!C678</f>
        <v>21.622002060477083</v>
      </c>
      <c r="M21" s="19">
        <f>'Specialty Banner'!C722</f>
        <v>27.084640306745548</v>
      </c>
      <c r="N21" s="27">
        <f t="shared" si="2"/>
        <v>18.362721393583435</v>
      </c>
      <c r="O21" s="26">
        <f t="shared" si="8"/>
        <v>15.104192617703411</v>
      </c>
      <c r="P21" s="19">
        <f t="shared" si="9"/>
        <v>31.252190622155155</v>
      </c>
      <c r="Q21" s="19">
        <f t="shared" si="10"/>
        <v>40.172992858640228</v>
      </c>
      <c r="R21" s="27">
        <f t="shared" si="11"/>
        <v>27.517107022813164</v>
      </c>
      <c r="S21" s="26">
        <f t="shared" si="4"/>
        <v>13.081968293175912</v>
      </c>
      <c r="T21" s="19">
        <f t="shared" si="5"/>
        <v>27.59314708766308</v>
      </c>
      <c r="U21" s="19">
        <f t="shared" si="6"/>
        <v>34.511626282065151</v>
      </c>
      <c r="V21" s="27">
        <f t="shared" si="7"/>
        <v>23.982964503625848</v>
      </c>
    </row>
    <row r="22" spans="1:22" x14ac:dyDescent="0.25">
      <c r="A22" s="17">
        <v>13</v>
      </c>
      <c r="B22" s="22" t="s">
        <v>79</v>
      </c>
      <c r="C22" s="26">
        <f>'Specialty Banner'!C85</f>
        <v>4.54128339338952</v>
      </c>
      <c r="D22" s="19">
        <f>'Specialty Banner'!C121</f>
        <v>5.2037999856791961</v>
      </c>
      <c r="E22" s="19">
        <f>'Specialty Banner'!C157</f>
        <v>4.9635799592871805</v>
      </c>
      <c r="F22" s="27">
        <f t="shared" si="12"/>
        <v>4.9104962701194026</v>
      </c>
      <c r="G22" s="26">
        <f>'Specialty Banner'!C340</f>
        <v>2.2369866901112969</v>
      </c>
      <c r="H22" s="19">
        <f>'Specialty Banner'!C382</f>
        <v>3.4457675444257707</v>
      </c>
      <c r="I22" s="19">
        <f>'Specialty Banner'!C424</f>
        <v>3.2208159101292102</v>
      </c>
      <c r="J22" s="27">
        <f t="shared" si="1"/>
        <v>2.9599157852920883</v>
      </c>
      <c r="K22" s="26">
        <f>'Specialty Banner'!C635</f>
        <v>2.1059985299954942</v>
      </c>
      <c r="L22" s="19">
        <f>'Specialty Banner'!C679</f>
        <v>2.0583175600208743</v>
      </c>
      <c r="M22" s="19">
        <f>'Specialty Banner'!C723</f>
        <v>2.9091602111825923</v>
      </c>
      <c r="N22" s="27">
        <f t="shared" si="2"/>
        <v>2.2720111781824714</v>
      </c>
      <c r="O22" s="26">
        <f t="shared" si="8"/>
        <v>3.3430491076848439</v>
      </c>
      <c r="P22" s="19">
        <f t="shared" si="9"/>
        <v>4.289623116227415</v>
      </c>
      <c r="Q22" s="19">
        <f t="shared" si="10"/>
        <v>4.0573426537250361</v>
      </c>
      <c r="R22" s="27">
        <f t="shared" si="11"/>
        <v>3.8961944180091992</v>
      </c>
      <c r="S22" s="26">
        <f t="shared" si="4"/>
        <v>3.2749352644246263</v>
      </c>
      <c r="T22" s="19">
        <f t="shared" si="5"/>
        <v>3.5681491243368688</v>
      </c>
      <c r="U22" s="19">
        <f t="shared" si="6"/>
        <v>3.8952816902727947</v>
      </c>
      <c r="V22" s="27">
        <f t="shared" si="7"/>
        <v>3.5384840223121983</v>
      </c>
    </row>
    <row r="23" spans="1:22" x14ac:dyDescent="0.25">
      <c r="A23" s="17">
        <v>14</v>
      </c>
      <c r="B23" s="22" t="s">
        <v>80</v>
      </c>
      <c r="C23" s="26">
        <f>'Specialty Banner'!C86</f>
        <v>5.5671098321416697</v>
      </c>
      <c r="D23" s="19">
        <f>'Specialty Banner'!C122</f>
        <v>9.8320315307344615</v>
      </c>
      <c r="E23" s="19">
        <f>'Specialty Banner'!C158</f>
        <v>12.464971988903379</v>
      </c>
      <c r="F23" s="27">
        <f t="shared" si="12"/>
        <v>8.9094996166822256</v>
      </c>
      <c r="G23" s="26">
        <f>'Specialty Banner'!C341</f>
        <v>3.8425740628836702</v>
      </c>
      <c r="H23" s="19">
        <f>'Specialty Banner'!C383</f>
        <v>6.9397057766499151</v>
      </c>
      <c r="I23" s="19">
        <f>'Specialty Banner'!C425</f>
        <v>11.29617380970943</v>
      </c>
      <c r="J23" s="27">
        <f t="shared" si="1"/>
        <v>6.8345440156715735</v>
      </c>
      <c r="K23" s="26">
        <f>'Specialty Banner'!C636</f>
        <v>3.2589126527155035</v>
      </c>
      <c r="L23" s="19">
        <f>'Specialty Banner'!C680</f>
        <v>5.6297769365307158</v>
      </c>
      <c r="M23" s="19">
        <f>'Specialty Banner'!C724</f>
        <v>7.5377742401599246</v>
      </c>
      <c r="N23" s="27">
        <f t="shared" si="2"/>
        <v>5.2196053078957378</v>
      </c>
      <c r="O23" s="26">
        <f t="shared" si="8"/>
        <v>4.6703512321275102</v>
      </c>
      <c r="P23" s="19">
        <f t="shared" si="9"/>
        <v>8.328022138610498</v>
      </c>
      <c r="Q23" s="19">
        <f t="shared" si="10"/>
        <v>11.857196935722525</v>
      </c>
      <c r="R23" s="27">
        <f t="shared" si="11"/>
        <v>7.8305227041566869</v>
      </c>
      <c r="S23" s="26">
        <f t="shared" si="4"/>
        <v>4.3668472988400637</v>
      </c>
      <c r="T23" s="19">
        <f t="shared" si="5"/>
        <v>7.6468591417485134</v>
      </c>
      <c r="U23" s="19">
        <f t="shared" si="6"/>
        <v>9.9028291595567826</v>
      </c>
      <c r="V23" s="27">
        <f t="shared" si="7"/>
        <v>6.9907545761132521</v>
      </c>
    </row>
    <row r="24" spans="1:22" ht="15.75" thickBot="1" x14ac:dyDescent="0.3">
      <c r="A24" s="17">
        <v>15</v>
      </c>
      <c r="B24" s="28" t="s">
        <v>81</v>
      </c>
      <c r="C24" s="29">
        <f>'Specialty Banner'!C87</f>
        <v>0.19087191758807495</v>
      </c>
      <c r="D24" s="30">
        <f>'Specialty Banner'!C123</f>
        <v>1.4821980496629894</v>
      </c>
      <c r="E24" s="30">
        <f>'Specialty Banner'!C159</f>
        <v>3.2709855570185229</v>
      </c>
      <c r="F24" s="27">
        <f t="shared" si="12"/>
        <v>1.431972703775356</v>
      </c>
      <c r="G24" s="29">
        <f>'Specialty Banner'!C342</f>
        <v>0.38568736034160284</v>
      </c>
      <c r="H24" s="30">
        <f>'Specialty Banner'!C384</f>
        <v>1.676869444363065</v>
      </c>
      <c r="I24" s="30">
        <f>'Specialty Banner'!C426</f>
        <v>3.1709285770392599</v>
      </c>
      <c r="J24" s="27">
        <f t="shared" si="1"/>
        <v>1.5586016336703175</v>
      </c>
      <c r="K24" s="29">
        <f>'Specialty Banner'!C637</f>
        <v>0.30272819226826131</v>
      </c>
      <c r="L24" s="30">
        <f>'Specialty Banner'!C681</f>
        <v>1.551872439294079</v>
      </c>
      <c r="M24" s="30">
        <f>'Specialty Banner'!C725</f>
        <v>2.4018789027083498</v>
      </c>
      <c r="N24" s="31">
        <f t="shared" si="2"/>
        <v>1.299891453150229</v>
      </c>
      <c r="O24" s="29">
        <f t="shared" si="8"/>
        <v>0.29217594781990947</v>
      </c>
      <c r="P24" s="30">
        <f t="shared" si="9"/>
        <v>1.5834271749070288</v>
      </c>
      <c r="Q24" s="30">
        <f t="shared" si="10"/>
        <v>3.218955927429306</v>
      </c>
      <c r="R24" s="27">
        <f t="shared" si="11"/>
        <v>1.497819747320736</v>
      </c>
      <c r="S24" s="29">
        <f t="shared" si="4"/>
        <v>0.24903718042177186</v>
      </c>
      <c r="T24" s="30">
        <f t="shared" si="5"/>
        <v>1.518428732271156</v>
      </c>
      <c r="U24" s="30">
        <f t="shared" si="6"/>
        <v>2.8190500967772327</v>
      </c>
      <c r="V24" s="31">
        <f t="shared" si="7"/>
        <v>1.3632904534502899</v>
      </c>
    </row>
    <row r="25" spans="1:22" ht="15.75" thickBot="1" x14ac:dyDescent="0.3">
      <c r="B25" s="32" t="s">
        <v>82</v>
      </c>
      <c r="C25" s="33">
        <f>SUM(C10:C24)</f>
        <v>138.64860479998435</v>
      </c>
      <c r="D25" s="34">
        <f t="shared" ref="D25:J25" si="13">SUM(D10:D24)</f>
        <v>164.01646021494142</v>
      </c>
      <c r="E25" s="34">
        <f t="shared" si="13"/>
        <v>177.98250019876897</v>
      </c>
      <c r="F25" s="35">
        <f t="shared" si="13"/>
        <v>158.13766221499483</v>
      </c>
      <c r="G25" s="33">
        <f t="shared" si="13"/>
        <v>130.35548003526162</v>
      </c>
      <c r="H25" s="34">
        <f t="shared" si="13"/>
        <v>160.3680786831506</v>
      </c>
      <c r="I25" s="34">
        <f t="shared" si="13"/>
        <v>180.72009282389195</v>
      </c>
      <c r="J25" s="35">
        <f t="shared" si="13"/>
        <v>154.29751843524582</v>
      </c>
      <c r="K25" s="33">
        <f t="shared" ref="K25" si="14">SUM(K10:K24)</f>
        <v>128.01202907938219</v>
      </c>
      <c r="L25" s="34">
        <f t="shared" ref="L25" si="15">SUM(L10:L24)</f>
        <v>151.68508757229046</v>
      </c>
      <c r="M25" s="34">
        <f t="shared" ref="M25" si="16">SUM(M10:M24)</f>
        <v>171.04656898442761</v>
      </c>
      <c r="N25" s="35">
        <f t="shared" ref="N25:V25" si="17">SUM(N10:N24)</f>
        <v>147.66118371763153</v>
      </c>
      <c r="O25" s="33">
        <f t="shared" si="17"/>
        <v>134.33617992232851</v>
      </c>
      <c r="P25" s="34">
        <f t="shared" si="17"/>
        <v>162.11930181841021</v>
      </c>
      <c r="Q25" s="34">
        <f t="shared" si="17"/>
        <v>179.40604836383292</v>
      </c>
      <c r="R25" s="35">
        <f t="shared" si="17"/>
        <v>156.14078744952533</v>
      </c>
      <c r="S25" s="33">
        <f t="shared" si="17"/>
        <v>133.11758542527122</v>
      </c>
      <c r="T25" s="34">
        <f t="shared" si="17"/>
        <v>157.60414644076292</v>
      </c>
      <c r="U25" s="34">
        <f t="shared" si="17"/>
        <v>174.37581596731147</v>
      </c>
      <c r="V25" s="35">
        <f t="shared" si="17"/>
        <v>152.6898933963659</v>
      </c>
    </row>
    <row r="28" spans="1:22" ht="15.75" thickBot="1" x14ac:dyDescent="0.3">
      <c r="B28" s="60" t="s">
        <v>126</v>
      </c>
    </row>
    <row r="29" spans="1:22" ht="15.75" thickBot="1" x14ac:dyDescent="0.3">
      <c r="C29" s="247" t="s">
        <v>89</v>
      </c>
      <c r="D29" s="248"/>
      <c r="E29" s="248"/>
      <c r="F29" s="248"/>
      <c r="G29" s="247" t="s">
        <v>123</v>
      </c>
      <c r="H29" s="248"/>
      <c r="I29" s="248"/>
      <c r="J29" s="248"/>
      <c r="K29" s="247" t="s">
        <v>123</v>
      </c>
      <c r="L29" s="248"/>
      <c r="M29" s="248"/>
      <c r="N29" s="248"/>
      <c r="O29" s="266" t="s">
        <v>124</v>
      </c>
      <c r="P29" s="267"/>
      <c r="Q29" s="267"/>
      <c r="R29" s="267"/>
      <c r="S29" s="266" t="s">
        <v>124</v>
      </c>
      <c r="T29" s="267"/>
      <c r="U29" s="267"/>
      <c r="V29" s="267"/>
    </row>
    <row r="30" spans="1:22" x14ac:dyDescent="0.25">
      <c r="C30" s="243" t="s">
        <v>92</v>
      </c>
      <c r="D30" s="244"/>
      <c r="E30" s="244"/>
      <c r="F30" s="245"/>
      <c r="G30" s="243" t="s">
        <v>90</v>
      </c>
      <c r="H30" s="244"/>
      <c r="I30" s="244"/>
      <c r="J30" s="245"/>
      <c r="K30" s="243" t="s">
        <v>94</v>
      </c>
      <c r="L30" s="244"/>
      <c r="M30" s="244"/>
      <c r="N30" s="245"/>
      <c r="O30" s="243" t="s">
        <v>90</v>
      </c>
      <c r="P30" s="244"/>
      <c r="Q30" s="244"/>
      <c r="R30" s="245"/>
      <c r="S30" s="243" t="s">
        <v>94</v>
      </c>
      <c r="T30" s="244"/>
      <c r="U30" s="244"/>
      <c r="V30" s="245"/>
    </row>
    <row r="31" spans="1:22" ht="45" x14ac:dyDescent="0.25">
      <c r="B31" s="43" t="s">
        <v>66</v>
      </c>
      <c r="C31" s="65" t="s">
        <v>41</v>
      </c>
      <c r="D31" s="66" t="s">
        <v>42</v>
      </c>
      <c r="E31" s="66" t="s">
        <v>58</v>
      </c>
      <c r="F31" s="67" t="s">
        <v>87</v>
      </c>
      <c r="G31" s="65" t="s">
        <v>41</v>
      </c>
      <c r="H31" s="66" t="s">
        <v>42</v>
      </c>
      <c r="I31" s="66" t="s">
        <v>58</v>
      </c>
      <c r="J31" s="68" t="s">
        <v>87</v>
      </c>
      <c r="K31" s="65" t="s">
        <v>41</v>
      </c>
      <c r="L31" s="66" t="s">
        <v>42</v>
      </c>
      <c r="M31" s="66" t="s">
        <v>58</v>
      </c>
      <c r="N31" s="68" t="s">
        <v>87</v>
      </c>
      <c r="O31" s="65" t="s">
        <v>41</v>
      </c>
      <c r="P31" s="66" t="s">
        <v>42</v>
      </c>
      <c r="Q31" s="66" t="s">
        <v>58</v>
      </c>
      <c r="R31" s="68" t="s">
        <v>87</v>
      </c>
      <c r="S31" s="65" t="s">
        <v>41</v>
      </c>
      <c r="T31" s="66" t="s">
        <v>42</v>
      </c>
      <c r="U31" s="66" t="s">
        <v>58</v>
      </c>
      <c r="V31" s="25" t="s">
        <v>87</v>
      </c>
    </row>
    <row r="32" spans="1:22" x14ac:dyDescent="0.25">
      <c r="A32" s="17">
        <v>1</v>
      </c>
      <c r="B32" s="21" t="s">
        <v>67</v>
      </c>
      <c r="C32" s="124"/>
      <c r="D32" s="125"/>
      <c r="E32" s="125"/>
      <c r="F32" s="126"/>
      <c r="G32" s="124">
        <f t="shared" ref="D32:V46" si="18">G10/SUM(G$10:G$24)</f>
        <v>7.7589483738955078E-2</v>
      </c>
      <c r="H32" s="125">
        <f t="shared" si="18"/>
        <v>6.9032645791133954E-2</v>
      </c>
      <c r="I32" s="125">
        <f t="shared" si="18"/>
        <v>5.720790155897619E-2</v>
      </c>
      <c r="J32" s="126">
        <f t="shared" si="18"/>
        <v>6.8427617359617596E-2</v>
      </c>
      <c r="K32" s="124">
        <f t="shared" si="18"/>
        <v>7.2996582519540998E-2</v>
      </c>
      <c r="L32" s="125">
        <f t="shared" si="18"/>
        <v>6.7771773610552158E-2</v>
      </c>
      <c r="M32" s="125">
        <f t="shared" si="18"/>
        <v>5.9774766877159421E-2</v>
      </c>
      <c r="N32" s="126">
        <f t="shared" si="18"/>
        <v>6.7257361045016492E-2</v>
      </c>
      <c r="O32" s="201">
        <f t="shared" si="18"/>
        <v>3.9150968043384249E-2</v>
      </c>
      <c r="P32" s="202">
        <f t="shared" si="18"/>
        <v>3.5509214367677212E-2</v>
      </c>
      <c r="Q32" s="202">
        <f t="shared" si="18"/>
        <v>2.9965996323025153E-2</v>
      </c>
      <c r="R32" s="205">
        <f t="shared" si="18"/>
        <v>3.5162305097943027E-2</v>
      </c>
      <c r="S32" s="201">
        <f t="shared" si="18"/>
        <v>3.6502383358696218E-2</v>
      </c>
      <c r="T32" s="202">
        <f t="shared" si="18"/>
        <v>3.3917781838519935E-2</v>
      </c>
      <c r="U32" s="202">
        <f t="shared" si="18"/>
        <v>3.0489433063420682E-2</v>
      </c>
      <c r="V32" s="205">
        <f t="shared" si="18"/>
        <v>3.3821994952359859E-2</v>
      </c>
    </row>
    <row r="33" spans="1:22" x14ac:dyDescent="0.25">
      <c r="A33" s="17">
        <v>2</v>
      </c>
      <c r="B33" s="21" t="s">
        <v>68</v>
      </c>
      <c r="C33" s="124"/>
      <c r="D33" s="125"/>
      <c r="E33" s="125"/>
      <c r="F33" s="126"/>
      <c r="G33" s="124">
        <f t="shared" ref="C33:R46" si="19">G11/SUM(G$10:G$24)</f>
        <v>0.12731856686174017</v>
      </c>
      <c r="H33" s="125">
        <f t="shared" si="19"/>
        <v>0.11688734189841349</v>
      </c>
      <c r="I33" s="125">
        <f t="shared" si="19"/>
        <v>0.11717937995774715</v>
      </c>
      <c r="J33" s="126">
        <f t="shared" si="19"/>
        <v>0.12012956811784117</v>
      </c>
      <c r="K33" s="124">
        <f t="shared" si="19"/>
        <v>0.111848203990777</v>
      </c>
      <c r="L33" s="125">
        <f t="shared" si="19"/>
        <v>9.6741677559945796E-2</v>
      </c>
      <c r="M33" s="125">
        <f t="shared" si="19"/>
        <v>0.10524511675396482</v>
      </c>
      <c r="N33" s="126">
        <f t="shared" si="19"/>
        <v>0.10371823951736059</v>
      </c>
      <c r="O33" s="201">
        <f t="shared" si="19"/>
        <v>6.4243824063889829E-2</v>
      </c>
      <c r="P33" s="202">
        <f t="shared" si="19"/>
        <v>6.0124852999214079E-2</v>
      </c>
      <c r="Q33" s="202">
        <f t="shared" si="19"/>
        <v>6.1379578227114033E-2</v>
      </c>
      <c r="R33" s="205">
        <f t="shared" si="19"/>
        <v>6.1729937245140191E-2</v>
      </c>
      <c r="S33" s="201">
        <f t="shared" si="18"/>
        <v>5.5930372068583659E-2</v>
      </c>
      <c r="T33" s="202">
        <f t="shared" si="18"/>
        <v>4.8416367749593375E-2</v>
      </c>
      <c r="U33" s="202">
        <f t="shared" si="18"/>
        <v>5.3682583975882416E-2</v>
      </c>
      <c r="V33" s="205">
        <f t="shared" si="18"/>
        <v>5.2157231846725077E-2</v>
      </c>
    </row>
    <row r="34" spans="1:22" x14ac:dyDescent="0.25">
      <c r="A34" s="17">
        <v>3</v>
      </c>
      <c r="B34" s="21" t="s">
        <v>69</v>
      </c>
      <c r="C34" s="124"/>
      <c r="D34" s="125"/>
      <c r="E34" s="125"/>
      <c r="F34" s="126"/>
      <c r="G34" s="124">
        <f t="shared" si="18"/>
        <v>5.0399264580759155E-2</v>
      </c>
      <c r="H34" s="125">
        <f t="shared" si="18"/>
        <v>4.7295179906494837E-2</v>
      </c>
      <c r="I34" s="125">
        <f t="shared" si="18"/>
        <v>4.21977402188203E-2</v>
      </c>
      <c r="J34" s="126">
        <f t="shared" si="18"/>
        <v>4.6857081272277827E-2</v>
      </c>
      <c r="K34" s="124">
        <f t="shared" si="18"/>
        <v>3.9961562225146845E-2</v>
      </c>
      <c r="L34" s="125">
        <f t="shared" si="18"/>
        <v>3.7599035395234987E-2</v>
      </c>
      <c r="M34" s="125">
        <f t="shared" si="18"/>
        <v>3.54280920394855E-2</v>
      </c>
      <c r="N34" s="126">
        <f t="shared" si="18"/>
        <v>3.7753184571507462E-2</v>
      </c>
      <c r="O34" s="201">
        <f t="shared" si="18"/>
        <v>2.5431023663593493E-2</v>
      </c>
      <c r="P34" s="202">
        <f t="shared" si="18"/>
        <v>2.4327833050740131E-2</v>
      </c>
      <c r="Q34" s="202">
        <f t="shared" si="18"/>
        <v>2.2103543282977384E-2</v>
      </c>
      <c r="R34" s="205">
        <f t="shared" si="18"/>
        <v>2.4078041166274398E-2</v>
      </c>
      <c r="S34" s="201">
        <f t="shared" si="18"/>
        <v>1.9983021308760795E-2</v>
      </c>
      <c r="T34" s="202">
        <f t="shared" si="18"/>
        <v>1.8817212711632607E-2</v>
      </c>
      <c r="U34" s="202">
        <f t="shared" si="18"/>
        <v>1.8070876679827746E-2</v>
      </c>
      <c r="V34" s="205">
        <f t="shared" si="18"/>
        <v>1.8985104353981309E-2</v>
      </c>
    </row>
    <row r="35" spans="1:22" x14ac:dyDescent="0.25">
      <c r="A35" s="17">
        <v>4</v>
      </c>
      <c r="B35" s="21" t="s">
        <v>70</v>
      </c>
      <c r="C35" s="124"/>
      <c r="D35" s="125"/>
      <c r="E35" s="125"/>
      <c r="F35" s="126"/>
      <c r="G35" s="124"/>
      <c r="H35" s="125"/>
      <c r="I35" s="125"/>
      <c r="J35" s="126"/>
      <c r="K35" s="124">
        <f t="shared" si="18"/>
        <v>8.7479646585136142E-2</v>
      </c>
      <c r="L35" s="125">
        <f t="shared" si="18"/>
        <v>0.14928428991816536</v>
      </c>
      <c r="M35" s="125">
        <f t="shared" si="18"/>
        <v>0.15897584962165329</v>
      </c>
      <c r="N35" s="126">
        <f t="shared" si="18"/>
        <v>0.13264596131165018</v>
      </c>
      <c r="O35" s="201"/>
      <c r="P35" s="202"/>
      <c r="Q35" s="202"/>
      <c r="R35" s="205"/>
      <c r="S35" s="201">
        <f t="shared" si="18"/>
        <v>4.3744727294309761E-2</v>
      </c>
      <c r="T35" s="202">
        <f t="shared" si="18"/>
        <v>7.4712401750901158E-2</v>
      </c>
      <c r="U35" s="202">
        <f t="shared" si="18"/>
        <v>8.1089124708773275E-2</v>
      </c>
      <c r="V35" s="205">
        <f t="shared" si="18"/>
        <v>6.670423823097614E-2</v>
      </c>
    </row>
    <row r="36" spans="1:22" x14ac:dyDescent="0.25">
      <c r="A36" s="17">
        <v>5</v>
      </c>
      <c r="B36" s="22" t="s">
        <v>71</v>
      </c>
      <c r="C36" s="201">
        <f t="shared" si="19"/>
        <v>0.16618599188591016</v>
      </c>
      <c r="D36" s="202">
        <f t="shared" si="18"/>
        <v>0.16607674615144791</v>
      </c>
      <c r="E36" s="202">
        <f t="shared" si="18"/>
        <v>0.16334955835670614</v>
      </c>
      <c r="F36" s="126">
        <f t="shared" si="18"/>
        <v>0.16540196485537917</v>
      </c>
      <c r="G36" s="124">
        <f t="shared" si="18"/>
        <v>0.12599355587460623</v>
      </c>
      <c r="H36" s="125">
        <f t="shared" si="18"/>
        <v>0.1222749824169221</v>
      </c>
      <c r="I36" s="125">
        <f t="shared" si="18"/>
        <v>0.12368727773896528</v>
      </c>
      <c r="J36" s="126">
        <f t="shared" si="18"/>
        <v>0.12378478886581358</v>
      </c>
      <c r="K36" s="124">
        <f t="shared" si="18"/>
        <v>0.12380344549483147</v>
      </c>
      <c r="L36" s="125">
        <f t="shared" si="18"/>
        <v>0.11551252625896709</v>
      </c>
      <c r="M36" s="125">
        <f t="shared" si="18"/>
        <v>0.11779040178546472</v>
      </c>
      <c r="N36" s="126">
        <f t="shared" si="18"/>
        <v>0.11870208633078252</v>
      </c>
      <c r="O36" s="201">
        <f t="shared" si="18"/>
        <v>0.14590524374794717</v>
      </c>
      <c r="P36" s="202">
        <f t="shared" si="18"/>
        <v>0.14354586673480837</v>
      </c>
      <c r="Q36" s="202">
        <f t="shared" si="18"/>
        <v>0.14257411086141988</v>
      </c>
      <c r="R36" s="205">
        <f t="shared" si="18"/>
        <v>0.14401650828205867</v>
      </c>
      <c r="S36" s="201">
        <f t="shared" si="18"/>
        <v>0.14499234277677914</v>
      </c>
      <c r="T36" s="202">
        <f t="shared" si="18"/>
        <v>0.14077083946227897</v>
      </c>
      <c r="U36" s="202">
        <f t="shared" si="18"/>
        <v>0.14011110963871459</v>
      </c>
      <c r="V36" s="205">
        <f t="shared" si="18"/>
        <v>0.14191779849509706</v>
      </c>
    </row>
    <row r="37" spans="1:22" x14ac:dyDescent="0.25">
      <c r="A37" s="17">
        <v>6</v>
      </c>
      <c r="B37" s="20" t="s">
        <v>72</v>
      </c>
      <c r="C37" s="201">
        <f t="shared" si="19"/>
        <v>0.1457932701156186</v>
      </c>
      <c r="D37" s="202">
        <f t="shared" si="18"/>
        <v>0.10229521200272483</v>
      </c>
      <c r="E37" s="202">
        <f t="shared" si="18"/>
        <v>8.9774468387768452E-2</v>
      </c>
      <c r="F37" s="126">
        <f t="shared" si="18"/>
        <v>0.1127283699817437</v>
      </c>
      <c r="G37" s="124">
        <f t="shared" si="18"/>
        <v>9.304535869614694E-2</v>
      </c>
      <c r="H37" s="125">
        <f t="shared" si="18"/>
        <v>6.0517167772573092E-2</v>
      </c>
      <c r="I37" s="125">
        <f t="shared" si="18"/>
        <v>5.2633577067824865E-2</v>
      </c>
      <c r="J37" s="126">
        <f t="shared" si="18"/>
        <v>6.8247787092407891E-2</v>
      </c>
      <c r="K37" s="124">
        <f t="shared" si="18"/>
        <v>0.10585821898251031</v>
      </c>
      <c r="L37" s="125">
        <f t="shared" si="18"/>
        <v>5.1293575988786422E-2</v>
      </c>
      <c r="M37" s="125">
        <f t="shared" si="18"/>
        <v>4.1538519517462048E-2</v>
      </c>
      <c r="N37" s="126">
        <f t="shared" si="18"/>
        <v>6.5662000518588767E-2</v>
      </c>
      <c r="O37" s="201">
        <f t="shared" si="18"/>
        <v>0.11917714000593772</v>
      </c>
      <c r="P37" s="202">
        <f t="shared" si="18"/>
        <v>8.0805299347207149E-2</v>
      </c>
      <c r="Q37" s="202">
        <f t="shared" si="18"/>
        <v>7.0319746532957167E-2</v>
      </c>
      <c r="R37" s="205">
        <f t="shared" si="18"/>
        <v>8.9871519387787702E-2</v>
      </c>
      <c r="S37" s="201">
        <f t="shared" si="18"/>
        <v>0.12582350583905641</v>
      </c>
      <c r="T37" s="202">
        <f t="shared" si="18"/>
        <v>7.6770391394237428E-2</v>
      </c>
      <c r="U37" s="202">
        <f t="shared" si="18"/>
        <v>6.5170662950030225E-2</v>
      </c>
      <c r="V37" s="205">
        <f t="shared" si="18"/>
        <v>8.9059904765820957E-2</v>
      </c>
    </row>
    <row r="38" spans="1:22" x14ac:dyDescent="0.25">
      <c r="A38" s="17">
        <v>7</v>
      </c>
      <c r="B38" s="22" t="s">
        <v>73</v>
      </c>
      <c r="C38" s="201">
        <f t="shared" si="19"/>
        <v>3.9740717833612181E-2</v>
      </c>
      <c r="D38" s="202">
        <f t="shared" si="18"/>
        <v>3.0624982196478124E-2</v>
      </c>
      <c r="E38" s="202">
        <f t="shared" si="18"/>
        <v>2.6532886733458178E-2</v>
      </c>
      <c r="F38" s="126">
        <f t="shared" si="18"/>
        <v>3.242964934852486E-2</v>
      </c>
      <c r="G38" s="124">
        <f t="shared" si="18"/>
        <v>2.6223047666075743E-2</v>
      </c>
      <c r="H38" s="125">
        <f t="shared" si="18"/>
        <v>2.1852207791894958E-2</v>
      </c>
      <c r="I38" s="125">
        <f t="shared" si="18"/>
        <v>2.1201379890334781E-2</v>
      </c>
      <c r="J38" s="126">
        <f t="shared" si="18"/>
        <v>2.3001518653907486E-2</v>
      </c>
      <c r="K38" s="124">
        <f t="shared" si="18"/>
        <v>2.892582349805484E-2</v>
      </c>
      <c r="L38" s="125">
        <f t="shared" si="18"/>
        <v>1.4521676724198672E-2</v>
      </c>
      <c r="M38" s="125">
        <f t="shared" si="18"/>
        <v>1.1376353635358789E-2</v>
      </c>
      <c r="N38" s="126">
        <f t="shared" si="18"/>
        <v>1.8162108477351654E-2</v>
      </c>
      <c r="O38" s="201">
        <f t="shared" si="18"/>
        <v>3.2919820886665251E-2</v>
      </c>
      <c r="P38" s="202">
        <f t="shared" si="18"/>
        <v>2.6112416824521537E-2</v>
      </c>
      <c r="Q38" s="202">
        <f t="shared" si="18"/>
        <v>2.3740197085638865E-2</v>
      </c>
      <c r="R38" s="205">
        <f t="shared" si="18"/>
        <v>2.7584897758751399E-2</v>
      </c>
      <c r="S38" s="201">
        <f t="shared" si="18"/>
        <v>3.4332664396115611E-2</v>
      </c>
      <c r="T38" s="202">
        <f t="shared" si="18"/>
        <v>2.2565750855913409E-2</v>
      </c>
      <c r="U38" s="202">
        <f t="shared" si="18"/>
        <v>1.8801964046336831E-2</v>
      </c>
      <c r="V38" s="205">
        <f t="shared" si="18"/>
        <v>2.5254870442102638E-2</v>
      </c>
    </row>
    <row r="39" spans="1:22" x14ac:dyDescent="0.25">
      <c r="A39" s="17">
        <v>8</v>
      </c>
      <c r="B39" s="22" t="s">
        <v>74</v>
      </c>
      <c r="C39" s="201">
        <f t="shared" si="19"/>
        <v>4.1517932287251778E-2</v>
      </c>
      <c r="D39" s="202">
        <f t="shared" si="18"/>
        <v>3.3231052850933238E-2</v>
      </c>
      <c r="E39" s="202">
        <f t="shared" si="18"/>
        <v>3.6704225686747777E-2</v>
      </c>
      <c r="F39" s="126">
        <f t="shared" si="18"/>
        <v>3.6742102552758615E-2</v>
      </c>
      <c r="G39" s="124">
        <f t="shared" si="18"/>
        <v>3.3440407917146989E-2</v>
      </c>
      <c r="H39" s="125">
        <f t="shared" si="18"/>
        <v>2.3294400019663358E-2</v>
      </c>
      <c r="I39" s="125">
        <f t="shared" si="18"/>
        <v>2.8601004205095988E-2</v>
      </c>
      <c r="J39" s="126">
        <f t="shared" si="18"/>
        <v>2.7807101671811003E-2</v>
      </c>
      <c r="K39" s="124">
        <f t="shared" si="18"/>
        <v>3.4430618015853683E-2</v>
      </c>
      <c r="L39" s="125">
        <f t="shared" si="18"/>
        <v>3.024713544960415E-2</v>
      </c>
      <c r="M39" s="125">
        <f t="shared" si="18"/>
        <v>3.2977825695950196E-2</v>
      </c>
      <c r="N39" s="126">
        <f t="shared" si="18"/>
        <v>3.2279749192210862E-2</v>
      </c>
      <c r="O39" s="201">
        <f t="shared" si="18"/>
        <v>3.7442084849632407E-2</v>
      </c>
      <c r="P39" s="202">
        <f t="shared" si="18"/>
        <v>2.8119808287740418E-2</v>
      </c>
      <c r="Q39" s="202">
        <f t="shared" si="18"/>
        <v>3.2459687808120828E-2</v>
      </c>
      <c r="R39" s="205">
        <f t="shared" si="18"/>
        <v>3.215075129504729E-2</v>
      </c>
      <c r="S39" s="201">
        <f t="shared" si="18"/>
        <v>3.7973877845403389E-2</v>
      </c>
      <c r="T39" s="202">
        <f t="shared" si="18"/>
        <v>3.1737689846682668E-2</v>
      </c>
      <c r="U39" s="202">
        <f t="shared" si="18"/>
        <v>3.4803493504547194E-2</v>
      </c>
      <c r="V39" s="205">
        <f t="shared" si="18"/>
        <v>3.4498099956000845E-2</v>
      </c>
    </row>
    <row r="40" spans="1:22" x14ac:dyDescent="0.25">
      <c r="A40" s="17">
        <v>9</v>
      </c>
      <c r="B40" s="22" t="s">
        <v>75</v>
      </c>
      <c r="C40" s="201">
        <f t="shared" si="19"/>
        <v>0.3064776011947325</v>
      </c>
      <c r="D40" s="202">
        <f t="shared" si="18"/>
        <v>0.21040456179190589</v>
      </c>
      <c r="E40" s="202">
        <f t="shared" si="18"/>
        <v>0.18668343097798704</v>
      </c>
      <c r="F40" s="126">
        <f t="shared" si="18"/>
        <v>0.23447075145768109</v>
      </c>
      <c r="G40" s="124">
        <f t="shared" si="18"/>
        <v>0.24186684139370376</v>
      </c>
      <c r="H40" s="125">
        <f t="shared" si="18"/>
        <v>0.1576737572326849</v>
      </c>
      <c r="I40" s="125">
        <f t="shared" si="18"/>
        <v>0.13076463983949574</v>
      </c>
      <c r="J40" s="126">
        <f t="shared" si="18"/>
        <v>0.17592301185089279</v>
      </c>
      <c r="K40" s="124">
        <f t="shared" si="18"/>
        <v>0.21787668021112902</v>
      </c>
      <c r="L40" s="125">
        <f t="shared" si="18"/>
        <v>0.13944426845456506</v>
      </c>
      <c r="M40" s="125">
        <f t="shared" si="18"/>
        <v>0.11381793574011891</v>
      </c>
      <c r="N40" s="126">
        <f t="shared" si="18"/>
        <v>0.15699211531423124</v>
      </c>
      <c r="O40" s="201">
        <f t="shared" si="18"/>
        <v>0.27387558259206413</v>
      </c>
      <c r="P40" s="202">
        <f t="shared" si="18"/>
        <v>0.18328073622481525</v>
      </c>
      <c r="Q40" s="202">
        <f t="shared" si="18"/>
        <v>0.15739268190346306</v>
      </c>
      <c r="R40" s="205">
        <f t="shared" si="18"/>
        <v>0.20438533328464192</v>
      </c>
      <c r="S40" s="201">
        <f t="shared" si="18"/>
        <v>0.26217217384392094</v>
      </c>
      <c r="T40" s="202">
        <f t="shared" si="18"/>
        <v>0.17489101949561042</v>
      </c>
      <c r="U40" s="202">
        <f t="shared" si="18"/>
        <v>0.14951678431830953</v>
      </c>
      <c r="V40" s="205">
        <f t="shared" si="18"/>
        <v>0.19550874046225186</v>
      </c>
    </row>
    <row r="41" spans="1:22" x14ac:dyDescent="0.25">
      <c r="A41" s="17">
        <v>10</v>
      </c>
      <c r="B41" s="23" t="s">
        <v>76</v>
      </c>
      <c r="C41" s="201">
        <f t="shared" si="19"/>
        <v>2.9381090427247316E-2</v>
      </c>
      <c r="D41" s="202">
        <f t="shared" si="18"/>
        <v>2.2059570042133332E-2</v>
      </c>
      <c r="E41" s="202">
        <f t="shared" si="18"/>
        <v>2.0221370116470211E-2</v>
      </c>
      <c r="F41" s="126">
        <f t="shared" si="18"/>
        <v>2.3885681251182452E-2</v>
      </c>
      <c r="G41" s="124">
        <f t="shared" si="18"/>
        <v>2.3301436119856599E-2</v>
      </c>
      <c r="H41" s="125">
        <f t="shared" si="18"/>
        <v>1.839306797509448E-2</v>
      </c>
      <c r="I41" s="125">
        <f t="shared" si="18"/>
        <v>1.5242785653204824E-2</v>
      </c>
      <c r="J41" s="126">
        <f t="shared" si="18"/>
        <v>1.9029016362571843E-2</v>
      </c>
      <c r="K41" s="124">
        <f t="shared" si="18"/>
        <v>2.5430576005349401E-2</v>
      </c>
      <c r="L41" s="125">
        <f t="shared" si="18"/>
        <v>1.9072070622551365E-2</v>
      </c>
      <c r="M41" s="125">
        <f t="shared" si="18"/>
        <v>1.5999973783284448E-2</v>
      </c>
      <c r="N41" s="126">
        <f t="shared" si="18"/>
        <v>2.0228493861908284E-2</v>
      </c>
      <c r="O41" s="201">
        <f t="shared" si="18"/>
        <v>2.6313350573425182E-2</v>
      </c>
      <c r="P41" s="202">
        <f t="shared" si="18"/>
        <v>2.0173583978786828E-2</v>
      </c>
      <c r="Q41" s="202">
        <f t="shared" si="18"/>
        <v>1.7613544280273768E-2</v>
      </c>
      <c r="R41" s="205">
        <f t="shared" si="18"/>
        <v>2.1390029069194103E-2</v>
      </c>
      <c r="S41" s="201">
        <f t="shared" si="18"/>
        <v>2.7405611755303011E-2</v>
      </c>
      <c r="T41" s="202">
        <f t="shared" si="18"/>
        <v>2.0564414342972039E-2</v>
      </c>
      <c r="U41" s="202">
        <f t="shared" si="18"/>
        <v>1.8068154175045644E-2</v>
      </c>
      <c r="V41" s="205">
        <f t="shared" si="18"/>
        <v>2.2046575887873968E-2</v>
      </c>
    </row>
    <row r="42" spans="1:22" x14ac:dyDescent="0.25">
      <c r="A42" s="17">
        <v>11</v>
      </c>
      <c r="B42" s="22" t="s">
        <v>77</v>
      </c>
      <c r="C42" s="201">
        <f t="shared" si="19"/>
        <v>7.057164249759619E-2</v>
      </c>
      <c r="D42" s="202">
        <f t="shared" si="18"/>
        <v>0.12692469785170418</v>
      </c>
      <c r="E42" s="202">
        <f t="shared" si="18"/>
        <v>0.1213223468483457</v>
      </c>
      <c r="F42" s="126">
        <f t="shared" si="18"/>
        <v>0.1077334128608634</v>
      </c>
      <c r="G42" s="124">
        <f t="shared" si="18"/>
        <v>5.2154241215074143E-2</v>
      </c>
      <c r="H42" s="125">
        <f t="shared" si="18"/>
        <v>0.10885735063521051</v>
      </c>
      <c r="I42" s="125">
        <f t="shared" si="18"/>
        <v>0.10329530639180347</v>
      </c>
      <c r="J42" s="126">
        <f t="shared" si="18"/>
        <v>9.0157395498884976E-2</v>
      </c>
      <c r="K42" s="124">
        <f t="shared" si="18"/>
        <v>3.6609114793370957E-2</v>
      </c>
      <c r="L42" s="125">
        <f t="shared" si="18"/>
        <v>7.5051171792195046E-2</v>
      </c>
      <c r="M42" s="125">
        <f t="shared" si="18"/>
        <v>7.3609776159688126E-2</v>
      </c>
      <c r="N42" s="126">
        <f t="shared" si="18"/>
        <v>6.2703185485498136E-2</v>
      </c>
      <c r="O42" s="201">
        <f t="shared" si="18"/>
        <v>6.1278384515881024E-2</v>
      </c>
      <c r="P42" s="202">
        <f t="shared" si="18"/>
        <v>0.11763116291597486</v>
      </c>
      <c r="Q42" s="202">
        <f t="shared" si="18"/>
        <v>0.11187962629201005</v>
      </c>
      <c r="R42" s="205">
        <f t="shared" si="18"/>
        <v>9.8701777554307368E-2</v>
      </c>
      <c r="S42" s="201">
        <f t="shared" si="18"/>
        <v>5.3588474747816917E-2</v>
      </c>
      <c r="T42" s="202">
        <f t="shared" si="18"/>
        <v>0.1009635218879212</v>
      </c>
      <c r="U42" s="202">
        <f t="shared" si="18"/>
        <v>9.698550195047928E-2</v>
      </c>
      <c r="V42" s="205">
        <f t="shared" si="18"/>
        <v>8.5088871069016372E-2</v>
      </c>
    </row>
    <row r="43" spans="1:22" x14ac:dyDescent="0.25">
      <c r="A43" s="17">
        <v>12</v>
      </c>
      <c r="B43" s="22" t="s">
        <v>78</v>
      </c>
      <c r="C43" s="201">
        <f t="shared" si="19"/>
        <v>0.12604853137741609</v>
      </c>
      <c r="D43" s="202">
        <f t="shared" si="18"/>
        <v>0.20767359257201129</v>
      </c>
      <c r="E43" s="202">
        <f t="shared" si="18"/>
        <v>0.2391107423920906</v>
      </c>
      <c r="F43" s="126">
        <f t="shared" si="18"/>
        <v>0.19016065360374579</v>
      </c>
      <c r="G43" s="124">
        <f t="shared" si="18"/>
        <v>9.9070739398015389E-2</v>
      </c>
      <c r="H43" s="125">
        <f t="shared" si="18"/>
        <v>0.17870529146149636</v>
      </c>
      <c r="I43" s="125">
        <f t="shared" si="18"/>
        <v>0.2101143438446488</v>
      </c>
      <c r="J43" s="126">
        <f t="shared" si="18"/>
        <v>0.16305608521925818</v>
      </c>
      <c r="K43" s="124">
        <f t="shared" si="18"/>
        <v>7.0505255832606847E-2</v>
      </c>
      <c r="L43" s="125">
        <f t="shared" si="18"/>
        <v>0.14254533788743351</v>
      </c>
      <c r="M43" s="125">
        <f t="shared" si="18"/>
        <v>0.15834658635690835</v>
      </c>
      <c r="N43" s="126">
        <f t="shared" si="18"/>
        <v>0.12435713253320499</v>
      </c>
      <c r="O43" s="201">
        <f t="shared" si="18"/>
        <v>0.11243577587539311</v>
      </c>
      <c r="P43" s="202">
        <f t="shared" si="18"/>
        <v>0.19277279307038175</v>
      </c>
      <c r="Q43" s="202">
        <f t="shared" si="18"/>
        <v>0.22392217667695333</v>
      </c>
      <c r="R43" s="205">
        <f t="shared" si="18"/>
        <v>0.17623266458617323</v>
      </c>
      <c r="S43" s="201">
        <f t="shared" si="18"/>
        <v>9.8273779917077836E-2</v>
      </c>
      <c r="T43" s="202">
        <f t="shared" si="18"/>
        <v>0.17507881430032196</v>
      </c>
      <c r="U43" s="202">
        <f t="shared" si="18"/>
        <v>0.19791521026364522</v>
      </c>
      <c r="V43" s="205">
        <f t="shared" si="18"/>
        <v>0.15706975733730294</v>
      </c>
    </row>
    <row r="44" spans="1:22" x14ac:dyDescent="0.25">
      <c r="A44" s="17">
        <v>13</v>
      </c>
      <c r="B44" s="22" t="s">
        <v>79</v>
      </c>
      <c r="C44" s="201">
        <f t="shared" si="19"/>
        <v>3.2753906178434419E-2</v>
      </c>
      <c r="D44" s="202">
        <f t="shared" si="18"/>
        <v>3.1727303338089874E-2</v>
      </c>
      <c r="E44" s="202">
        <f t="shared" si="18"/>
        <v>2.7888022438969602E-2</v>
      </c>
      <c r="F44" s="126">
        <f t="shared" si="18"/>
        <v>3.105203530480535E-2</v>
      </c>
      <c r="G44" s="124">
        <f t="shared" si="18"/>
        <v>1.7160664741568087E-2</v>
      </c>
      <c r="H44" s="125">
        <f t="shared" si="18"/>
        <v>2.1486617366251501E-2</v>
      </c>
      <c r="I44" s="125">
        <f t="shared" si="18"/>
        <v>1.7822124036134875E-2</v>
      </c>
      <c r="J44" s="126">
        <f t="shared" si="18"/>
        <v>1.9183171675792563E-2</v>
      </c>
      <c r="K44" s="124">
        <f t="shared" si="18"/>
        <v>1.6451567443630886E-2</v>
      </c>
      <c r="L44" s="125">
        <f t="shared" si="18"/>
        <v>1.3569676445879468E-2</v>
      </c>
      <c r="M44" s="125">
        <f t="shared" si="18"/>
        <v>1.7008000969884685E-2</v>
      </c>
      <c r="N44" s="126">
        <f t="shared" si="18"/>
        <v>1.5386651528726579E-2</v>
      </c>
      <c r="O44" s="201">
        <f t="shared" si="18"/>
        <v>2.4885694305270201E-2</v>
      </c>
      <c r="P44" s="202">
        <f t="shared" si="18"/>
        <v>2.6459669318291419E-2</v>
      </c>
      <c r="Q44" s="202">
        <f t="shared" si="18"/>
        <v>2.2615417321364788E-2</v>
      </c>
      <c r="R44" s="205">
        <f t="shared" si="18"/>
        <v>2.4953085491955122E-2</v>
      </c>
      <c r="S44" s="201">
        <f t="shared" si="18"/>
        <v>2.4601822921909072E-2</v>
      </c>
      <c r="T44" s="202">
        <f t="shared" si="18"/>
        <v>2.2639944474290803E-2</v>
      </c>
      <c r="U44" s="202">
        <f t="shared" si="18"/>
        <v>2.2338428460762044E-2</v>
      </c>
      <c r="V44" s="205">
        <f t="shared" si="18"/>
        <v>2.3174317196795004E-2</v>
      </c>
    </row>
    <row r="45" spans="1:22" x14ac:dyDescent="0.25">
      <c r="A45" s="17">
        <v>14</v>
      </c>
      <c r="B45" s="22" t="s">
        <v>80</v>
      </c>
      <c r="C45" s="201">
        <f t="shared" si="19"/>
        <v>4.0152656712073152E-2</v>
      </c>
      <c r="D45" s="202">
        <f t="shared" si="18"/>
        <v>5.994539522344107E-2</v>
      </c>
      <c r="E45" s="202">
        <f t="shared" si="18"/>
        <v>7.0034817889301645E-2</v>
      </c>
      <c r="F45" s="126">
        <f t="shared" si="18"/>
        <v>5.6340150043253989E-2</v>
      </c>
      <c r="G45" s="124">
        <f t="shared" si="18"/>
        <v>2.9477656496253477E-2</v>
      </c>
      <c r="H45" s="125">
        <f t="shared" si="18"/>
        <v>4.3273610519217687E-2</v>
      </c>
      <c r="I45" s="125">
        <f t="shared" si="18"/>
        <v>6.2506463078885868E-2</v>
      </c>
      <c r="J45" s="126">
        <f t="shared" si="18"/>
        <v>4.4294581565417934E-2</v>
      </c>
      <c r="K45" s="124">
        <f t="shared" si="18"/>
        <v>2.5457862641131972E-2</v>
      </c>
      <c r="L45" s="125">
        <f t="shared" si="18"/>
        <v>3.7114900526049821E-2</v>
      </c>
      <c r="M45" s="125">
        <f t="shared" si="18"/>
        <v>4.406854978100249E-2</v>
      </c>
      <c r="N45" s="126">
        <f t="shared" si="18"/>
        <v>3.5348526786003878E-2</v>
      </c>
      <c r="O45" s="201">
        <f t="shared" si="18"/>
        <v>3.4766145909671156E-2</v>
      </c>
      <c r="P45" s="202">
        <f t="shared" si="18"/>
        <v>5.1369713816919307E-2</v>
      </c>
      <c r="Q45" s="202">
        <f t="shared" si="18"/>
        <v>6.6091400172174228E-2</v>
      </c>
      <c r="R45" s="205">
        <f t="shared" si="18"/>
        <v>5.0150398445300601E-2</v>
      </c>
      <c r="S45" s="201">
        <f t="shared" si="18"/>
        <v>3.2804435904462068E-2</v>
      </c>
      <c r="T45" s="202">
        <f t="shared" si="18"/>
        <v>4.8519403292619979E-2</v>
      </c>
      <c r="U45" s="202">
        <f t="shared" si="18"/>
        <v>5.6790152376480746E-2</v>
      </c>
      <c r="V45" s="205">
        <f t="shared" si="18"/>
        <v>4.5784003254007354E-2</v>
      </c>
    </row>
    <row r="46" spans="1:22" ht="15.75" thickBot="1" x14ac:dyDescent="0.3">
      <c r="A46" s="17">
        <v>15</v>
      </c>
      <c r="B46" s="28" t="s">
        <v>81</v>
      </c>
      <c r="C46" s="203">
        <f t="shared" si="19"/>
        <v>1.3766594901075881E-3</v>
      </c>
      <c r="D46" s="204">
        <f t="shared" si="18"/>
        <v>9.0368859791303165E-3</v>
      </c>
      <c r="E46" s="204">
        <f t="shared" si="18"/>
        <v>1.8378130172154682E-2</v>
      </c>
      <c r="F46" s="126">
        <f t="shared" si="18"/>
        <v>9.0552287400614828E-3</v>
      </c>
      <c r="G46" s="127">
        <f t="shared" si="18"/>
        <v>2.9587353000984158E-3</v>
      </c>
      <c r="H46" s="128">
        <f t="shared" ref="H46:V46" si="20">H24/SUM(H$10:H$24)</f>
        <v>1.0456379212948997E-2</v>
      </c>
      <c r="I46" s="128">
        <f t="shared" si="20"/>
        <v>1.7546076518061914E-2</v>
      </c>
      <c r="J46" s="126">
        <f t="shared" si="20"/>
        <v>1.0101274793504972E-2</v>
      </c>
      <c r="K46" s="127">
        <f t="shared" si="20"/>
        <v>2.3648417609296308E-3</v>
      </c>
      <c r="L46" s="128">
        <f t="shared" si="20"/>
        <v>1.0230883365871307E-2</v>
      </c>
      <c r="M46" s="128">
        <f t="shared" si="20"/>
        <v>1.4042251282614276E-2</v>
      </c>
      <c r="N46" s="129">
        <f t="shared" si="20"/>
        <v>8.8032035259582916E-3</v>
      </c>
      <c r="O46" s="203">
        <f t="shared" si="20"/>
        <v>2.1749609672453239E-3</v>
      </c>
      <c r="P46" s="204">
        <f t="shared" si="20"/>
        <v>9.7670490629217319E-3</v>
      </c>
      <c r="Q46" s="204">
        <f t="shared" si="20"/>
        <v>1.7942293232507463E-2</v>
      </c>
      <c r="R46" s="205">
        <f t="shared" si="20"/>
        <v>9.5927513354249414E-3</v>
      </c>
      <c r="S46" s="203">
        <f t="shared" si="20"/>
        <v>1.8708060218052477E-3</v>
      </c>
      <c r="T46" s="204">
        <f t="shared" si="20"/>
        <v>9.6344465965041894E-3</v>
      </c>
      <c r="U46" s="204">
        <f t="shared" si="20"/>
        <v>1.6166519887744597E-2</v>
      </c>
      <c r="V46" s="206">
        <f t="shared" si="20"/>
        <v>8.9284917496886326E-3</v>
      </c>
    </row>
    <row r="47" spans="1:22" ht="15.75" thickBot="1" x14ac:dyDescent="0.3">
      <c r="B47" s="32" t="s">
        <v>127</v>
      </c>
      <c r="C47" s="57">
        <f>SUM(C32:C46)</f>
        <v>0.99999999999999989</v>
      </c>
      <c r="D47" s="58">
        <f t="shared" ref="D47:V47" si="21">SUM(D32:D46)</f>
        <v>1</v>
      </c>
      <c r="E47" s="58">
        <f t="shared" si="21"/>
        <v>1</v>
      </c>
      <c r="F47" s="59">
        <f t="shared" si="21"/>
        <v>0.99999999999999978</v>
      </c>
      <c r="G47" s="57">
        <f t="shared" si="21"/>
        <v>1</v>
      </c>
      <c r="H47" s="58">
        <f t="shared" si="21"/>
        <v>1.0000000000000002</v>
      </c>
      <c r="I47" s="58">
        <f t="shared" si="21"/>
        <v>1</v>
      </c>
      <c r="J47" s="59">
        <f t="shared" si="21"/>
        <v>0.99999999999999978</v>
      </c>
      <c r="K47" s="57">
        <f t="shared" si="21"/>
        <v>0.99999999999999989</v>
      </c>
      <c r="L47" s="58">
        <f t="shared" si="21"/>
        <v>1.0000000000000002</v>
      </c>
      <c r="M47" s="58">
        <f t="shared" si="21"/>
        <v>1</v>
      </c>
      <c r="N47" s="59">
        <f t="shared" si="21"/>
        <v>0.99999999999999989</v>
      </c>
      <c r="O47" s="57">
        <f t="shared" si="21"/>
        <v>1.0000000000000002</v>
      </c>
      <c r="P47" s="58">
        <f t="shared" si="21"/>
        <v>1.0000000000000002</v>
      </c>
      <c r="Q47" s="58">
        <f t="shared" si="21"/>
        <v>0.99999999999999989</v>
      </c>
      <c r="R47" s="59">
        <f t="shared" si="21"/>
        <v>0.99999999999999989</v>
      </c>
      <c r="S47" s="57">
        <f t="shared" si="21"/>
        <v>1</v>
      </c>
      <c r="T47" s="58">
        <f t="shared" si="21"/>
        <v>1.0000000000000002</v>
      </c>
      <c r="U47" s="58">
        <f t="shared" si="21"/>
        <v>1</v>
      </c>
      <c r="V47" s="64">
        <f t="shared" si="21"/>
        <v>1</v>
      </c>
    </row>
  </sheetData>
  <mergeCells count="20">
    <mergeCell ref="K29:N29"/>
    <mergeCell ref="O29:R29"/>
    <mergeCell ref="S29:V29"/>
    <mergeCell ref="C30:F30"/>
    <mergeCell ref="G30:J30"/>
    <mergeCell ref="K30:N30"/>
    <mergeCell ref="O30:R30"/>
    <mergeCell ref="S30:V30"/>
    <mergeCell ref="C8:F8"/>
    <mergeCell ref="C7:F7"/>
    <mergeCell ref="G7:J7"/>
    <mergeCell ref="G8:J8"/>
    <mergeCell ref="C29:F29"/>
    <mergeCell ref="G29:J29"/>
    <mergeCell ref="O7:R7"/>
    <mergeCell ref="S7:V7"/>
    <mergeCell ref="O8:R8"/>
    <mergeCell ref="S8:V8"/>
    <mergeCell ref="K7:N7"/>
    <mergeCell ref="K8:N8"/>
  </mergeCells>
  <conditionalFormatting sqref="C10:N25">
    <cfRule type="containsBlanks" dxfId="7" priority="5">
      <formula>LEN(TRIM(C10))=0</formula>
    </cfRule>
  </conditionalFormatting>
  <conditionalFormatting sqref="O10:V25">
    <cfRule type="containsBlanks" dxfId="6" priority="4">
      <formula>LEN(TRIM(O10))=0</formula>
    </cfRule>
  </conditionalFormatting>
  <conditionalFormatting sqref="C32:N47">
    <cfRule type="containsBlanks" dxfId="5" priority="2">
      <formula>LEN(TRIM(C32))=0</formula>
    </cfRule>
  </conditionalFormatting>
  <conditionalFormatting sqref="O32:V47">
    <cfRule type="containsBlanks" dxfId="4" priority="1">
      <formula>LEN(TRIM(O32))=0</formula>
    </cfRule>
  </conditionalFormatting>
  <pageMargins left="0.7" right="0.7" top="0.75" bottom="0.75" header="0.3" footer="0.3"/>
  <pageSetup orientation="portrait" r:id="rId1"/>
  <ignoredErrors>
    <ignoredError sqref="C15:E15 G15:I15 K15:M15" formulaRange="1"/>
    <ignoredError sqref="G33:R33"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F4F88-25A2-4385-AE3F-5F93B79192FF}">
  <sheetPr>
    <tabColor rgb="FFFFFF00"/>
  </sheetPr>
  <dimension ref="A1:K36"/>
  <sheetViews>
    <sheetView workbookViewId="0">
      <selection activeCell="D4" sqref="D4"/>
    </sheetView>
  </sheetViews>
  <sheetFormatPr defaultColWidth="9.140625" defaultRowHeight="12.75" x14ac:dyDescent="0.2"/>
  <cols>
    <col min="1" max="1" width="25.85546875" style="61" customWidth="1"/>
    <col min="2" max="2" width="108.7109375" style="61" bestFit="1" customWidth="1"/>
    <col min="3" max="3" width="11.5703125" style="61" customWidth="1"/>
    <col min="4" max="16384" width="9.140625" style="61"/>
  </cols>
  <sheetData>
    <row r="1" spans="1:11" ht="15" x14ac:dyDescent="0.25">
      <c r="B1" s="96" t="s">
        <v>159</v>
      </c>
      <c r="C1" s="96"/>
      <c r="D1" s="96" t="s">
        <v>160</v>
      </c>
      <c r="E1" s="96"/>
      <c r="F1" s="96"/>
    </row>
    <row r="2" spans="1:11" ht="15" x14ac:dyDescent="0.25">
      <c r="B2" s="96"/>
      <c r="C2" s="96"/>
      <c r="D2" s="96"/>
      <c r="E2" s="96"/>
      <c r="F2" s="96"/>
    </row>
    <row r="3" spans="1:11" ht="15" x14ac:dyDescent="0.25">
      <c r="B3" s="96" t="s">
        <v>161</v>
      </c>
      <c r="C3" s="96"/>
      <c r="D3" s="97" t="s">
        <v>162</v>
      </c>
      <c r="E3" s="97" t="s">
        <v>42</v>
      </c>
      <c r="F3" s="97" t="s">
        <v>58</v>
      </c>
      <c r="H3" s="97" t="s">
        <v>182</v>
      </c>
      <c r="I3" s="97" t="s">
        <v>179</v>
      </c>
      <c r="J3" s="97" t="s">
        <v>180</v>
      </c>
      <c r="K3" s="97" t="s">
        <v>181</v>
      </c>
    </row>
    <row r="4" spans="1:11" ht="15" x14ac:dyDescent="0.25">
      <c r="A4" s="275" t="s">
        <v>129</v>
      </c>
      <c r="B4" s="98" t="s">
        <v>152</v>
      </c>
      <c r="C4" s="99">
        <v>1</v>
      </c>
      <c r="D4" s="140">
        <v>-8.5901823390783741E-2</v>
      </c>
      <c r="E4" s="137">
        <v>-0.32221054921133424</v>
      </c>
      <c r="F4" s="137">
        <v>-0.29225786933063014</v>
      </c>
      <c r="G4" s="142"/>
      <c r="H4" s="138">
        <v>-0.101819316510629</v>
      </c>
      <c r="I4" s="136">
        <v>7.9336168028507504E-4</v>
      </c>
      <c r="J4" s="139">
        <v>1.44009155566276E-2</v>
      </c>
      <c r="K4" s="143">
        <v>-1.8863815870522101E-2</v>
      </c>
    </row>
    <row r="5" spans="1:11" ht="15" x14ac:dyDescent="0.25">
      <c r="A5" s="275"/>
      <c r="B5" s="98" t="s">
        <v>140</v>
      </c>
      <c r="C5" s="99">
        <v>2</v>
      </c>
      <c r="D5" s="140">
        <v>0.81508450167060431</v>
      </c>
      <c r="E5" s="137">
        <v>0.58621892201568837</v>
      </c>
      <c r="F5" s="137">
        <v>0.38638994372031021</v>
      </c>
      <c r="G5" s="142"/>
      <c r="H5" s="138">
        <v>0.151800034088244</v>
      </c>
      <c r="I5" s="136">
        <v>7.0947406052671705E-2</v>
      </c>
      <c r="J5" s="139">
        <v>6.1315132844242998E-4</v>
      </c>
      <c r="K5" s="143">
        <v>5.5628458999272698E-2</v>
      </c>
    </row>
    <row r="6" spans="1:11" ht="15" x14ac:dyDescent="0.25">
      <c r="A6" s="275"/>
      <c r="B6" s="98" t="s">
        <v>139</v>
      </c>
      <c r="C6" s="99">
        <v>3</v>
      </c>
      <c r="D6" s="140">
        <v>-0.72918267827982231</v>
      </c>
      <c r="E6" s="137">
        <v>-0.26400837280435557</v>
      </c>
      <c r="F6" s="137">
        <v>-9.4132074389682185E-2</v>
      </c>
      <c r="G6" s="142"/>
      <c r="H6" s="138">
        <v>-4.9980717577614298E-2</v>
      </c>
      <c r="I6" s="136">
        <v>-7.1740767732956803E-2</v>
      </c>
      <c r="J6" s="139">
        <v>-1.50140668850701E-2</v>
      </c>
      <c r="K6" s="143">
        <v>-3.67646431287506E-2</v>
      </c>
    </row>
    <row r="7" spans="1:11" ht="15" x14ac:dyDescent="0.25">
      <c r="A7" s="275" t="s">
        <v>130</v>
      </c>
      <c r="B7" s="98" t="s">
        <v>163</v>
      </c>
      <c r="C7" s="99">
        <v>1</v>
      </c>
      <c r="D7" s="141">
        <v>0.58174493072022493</v>
      </c>
      <c r="E7" s="137">
        <v>0.69193168624461998</v>
      </c>
      <c r="F7" s="137">
        <v>0.98591911313740677</v>
      </c>
      <c r="G7" s="142"/>
      <c r="H7" s="138">
        <v>8.6834681897965393E-2</v>
      </c>
      <c r="I7" s="136">
        <v>0.22347988270570601</v>
      </c>
      <c r="J7" s="139">
        <v>0.24054154436567601</v>
      </c>
      <c r="K7" s="143">
        <v>0.25311929829728302</v>
      </c>
    </row>
    <row r="8" spans="1:11" ht="15" x14ac:dyDescent="0.25">
      <c r="A8" s="275"/>
      <c r="B8" s="98" t="s">
        <v>164</v>
      </c>
      <c r="C8" s="99">
        <v>2</v>
      </c>
      <c r="D8" s="141">
        <v>-0.2397579696327426</v>
      </c>
      <c r="E8" s="137">
        <v>-0.27940016400522422</v>
      </c>
      <c r="F8" s="137">
        <v>-0.30363066496793722</v>
      </c>
      <c r="G8" s="142"/>
      <c r="H8" s="138">
        <v>-8.7794708677010995E-3</v>
      </c>
      <c r="I8" s="136">
        <v>-9.3118771197194E-2</v>
      </c>
      <c r="J8" s="139">
        <v>-8.4424974920338805E-2</v>
      </c>
      <c r="K8" s="143">
        <v>-8.0884860351705196E-2</v>
      </c>
    </row>
    <row r="9" spans="1:11" ht="15" x14ac:dyDescent="0.25">
      <c r="A9" s="275"/>
      <c r="B9" s="98" t="s">
        <v>141</v>
      </c>
      <c r="C9" s="99">
        <v>3</v>
      </c>
      <c r="D9" s="141">
        <v>-0.34198696108748133</v>
      </c>
      <c r="E9" s="137">
        <v>-0.41253152223939538</v>
      </c>
      <c r="F9" s="137">
        <v>-0.68228844816946788</v>
      </c>
      <c r="G9" s="142"/>
      <c r="H9" s="138">
        <v>-7.8055211030264304E-2</v>
      </c>
      <c r="I9" s="136">
        <v>-0.13036111150851201</v>
      </c>
      <c r="J9" s="139">
        <v>-0.156116569445337</v>
      </c>
      <c r="K9" s="143">
        <v>-0.172234437945578</v>
      </c>
    </row>
    <row r="10" spans="1:11" ht="15" x14ac:dyDescent="0.25">
      <c r="A10" s="275" t="s">
        <v>131</v>
      </c>
      <c r="B10" s="98" t="s">
        <v>163</v>
      </c>
      <c r="C10" s="99">
        <v>1</v>
      </c>
      <c r="D10" s="140">
        <v>0.47682306483633113</v>
      </c>
      <c r="E10" s="137">
        <v>0.57470933537824875</v>
      </c>
      <c r="F10" s="137">
        <v>0.58549628759865746</v>
      </c>
      <c r="G10" s="142"/>
      <c r="H10" s="138">
        <v>3.7891527396141801E-2</v>
      </c>
      <c r="I10" s="136">
        <v>0.104319891395559</v>
      </c>
      <c r="J10" s="139">
        <v>8.7554004287148504E-2</v>
      </c>
      <c r="K10" s="143">
        <v>6.80393555884658E-2</v>
      </c>
    </row>
    <row r="11" spans="1:11" ht="15" x14ac:dyDescent="0.25">
      <c r="A11" s="275"/>
      <c r="B11" s="98" t="s">
        <v>164</v>
      </c>
      <c r="C11" s="99">
        <v>2</v>
      </c>
      <c r="D11" s="140">
        <v>-8.8716308147953574E-2</v>
      </c>
      <c r="E11" s="137">
        <v>0.42684198920344607</v>
      </c>
      <c r="F11" s="137">
        <v>0.31544531202221071</v>
      </c>
      <c r="G11" s="142"/>
      <c r="H11" s="138">
        <v>1.5111081201193199E-2</v>
      </c>
      <c r="I11" s="136">
        <v>0.105697369993197</v>
      </c>
      <c r="J11" s="139">
        <v>8.8495612136624602E-2</v>
      </c>
      <c r="K11" s="143">
        <v>4.5861283758010803E-2</v>
      </c>
    </row>
    <row r="12" spans="1:11" ht="15" x14ac:dyDescent="0.25">
      <c r="A12" s="275"/>
      <c r="B12" s="98" t="s">
        <v>141</v>
      </c>
      <c r="C12" s="99">
        <v>3</v>
      </c>
      <c r="D12" s="140">
        <v>-0.38810675668837841</v>
      </c>
      <c r="E12" s="137">
        <v>-1.0015513245816934</v>
      </c>
      <c r="F12" s="137">
        <v>-0.90094159962086862</v>
      </c>
      <c r="G12" s="142"/>
      <c r="H12" s="138">
        <v>-5.3002608597335001E-2</v>
      </c>
      <c r="I12" s="136">
        <v>-0.21001726138875601</v>
      </c>
      <c r="J12" s="139">
        <v>-0.17604961642377301</v>
      </c>
      <c r="K12" s="143">
        <v>-0.113900639346477</v>
      </c>
    </row>
    <row r="13" spans="1:11" ht="15" x14ac:dyDescent="0.25">
      <c r="A13" s="275" t="s">
        <v>132</v>
      </c>
      <c r="B13" s="98" t="s">
        <v>163</v>
      </c>
      <c r="C13" s="99">
        <v>1</v>
      </c>
      <c r="D13" s="141">
        <v>2.6947644231652777E-2</v>
      </c>
      <c r="E13" s="137">
        <v>0.66764784762389517</v>
      </c>
      <c r="F13" s="137">
        <v>0.39727742252350434</v>
      </c>
      <c r="G13" s="142"/>
      <c r="H13" s="138">
        <v>0.12756488968645799</v>
      </c>
      <c r="I13" s="136">
        <v>0.12633332373832001</v>
      </c>
      <c r="J13" s="139">
        <v>0.12524890003029401</v>
      </c>
      <c r="K13" s="143">
        <v>0.10455206416931399</v>
      </c>
    </row>
    <row r="14" spans="1:11" ht="15" x14ac:dyDescent="0.25">
      <c r="A14" s="275"/>
      <c r="B14" s="98" t="s">
        <v>164</v>
      </c>
      <c r="C14" s="99">
        <v>2</v>
      </c>
      <c r="D14" s="141">
        <v>0.47469640431753468</v>
      </c>
      <c r="E14" s="137">
        <v>7.063317262782294E-2</v>
      </c>
      <c r="F14" s="137">
        <v>3.9872174059744622E-2</v>
      </c>
      <c r="G14" s="142"/>
      <c r="H14" s="138">
        <v>6.0658508024176702E-2</v>
      </c>
      <c r="I14" s="136">
        <v>0.112515318216574</v>
      </c>
      <c r="J14" s="139">
        <v>9.4164040080115294E-2</v>
      </c>
      <c r="K14" s="143">
        <v>0.113901568133516</v>
      </c>
    </row>
    <row r="15" spans="1:11" ht="15" x14ac:dyDescent="0.25">
      <c r="A15" s="275"/>
      <c r="B15" s="98" t="s">
        <v>141</v>
      </c>
      <c r="C15" s="99">
        <v>3</v>
      </c>
      <c r="D15" s="141">
        <v>-0.50164404854918632</v>
      </c>
      <c r="E15" s="137">
        <v>-0.73828102025171916</v>
      </c>
      <c r="F15" s="137">
        <v>-0.43714959658324865</v>
      </c>
      <c r="G15" s="142"/>
      <c r="H15" s="138">
        <v>-0.18822339771063501</v>
      </c>
      <c r="I15" s="136">
        <v>-0.238848641954894</v>
      </c>
      <c r="J15" s="139">
        <v>-0.21941294011040899</v>
      </c>
      <c r="K15" s="143">
        <v>-0.21845363230282999</v>
      </c>
    </row>
    <row r="16" spans="1:11" ht="15" x14ac:dyDescent="0.25">
      <c r="A16" s="275" t="s">
        <v>133</v>
      </c>
      <c r="B16" s="98" t="s">
        <v>163</v>
      </c>
      <c r="C16" s="99">
        <v>1</v>
      </c>
      <c r="D16" s="140">
        <v>-1.1437386653694714E-2</v>
      </c>
      <c r="E16" s="137">
        <v>0.50956343328681308</v>
      </c>
      <c r="F16" s="137">
        <v>0.88367758156783494</v>
      </c>
      <c r="G16" s="142"/>
      <c r="H16" s="138">
        <v>5.1817415066076601E-2</v>
      </c>
      <c r="I16" s="136">
        <v>9.4221763306880799E-2</v>
      </c>
      <c r="J16" s="139">
        <v>0.118330123084702</v>
      </c>
      <c r="K16" s="143">
        <v>0.103988596395496</v>
      </c>
    </row>
    <row r="17" spans="1:11" ht="15" x14ac:dyDescent="0.25">
      <c r="A17" s="275"/>
      <c r="B17" s="98" t="s">
        <v>164</v>
      </c>
      <c r="C17" s="99">
        <v>2</v>
      </c>
      <c r="D17" s="140">
        <v>0.31709136105301589</v>
      </c>
      <c r="E17" s="137">
        <v>-0.10412464834595431</v>
      </c>
      <c r="F17" s="137">
        <v>-0.27489492163060181</v>
      </c>
      <c r="G17" s="142"/>
      <c r="H17" s="138">
        <v>-4.7488109380258698E-4</v>
      </c>
      <c r="I17" s="136">
        <v>8.4897403058532495E-2</v>
      </c>
      <c r="J17" s="139">
        <v>-4.64478484454647E-2</v>
      </c>
      <c r="K17" s="143">
        <v>2.2888232055270501E-2</v>
      </c>
    </row>
    <row r="18" spans="1:11" ht="15" x14ac:dyDescent="0.25">
      <c r="A18" s="275"/>
      <c r="B18" s="98" t="s">
        <v>141</v>
      </c>
      <c r="C18" s="99">
        <v>3</v>
      </c>
      <c r="D18" s="140">
        <v>-0.30565397439931907</v>
      </c>
      <c r="E18" s="137">
        <v>-0.40543878494085761</v>
      </c>
      <c r="F18" s="137">
        <v>-0.6087826599372349</v>
      </c>
      <c r="G18" s="142"/>
      <c r="H18" s="138">
        <v>-5.1342533972274E-2</v>
      </c>
      <c r="I18" s="136">
        <v>-0.179119166365413</v>
      </c>
      <c r="J18" s="139">
        <v>-7.1882274639237506E-2</v>
      </c>
      <c r="K18" s="143">
        <v>-0.126876828450766</v>
      </c>
    </row>
    <row r="19" spans="1:11" ht="15" x14ac:dyDescent="0.25">
      <c r="A19" s="275" t="s">
        <v>134</v>
      </c>
      <c r="B19" s="98" t="s">
        <v>163</v>
      </c>
      <c r="C19" s="99">
        <v>1</v>
      </c>
      <c r="D19" s="141">
        <v>0.28008648097870059</v>
      </c>
      <c r="E19" s="137">
        <v>0.59008065581066893</v>
      </c>
      <c r="F19" s="137">
        <v>0.33927104635210015</v>
      </c>
      <c r="G19" s="142"/>
      <c r="H19" s="138">
        <v>0.103982233880719</v>
      </c>
      <c r="I19" s="136">
        <v>0.14612992038979</v>
      </c>
      <c r="J19" s="139">
        <v>0.13221789291004399</v>
      </c>
      <c r="K19" s="143">
        <v>0.152926426335044</v>
      </c>
    </row>
    <row r="20" spans="1:11" ht="15" x14ac:dyDescent="0.25">
      <c r="A20" s="275"/>
      <c r="B20" s="98" t="s">
        <v>164</v>
      </c>
      <c r="C20" s="99">
        <v>2</v>
      </c>
      <c r="D20" s="141">
        <v>1.8963234458206149E-2</v>
      </c>
      <c r="E20" s="137">
        <v>-0.14043470371176017</v>
      </c>
      <c r="F20" s="137">
        <v>9.3449977846992022E-3</v>
      </c>
      <c r="G20" s="142"/>
      <c r="H20" s="138">
        <v>-2.5423058340467802E-2</v>
      </c>
      <c r="I20" s="136">
        <v>-9.4545192846099205E-2</v>
      </c>
      <c r="J20" s="139">
        <v>1.8394344647559301E-2</v>
      </c>
      <c r="K20" s="143">
        <v>-3.9744153831436001E-2</v>
      </c>
    </row>
    <row r="21" spans="1:11" ht="15" x14ac:dyDescent="0.25">
      <c r="A21" s="275"/>
      <c r="B21" s="98" t="s">
        <v>141</v>
      </c>
      <c r="C21" s="99">
        <v>3</v>
      </c>
      <c r="D21" s="141">
        <v>-0.29904971543690673</v>
      </c>
      <c r="E21" s="137">
        <v>-0.4496459520989104</v>
      </c>
      <c r="F21" s="137">
        <v>-0.3486160441367992</v>
      </c>
      <c r="G21" s="142"/>
      <c r="H21" s="138">
        <v>-7.85591755402512E-2</v>
      </c>
      <c r="I21" s="136">
        <v>-5.1584727543691297E-2</v>
      </c>
      <c r="J21" s="139">
        <v>-0.150612237557604</v>
      </c>
      <c r="K21" s="143">
        <v>-0.113182272503608</v>
      </c>
    </row>
    <row r="22" spans="1:11" ht="15" x14ac:dyDescent="0.25">
      <c r="A22" s="268" t="s">
        <v>135</v>
      </c>
      <c r="B22" s="98" t="s">
        <v>153</v>
      </c>
      <c r="C22" s="99">
        <v>1</v>
      </c>
      <c r="D22" s="140">
        <v>-0.19452991456309229</v>
      </c>
      <c r="E22" s="137">
        <v>-0.18374734504608323</v>
      </c>
      <c r="F22" s="137">
        <v>-0.31834753149661488</v>
      </c>
      <c r="G22" s="142"/>
      <c r="H22" s="138">
        <v>-9.8902311599416606E-2</v>
      </c>
      <c r="I22" s="136">
        <v>-9.5816837496247795E-2</v>
      </c>
      <c r="J22" s="139">
        <v>-4.5628785193299097E-2</v>
      </c>
      <c r="K22" s="143">
        <v>-1.5713650257586E-2</v>
      </c>
    </row>
    <row r="23" spans="1:11" ht="15" x14ac:dyDescent="0.25">
      <c r="A23" s="269"/>
      <c r="B23" s="98" t="s">
        <v>142</v>
      </c>
      <c r="C23" s="99">
        <v>2</v>
      </c>
      <c r="D23" s="140">
        <v>0.19452991456309229</v>
      </c>
      <c r="E23" s="137">
        <v>0.18374734504608323</v>
      </c>
      <c r="F23" s="137">
        <v>0.31834753149661488</v>
      </c>
      <c r="G23" s="142"/>
      <c r="H23" s="138">
        <v>9.8902311599416606E-2</v>
      </c>
      <c r="I23" s="136">
        <v>9.5816837496247795E-2</v>
      </c>
      <c r="J23" s="139">
        <v>4.5628785193299097E-2</v>
      </c>
      <c r="K23" s="143">
        <v>1.5713650257586E-2</v>
      </c>
    </row>
    <row r="24" spans="1:11" ht="15" x14ac:dyDescent="0.25">
      <c r="A24" s="270" t="s">
        <v>136</v>
      </c>
      <c r="B24" s="98" t="s">
        <v>143</v>
      </c>
      <c r="C24" s="99">
        <v>1</v>
      </c>
      <c r="D24" s="141">
        <v>-0.35476028345772531</v>
      </c>
      <c r="E24" s="137">
        <v>-0.36397704879166992</v>
      </c>
      <c r="F24" s="137">
        <v>-0.22984211160868534</v>
      </c>
      <c r="G24" s="142"/>
      <c r="H24" s="138">
        <v>-6.08732059460243E-2</v>
      </c>
      <c r="I24" s="136">
        <v>-9.7548714442900003E-2</v>
      </c>
      <c r="J24" s="139">
        <v>-7.9139342718362801E-2</v>
      </c>
      <c r="K24" s="143">
        <v>-9.3327714362645905E-2</v>
      </c>
    </row>
    <row r="25" spans="1:11" ht="15" x14ac:dyDescent="0.25">
      <c r="A25" s="270"/>
      <c r="B25" s="98" t="s">
        <v>144</v>
      </c>
      <c r="C25" s="99">
        <v>2</v>
      </c>
      <c r="D25" s="141">
        <v>0.35476028345772531</v>
      </c>
      <c r="E25" s="137">
        <v>0.36397704879166992</v>
      </c>
      <c r="F25" s="137">
        <v>0.22984211160868534</v>
      </c>
      <c r="G25" s="142"/>
      <c r="H25" s="138">
        <v>6.08732059460243E-2</v>
      </c>
      <c r="I25" s="136">
        <v>9.7548714442900003E-2</v>
      </c>
      <c r="J25" s="139">
        <v>7.9139342718362801E-2</v>
      </c>
      <c r="K25" s="143">
        <v>9.3327714362645905E-2</v>
      </c>
    </row>
    <row r="26" spans="1:11" ht="15" x14ac:dyDescent="0.25">
      <c r="A26" s="271" t="s">
        <v>137</v>
      </c>
      <c r="B26" s="98" t="s">
        <v>145</v>
      </c>
      <c r="C26" s="99">
        <v>1</v>
      </c>
      <c r="D26" s="140">
        <v>1.8053081041331605</v>
      </c>
      <c r="E26" s="137">
        <v>2.2189618912974871</v>
      </c>
      <c r="F26" s="137">
        <v>1.7265185001926531</v>
      </c>
      <c r="G26" s="142"/>
      <c r="H26" s="138">
        <v>0.31119384235998199</v>
      </c>
      <c r="I26" s="136">
        <v>0.473882027438428</v>
      </c>
      <c r="J26" s="139">
        <v>0.36354991283300397</v>
      </c>
      <c r="K26" s="143">
        <v>0.45291008799684601</v>
      </c>
    </row>
    <row r="27" spans="1:11" ht="15" x14ac:dyDescent="0.25">
      <c r="A27" s="272"/>
      <c r="B27" s="98" t="s">
        <v>146</v>
      </c>
      <c r="C27" s="99">
        <v>2</v>
      </c>
      <c r="D27" s="140">
        <v>-0.32722029604564573</v>
      </c>
      <c r="E27" s="137">
        <v>-0.73090866234874674</v>
      </c>
      <c r="F27" s="137">
        <v>-0.31317749453063498</v>
      </c>
      <c r="G27" s="142"/>
      <c r="H27" s="138">
        <v>-0.121917257759979</v>
      </c>
      <c r="I27" s="136">
        <v>-0.13203729440475101</v>
      </c>
      <c r="J27" s="139">
        <v>-5.7518887008095897E-2</v>
      </c>
      <c r="K27" s="143">
        <v>-0.183822012168504</v>
      </c>
    </row>
    <row r="28" spans="1:11" ht="15" x14ac:dyDescent="0.25">
      <c r="A28" s="272"/>
      <c r="B28" s="98" t="s">
        <v>147</v>
      </c>
      <c r="C28" s="99">
        <v>3</v>
      </c>
      <c r="D28" s="140">
        <v>-0.43257828551570832</v>
      </c>
      <c r="E28" s="137">
        <v>-0.62396980559413495</v>
      </c>
      <c r="F28" s="137">
        <v>-0.52042905383088911</v>
      </c>
      <c r="G28" s="142"/>
      <c r="H28" s="138">
        <v>-3.0499408353593601E-2</v>
      </c>
      <c r="I28" s="136">
        <v>-0.10534136278961399</v>
      </c>
      <c r="J28" s="139">
        <v>-8.4993750121145906E-2</v>
      </c>
      <c r="K28" s="143">
        <v>-7.0969245157995603E-2</v>
      </c>
    </row>
    <row r="29" spans="1:11" ht="15" x14ac:dyDescent="0.25">
      <c r="A29" s="273"/>
      <c r="B29" s="98" t="s">
        <v>148</v>
      </c>
      <c r="C29" s="99">
        <v>4</v>
      </c>
      <c r="D29" s="140">
        <v>-1.0455095225718054</v>
      </c>
      <c r="E29" s="137">
        <v>-0.86408342335460542</v>
      </c>
      <c r="F29" s="137">
        <v>-0.89291195183113314</v>
      </c>
      <c r="G29" s="142"/>
      <c r="H29" s="138">
        <v>-0.158777176246409</v>
      </c>
      <c r="I29" s="136">
        <v>-0.23650337024406301</v>
      </c>
      <c r="J29" s="139">
        <v>-0.221037275703762</v>
      </c>
      <c r="K29" s="143">
        <v>-0.198118830670346</v>
      </c>
    </row>
    <row r="30" spans="1:11" ht="15" x14ac:dyDescent="0.25">
      <c r="A30" s="274" t="s">
        <v>138</v>
      </c>
      <c r="B30" s="98" t="s">
        <v>149</v>
      </c>
      <c r="C30" s="99">
        <v>1</v>
      </c>
      <c r="D30" s="141">
        <v>1.3644929110687487</v>
      </c>
      <c r="E30" s="137">
        <v>1.6928864083986399</v>
      </c>
      <c r="F30" s="137">
        <v>1.4317286749493092</v>
      </c>
      <c r="G30" s="142"/>
      <c r="H30" s="138">
        <v>0.35421136149533</v>
      </c>
      <c r="I30" s="136">
        <v>0.43522810103489901</v>
      </c>
      <c r="J30" s="139">
        <v>0.34856824406025799</v>
      </c>
      <c r="K30" s="143">
        <v>0.45436476930174402</v>
      </c>
    </row>
    <row r="31" spans="1:11" ht="15" x14ac:dyDescent="0.25">
      <c r="A31" s="274"/>
      <c r="B31" s="98" t="s">
        <v>150</v>
      </c>
      <c r="C31" s="99">
        <v>2</v>
      </c>
      <c r="D31" s="141">
        <v>7.4579204143593134E-2</v>
      </c>
      <c r="E31" s="137">
        <v>0.16244467764001297</v>
      </c>
      <c r="F31" s="137">
        <v>0.3164004957321197</v>
      </c>
      <c r="G31" s="142"/>
      <c r="H31" s="138">
        <v>6.53077047296486E-2</v>
      </c>
      <c r="I31" s="136">
        <v>0.13340066419802199</v>
      </c>
      <c r="J31" s="139">
        <v>4.11843199721652E-2</v>
      </c>
      <c r="K31" s="143">
        <v>7.8574143470822505E-2</v>
      </c>
    </row>
    <row r="32" spans="1:11" ht="15" x14ac:dyDescent="0.25">
      <c r="A32" s="274"/>
      <c r="B32" s="98" t="s">
        <v>151</v>
      </c>
      <c r="C32" s="99">
        <v>3</v>
      </c>
      <c r="D32" s="141">
        <v>-1.4390721152123378</v>
      </c>
      <c r="E32" s="137">
        <v>-1.8553310860386556</v>
      </c>
      <c r="F32" s="137">
        <v>-1.7481291706814288</v>
      </c>
      <c r="G32" s="142"/>
      <c r="H32" s="138">
        <v>-0.41951906622497898</v>
      </c>
      <c r="I32" s="136">
        <v>-0.56862876523292105</v>
      </c>
      <c r="J32" s="139">
        <v>-0.38975256403242298</v>
      </c>
      <c r="K32" s="143">
        <v>-0.532938912772567</v>
      </c>
    </row>
    <row r="33" spans="1:11" ht="15" x14ac:dyDescent="0.25">
      <c r="A33" s="100"/>
      <c r="B33" s="98" t="s">
        <v>165</v>
      </c>
      <c r="C33" s="96"/>
      <c r="D33" s="140">
        <v>2.5756443416743027</v>
      </c>
      <c r="E33" s="137">
        <v>-2.3314782556994458</v>
      </c>
      <c r="F33" s="137">
        <v>-1.8901526236050497</v>
      </c>
      <c r="G33" s="142"/>
      <c r="H33" s="138">
        <v>1.00256358276156</v>
      </c>
      <c r="I33" s="136">
        <v>-0.65065971903477005</v>
      </c>
      <c r="J33" s="139">
        <v>-7.4793472041300504E-2</v>
      </c>
      <c r="K33" s="143">
        <v>-0.12840644069464499</v>
      </c>
    </row>
    <row r="35" spans="1:11" x14ac:dyDescent="0.2">
      <c r="D35" s="121"/>
      <c r="E35" s="122"/>
      <c r="F35" s="122"/>
    </row>
    <row r="36" spans="1:11" x14ac:dyDescent="0.2">
      <c r="D36" s="123"/>
      <c r="E36" s="123"/>
      <c r="F36" s="123"/>
    </row>
  </sheetData>
  <mergeCells count="10">
    <mergeCell ref="A22:A23"/>
    <mergeCell ref="A24:A25"/>
    <mergeCell ref="A26:A29"/>
    <mergeCell ref="A30:A32"/>
    <mergeCell ref="A4:A6"/>
    <mergeCell ref="A7:A9"/>
    <mergeCell ref="A10:A12"/>
    <mergeCell ref="A13:A15"/>
    <mergeCell ref="A16:A18"/>
    <mergeCell ref="A19:A2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860E7-2E26-45E8-9AA6-AA5597EF7D2F}">
  <dimension ref="A1:AA47"/>
  <sheetViews>
    <sheetView showGridLines="0" topLeftCell="A22" workbookViewId="0">
      <selection activeCell="S32" sqref="S32:S34"/>
    </sheetView>
  </sheetViews>
  <sheetFormatPr defaultColWidth="9.140625" defaultRowHeight="15" x14ac:dyDescent="0.25"/>
  <cols>
    <col min="1" max="1" width="9.140625" style="17"/>
    <col min="2" max="2" width="46.85546875" style="17" bestFit="1" customWidth="1"/>
    <col min="3" max="17" width="10.5703125" style="17" customWidth="1"/>
    <col min="18" max="16384" width="9.140625" style="17"/>
  </cols>
  <sheetData>
    <row r="1" spans="1:27" ht="94.5" x14ac:dyDescent="0.25">
      <c r="C1" s="3" t="s">
        <v>59</v>
      </c>
      <c r="D1" s="3" t="s">
        <v>60</v>
      </c>
      <c r="E1" s="3" t="s">
        <v>61</v>
      </c>
      <c r="F1" s="3" t="s">
        <v>62</v>
      </c>
    </row>
    <row r="2" spans="1:27" x14ac:dyDescent="0.25">
      <c r="B2" s="38" t="s">
        <v>95</v>
      </c>
      <c r="C2" s="39">
        <f t="array" ref="C2:F2">TRANSPOSE('Specialty Banner'!C41:C44)</f>
        <v>182.53773584905662</v>
      </c>
      <c r="D2" s="40">
        <v>200.30188679245282</v>
      </c>
      <c r="E2" s="39">
        <v>41.575471698113205</v>
      </c>
      <c r="F2" s="40">
        <v>35.39622641509434</v>
      </c>
    </row>
    <row r="3" spans="1:27" x14ac:dyDescent="0.25">
      <c r="B3" s="4" t="s">
        <v>96</v>
      </c>
      <c r="C3" s="41">
        <f>C2/SUM($C$2:$F$2)</f>
        <v>0.3969839967172753</v>
      </c>
      <c r="D3" s="42">
        <f t="shared" ref="D3:F3" si="0">D2/SUM($C$2:$F$2)</f>
        <v>0.43561756257693879</v>
      </c>
      <c r="E3" s="41">
        <f t="shared" si="0"/>
        <v>9.0418547394337287E-2</v>
      </c>
      <c r="F3" s="42">
        <f t="shared" si="0"/>
        <v>7.69798933114485E-2</v>
      </c>
    </row>
    <row r="6" spans="1:27" ht="15.75" thickBot="1" x14ac:dyDescent="0.3">
      <c r="B6" s="56" t="s">
        <v>125</v>
      </c>
    </row>
    <row r="7" spans="1:27" ht="15.75" thickBot="1" x14ac:dyDescent="0.3">
      <c r="B7" s="56"/>
      <c r="C7" s="240" t="s">
        <v>89</v>
      </c>
      <c r="D7" s="241"/>
      <c r="E7" s="241"/>
      <c r="F7" s="241"/>
      <c r="G7" s="242"/>
      <c r="H7" s="240" t="s">
        <v>123</v>
      </c>
      <c r="I7" s="241"/>
      <c r="J7" s="241"/>
      <c r="K7" s="241"/>
      <c r="L7" s="242"/>
      <c r="M7" s="240" t="s">
        <v>123</v>
      </c>
      <c r="N7" s="241"/>
      <c r="O7" s="241"/>
      <c r="P7" s="241"/>
      <c r="Q7" s="242"/>
      <c r="R7" s="276" t="s">
        <v>124</v>
      </c>
      <c r="S7" s="277"/>
      <c r="T7" s="277"/>
      <c r="U7" s="277"/>
      <c r="V7" s="278"/>
      <c r="W7" s="276" t="s">
        <v>124</v>
      </c>
      <c r="X7" s="277"/>
      <c r="Y7" s="277"/>
      <c r="Z7" s="277"/>
      <c r="AA7" s="278"/>
    </row>
    <row r="8" spans="1:27" x14ac:dyDescent="0.25">
      <c r="C8" s="243" t="s">
        <v>93</v>
      </c>
      <c r="D8" s="244"/>
      <c r="E8" s="244"/>
      <c r="F8" s="244"/>
      <c r="G8" s="245"/>
      <c r="H8" s="243" t="s">
        <v>91</v>
      </c>
      <c r="I8" s="244"/>
      <c r="J8" s="244"/>
      <c r="K8" s="244"/>
      <c r="L8" s="245"/>
      <c r="M8" s="243" t="s">
        <v>97</v>
      </c>
      <c r="N8" s="244"/>
      <c r="O8" s="244"/>
      <c r="P8" s="244"/>
      <c r="Q8" s="245"/>
      <c r="R8" s="243" t="s">
        <v>91</v>
      </c>
      <c r="S8" s="244"/>
      <c r="T8" s="244"/>
      <c r="U8" s="244"/>
      <c r="V8" s="245"/>
      <c r="W8" s="243" t="s">
        <v>97</v>
      </c>
      <c r="X8" s="244"/>
      <c r="Y8" s="244"/>
      <c r="Z8" s="244"/>
      <c r="AA8" s="245"/>
    </row>
    <row r="9" spans="1:27" ht="51" customHeight="1" x14ac:dyDescent="0.25">
      <c r="B9" s="43" t="s">
        <v>66</v>
      </c>
      <c r="C9" s="24" t="s">
        <v>83</v>
      </c>
      <c r="D9" s="18" t="s">
        <v>84</v>
      </c>
      <c r="E9" s="18" t="s">
        <v>85</v>
      </c>
      <c r="F9" s="18" t="s">
        <v>86</v>
      </c>
      <c r="G9" s="55" t="s">
        <v>88</v>
      </c>
      <c r="H9" s="24" t="s">
        <v>83</v>
      </c>
      <c r="I9" s="18" t="s">
        <v>84</v>
      </c>
      <c r="J9" s="18" t="s">
        <v>85</v>
      </c>
      <c r="K9" s="18" t="s">
        <v>86</v>
      </c>
      <c r="L9" s="25" t="s">
        <v>88</v>
      </c>
      <c r="M9" s="24" t="s">
        <v>83</v>
      </c>
      <c r="N9" s="18" t="s">
        <v>84</v>
      </c>
      <c r="O9" s="18" t="s">
        <v>85</v>
      </c>
      <c r="P9" s="18" t="s">
        <v>86</v>
      </c>
      <c r="Q9" s="25" t="s">
        <v>88</v>
      </c>
      <c r="R9" s="24" t="s">
        <v>83</v>
      </c>
      <c r="S9" s="18" t="s">
        <v>84</v>
      </c>
      <c r="T9" s="18" t="s">
        <v>85</v>
      </c>
      <c r="U9" s="18" t="s">
        <v>86</v>
      </c>
      <c r="V9" s="25" t="s">
        <v>88</v>
      </c>
      <c r="W9" s="24" t="s">
        <v>83</v>
      </c>
      <c r="X9" s="18" t="s">
        <v>84</v>
      </c>
      <c r="Y9" s="18" t="s">
        <v>85</v>
      </c>
      <c r="Z9" s="18" t="s">
        <v>86</v>
      </c>
      <c r="AA9" s="25" t="s">
        <v>88</v>
      </c>
    </row>
    <row r="10" spans="1:27" x14ac:dyDescent="0.25">
      <c r="A10" s="17">
        <v>1</v>
      </c>
      <c r="B10" s="21" t="s">
        <v>67</v>
      </c>
      <c r="C10" s="26"/>
      <c r="D10" s="19"/>
      <c r="E10" s="19"/>
      <c r="F10" s="19"/>
      <c r="G10" s="27"/>
      <c r="H10" s="26">
        <f>'Specialty Banner'!C452</f>
        <v>6.384847287484539</v>
      </c>
      <c r="I10" s="19">
        <f>'Specialty Banner'!C494</f>
        <v>11.949986593791875</v>
      </c>
      <c r="J10" s="19">
        <f>'Specialty Banner'!C536</f>
        <v>8.5167950693130177</v>
      </c>
      <c r="K10" s="19">
        <f>'Specialty Banner'!C578</f>
        <v>4.8319720792949585</v>
      </c>
      <c r="L10" s="27">
        <f t="shared" ref="L10:L12" si="1">SUMPRODUCT(H10:K10,$C$3:$F$3)</f>
        <v>8.8823471612003395</v>
      </c>
      <c r="M10" s="26">
        <f>'Specialty Banner'!C752</f>
        <v>7.8129779875365593</v>
      </c>
      <c r="N10" s="19">
        <f>'Specialty Banner'!C796</f>
        <v>11.449781972641878</v>
      </c>
      <c r="O10" s="19">
        <f>'Specialty Banner'!C840</f>
        <v>6.7099126861796972</v>
      </c>
      <c r="P10" s="19">
        <f>'Specialty Banner'!C884</f>
        <v>4.6601662289228774</v>
      </c>
      <c r="Q10" s="27">
        <f t="shared" ref="Q10:Q24" si="2">SUMPRODUCT(M10:P10,$C$3:$F$3)</f>
        <v>9.0547930000592878</v>
      </c>
      <c r="R10" s="26">
        <f t="shared" ref="R10:V12" si="3">C10+(H10-C10)*Calibration_Factor</f>
        <v>3.3201205894919603</v>
      </c>
      <c r="S10" s="19">
        <f t="shared" si="3"/>
        <v>6.2139930287717755</v>
      </c>
      <c r="T10" s="19">
        <f t="shared" si="3"/>
        <v>4.4287334360427693</v>
      </c>
      <c r="U10" s="19">
        <f t="shared" si="3"/>
        <v>2.5126254812333784</v>
      </c>
      <c r="V10" s="27">
        <f t="shared" si="3"/>
        <v>4.6188205238241764</v>
      </c>
      <c r="W10" s="26">
        <f t="shared" ref="W10:W24" si="4">C10+(M10-C10)*Calibration_Factor</f>
        <v>4.0627485535190111</v>
      </c>
      <c r="X10" s="19">
        <f t="shared" ref="X10:X24" si="5">D10+(N10-D10)*Calibration_Factor</f>
        <v>5.9538866257737766</v>
      </c>
      <c r="Y10" s="19">
        <f t="shared" ref="Y10:Y24" si="6">E10+(O10-E10)*Calibration_Factor</f>
        <v>3.4891545968134428</v>
      </c>
      <c r="Z10" s="19">
        <f t="shared" ref="Z10:Z24" si="7">F10+(P10-F10)*Calibration_Factor</f>
        <v>2.4232864390398965</v>
      </c>
      <c r="AA10" s="27">
        <f t="shared" ref="AA10:AA24" si="8">G10+(Q10-G10)*Calibration_Factor</f>
        <v>4.7084923600308297</v>
      </c>
    </row>
    <row r="11" spans="1:27" x14ac:dyDescent="0.25">
      <c r="A11" s="17">
        <v>2</v>
      </c>
      <c r="B11" s="21" t="s">
        <v>68</v>
      </c>
      <c r="C11" s="26"/>
      <c r="D11" s="19"/>
      <c r="E11" s="19"/>
      <c r="F11" s="19"/>
      <c r="G11" s="27"/>
      <c r="H11" s="26">
        <f>'Specialty Banner'!C453</f>
        <v>8.7125769245137228</v>
      </c>
      <c r="I11" s="19">
        <f>'Specialty Banner'!C495</f>
        <v>19.607050962482194</v>
      </c>
      <c r="J11" s="19">
        <f>'Specialty Banner'!C537</f>
        <v>16.160862865912332</v>
      </c>
      <c r="K11" s="19">
        <f>'Specialty Banner'!C579</f>
        <v>7.2930234231529392</v>
      </c>
      <c r="L11" s="27">
        <f t="shared" si="1"/>
        <v>14.022587268805566</v>
      </c>
      <c r="M11" s="26">
        <f>'Specialty Banner'!C753</f>
        <v>9.9011523119658573</v>
      </c>
      <c r="N11" s="19">
        <f>'Specialty Banner'!C797</f>
        <v>18.210158851904062</v>
      </c>
      <c r="O11" s="19">
        <f>'Specialty Banner'!C841</f>
        <v>13.652388289670917</v>
      </c>
      <c r="P11" s="19">
        <f>'Specialty Banner'!C885</f>
        <v>6.1092721188684358</v>
      </c>
      <c r="Q11" s="27">
        <f t="shared" si="2"/>
        <v>13.567984263652615</v>
      </c>
      <c r="R11" s="26">
        <f t="shared" si="3"/>
        <v>4.5305400007471359</v>
      </c>
      <c r="S11" s="19">
        <f t="shared" si="3"/>
        <v>10.195666500490741</v>
      </c>
      <c r="T11" s="19">
        <f t="shared" si="3"/>
        <v>8.4036486902744123</v>
      </c>
      <c r="U11" s="19">
        <f t="shared" si="3"/>
        <v>3.7923721800395285</v>
      </c>
      <c r="V11" s="27">
        <f t="shared" si="3"/>
        <v>7.2917453797788943</v>
      </c>
      <c r="W11" s="26">
        <f t="shared" si="4"/>
        <v>5.148599202222246</v>
      </c>
      <c r="X11" s="19">
        <f t="shared" si="5"/>
        <v>9.4692826029901127</v>
      </c>
      <c r="Y11" s="19">
        <f t="shared" si="6"/>
        <v>7.0992419106288773</v>
      </c>
      <c r="Z11" s="19">
        <f t="shared" si="7"/>
        <v>3.1768215018115868</v>
      </c>
      <c r="AA11" s="27">
        <f t="shared" si="8"/>
        <v>7.0553518170993605</v>
      </c>
    </row>
    <row r="12" spans="1:27" x14ac:dyDescent="0.25">
      <c r="A12" s="17">
        <v>3</v>
      </c>
      <c r="B12" s="21" t="s">
        <v>69</v>
      </c>
      <c r="C12" s="26"/>
      <c r="D12" s="19"/>
      <c r="E12" s="19"/>
      <c r="F12" s="19"/>
      <c r="G12" s="27"/>
      <c r="H12" s="26">
        <f>'Specialty Banner'!C454</f>
        <v>4.7705768054700401</v>
      </c>
      <c r="I12" s="19">
        <f>'Specialty Banner'!C496</f>
        <v>7.8552705232699553</v>
      </c>
      <c r="J12" s="19">
        <f>'Specialty Banner'!C538</f>
        <v>7.3376476630499496</v>
      </c>
      <c r="K12" s="19">
        <f>'Specialty Banner'!C580</f>
        <v>3.9550246464692238</v>
      </c>
      <c r="L12" s="27">
        <f t="shared" si="1"/>
        <v>6.2836532639253404</v>
      </c>
      <c r="M12" s="26">
        <f>'Specialty Banner'!C754</f>
        <v>4.5345937139673689</v>
      </c>
      <c r="N12" s="19">
        <f>'Specialty Banner'!C798</f>
        <v>8.0802949837531646</v>
      </c>
      <c r="O12" s="19">
        <f>'Specialty Banner'!C842</f>
        <v>6.688443759610128</v>
      </c>
      <c r="P12" s="19">
        <f>'Specialty Banner'!C886</f>
        <v>3.6295110279356786</v>
      </c>
      <c r="Q12" s="27">
        <f t="shared" si="2"/>
        <v>6.204238282560901</v>
      </c>
      <c r="R12" s="26">
        <f t="shared" si="3"/>
        <v>2.4806999388444209</v>
      </c>
      <c r="S12" s="19">
        <f t="shared" si="3"/>
        <v>4.0847406721003772</v>
      </c>
      <c r="T12" s="19">
        <f t="shared" si="3"/>
        <v>3.8155767847859741</v>
      </c>
      <c r="U12" s="19">
        <f t="shared" si="3"/>
        <v>2.0566128161639963</v>
      </c>
      <c r="V12" s="27">
        <f t="shared" si="3"/>
        <v>3.2674996972411772</v>
      </c>
      <c r="W12" s="26">
        <f t="shared" si="4"/>
        <v>2.3579887312630321</v>
      </c>
      <c r="X12" s="19">
        <f t="shared" si="5"/>
        <v>4.2017533915516454</v>
      </c>
      <c r="Y12" s="19">
        <f t="shared" si="6"/>
        <v>3.4779907549972666</v>
      </c>
      <c r="Z12" s="19">
        <f t="shared" si="7"/>
        <v>1.887345734526553</v>
      </c>
      <c r="AA12" s="27">
        <f t="shared" si="8"/>
        <v>3.2262039069316688</v>
      </c>
    </row>
    <row r="13" spans="1:27" x14ac:dyDescent="0.25">
      <c r="A13" s="17">
        <v>4</v>
      </c>
      <c r="B13" s="21" t="s">
        <v>70</v>
      </c>
      <c r="C13" s="26"/>
      <c r="D13" s="19"/>
      <c r="E13" s="19"/>
      <c r="F13" s="19"/>
      <c r="G13" s="27"/>
      <c r="H13" s="26"/>
      <c r="I13" s="19"/>
      <c r="J13" s="19"/>
      <c r="K13" s="19"/>
      <c r="L13" s="27"/>
      <c r="M13" s="26">
        <f>'Specialty Banner'!C764</f>
        <v>8.3939997510355848</v>
      </c>
      <c r="N13" s="19">
        <f>'Specialty Banner'!C808</f>
        <v>24.845058281755882</v>
      </c>
      <c r="O13" s="19">
        <f>'Specialty Banner'!C852</f>
        <v>21.666358500234914</v>
      </c>
      <c r="P13" s="19">
        <f>'Specialty Banner'!C896</f>
        <v>30.373025582113463</v>
      </c>
      <c r="Q13" s="27">
        <f t="shared" si="2"/>
        <v>18.452380232163588</v>
      </c>
      <c r="R13" s="26"/>
      <c r="S13" s="19"/>
      <c r="T13" s="19"/>
      <c r="U13" s="19"/>
      <c r="V13" s="27"/>
      <c r="W13" s="26">
        <f t="shared" si="4"/>
        <v>4.3648798705385046</v>
      </c>
      <c r="X13" s="19">
        <f t="shared" si="5"/>
        <v>12.919430306513059</v>
      </c>
      <c r="Y13" s="19">
        <f t="shared" si="6"/>
        <v>11.266506420122155</v>
      </c>
      <c r="Z13" s="19">
        <f t="shared" si="7"/>
        <v>15.793973302699001</v>
      </c>
      <c r="AA13" s="27">
        <f t="shared" si="8"/>
        <v>9.5952377207250663</v>
      </c>
    </row>
    <row r="14" spans="1:27" x14ac:dyDescent="0.25">
      <c r="A14" s="17">
        <v>5</v>
      </c>
      <c r="B14" s="22" t="s">
        <v>71</v>
      </c>
      <c r="C14" s="26">
        <f>SUM('Specialty Banner'!C182,'Specialty Banner'!C188)</f>
        <v>14.833020312820739</v>
      </c>
      <c r="D14" s="19">
        <f>SUM('Specialty Banner'!C218,'Specialty Banner'!C224)</f>
        <v>28.260755545799885</v>
      </c>
      <c r="E14" s="19">
        <f>SUM('Specialty Banner'!C254,'Specialty Banner'!C260)</f>
        <v>23.057173333131733</v>
      </c>
      <c r="F14" s="19">
        <f>SUM('Specialty Banner'!C290,'Specialty Banner'!C296)</f>
        <v>11.452228355606595</v>
      </c>
      <c r="G14" s="27">
        <f>SUMPRODUCT(C14:F14,$C$3:$F$3)</f>
        <v>21.165740571410321</v>
      </c>
      <c r="H14" s="26">
        <f>SUM('Specialty Banner'!C455,'Specialty Banner'!C461)</f>
        <v>12.206084683214591</v>
      </c>
      <c r="I14" s="19">
        <f>SUM('Specialty Banner'!C497,'Specialty Banner'!C503)</f>
        <v>20.162256336135552</v>
      </c>
      <c r="J14" s="19">
        <f>SUM('Specialty Banner'!C539,'Specialty Banner'!C545)</f>
        <v>15.560862865849312</v>
      </c>
      <c r="K14" s="19">
        <f>SUM('Specialty Banner'!C581,'Specialty Banner'!C587)</f>
        <v>8.7892634835764785</v>
      </c>
      <c r="L14" s="27">
        <f t="shared" ref="L14:L24" si="9">SUMPRODUCT(H14:K14,$C$3:$F$3)</f>
        <v>15.712240424795361</v>
      </c>
      <c r="M14" s="26">
        <f>SUM('Specialty Banner'!C755,'Specialty Banner'!C761)</f>
        <v>12.334901141436804</v>
      </c>
      <c r="N14" s="19">
        <f>SUM('Specialty Banner'!C799,'Specialty Banner'!C805)</f>
        <v>19.953813244330522</v>
      </c>
      <c r="O14" s="19">
        <f>SUM('Specialty Banner'!C843,'Specialty Banner'!C849)</f>
        <v>16.329224447744384</v>
      </c>
      <c r="P14" s="19">
        <f>SUM('Specialty Banner'!C887,'Specialty Banner'!C893)</f>
        <v>8.1137336739166095</v>
      </c>
      <c r="Q14" s="27">
        <f t="shared" si="2"/>
        <v>15.690048951067519</v>
      </c>
      <c r="R14" s="26">
        <f t="shared" ref="R14:R24" si="10">C14+(H14-C14)*Calibration_Factor</f>
        <v>13.467013785425543</v>
      </c>
      <c r="S14" s="19">
        <f t="shared" ref="S14:S24" si="11">D14+(I14-D14)*Calibration_Factor</f>
        <v>24.049535956774431</v>
      </c>
      <c r="T14" s="19">
        <f t="shared" ref="T14:T24" si="12">E14+(J14-E14)*Calibration_Factor</f>
        <v>19.159091890144875</v>
      </c>
      <c r="U14" s="19">
        <f t="shared" ref="U14:U24" si="13">F14+(K14-F14)*Calibration_Factor</f>
        <v>10.067486622150934</v>
      </c>
      <c r="V14" s="27">
        <f t="shared" ref="V14:V24" si="14">G14+(L14-G14)*Calibration_Factor</f>
        <v>18.329920495170541</v>
      </c>
      <c r="W14" s="26">
        <f t="shared" si="4"/>
        <v>13.533998343701093</v>
      </c>
      <c r="X14" s="19">
        <f t="shared" si="5"/>
        <v>23.941145549035816</v>
      </c>
      <c r="Y14" s="19">
        <f t="shared" si="6"/>
        <v>19.55863991273031</v>
      </c>
      <c r="Z14" s="19">
        <f t="shared" si="7"/>
        <v>9.7162111211278024</v>
      </c>
      <c r="AA14" s="27">
        <f t="shared" si="8"/>
        <v>18.318380928832063</v>
      </c>
    </row>
    <row r="15" spans="1:27" x14ac:dyDescent="0.25">
      <c r="A15" s="17">
        <v>6</v>
      </c>
      <c r="B15" s="20" t="s">
        <v>72</v>
      </c>
      <c r="C15" s="26">
        <f>SUM('Specialty Banner'!C183:C184)</f>
        <v>19.128924707326917</v>
      </c>
      <c r="D15" s="19">
        <f>SUM('Specialty Banner'!C219:C220)</f>
        <v>16.906657478323336</v>
      </c>
      <c r="E15" s="19">
        <f>SUM('Specialty Banner'!C255:C256)</f>
        <v>13.022399999925629</v>
      </c>
      <c r="F15" s="19">
        <f>SUM('Specialty Banner'!C291:C292)</f>
        <v>8.0719075316306412</v>
      </c>
      <c r="G15" s="27">
        <f t="shared" ref="G15:G24" si="15">SUMPRODUCT(C15:F15,$C$3:$F$3)</f>
        <v>16.757554977434957</v>
      </c>
      <c r="H15" s="26">
        <f>SUM('Specialty Banner'!C456:C457)</f>
        <v>13.842226900970847</v>
      </c>
      <c r="I15" s="19">
        <f>SUM('Specialty Banner'!C498:C499)</f>
        <v>11.621108670317946</v>
      </c>
      <c r="J15" s="19">
        <f>SUM('Specialty Banner'!C540:C541)</f>
        <v>7.69830508474681</v>
      </c>
      <c r="K15" s="19">
        <f>SUM('Specialty Banner'!C582:C583)</f>
        <v>5.8507537869461519</v>
      </c>
      <c r="L15" s="27">
        <f t="shared" si="9"/>
        <v>11.70396155749234</v>
      </c>
      <c r="M15" s="26">
        <f>SUM('Specialty Banner'!C756:C757)</f>
        <v>12.278568297003146</v>
      </c>
      <c r="N15" s="19">
        <f>SUM('Specialty Banner'!C800:C801)</f>
        <v>10.237857969443482</v>
      </c>
      <c r="O15" s="19">
        <f>SUM('Specialty Banner'!C844:C845)</f>
        <v>7.9581920904051913</v>
      </c>
      <c r="P15" s="19">
        <f>SUM('Specialty Banner'!C888:C889)</f>
        <v>4.8262152340505429</v>
      </c>
      <c r="Q15" s="27">
        <f t="shared" si="2"/>
        <v>10.425275553683035</v>
      </c>
      <c r="R15" s="26">
        <f t="shared" si="10"/>
        <v>16.379841848021762</v>
      </c>
      <c r="S15" s="19">
        <f t="shared" si="11"/>
        <v>14.158172098160533</v>
      </c>
      <c r="T15" s="19">
        <f t="shared" si="12"/>
        <v>10.253870644032643</v>
      </c>
      <c r="U15" s="19">
        <f t="shared" si="13"/>
        <v>6.916907584394707</v>
      </c>
      <c r="V15" s="27">
        <f t="shared" si="14"/>
        <v>14.129686399064795</v>
      </c>
      <c r="W15" s="26">
        <f t="shared" si="4"/>
        <v>15.566739373958555</v>
      </c>
      <c r="X15" s="19">
        <f t="shared" si="5"/>
        <v>13.438881733705811</v>
      </c>
      <c r="Y15" s="19">
        <f t="shared" si="6"/>
        <v>10.389011886975002</v>
      </c>
      <c r="Z15" s="19">
        <f t="shared" si="7"/>
        <v>6.3841475368889897</v>
      </c>
      <c r="AA15" s="27">
        <f t="shared" si="8"/>
        <v>13.464769677083957</v>
      </c>
    </row>
    <row r="16" spans="1:27" x14ac:dyDescent="0.25">
      <c r="A16" s="17">
        <v>7</v>
      </c>
      <c r="B16" s="22" t="s">
        <v>73</v>
      </c>
      <c r="C16" s="26">
        <f>'Specialty Banner'!C185</f>
        <v>15.309771107271416</v>
      </c>
      <c r="D16" s="19">
        <f>'Specialty Banner'!C221</f>
        <v>3.4853154928699204</v>
      </c>
      <c r="E16" s="19">
        <f>'Specialty Banner'!C257</f>
        <v>3.2802133333033199</v>
      </c>
      <c r="F16" s="19">
        <f>'Specialty Banner'!C293</f>
        <v>1.4889045308246682</v>
      </c>
      <c r="G16" s="27">
        <f t="shared" si="15"/>
        <v>8.0072065994815471</v>
      </c>
      <c r="H16" s="26">
        <f>'Specialty Banner'!C458</f>
        <v>14.167472220620752</v>
      </c>
      <c r="I16" s="19">
        <f>'Specialty Banner'!C500</f>
        <v>2.7980518655826554</v>
      </c>
      <c r="J16" s="19">
        <f>'Specialty Banner'!C542</f>
        <v>3.1843862352111194</v>
      </c>
      <c r="K16" s="19">
        <f>'Specialty Banner'!C584</f>
        <v>1.0358723419684004</v>
      </c>
      <c r="L16" s="27">
        <f t="shared" si="9"/>
        <v>7.2108091992712904</v>
      </c>
      <c r="M16" s="26">
        <f>'Specialty Banner'!C758</f>
        <v>13.454110489927771</v>
      </c>
      <c r="N16" s="19">
        <f>'Specialty Banner'!C802</f>
        <v>2.9105052966082212</v>
      </c>
      <c r="O16" s="19">
        <f>'Specialty Banner'!C846</f>
        <v>3.1186440677703544</v>
      </c>
      <c r="P16" s="19">
        <f>'Specialty Banner'!C890</f>
        <v>1.3848810851777267</v>
      </c>
      <c r="Q16" s="27">
        <f t="shared" si="2"/>
        <v>6.9975250423768767</v>
      </c>
      <c r="R16" s="26">
        <f t="shared" si="10"/>
        <v>14.715775686213071</v>
      </c>
      <c r="S16" s="19">
        <f t="shared" si="11"/>
        <v>3.1279384066805425</v>
      </c>
      <c r="T16" s="19">
        <f t="shared" si="12"/>
        <v>3.2303832422953755</v>
      </c>
      <c r="U16" s="19">
        <f t="shared" si="13"/>
        <v>1.2533277926194089</v>
      </c>
      <c r="V16" s="27">
        <f t="shared" si="14"/>
        <v>7.5930799513722134</v>
      </c>
      <c r="W16" s="26">
        <f t="shared" si="4"/>
        <v>14.344827586252721</v>
      </c>
      <c r="X16" s="19">
        <f t="shared" si="5"/>
        <v>3.1864141908138368</v>
      </c>
      <c r="Y16" s="19">
        <f t="shared" si="6"/>
        <v>3.1961973152261778</v>
      </c>
      <c r="Z16" s="19">
        <f t="shared" si="7"/>
        <v>1.4348123390882586</v>
      </c>
      <c r="AA16" s="27">
        <f t="shared" si="8"/>
        <v>7.4821721897871187</v>
      </c>
    </row>
    <row r="17" spans="1:27" x14ac:dyDescent="0.25">
      <c r="A17" s="17">
        <v>8</v>
      </c>
      <c r="B17" s="22" t="s">
        <v>74</v>
      </c>
      <c r="C17" s="26">
        <f>'Specialty Banner'!C186</f>
        <v>22.662895988797111</v>
      </c>
      <c r="D17" s="19">
        <f>'Specialty Banner'!C222</f>
        <v>6.0536930589288387</v>
      </c>
      <c r="E17" s="19">
        <f>'Specialty Banner'!C258</f>
        <v>3.5485866666505985</v>
      </c>
      <c r="F17" s="19">
        <f>'Specialty Banner'!C294</f>
        <v>1.5053902863608704</v>
      </c>
      <c r="G17" s="27">
        <f t="shared" si="15"/>
        <v>12.070644877077708</v>
      </c>
      <c r="H17" s="26">
        <f>'Specialty Banner'!C459</f>
        <v>21.195470856610687</v>
      </c>
      <c r="I17" s="19">
        <f>'Specialty Banner'!C501</f>
        <v>3.8279488964748807</v>
      </c>
      <c r="J17" s="19">
        <f>'Specialty Banner'!C543</f>
        <v>2.4022598870114842</v>
      </c>
      <c r="K17" s="19">
        <f>'Specialty Banner'!C585</f>
        <v>1.4782499190346203</v>
      </c>
      <c r="L17" s="27">
        <f t="shared" si="9"/>
        <v>10.412788871415518</v>
      </c>
      <c r="M17" s="26">
        <f>'Specialty Banner'!C759</f>
        <v>20.089435426653829</v>
      </c>
      <c r="N17" s="19">
        <f>'Specialty Banner'!C803</f>
        <v>3.9223215797779414</v>
      </c>
      <c r="O17" s="19">
        <f>'Specialty Banner'!C847</f>
        <v>2.0714946071001341</v>
      </c>
      <c r="P17" s="19">
        <f>'Specialty Banner'!C891</f>
        <v>1.4647573129806688</v>
      </c>
      <c r="Q17" s="27">
        <f t="shared" si="2"/>
        <v>9.9838749286820647</v>
      </c>
      <c r="R17" s="26">
        <f t="shared" si="10"/>
        <v>21.899834920060169</v>
      </c>
      <c r="S17" s="19">
        <f t="shared" si="11"/>
        <v>4.8963060944527808</v>
      </c>
      <c r="T17" s="19">
        <f t="shared" si="12"/>
        <v>2.9524967412382592</v>
      </c>
      <c r="U17" s="19">
        <f t="shared" si="13"/>
        <v>1.4912772953512203</v>
      </c>
      <c r="V17" s="27">
        <f t="shared" si="14"/>
        <v>11.20855975413337</v>
      </c>
      <c r="W17" s="26">
        <f t="shared" si="4"/>
        <v>21.324696496482606</v>
      </c>
      <c r="X17" s="19">
        <f t="shared" si="5"/>
        <v>4.945379889770372</v>
      </c>
      <c r="Y17" s="19">
        <f t="shared" si="6"/>
        <v>2.7804987956843572</v>
      </c>
      <c r="Z17" s="19">
        <f t="shared" si="7"/>
        <v>1.4842611402031656</v>
      </c>
      <c r="AA17" s="27">
        <f t="shared" si="8"/>
        <v>10.985524503911973</v>
      </c>
    </row>
    <row r="18" spans="1:27" x14ac:dyDescent="0.25">
      <c r="A18" s="17">
        <v>9</v>
      </c>
      <c r="B18" s="22" t="s">
        <v>75</v>
      </c>
      <c r="C18" s="26">
        <f>'Specialty Banner'!C187</f>
        <v>31.446884861021086</v>
      </c>
      <c r="D18" s="19">
        <f>'Specialty Banner'!C223</f>
        <v>34.686506294089128</v>
      </c>
      <c r="E18" s="19">
        <f>'Specialty Banner'!C259</f>
        <v>26.693866666570255</v>
      </c>
      <c r="F18" s="19">
        <f>'Specialty Banner'!C295</f>
        <v>14.551550401920153</v>
      </c>
      <c r="G18" s="27">
        <f t="shared" si="15"/>
        <v>31.127758808362262</v>
      </c>
      <c r="H18" s="26">
        <f>'Specialty Banner'!C460</f>
        <v>26.141146033623276</v>
      </c>
      <c r="I18" s="19">
        <f>'Specialty Banner'!C502</f>
        <v>23.779451333300706</v>
      </c>
      <c r="J18" s="19">
        <f>'Specialty Banner'!C544</f>
        <v>19.537134052354297</v>
      </c>
      <c r="K18" s="19">
        <f>'Specialty Banner'!C586</f>
        <v>11.526103695079616</v>
      </c>
      <c r="L18" s="27">
        <f t="shared" si="9"/>
        <v>23.390160774433344</v>
      </c>
      <c r="M18" s="26">
        <f>'Specialty Banner'!C760</f>
        <v>24.631611991992038</v>
      </c>
      <c r="N18" s="19">
        <f>'Specialty Banner'!C804</f>
        <v>21.06469320956554</v>
      </c>
      <c r="O18" s="19">
        <f>'Specialty Banner'!C848</f>
        <v>17.875089881829723</v>
      </c>
      <c r="P18" s="19">
        <f>'Specialty Banner'!C892</f>
        <v>9.7234915265690081</v>
      </c>
      <c r="Q18" s="27">
        <f t="shared" si="2"/>
        <v>21.319259088540417</v>
      </c>
      <c r="R18" s="26">
        <f t="shared" si="10"/>
        <v>28.687900670774226</v>
      </c>
      <c r="S18" s="19">
        <f t="shared" si="11"/>
        <v>29.01483771447915</v>
      </c>
      <c r="T18" s="19">
        <f t="shared" si="12"/>
        <v>22.972365707177957</v>
      </c>
      <c r="U18" s="19">
        <f t="shared" si="13"/>
        <v>12.978318114363073</v>
      </c>
      <c r="V18" s="27">
        <f t="shared" si="14"/>
        <v>27.104207830719226</v>
      </c>
      <c r="W18" s="26">
        <f t="shared" si="4"/>
        <v>27.902942969125981</v>
      </c>
      <c r="X18" s="19">
        <f t="shared" si="5"/>
        <v>27.603163490136861</v>
      </c>
      <c r="Y18" s="19">
        <f t="shared" si="6"/>
        <v>22.108102738505178</v>
      </c>
      <c r="Z18" s="19">
        <f t="shared" si="7"/>
        <v>12.040959786737558</v>
      </c>
      <c r="AA18" s="27">
        <f t="shared" si="8"/>
        <v>26.027338954054901</v>
      </c>
    </row>
    <row r="19" spans="1:27" x14ac:dyDescent="0.25">
      <c r="A19" s="17">
        <v>10</v>
      </c>
      <c r="B19" s="23" t="s">
        <v>76</v>
      </c>
      <c r="C19" s="26">
        <f>'Specialty Banner'!C189</f>
        <v>4.25175498895379</v>
      </c>
      <c r="D19" s="19">
        <f>'Specialty Banner'!C225</f>
        <v>2.511900953943305</v>
      </c>
      <c r="E19" s="19">
        <f>'Specialty Banner'!C261</f>
        <v>5.158400000055134</v>
      </c>
      <c r="F19" s="19">
        <f>'Specialty Banner'!C297</f>
        <v>2.2079798466073983</v>
      </c>
      <c r="G19" s="27">
        <f t="shared" si="15"/>
        <v>3.4184919474785604</v>
      </c>
      <c r="H19" s="26">
        <f>'Specialty Banner'!C462</f>
        <v>4.0893813021500653</v>
      </c>
      <c r="I19" s="19">
        <f>'Specialty Banner'!C504</f>
        <v>2.6358202250319924</v>
      </c>
      <c r="J19" s="19">
        <f>'Specialty Banner'!C546</f>
        <v>4.8279404211953443</v>
      </c>
      <c r="K19" s="19">
        <f>'Specialty Banner'!C588</f>
        <v>2.3687619184416664</v>
      </c>
      <c r="L19" s="27">
        <f t="shared" si="9"/>
        <v>3.390510914800613</v>
      </c>
      <c r="M19" s="26">
        <f>'Specialty Banner'!C762</f>
        <v>3.7992736484109315</v>
      </c>
      <c r="N19" s="19">
        <f>'Specialty Banner'!C806</f>
        <v>2.5340388450837041</v>
      </c>
      <c r="O19" s="19">
        <f>'Specialty Banner'!C850</f>
        <v>4.15819209042085</v>
      </c>
      <c r="P19" s="19">
        <f>'Specialty Banner'!C894</f>
        <v>1.9645234411504779</v>
      </c>
      <c r="Q19" s="27">
        <f t="shared" si="2"/>
        <v>3.1393291562495191</v>
      </c>
      <c r="R19" s="26">
        <f t="shared" si="10"/>
        <v>4.1673206718158529</v>
      </c>
      <c r="S19" s="19">
        <f t="shared" si="11"/>
        <v>2.5763389749094223</v>
      </c>
      <c r="T19" s="19">
        <f t="shared" si="12"/>
        <v>4.9865610190480432</v>
      </c>
      <c r="U19" s="19">
        <f t="shared" si="13"/>
        <v>2.2915865239612176</v>
      </c>
      <c r="V19" s="27">
        <f t="shared" si="14"/>
        <v>3.4039418104860277</v>
      </c>
      <c r="W19" s="26">
        <f t="shared" si="4"/>
        <v>4.0164646918715032</v>
      </c>
      <c r="X19" s="19">
        <f t="shared" si="5"/>
        <v>2.5234126573363125</v>
      </c>
      <c r="Y19" s="19">
        <f t="shared" si="6"/>
        <v>4.6382918870453063</v>
      </c>
      <c r="Z19" s="19">
        <f t="shared" si="7"/>
        <v>2.0813825157697998</v>
      </c>
      <c r="AA19" s="27">
        <f t="shared" si="8"/>
        <v>3.2733272960394588</v>
      </c>
    </row>
    <row r="20" spans="1:27" x14ac:dyDescent="0.25">
      <c r="A20" s="17">
        <v>11</v>
      </c>
      <c r="B20" s="22" t="s">
        <v>77</v>
      </c>
      <c r="C20" s="26">
        <f>'Specialty Banner'!C191</f>
        <v>7.3375424201358932</v>
      </c>
      <c r="D20" s="19">
        <f>'Specialty Banner'!C227</f>
        <v>21.579117824067314</v>
      </c>
      <c r="E20" s="19">
        <f>'Specialty Banner'!C263</f>
        <v>23.658133333177414</v>
      </c>
      <c r="F20" s="19">
        <f>'Specialty Banner'!C299</f>
        <v>32.719686585576881</v>
      </c>
      <c r="G20" s="27">
        <f t="shared" si="15"/>
        <v>16.971021657698067</v>
      </c>
      <c r="H20" s="26">
        <f>'Specialty Banner'!C464</f>
        <v>6.8931797639091634</v>
      </c>
      <c r="I20" s="19">
        <f>'Specialty Banner'!C506</f>
        <v>18.398229203775291</v>
      </c>
      <c r="J20" s="19">
        <f>'Specialty Banner'!C548</f>
        <v>20.466872110779626</v>
      </c>
      <c r="K20" s="19">
        <f>'Specialty Banner'!C590</f>
        <v>29.255657899693066</v>
      </c>
      <c r="L20" s="27">
        <f t="shared" si="9"/>
        <v>14.853756084084726</v>
      </c>
      <c r="M20" s="26">
        <f>'Specialty Banner'!C765</f>
        <v>4.3451685709350354</v>
      </c>
      <c r="N20" s="19">
        <f>'Specialty Banner'!C809</f>
        <v>10.6914207292127</v>
      </c>
      <c r="O20" s="19">
        <f>'Specialty Banner'!C853</f>
        <v>12.937544940868634</v>
      </c>
      <c r="P20" s="19">
        <f>'Specialty Banner'!C897</f>
        <v>17.924027632915074</v>
      </c>
      <c r="Q20" s="27">
        <f t="shared" si="2"/>
        <v>8.9319167795398329</v>
      </c>
      <c r="R20" s="26">
        <f t="shared" si="10"/>
        <v>7.106473838897994</v>
      </c>
      <c r="S20" s="19">
        <f t="shared" si="11"/>
        <v>19.925055741515461</v>
      </c>
      <c r="T20" s="19">
        <f t="shared" si="12"/>
        <v>21.998677497530565</v>
      </c>
      <c r="U20" s="19">
        <f t="shared" si="13"/>
        <v>30.918391668917298</v>
      </c>
      <c r="V20" s="27">
        <f t="shared" si="14"/>
        <v>15.870043559419129</v>
      </c>
      <c r="W20" s="26">
        <f t="shared" si="4"/>
        <v>5.7815080185514471</v>
      </c>
      <c r="X20" s="19">
        <f t="shared" si="5"/>
        <v>15.917515334742914</v>
      </c>
      <c r="Y20" s="19">
        <f t="shared" si="6"/>
        <v>18.083427369176846</v>
      </c>
      <c r="Z20" s="19">
        <f t="shared" si="7"/>
        <v>25.025943930192739</v>
      </c>
      <c r="AA20" s="27">
        <f t="shared" si="8"/>
        <v>12.790687121055786</v>
      </c>
    </row>
    <row r="21" spans="1:27" x14ac:dyDescent="0.25">
      <c r="A21" s="17">
        <v>12</v>
      </c>
      <c r="B21" s="22" t="s">
        <v>78</v>
      </c>
      <c r="C21" s="26">
        <f>'Specialty Banner'!C192</f>
        <v>9.2084661639957499</v>
      </c>
      <c r="D21" s="19">
        <f>'Specialty Banner'!C228</f>
        <v>35.782764078876149</v>
      </c>
      <c r="E21" s="19">
        <f>'Specialty Banner'!C264</f>
        <v>34.433066666612987</v>
      </c>
      <c r="F21" s="19">
        <f>'Specialty Banner'!C300</f>
        <v>45.912736635315355</v>
      </c>
      <c r="G21" s="27">
        <f t="shared" si="15"/>
        <v>25.890959609875225</v>
      </c>
      <c r="H21" s="26">
        <f>'Specialty Banner'!C465</f>
        <v>8.1313873748845023</v>
      </c>
      <c r="I21" s="19">
        <f>'Specialty Banner'!C507</f>
        <v>30.727651607735044</v>
      </c>
      <c r="J21" s="19">
        <f>'Specialty Banner'!C549</f>
        <v>32.86594761163169</v>
      </c>
      <c r="K21" s="19">
        <f>'Specialty Banner'!C591</f>
        <v>43.523459144395673</v>
      </c>
      <c r="L21" s="27">
        <f t="shared" si="9"/>
        <v>22.93565783927583</v>
      </c>
      <c r="M21" s="26">
        <f>'Specialty Banner'!C766</f>
        <v>7.5628088482544795</v>
      </c>
      <c r="N21" s="19">
        <f>'Specialty Banner'!C810</f>
        <v>22.565149490977792</v>
      </c>
      <c r="O21" s="19">
        <f>'Specialty Banner'!C854</f>
        <v>25.763944529997001</v>
      </c>
      <c r="P21" s="19">
        <f>'Specialty Banner'!C898</f>
        <v>35.039488360390216</v>
      </c>
      <c r="Q21" s="27">
        <f t="shared" si="2"/>
        <v>17.858964018654024</v>
      </c>
      <c r="R21" s="26">
        <f t="shared" si="10"/>
        <v>8.6483851936579015</v>
      </c>
      <c r="S21" s="19">
        <f t="shared" si="11"/>
        <v>33.154105593882775</v>
      </c>
      <c r="T21" s="19">
        <f t="shared" si="12"/>
        <v>33.618164758022715</v>
      </c>
      <c r="U21" s="19">
        <f t="shared" si="13"/>
        <v>44.670312340037121</v>
      </c>
      <c r="V21" s="27">
        <f t="shared" si="14"/>
        <v>24.354202689163539</v>
      </c>
      <c r="W21" s="26">
        <f t="shared" si="4"/>
        <v>8.3527243598102885</v>
      </c>
      <c r="X21" s="19">
        <f t="shared" si="5"/>
        <v>28.909604493169002</v>
      </c>
      <c r="Y21" s="19">
        <f t="shared" si="6"/>
        <v>29.925123155572674</v>
      </c>
      <c r="Z21" s="19">
        <f t="shared" si="7"/>
        <v>40.258647532354281</v>
      </c>
      <c r="AA21" s="27">
        <f t="shared" si="8"/>
        <v>21.714321902440201</v>
      </c>
    </row>
    <row r="22" spans="1:27" x14ac:dyDescent="0.25">
      <c r="A22" s="17">
        <v>13</v>
      </c>
      <c r="B22" s="22" t="s">
        <v>79</v>
      </c>
      <c r="C22" s="26">
        <f>'Specialty Banner'!C193</f>
        <v>2.7146174205477105</v>
      </c>
      <c r="D22" s="19">
        <f>'Specialty Banner'!C229</f>
        <v>1.7863190773299134</v>
      </c>
      <c r="E22" s="19">
        <f>'Specialty Banner'!C265</f>
        <v>2.5706666666961864</v>
      </c>
      <c r="F22" s="19">
        <f>'Specialty Banner'!C301</f>
        <v>2.3256029341095172</v>
      </c>
      <c r="G22" s="27">
        <f t="shared" si="15"/>
        <v>2.2672722472087679</v>
      </c>
      <c r="H22" s="26">
        <f>'Specialty Banner'!C466</f>
        <v>2.218836430169457</v>
      </c>
      <c r="I22" s="19">
        <f>'Specialty Banner'!C508</f>
        <v>1.4511637534079156</v>
      </c>
      <c r="J22" s="19">
        <f>'Specialty Banner'!C550</f>
        <v>2.4653312789154866</v>
      </c>
      <c r="K22" s="19">
        <f>'Specialty Banner'!C592</f>
        <v>1.9069549886582084</v>
      </c>
      <c r="L22" s="27">
        <f t="shared" si="9"/>
        <v>1.882703835932126</v>
      </c>
      <c r="M22" s="26">
        <f>'Specialty Banner'!C767</f>
        <v>2.0889374807340237</v>
      </c>
      <c r="N22" s="19">
        <f>'Specialty Banner'!C811</f>
        <v>1.0704390652739961</v>
      </c>
      <c r="O22" s="19">
        <f>'Specialty Banner'!C855</f>
        <v>1.9383667180610751</v>
      </c>
      <c r="P22" s="19">
        <f>'Specialty Banner'!C899</f>
        <v>1.889864354325907</v>
      </c>
      <c r="Q22" s="27">
        <f t="shared" si="2"/>
        <v>1.6163226658298331</v>
      </c>
      <c r="R22" s="26">
        <f t="shared" si="10"/>
        <v>2.4568113055510188</v>
      </c>
      <c r="S22" s="19">
        <f t="shared" si="11"/>
        <v>1.6120383088904746</v>
      </c>
      <c r="T22" s="19">
        <f t="shared" si="12"/>
        <v>2.5158922650502227</v>
      </c>
      <c r="U22" s="19">
        <f t="shared" si="13"/>
        <v>2.1079060024748366</v>
      </c>
      <c r="V22" s="27">
        <f t="shared" si="14"/>
        <v>2.0672966733449138</v>
      </c>
      <c r="W22" s="26">
        <f t="shared" si="4"/>
        <v>2.3892638518445932</v>
      </c>
      <c r="X22" s="19">
        <f t="shared" si="5"/>
        <v>1.4140614710608364</v>
      </c>
      <c r="Y22" s="19">
        <f t="shared" si="6"/>
        <v>2.2418706934059287</v>
      </c>
      <c r="Z22" s="19">
        <f t="shared" si="7"/>
        <v>2.09901887262204</v>
      </c>
      <c r="AA22" s="27">
        <f t="shared" si="8"/>
        <v>1.9287784648917219</v>
      </c>
    </row>
    <row r="23" spans="1:27" x14ac:dyDescent="0.25">
      <c r="A23" s="17">
        <v>14</v>
      </c>
      <c r="B23" s="22" t="s">
        <v>80</v>
      </c>
      <c r="C23" s="26">
        <f>'Specialty Banner'!C194</f>
        <v>4.0970236903614738</v>
      </c>
      <c r="D23" s="19">
        <f>'Specialty Banner'!C230</f>
        <v>10.35350066793789</v>
      </c>
      <c r="E23" s="19">
        <f>'Specialty Banner'!C266</f>
        <v>11.084693333427362</v>
      </c>
      <c r="F23" s="19">
        <f>'Specialty Banner'!C302</f>
        <v>9.7417849070953526</v>
      </c>
      <c r="G23" s="27">
        <f t="shared" si="15"/>
        <v>7.8888029966823465</v>
      </c>
      <c r="H23" s="26">
        <f>'Specialty Banner'!C467</f>
        <v>2.9421137806795317</v>
      </c>
      <c r="I23" s="19">
        <f>'Specialty Banner'!C509</f>
        <v>7.9494374094296232</v>
      </c>
      <c r="J23" s="19">
        <f>'Specialty Banner'!C551</f>
        <v>7.1380585516748543</v>
      </c>
      <c r="K23" s="19">
        <f>'Specialty Banner'!C593</f>
        <v>8.1094160398976864</v>
      </c>
      <c r="L23" s="27">
        <f t="shared" si="9"/>
        <v>5.9005615026324421</v>
      </c>
      <c r="M23" s="26">
        <f>'Specialty Banner'!C768</f>
        <v>2.4956673288065532</v>
      </c>
      <c r="N23" s="19">
        <f>'Specialty Banner'!C812</f>
        <v>5.5322325342893777</v>
      </c>
      <c r="O23" s="19">
        <f>'Specialty Banner'!C856</f>
        <v>5.1318952234475637</v>
      </c>
      <c r="P23" s="19">
        <f>'Specialty Banner'!C900</f>
        <v>4.9745439498119381</v>
      </c>
      <c r="Q23" s="27">
        <f t="shared" si="2"/>
        <v>4.247636016876033</v>
      </c>
      <c r="R23" s="26">
        <f t="shared" si="10"/>
        <v>3.4964705373268639</v>
      </c>
      <c r="S23" s="19">
        <f t="shared" si="11"/>
        <v>9.1033877735135906</v>
      </c>
      <c r="T23" s="19">
        <f t="shared" si="12"/>
        <v>9.032443246916058</v>
      </c>
      <c r="U23" s="19">
        <f t="shared" si="13"/>
        <v>8.8929530961525654</v>
      </c>
      <c r="V23" s="27">
        <f t="shared" si="14"/>
        <v>6.8549174197763962</v>
      </c>
      <c r="W23" s="26">
        <f t="shared" si="4"/>
        <v>3.2643183823529149</v>
      </c>
      <c r="X23" s="19">
        <f t="shared" si="5"/>
        <v>7.8464412384406632</v>
      </c>
      <c r="Y23" s="19">
        <f t="shared" si="6"/>
        <v>7.9892383162378664</v>
      </c>
      <c r="Z23" s="19">
        <f t="shared" si="7"/>
        <v>7.2628196093079769</v>
      </c>
      <c r="AA23" s="27">
        <f t="shared" si="8"/>
        <v>5.9953961671830633</v>
      </c>
    </row>
    <row r="24" spans="1:27" ht="15.75" thickBot="1" x14ac:dyDescent="0.3">
      <c r="A24" s="17">
        <v>15</v>
      </c>
      <c r="B24" s="28" t="s">
        <v>81</v>
      </c>
      <c r="C24" s="29">
        <f>'Specialty Banner'!C195</f>
        <v>0.8213402324149579</v>
      </c>
      <c r="D24" s="30">
        <f>'Specialty Banner'!C231</f>
        <v>1.1480539823639764</v>
      </c>
      <c r="E24" s="30">
        <f>'Specialty Banner'!C267</f>
        <v>4.6015999999987471</v>
      </c>
      <c r="F24" s="30">
        <f>'Specialty Banner'!C303</f>
        <v>0.74278516648898085</v>
      </c>
      <c r="G24" s="31">
        <f t="shared" si="15"/>
        <v>1.2994209161922465</v>
      </c>
      <c r="H24" s="29">
        <f>'Specialty Banner'!C468</f>
        <v>0.97721897174691119</v>
      </c>
      <c r="I24" s="30">
        <f>'Specialty Banner'!C510</f>
        <v>1.2735902308866138</v>
      </c>
      <c r="J24" s="30">
        <f>'Specialty Banner'!C552</f>
        <v>3.9373394967092001</v>
      </c>
      <c r="K24" s="30">
        <f>'Specialty Banner'!C594</f>
        <v>0.48213578956014236</v>
      </c>
      <c r="L24" s="31">
        <f t="shared" si="9"/>
        <v>1.33586184470543</v>
      </c>
      <c r="M24" s="29">
        <f>'Specialty Banner'!C769</f>
        <v>0.83000016237732022</v>
      </c>
      <c r="N24" s="30">
        <f>'Specialty Banner'!C813</f>
        <v>1.1124804786849996</v>
      </c>
      <c r="O24" s="30">
        <f>'Specialty Banner'!C857</f>
        <v>3.0169491525856573</v>
      </c>
      <c r="P24" s="30">
        <f>'Specialty Banner'!C901</f>
        <v>0.85453171659996707</v>
      </c>
      <c r="Q24" s="31">
        <f t="shared" si="2"/>
        <v>1.1526827365902079</v>
      </c>
      <c r="R24" s="29">
        <f t="shared" si="10"/>
        <v>0.90239717686757359</v>
      </c>
      <c r="S24" s="30">
        <f t="shared" si="11"/>
        <v>1.2133328315957479</v>
      </c>
      <c r="T24" s="30">
        <f t="shared" si="12"/>
        <v>4.2561845382881831</v>
      </c>
      <c r="U24" s="30">
        <f t="shared" si="13"/>
        <v>0.60724749048598481</v>
      </c>
      <c r="V24" s="31">
        <f t="shared" si="14"/>
        <v>1.3183701990191019</v>
      </c>
      <c r="W24" s="29">
        <f t="shared" si="4"/>
        <v>0.82584339599538625</v>
      </c>
      <c r="X24" s="30">
        <f t="shared" si="5"/>
        <v>1.1295557604509083</v>
      </c>
      <c r="Y24" s="30">
        <f t="shared" si="6"/>
        <v>3.7775815593439406</v>
      </c>
      <c r="Z24" s="30">
        <f t="shared" si="7"/>
        <v>0.80089337254669368</v>
      </c>
      <c r="AA24" s="31">
        <f t="shared" si="8"/>
        <v>1.2231170627991865</v>
      </c>
    </row>
    <row r="25" spans="1:27" ht="15.75" thickBot="1" x14ac:dyDescent="0.3">
      <c r="B25" s="32" t="s">
        <v>82</v>
      </c>
      <c r="C25" s="33">
        <f t="shared" ref="C25:AA25" si="16">SUM(C10:C24)</f>
        <v>131.81224189364687</v>
      </c>
      <c r="D25" s="34">
        <f t="shared" si="16"/>
        <v>162.55458445452967</v>
      </c>
      <c r="E25" s="34">
        <f t="shared" si="16"/>
        <v>151.10879999954938</v>
      </c>
      <c r="F25" s="34">
        <f t="shared" si="16"/>
        <v>130.72055718153641</v>
      </c>
      <c r="G25" s="35">
        <f t="shared" si="16"/>
        <v>146.86487520890205</v>
      </c>
      <c r="H25" s="33">
        <f t="shared" si="16"/>
        <v>132.67251933604805</v>
      </c>
      <c r="I25" s="34">
        <f t="shared" si="16"/>
        <v>164.03701761162225</v>
      </c>
      <c r="J25" s="34">
        <f t="shared" si="16"/>
        <v>152.09974319435452</v>
      </c>
      <c r="K25" s="34">
        <f t="shared" si="16"/>
        <v>130.40664915616884</v>
      </c>
      <c r="L25" s="35">
        <f t="shared" si="16"/>
        <v>147.91760054277026</v>
      </c>
      <c r="M25" s="33">
        <f t="shared" si="16"/>
        <v>134.5532071510373</v>
      </c>
      <c r="N25" s="34">
        <f t="shared" si="16"/>
        <v>164.18024653330329</v>
      </c>
      <c r="O25" s="34">
        <f t="shared" si="16"/>
        <v>149.01664098592624</v>
      </c>
      <c r="P25" s="34">
        <f t="shared" si="16"/>
        <v>132.9320332457286</v>
      </c>
      <c r="Q25" s="35">
        <f t="shared" si="16"/>
        <v>148.64223071652577</v>
      </c>
      <c r="R25" s="33">
        <f t="shared" si="16"/>
        <v>132.2595861636955</v>
      </c>
      <c r="S25" s="34">
        <f t="shared" si="16"/>
        <v>163.32544969621782</v>
      </c>
      <c r="T25" s="34">
        <f t="shared" si="16"/>
        <v>151.62409046084804</v>
      </c>
      <c r="U25" s="34">
        <f t="shared" si="16"/>
        <v>130.55732500834523</v>
      </c>
      <c r="V25" s="35">
        <f t="shared" si="16"/>
        <v>147.4122923825135</v>
      </c>
      <c r="W25" s="33">
        <f t="shared" si="16"/>
        <v>133.23754382748987</v>
      </c>
      <c r="X25" s="34">
        <f t="shared" si="16"/>
        <v>163.39992873549193</v>
      </c>
      <c r="Y25" s="34">
        <f t="shared" si="16"/>
        <v>150.02087731246533</v>
      </c>
      <c r="Z25" s="34">
        <f t="shared" si="16"/>
        <v>131.87052473491633</v>
      </c>
      <c r="AA25" s="35">
        <f t="shared" si="16"/>
        <v>147.78910007286635</v>
      </c>
    </row>
    <row r="28" spans="1:27" ht="15.75" thickBot="1" x14ac:dyDescent="0.3">
      <c r="B28" s="60" t="s">
        <v>126</v>
      </c>
    </row>
    <row r="29" spans="1:27" ht="15.75" thickBot="1" x14ac:dyDescent="0.3">
      <c r="B29" s="56"/>
      <c r="C29" s="240" t="s">
        <v>89</v>
      </c>
      <c r="D29" s="241"/>
      <c r="E29" s="241"/>
      <c r="F29" s="241"/>
      <c r="G29" s="242"/>
      <c r="H29" s="240" t="s">
        <v>123</v>
      </c>
      <c r="I29" s="241"/>
      <c r="J29" s="241"/>
      <c r="K29" s="241"/>
      <c r="L29" s="242"/>
      <c r="M29" s="240" t="s">
        <v>123</v>
      </c>
      <c r="N29" s="241"/>
      <c r="O29" s="241"/>
      <c r="P29" s="241"/>
      <c r="Q29" s="242"/>
      <c r="R29" s="276" t="s">
        <v>124</v>
      </c>
      <c r="S29" s="277"/>
      <c r="T29" s="277"/>
      <c r="U29" s="277"/>
      <c r="V29" s="278"/>
      <c r="W29" s="276" t="s">
        <v>124</v>
      </c>
      <c r="X29" s="277"/>
      <c r="Y29" s="277"/>
      <c r="Z29" s="277"/>
      <c r="AA29" s="278"/>
    </row>
    <row r="30" spans="1:27" x14ac:dyDescent="0.25">
      <c r="C30" s="243" t="s">
        <v>93</v>
      </c>
      <c r="D30" s="244"/>
      <c r="E30" s="244"/>
      <c r="F30" s="244"/>
      <c r="G30" s="245"/>
      <c r="H30" s="243" t="s">
        <v>91</v>
      </c>
      <c r="I30" s="244"/>
      <c r="J30" s="244"/>
      <c r="K30" s="244"/>
      <c r="L30" s="245"/>
      <c r="M30" s="243" t="s">
        <v>97</v>
      </c>
      <c r="N30" s="244"/>
      <c r="O30" s="244"/>
      <c r="P30" s="244"/>
      <c r="Q30" s="245"/>
      <c r="R30" s="243" t="s">
        <v>91</v>
      </c>
      <c r="S30" s="244"/>
      <c r="T30" s="244"/>
      <c r="U30" s="244"/>
      <c r="V30" s="245"/>
      <c r="W30" s="243" t="s">
        <v>97</v>
      </c>
      <c r="X30" s="244"/>
      <c r="Y30" s="244"/>
      <c r="Z30" s="244"/>
      <c r="AA30" s="245"/>
    </row>
    <row r="31" spans="1:27" ht="60" x14ac:dyDescent="0.25">
      <c r="B31" s="43" t="s">
        <v>66</v>
      </c>
      <c r="C31" s="24" t="s">
        <v>83</v>
      </c>
      <c r="D31" s="18" t="s">
        <v>84</v>
      </c>
      <c r="E31" s="18" t="s">
        <v>85</v>
      </c>
      <c r="F31" s="18" t="s">
        <v>86</v>
      </c>
      <c r="G31" s="55" t="s">
        <v>88</v>
      </c>
      <c r="H31" s="24" t="s">
        <v>83</v>
      </c>
      <c r="I31" s="18" t="s">
        <v>84</v>
      </c>
      <c r="J31" s="18" t="s">
        <v>85</v>
      </c>
      <c r="K31" s="18" t="s">
        <v>86</v>
      </c>
      <c r="L31" s="25" t="s">
        <v>88</v>
      </c>
      <c r="M31" s="24" t="s">
        <v>83</v>
      </c>
      <c r="N31" s="18" t="s">
        <v>84</v>
      </c>
      <c r="O31" s="18" t="s">
        <v>85</v>
      </c>
      <c r="P31" s="18" t="s">
        <v>86</v>
      </c>
      <c r="Q31" s="25" t="s">
        <v>88</v>
      </c>
      <c r="R31" s="24" t="s">
        <v>83</v>
      </c>
      <c r="S31" s="18" t="s">
        <v>84</v>
      </c>
      <c r="T31" s="18" t="s">
        <v>85</v>
      </c>
      <c r="U31" s="18" t="s">
        <v>86</v>
      </c>
      <c r="V31" s="25" t="s">
        <v>88</v>
      </c>
      <c r="W31" s="24" t="s">
        <v>83</v>
      </c>
      <c r="X31" s="18" t="s">
        <v>84</v>
      </c>
      <c r="Y31" s="18" t="s">
        <v>85</v>
      </c>
      <c r="Z31" s="18" t="s">
        <v>86</v>
      </c>
      <c r="AA31" s="25" t="s">
        <v>88</v>
      </c>
    </row>
    <row r="32" spans="1:27" x14ac:dyDescent="0.25">
      <c r="A32" s="17">
        <v>1</v>
      </c>
      <c r="B32" s="21" t="s">
        <v>67</v>
      </c>
      <c r="C32" s="69"/>
      <c r="D32" s="52"/>
      <c r="E32" s="52"/>
      <c r="F32" s="52"/>
      <c r="G32" s="62"/>
      <c r="H32" s="69">
        <f t="shared" ref="H32:AA32" si="17">H10/SUM(H$10:H$24)</f>
        <v>4.8124866546871481E-2</v>
      </c>
      <c r="I32" s="52">
        <f t="shared" si="17"/>
        <v>7.2849328570974967E-2</v>
      </c>
      <c r="J32" s="52">
        <f t="shared" si="17"/>
        <v>5.5994802426656137E-2</v>
      </c>
      <c r="K32" s="52">
        <f t="shared" si="17"/>
        <v>3.7053111252850435E-2</v>
      </c>
      <c r="L32" s="62">
        <f t="shared" si="17"/>
        <v>6.0049291826039429E-2</v>
      </c>
      <c r="M32" s="69">
        <f t="shared" si="17"/>
        <v>5.8066085178976184E-2</v>
      </c>
      <c r="N32" s="52">
        <f t="shared" si="17"/>
        <v>6.9739095989963307E-2</v>
      </c>
      <c r="O32" s="52">
        <f t="shared" si="17"/>
        <v>4.5027942126365669E-2</v>
      </c>
      <c r="P32" s="52">
        <f t="shared" si="17"/>
        <v>3.5056758819813044E-2</v>
      </c>
      <c r="Q32" s="62">
        <f t="shared" si="17"/>
        <v>6.0916692089528712E-2</v>
      </c>
      <c r="R32" s="69">
        <f t="shared" si="17"/>
        <v>2.5103061984351759E-2</v>
      </c>
      <c r="S32" s="52">
        <f t="shared" si="17"/>
        <v>3.8046691684178326E-2</v>
      </c>
      <c r="T32" s="52">
        <f t="shared" si="17"/>
        <v>2.9208639752311291E-2</v>
      </c>
      <c r="U32" s="52">
        <f t="shared" si="17"/>
        <v>1.9245381146349095E-2</v>
      </c>
      <c r="V32" s="62">
        <f t="shared" si="17"/>
        <v>3.1332668729138327E-2</v>
      </c>
      <c r="W32" s="69">
        <f t="shared" si="17"/>
        <v>3.0492520627513817E-2</v>
      </c>
      <c r="X32" s="52">
        <f t="shared" si="17"/>
        <v>3.6437510541462916E-2</v>
      </c>
      <c r="Y32" s="52">
        <f t="shared" si="17"/>
        <v>2.3257793577264506E-2</v>
      </c>
      <c r="Z32" s="52">
        <f t="shared" si="17"/>
        <v>1.8376255375574958E-2</v>
      </c>
      <c r="AA32" s="62">
        <f t="shared" si="17"/>
        <v>3.185953739287499E-2</v>
      </c>
    </row>
    <row r="33" spans="1:27" x14ac:dyDescent="0.25">
      <c r="A33" s="17">
        <v>2</v>
      </c>
      <c r="B33" s="21" t="s">
        <v>68</v>
      </c>
      <c r="C33" s="69"/>
      <c r="D33" s="52"/>
      <c r="E33" s="52"/>
      <c r="F33" s="52"/>
      <c r="G33" s="62"/>
      <c r="H33" s="69">
        <f t="shared" ref="H33:AA33" si="18">H11/SUM(H$10:H$24)</f>
        <v>6.56697933235557E-2</v>
      </c>
      <c r="I33" s="52">
        <f t="shared" si="18"/>
        <v>0.11952820922960385</v>
      </c>
      <c r="J33" s="52">
        <f t="shared" si="18"/>
        <v>0.10625174327389775</v>
      </c>
      <c r="K33" s="52">
        <f t="shared" si="18"/>
        <v>5.5925242081936784E-2</v>
      </c>
      <c r="L33" s="62">
        <f t="shared" si="18"/>
        <v>9.4799991463834929E-2</v>
      </c>
      <c r="M33" s="69">
        <f t="shared" si="18"/>
        <v>7.3585405518069275E-2</v>
      </c>
      <c r="N33" s="52">
        <f t="shared" si="18"/>
        <v>0.11091565055123855</v>
      </c>
      <c r="O33" s="52">
        <f t="shared" si="18"/>
        <v>9.1616534900691424E-2</v>
      </c>
      <c r="P33" s="52">
        <f t="shared" si="18"/>
        <v>4.595786259866555E-2</v>
      </c>
      <c r="Q33" s="62">
        <f t="shared" si="18"/>
        <v>9.1279471508524335E-2</v>
      </c>
      <c r="R33" s="69">
        <f t="shared" si="18"/>
        <v>3.4254908337152674E-2</v>
      </c>
      <c r="S33" s="52">
        <f t="shared" si="18"/>
        <v>6.2425461062280765E-2</v>
      </c>
      <c r="T33" s="52">
        <f t="shared" si="18"/>
        <v>5.542423149733175E-2</v>
      </c>
      <c r="U33" s="52">
        <f t="shared" si="18"/>
        <v>2.904756343466075E-2</v>
      </c>
      <c r="V33" s="62">
        <f t="shared" si="18"/>
        <v>4.9464975151854183E-2</v>
      </c>
      <c r="W33" s="69">
        <f t="shared" si="18"/>
        <v>3.8642255435813393E-2</v>
      </c>
      <c r="X33" s="52">
        <f t="shared" si="18"/>
        <v>5.795157119265805E-2</v>
      </c>
      <c r="Y33" s="52">
        <f t="shared" si="18"/>
        <v>4.7321693072374778E-2</v>
      </c>
      <c r="Z33" s="52">
        <f t="shared" si="18"/>
        <v>2.4090459245518087E-2</v>
      </c>
      <c r="AA33" s="62">
        <f t="shared" si="18"/>
        <v>4.773932457549826E-2</v>
      </c>
    </row>
    <row r="34" spans="1:27" x14ac:dyDescent="0.25">
      <c r="A34" s="17">
        <v>3</v>
      </c>
      <c r="B34" s="21" t="s">
        <v>69</v>
      </c>
      <c r="C34" s="69"/>
      <c r="D34" s="52"/>
      <c r="E34" s="52"/>
      <c r="F34" s="52"/>
      <c r="G34" s="62"/>
      <c r="H34" s="69">
        <f t="shared" ref="H34:AA34" si="19">H12/SUM(H$10:H$24)</f>
        <v>3.5957535361083939E-2</v>
      </c>
      <c r="I34" s="52">
        <f t="shared" si="19"/>
        <v>4.7887182037582951E-2</v>
      </c>
      <c r="J34" s="52">
        <f t="shared" si="19"/>
        <v>4.8242340907004903E-2</v>
      </c>
      <c r="K34" s="52">
        <f t="shared" si="19"/>
        <v>3.0328397148928144E-2</v>
      </c>
      <c r="L34" s="62">
        <f t="shared" si="19"/>
        <v>4.2480767946938315E-2</v>
      </c>
      <c r="M34" s="69">
        <f t="shared" si="19"/>
        <v>3.3701119504920031E-2</v>
      </c>
      <c r="N34" s="52">
        <f t="shared" si="19"/>
        <v>4.9215999819528289E-2</v>
      </c>
      <c r="O34" s="52">
        <f t="shared" si="19"/>
        <v>4.4883871461320973E-2</v>
      </c>
      <c r="P34" s="52">
        <f t="shared" si="19"/>
        <v>2.7303509465069455E-2</v>
      </c>
      <c r="Q34" s="62">
        <f t="shared" si="19"/>
        <v>4.1739405098090508E-2</v>
      </c>
      <c r="R34" s="69">
        <f t="shared" si="19"/>
        <v>1.8756295938912884E-2</v>
      </c>
      <c r="S34" s="52">
        <f t="shared" si="19"/>
        <v>2.50098235131017E-2</v>
      </c>
      <c r="T34" s="52">
        <f t="shared" si="19"/>
        <v>2.5164713425082159E-2</v>
      </c>
      <c r="U34" s="52">
        <f t="shared" si="19"/>
        <v>1.5752565518882509E-2</v>
      </c>
      <c r="V34" s="62">
        <f t="shared" si="19"/>
        <v>2.2165720676553147E-2</v>
      </c>
      <c r="W34" s="69">
        <f t="shared" si="19"/>
        <v>1.769762983859904E-2</v>
      </c>
      <c r="X34" s="52">
        <f t="shared" si="19"/>
        <v>2.5714536255112743E-2</v>
      </c>
      <c r="Y34" s="52">
        <f t="shared" si="19"/>
        <v>2.318337832242685E-2</v>
      </c>
      <c r="Z34" s="52">
        <f t="shared" si="19"/>
        <v>1.4312112113912189E-2</v>
      </c>
      <c r="AA34" s="62">
        <f t="shared" si="19"/>
        <v>2.1829782476116388E-2</v>
      </c>
    </row>
    <row r="35" spans="1:27" x14ac:dyDescent="0.25">
      <c r="A35" s="17">
        <v>4</v>
      </c>
      <c r="B35" s="21" t="s">
        <v>70</v>
      </c>
      <c r="C35" s="69"/>
      <c r="D35" s="52"/>
      <c r="E35" s="52"/>
      <c r="F35" s="52"/>
      <c r="G35" s="62"/>
      <c r="H35" s="69"/>
      <c r="I35" s="52"/>
      <c r="J35" s="52"/>
      <c r="K35" s="52"/>
      <c r="L35" s="62"/>
      <c r="M35" s="69">
        <f t="shared" ref="M35:AA35" si="20">M13/SUM(M$10:M$24)</f>
        <v>6.2384241362699273E-2</v>
      </c>
      <c r="N35" s="52">
        <f t="shared" si="20"/>
        <v>0.15132793869155364</v>
      </c>
      <c r="O35" s="52">
        <f t="shared" si="20"/>
        <v>0.14539556358864092</v>
      </c>
      <c r="P35" s="52">
        <f t="shared" si="20"/>
        <v>0.22848537587601681</v>
      </c>
      <c r="Q35" s="62">
        <f t="shared" si="20"/>
        <v>0.12413955403665834</v>
      </c>
      <c r="R35" s="69"/>
      <c r="S35" s="52"/>
      <c r="T35" s="52"/>
      <c r="U35" s="52"/>
      <c r="V35" s="62"/>
      <c r="W35" s="69">
        <f t="shared" si="20"/>
        <v>3.2760134607329294E-2</v>
      </c>
      <c r="X35" s="52">
        <f t="shared" si="20"/>
        <v>7.9066315429223585E-2</v>
      </c>
      <c r="Y35" s="52">
        <f t="shared" si="20"/>
        <v>7.5099590283398604E-2</v>
      </c>
      <c r="Z35" s="52">
        <f t="shared" si="20"/>
        <v>0.11976879089885895</v>
      </c>
      <c r="AA35" s="62">
        <f t="shared" si="20"/>
        <v>6.4925205688336984E-2</v>
      </c>
    </row>
    <row r="36" spans="1:27" x14ac:dyDescent="0.25">
      <c r="A36" s="17">
        <v>5</v>
      </c>
      <c r="B36" s="22" t="s">
        <v>71</v>
      </c>
      <c r="C36" s="69">
        <f t="shared" ref="C36:AA36" si="21">C14/SUM(C$10:C$24)</f>
        <v>0.11253143182853084</v>
      </c>
      <c r="D36" s="52">
        <f t="shared" si="21"/>
        <v>0.17385394352692082</v>
      </c>
      <c r="E36" s="52">
        <f t="shared" si="21"/>
        <v>0.15258656897017575</v>
      </c>
      <c r="F36" s="52">
        <f t="shared" si="21"/>
        <v>8.760847262686057E-2</v>
      </c>
      <c r="G36" s="62">
        <f t="shared" si="21"/>
        <v>0.14411710452416865</v>
      </c>
      <c r="H36" s="69">
        <f t="shared" si="21"/>
        <v>9.2001604735473752E-2</v>
      </c>
      <c r="I36" s="52">
        <f t="shared" si="21"/>
        <v>0.12291284387937464</v>
      </c>
      <c r="J36" s="52">
        <f t="shared" si="21"/>
        <v>0.10230696343757459</v>
      </c>
      <c r="K36" s="52">
        <f t="shared" si="21"/>
        <v>6.7398890627508354E-2</v>
      </c>
      <c r="L36" s="62">
        <f t="shared" si="21"/>
        <v>0.10622292659656941</v>
      </c>
      <c r="M36" s="69">
        <f t="shared" si="21"/>
        <v>9.1673037028324092E-2</v>
      </c>
      <c r="N36" s="52">
        <f t="shared" si="21"/>
        <v>0.1215360170645314</v>
      </c>
      <c r="O36" s="52">
        <f t="shared" si="21"/>
        <v>0.10957987201769354</v>
      </c>
      <c r="P36" s="52">
        <f t="shared" si="21"/>
        <v>6.1036707825856726E-2</v>
      </c>
      <c r="Q36" s="62">
        <f t="shared" si="21"/>
        <v>0.1055557957885459</v>
      </c>
      <c r="R36" s="69">
        <f t="shared" si="21"/>
        <v>0.10182259128466985</v>
      </c>
      <c r="S36" s="52">
        <f t="shared" si="21"/>
        <v>0.14724916417806352</v>
      </c>
      <c r="T36" s="52">
        <f t="shared" si="21"/>
        <v>0.12635915461660813</v>
      </c>
      <c r="U36" s="52">
        <f t="shared" si="21"/>
        <v>7.7111618375356725E-2</v>
      </c>
      <c r="V36" s="62">
        <f t="shared" si="21"/>
        <v>0.12434458618693113</v>
      </c>
      <c r="W36" s="69">
        <f t="shared" si="21"/>
        <v>0.10157796334961203</v>
      </c>
      <c r="X36" s="52">
        <f t="shared" si="21"/>
        <v>0.14651870251296864</v>
      </c>
      <c r="Y36" s="52">
        <f t="shared" si="21"/>
        <v>0.13037278719543371</v>
      </c>
      <c r="Z36" s="52">
        <f t="shared" si="21"/>
        <v>7.3679930679423231E-2</v>
      </c>
      <c r="AA36" s="62">
        <f t="shared" si="21"/>
        <v>0.12394947205037664</v>
      </c>
    </row>
    <row r="37" spans="1:27" x14ac:dyDescent="0.25">
      <c r="A37" s="17">
        <v>6</v>
      </c>
      <c r="B37" s="20" t="s">
        <v>72</v>
      </c>
      <c r="C37" s="69">
        <f t="shared" ref="C37:AA37" si="22">C15/SUM(C$10:C$24)</f>
        <v>0.14512251997626405</v>
      </c>
      <c r="D37" s="52">
        <f t="shared" si="22"/>
        <v>0.10400603301995782</v>
      </c>
      <c r="E37" s="52">
        <f t="shared" si="22"/>
        <v>8.6178965089819148E-2</v>
      </c>
      <c r="F37" s="52">
        <f t="shared" si="22"/>
        <v>6.1749335419530753E-2</v>
      </c>
      <c r="G37" s="62">
        <f t="shared" si="22"/>
        <v>0.11410185691846907</v>
      </c>
      <c r="H37" s="69">
        <f t="shared" si="22"/>
        <v>0.10433379097829354</v>
      </c>
      <c r="I37" s="52">
        <f t="shared" si="22"/>
        <v>7.0844427919509886E-2</v>
      </c>
      <c r="J37" s="52">
        <f t="shared" si="22"/>
        <v>5.0613531114972639E-2</v>
      </c>
      <c r="K37" s="52">
        <f t="shared" si="22"/>
        <v>4.4865456054618544E-2</v>
      </c>
      <c r="L37" s="62">
        <f t="shared" si="22"/>
        <v>7.9124874352651142E-2</v>
      </c>
      <c r="M37" s="69">
        <f t="shared" si="22"/>
        <v>9.1254371092175685E-2</v>
      </c>
      <c r="N37" s="52">
        <f t="shared" si="22"/>
        <v>6.2357428409432765E-2</v>
      </c>
      <c r="O37" s="52">
        <f t="shared" si="22"/>
        <v>5.3404720692615773E-2</v>
      </c>
      <c r="P37" s="52">
        <f t="shared" si="22"/>
        <v>3.630588591937918E-2</v>
      </c>
      <c r="Q37" s="62">
        <f t="shared" si="22"/>
        <v>7.0136700071226604E-2</v>
      </c>
      <c r="R37" s="69">
        <f t="shared" si="22"/>
        <v>0.12384615983713046</v>
      </c>
      <c r="S37" s="52">
        <f t="shared" si="22"/>
        <v>8.6686870444835501E-2</v>
      </c>
      <c r="T37" s="52">
        <f t="shared" si="22"/>
        <v>6.7626922693266672E-2</v>
      </c>
      <c r="U37" s="52">
        <f t="shared" si="22"/>
        <v>5.2979850682086035E-2</v>
      </c>
      <c r="V37" s="62">
        <f t="shared" si="22"/>
        <v>9.5851480027190072E-2</v>
      </c>
      <c r="W37" s="69">
        <f t="shared" si="22"/>
        <v>0.1168344816841842</v>
      </c>
      <c r="X37" s="52">
        <f t="shared" si="22"/>
        <v>8.2245334117987082E-2</v>
      </c>
      <c r="Y37" s="52">
        <f t="shared" si="22"/>
        <v>6.9250440825890117E-2</v>
      </c>
      <c r="Z37" s="52">
        <f t="shared" si="22"/>
        <v>4.8412240337424028E-2</v>
      </c>
      <c r="AA37" s="62">
        <f t="shared" si="22"/>
        <v>9.1108002352306428E-2</v>
      </c>
    </row>
    <row r="38" spans="1:27" x14ac:dyDescent="0.25">
      <c r="A38" s="17">
        <v>7</v>
      </c>
      <c r="B38" s="22" t="s">
        <v>73</v>
      </c>
      <c r="C38" s="69">
        <f t="shared" ref="C38:AA38" si="23">C16/SUM(C$10:C$24)</f>
        <v>0.11614832497594688</v>
      </c>
      <c r="D38" s="52">
        <f t="shared" si="23"/>
        <v>2.144089325173628E-2</v>
      </c>
      <c r="E38" s="52">
        <f t="shared" si="23"/>
        <v>2.1707626116500837E-2</v>
      </c>
      <c r="F38" s="52">
        <f t="shared" si="23"/>
        <v>1.1389979991876659E-2</v>
      </c>
      <c r="G38" s="62">
        <f t="shared" si="23"/>
        <v>5.4520909700784596E-2</v>
      </c>
      <c r="H38" s="69">
        <f t="shared" si="23"/>
        <v>0.10678528071616523</v>
      </c>
      <c r="I38" s="52">
        <f t="shared" si="23"/>
        <v>1.7057441706282338E-2</v>
      </c>
      <c r="J38" s="52">
        <f t="shared" si="23"/>
        <v>2.093617101734406E-2</v>
      </c>
      <c r="K38" s="52">
        <f t="shared" si="23"/>
        <v>7.9434012657428887E-3</v>
      </c>
      <c r="L38" s="62">
        <f t="shared" si="23"/>
        <v>4.8748824837692592E-2</v>
      </c>
      <c r="M38" s="69">
        <f t="shared" si="23"/>
        <v>9.9991005601415356E-2</v>
      </c>
      <c r="N38" s="52">
        <f t="shared" si="23"/>
        <v>1.7727499854970904E-2</v>
      </c>
      <c r="O38" s="52">
        <f t="shared" si="23"/>
        <v>2.0928159748714859E-2</v>
      </c>
      <c r="P38" s="52">
        <f t="shared" si="23"/>
        <v>1.041796361165811E-2</v>
      </c>
      <c r="Q38" s="62">
        <f t="shared" si="23"/>
        <v>4.7076291903354113E-2</v>
      </c>
      <c r="R38" s="69">
        <f t="shared" si="23"/>
        <v>0.1112643409302642</v>
      </c>
      <c r="S38" s="52">
        <f t="shared" si="23"/>
        <v>1.9151567698104905E-2</v>
      </c>
      <c r="T38" s="52">
        <f t="shared" si="23"/>
        <v>2.1305211015458764E-2</v>
      </c>
      <c r="U38" s="52">
        <f t="shared" si="23"/>
        <v>9.5998274515757438E-3</v>
      </c>
      <c r="V38" s="62">
        <f t="shared" si="23"/>
        <v>5.1509136915592314E-2</v>
      </c>
      <c r="W38" s="69">
        <f t="shared" si="23"/>
        <v>0.10766355468715165</v>
      </c>
      <c r="X38" s="52">
        <f t="shared" si="23"/>
        <v>1.9500707347136798E-2</v>
      </c>
      <c r="Y38" s="52">
        <f t="shared" si="23"/>
        <v>2.1305016824885638E-2</v>
      </c>
      <c r="Z38" s="52">
        <f t="shared" si="23"/>
        <v>1.0880462802225831E-2</v>
      </c>
      <c r="AA38" s="62">
        <f t="shared" si="23"/>
        <v>5.0627361463721529E-2</v>
      </c>
    </row>
    <row r="39" spans="1:27" x14ac:dyDescent="0.25">
      <c r="A39" s="17">
        <v>8</v>
      </c>
      <c r="B39" s="22" t="s">
        <v>74</v>
      </c>
      <c r="C39" s="69">
        <f t="shared" ref="C39:AA39" si="24">C17/SUM(C$10:C$24)</f>
        <v>0.17193316541177367</v>
      </c>
      <c r="D39" s="52">
        <f t="shared" si="24"/>
        <v>3.7240986338482496E-2</v>
      </c>
      <c r="E39" s="52">
        <f t="shared" si="24"/>
        <v>2.3483653279366794E-2</v>
      </c>
      <c r="F39" s="52">
        <f t="shared" si="24"/>
        <v>1.1516094475257475E-2</v>
      </c>
      <c r="G39" s="62">
        <f t="shared" si="24"/>
        <v>8.2188779719509539E-2</v>
      </c>
      <c r="H39" s="69">
        <f t="shared" si="24"/>
        <v>0.15975780789180904</v>
      </c>
      <c r="I39" s="52">
        <f t="shared" si="24"/>
        <v>2.3335884498571043E-2</v>
      </c>
      <c r="J39" s="52">
        <f t="shared" si="24"/>
        <v>1.579397727149252E-2</v>
      </c>
      <c r="K39" s="52">
        <f t="shared" si="24"/>
        <v>1.1335694372948254E-2</v>
      </c>
      <c r="L39" s="62">
        <f t="shared" si="24"/>
        <v>7.0395874684329188E-2</v>
      </c>
      <c r="M39" s="69">
        <f t="shared" si="24"/>
        <v>0.14930476836648895</v>
      </c>
      <c r="N39" s="52">
        <f t="shared" si="24"/>
        <v>2.3890337982787196E-2</v>
      </c>
      <c r="O39" s="52">
        <f t="shared" si="24"/>
        <v>1.3901095833288678E-2</v>
      </c>
      <c r="P39" s="52">
        <f t="shared" si="24"/>
        <v>1.1018843819781373E-2</v>
      </c>
      <c r="Q39" s="62">
        <f t="shared" si="24"/>
        <v>6.7167149473975674E-2</v>
      </c>
      <c r="R39" s="69">
        <f t="shared" si="24"/>
        <v>0.16558221264169923</v>
      </c>
      <c r="S39" s="52">
        <f t="shared" si="24"/>
        <v>2.9978831244976308E-2</v>
      </c>
      <c r="T39" s="52">
        <f t="shared" si="24"/>
        <v>1.9472477838214271E-2</v>
      </c>
      <c r="U39" s="52">
        <f t="shared" si="24"/>
        <v>1.1422394685674648E-2</v>
      </c>
      <c r="V39" s="62">
        <f t="shared" si="24"/>
        <v>7.6035448421416477E-2</v>
      </c>
      <c r="W39" s="69">
        <f t="shared" si="24"/>
        <v>0.16005020720055368</v>
      </c>
      <c r="X39" s="52">
        <f t="shared" si="24"/>
        <v>3.0265496001383452E-2</v>
      </c>
      <c r="Y39" s="52">
        <f t="shared" si="24"/>
        <v>1.8534079026168472E-2</v>
      </c>
      <c r="Z39" s="52">
        <f t="shared" si="24"/>
        <v>1.1255442739663011E-2</v>
      </c>
      <c r="AA39" s="62">
        <f t="shared" si="24"/>
        <v>7.4332440609595971E-2</v>
      </c>
    </row>
    <row r="40" spans="1:27" x14ac:dyDescent="0.25">
      <c r="A40" s="17">
        <v>9</v>
      </c>
      <c r="B40" s="22" t="s">
        <v>75</v>
      </c>
      <c r="C40" s="69">
        <f t="shared" ref="C40:AA40" si="25">C18/SUM(C$10:C$24)</f>
        <v>0.23857332527880154</v>
      </c>
      <c r="D40" s="52">
        <f t="shared" si="25"/>
        <v>0.21338374682254352</v>
      </c>
      <c r="E40" s="52">
        <f t="shared" si="25"/>
        <v>0.17665328999138277</v>
      </c>
      <c r="F40" s="52">
        <f t="shared" si="25"/>
        <v>0.11131799554458664</v>
      </c>
      <c r="G40" s="62">
        <f t="shared" si="25"/>
        <v>0.21194828759487816</v>
      </c>
      <c r="H40" s="69">
        <f t="shared" si="25"/>
        <v>0.19703512200149004</v>
      </c>
      <c r="I40" s="52">
        <f t="shared" si="25"/>
        <v>0.14496393362625912</v>
      </c>
      <c r="J40" s="52">
        <f t="shared" si="25"/>
        <v>0.12844948743529144</v>
      </c>
      <c r="K40" s="52">
        <f t="shared" si="25"/>
        <v>8.8385858924083682E-2</v>
      </c>
      <c r="L40" s="62">
        <f t="shared" si="25"/>
        <v>0.1581296660343682</v>
      </c>
      <c r="M40" s="69">
        <f t="shared" si="25"/>
        <v>0.1830622436546073</v>
      </c>
      <c r="N40" s="52">
        <f t="shared" si="25"/>
        <v>0.12830223887678627</v>
      </c>
      <c r="O40" s="52">
        <f t="shared" si="25"/>
        <v>0.11995364922712169</v>
      </c>
      <c r="P40" s="52">
        <f t="shared" si="25"/>
        <v>7.3146338690200124E-2</v>
      </c>
      <c r="Q40" s="62">
        <f t="shared" si="25"/>
        <v>0.14342666270394031</v>
      </c>
      <c r="R40" s="69">
        <f t="shared" si="25"/>
        <v>0.21690602173265297</v>
      </c>
      <c r="S40" s="52">
        <f t="shared" si="25"/>
        <v>0.17765043824123056</v>
      </c>
      <c r="T40" s="52">
        <f t="shared" si="25"/>
        <v>0.15150867937512752</v>
      </c>
      <c r="U40" s="52">
        <f t="shared" si="25"/>
        <v>9.9407046778367272E-2</v>
      </c>
      <c r="V40" s="62">
        <f t="shared" si="25"/>
        <v>0.18386667348193556</v>
      </c>
      <c r="W40" s="69">
        <f t="shared" si="25"/>
        <v>0.209422525870437</v>
      </c>
      <c r="X40" s="52">
        <f t="shared" si="25"/>
        <v>0.16893008279593702</v>
      </c>
      <c r="Y40" s="52">
        <f t="shared" si="25"/>
        <v>0.1473668407661565</v>
      </c>
      <c r="Z40" s="52">
        <f t="shared" si="25"/>
        <v>9.1308954832340819E-2</v>
      </c>
      <c r="AA40" s="62">
        <f t="shared" si="25"/>
        <v>0.17611135693513466</v>
      </c>
    </row>
    <row r="41" spans="1:27" x14ac:dyDescent="0.25">
      <c r="A41" s="17">
        <v>10</v>
      </c>
      <c r="B41" s="23" t="s">
        <v>76</v>
      </c>
      <c r="C41" s="69">
        <f t="shared" ref="C41:AA41" si="26">C19/SUM(C$10:C$24)</f>
        <v>3.2256146529882498E-2</v>
      </c>
      <c r="D41" s="52">
        <f t="shared" si="26"/>
        <v>1.5452661408303391E-2</v>
      </c>
      <c r="E41" s="52">
        <f t="shared" si="26"/>
        <v>3.4136992683884176E-2</v>
      </c>
      <c r="F41" s="52">
        <f t="shared" si="26"/>
        <v>1.6890838703671498E-2</v>
      </c>
      <c r="G41" s="62">
        <f t="shared" si="26"/>
        <v>2.3276443347097553E-2</v>
      </c>
      <c r="H41" s="69">
        <f t="shared" si="26"/>
        <v>3.0823122396522937E-2</v>
      </c>
      <c r="I41" s="52">
        <f t="shared" si="26"/>
        <v>1.6068447618772366E-2</v>
      </c>
      <c r="J41" s="52">
        <f t="shared" si="26"/>
        <v>3.1741936704167577E-2</v>
      </c>
      <c r="K41" s="52">
        <f t="shared" si="26"/>
        <v>1.8164425922829665E-2</v>
      </c>
      <c r="L41" s="62">
        <f t="shared" si="26"/>
        <v>2.292161921474821E-2</v>
      </c>
      <c r="M41" s="69">
        <f t="shared" si="26"/>
        <v>2.8236217693021686E-2</v>
      </c>
      <c r="N41" s="52">
        <f t="shared" si="26"/>
        <v>1.5434492873475402E-2</v>
      </c>
      <c r="O41" s="52">
        <f t="shared" si="26"/>
        <v>2.7904212998691651E-2</v>
      </c>
      <c r="P41" s="52">
        <f t="shared" si="26"/>
        <v>1.4778405123157945E-2</v>
      </c>
      <c r="Q41" s="62">
        <f t="shared" si="26"/>
        <v>2.1120035276088561E-2</v>
      </c>
      <c r="R41" s="69">
        <f t="shared" si="26"/>
        <v>3.1508647446227674E-2</v>
      </c>
      <c r="S41" s="52">
        <f t="shared" si="26"/>
        <v>1.5774265307099189E-2</v>
      </c>
      <c r="T41" s="52">
        <f t="shared" si="26"/>
        <v>3.2887656597918119E-2</v>
      </c>
      <c r="U41" s="52">
        <f t="shared" si="26"/>
        <v>1.755233973899771E-2</v>
      </c>
      <c r="V41" s="62">
        <f t="shared" si="26"/>
        <v>2.3091302329478012E-2</v>
      </c>
      <c r="W41" s="69">
        <f t="shared" si="26"/>
        <v>3.0145142101027061E-2</v>
      </c>
      <c r="X41" s="52">
        <f t="shared" si="26"/>
        <v>1.544316865291389E-2</v>
      </c>
      <c r="Y41" s="52">
        <f t="shared" si="26"/>
        <v>3.0917642731715364E-2</v>
      </c>
      <c r="Z41" s="52">
        <f t="shared" si="26"/>
        <v>1.5783531004777269E-2</v>
      </c>
      <c r="AA41" s="62">
        <f t="shared" si="26"/>
        <v>2.2148638123011564E-2</v>
      </c>
    </row>
    <row r="42" spans="1:27" x14ac:dyDescent="0.25">
      <c r="A42" s="17">
        <v>11</v>
      </c>
      <c r="B42" s="22" t="s">
        <v>77</v>
      </c>
      <c r="C42" s="69">
        <f t="shared" ref="C42:AA42" si="27">C20/SUM(C$10:C$24)</f>
        <v>5.5666623332726657E-2</v>
      </c>
      <c r="D42" s="52">
        <f t="shared" si="27"/>
        <v>0.13274997993122425</v>
      </c>
      <c r="E42" s="52">
        <f t="shared" si="27"/>
        <v>0.15656357097169699</v>
      </c>
      <c r="F42" s="52">
        <f t="shared" si="27"/>
        <v>0.25030253306018163</v>
      </c>
      <c r="G42" s="62">
        <f t="shared" si="27"/>
        <v>0.11555534727795409</v>
      </c>
      <c r="H42" s="69">
        <f t="shared" si="27"/>
        <v>5.1956349351061415E-2</v>
      </c>
      <c r="I42" s="52">
        <f t="shared" si="27"/>
        <v>0.11215900820225441</v>
      </c>
      <c r="J42" s="52">
        <f t="shared" si="27"/>
        <v>0.13456217401121354</v>
      </c>
      <c r="K42" s="52">
        <f t="shared" si="27"/>
        <v>0.22434176546211132</v>
      </c>
      <c r="L42" s="62">
        <f t="shared" si="27"/>
        <v>0.10041912544268032</v>
      </c>
      <c r="M42" s="69">
        <f t="shared" si="27"/>
        <v>3.2293311047261332E-2</v>
      </c>
      <c r="N42" s="52">
        <f t="shared" si="27"/>
        <v>6.512001872919583E-2</v>
      </c>
      <c r="O42" s="52">
        <f t="shared" si="27"/>
        <v>8.681946429117611E-2</v>
      </c>
      <c r="P42" s="52">
        <f t="shared" si="27"/>
        <v>0.13483603007697931</v>
      </c>
      <c r="Q42" s="62">
        <f t="shared" si="27"/>
        <v>6.0090034551310047E-2</v>
      </c>
      <c r="R42" s="69">
        <f t="shared" si="27"/>
        <v>5.3731257181633921E-2</v>
      </c>
      <c r="S42" s="52">
        <f t="shared" si="27"/>
        <v>0.12199602559537219</v>
      </c>
      <c r="T42" s="52">
        <f t="shared" si="27"/>
        <v>0.14508695439271904</v>
      </c>
      <c r="U42" s="52">
        <f t="shared" si="27"/>
        <v>0.23681851375969132</v>
      </c>
      <c r="V42" s="62">
        <f t="shared" si="27"/>
        <v>0.10765753183078294</v>
      </c>
      <c r="W42" s="69">
        <f t="shared" si="27"/>
        <v>4.3392484223794235E-2</v>
      </c>
      <c r="X42" s="52">
        <f t="shared" si="27"/>
        <v>9.7414457019193837E-2</v>
      </c>
      <c r="Y42" s="52">
        <f t="shared" si="27"/>
        <v>0.12053940553562062</v>
      </c>
      <c r="Z42" s="52">
        <f t="shared" si="27"/>
        <v>0.18977663113496684</v>
      </c>
      <c r="AA42" s="62">
        <f t="shared" si="27"/>
        <v>8.6546890905685403E-2</v>
      </c>
    </row>
    <row r="43" spans="1:27" x14ac:dyDescent="0.25">
      <c r="A43" s="17">
        <v>12</v>
      </c>
      <c r="B43" s="22" t="s">
        <v>78</v>
      </c>
      <c r="C43" s="69">
        <f t="shared" ref="C43:AA43" si="28">C21/SUM(C$10:C$24)</f>
        <v>6.9860477537629848E-2</v>
      </c>
      <c r="D43" s="52">
        <f t="shared" si="28"/>
        <v>0.22012768325759172</v>
      </c>
      <c r="E43" s="52">
        <f t="shared" si="28"/>
        <v>0.22786936741417885</v>
      </c>
      <c r="F43" s="52">
        <f t="shared" si="28"/>
        <v>0.3512281283467501</v>
      </c>
      <c r="G43" s="62">
        <f t="shared" si="28"/>
        <v>0.17629102651704615</v>
      </c>
      <c r="H43" s="69">
        <f t="shared" si="28"/>
        <v>6.1289160826805432E-2</v>
      </c>
      <c r="I43" s="52">
        <f t="shared" si="28"/>
        <v>0.18732144765327621</v>
      </c>
      <c r="J43" s="52">
        <f t="shared" si="28"/>
        <v>0.2160815457106674</v>
      </c>
      <c r="K43" s="52">
        <f t="shared" si="28"/>
        <v>0.33375184030895566</v>
      </c>
      <c r="L43" s="62">
        <f t="shared" si="28"/>
        <v>0.15505698953414271</v>
      </c>
      <c r="M43" s="69">
        <f t="shared" si="28"/>
        <v>5.6206827086367046E-2</v>
      </c>
      <c r="N43" s="52">
        <f t="shared" si="28"/>
        <v>0.13744131810887825</v>
      </c>
      <c r="O43" s="52">
        <f t="shared" si="28"/>
        <v>0.17289306992519216</v>
      </c>
      <c r="P43" s="52">
        <f t="shared" si="28"/>
        <v>0.26358950137788634</v>
      </c>
      <c r="Q43" s="62">
        <f t="shared" si="28"/>
        <v>0.12014730896169534</v>
      </c>
      <c r="R43" s="69">
        <f t="shared" si="28"/>
        <v>6.5389477197924525E-2</v>
      </c>
      <c r="S43" s="52">
        <f t="shared" si="28"/>
        <v>0.20299411791333666</v>
      </c>
      <c r="T43" s="52">
        <f t="shared" si="28"/>
        <v>0.2217204710402105</v>
      </c>
      <c r="U43" s="52">
        <f t="shared" si="28"/>
        <v>0.34215094662196693</v>
      </c>
      <c r="V43" s="62">
        <f t="shared" si="28"/>
        <v>0.16521147792728111</v>
      </c>
      <c r="W43" s="69">
        <f t="shared" si="28"/>
        <v>6.269047086776855E-2</v>
      </c>
      <c r="X43" s="52">
        <f t="shared" si="28"/>
        <v>0.17692544125871199</v>
      </c>
      <c r="Y43" s="52">
        <f t="shared" si="28"/>
        <v>0.19947305796142131</v>
      </c>
      <c r="Z43" s="52">
        <f t="shared" si="28"/>
        <v>0.30528920403768367</v>
      </c>
      <c r="AA43" s="62">
        <f t="shared" si="28"/>
        <v>0.14692776322295834</v>
      </c>
    </row>
    <row r="44" spans="1:27" x14ac:dyDescent="0.25">
      <c r="A44" s="17">
        <v>13</v>
      </c>
      <c r="B44" s="22" t="s">
        <v>79</v>
      </c>
      <c r="C44" s="69">
        <f t="shared" ref="C44:AA44" si="29">C22/SUM(C$10:C$24)</f>
        <v>2.0594577419736235E-2</v>
      </c>
      <c r="D44" s="52">
        <f t="shared" si="29"/>
        <v>1.0989041516879449E-2</v>
      </c>
      <c r="E44" s="52">
        <f t="shared" si="29"/>
        <v>1.7012024890038519E-2</v>
      </c>
      <c r="F44" s="52">
        <f t="shared" si="29"/>
        <v>1.7790644289251825E-2</v>
      </c>
      <c r="G44" s="62">
        <f t="shared" si="29"/>
        <v>1.5437811416676571E-2</v>
      </c>
      <c r="H44" s="69">
        <f t="shared" si="29"/>
        <v>1.6724159918523409E-2</v>
      </c>
      <c r="I44" s="52">
        <f t="shared" si="29"/>
        <v>8.8465626511433151E-3</v>
      </c>
      <c r="J44" s="52">
        <f t="shared" si="29"/>
        <v>1.6208648529835206E-2</v>
      </c>
      <c r="K44" s="52">
        <f t="shared" si="29"/>
        <v>1.4623142309059175E-2</v>
      </c>
      <c r="L44" s="62">
        <f t="shared" si="29"/>
        <v>1.272805825015897E-2</v>
      </c>
      <c r="M44" s="69">
        <f t="shared" si="29"/>
        <v>1.552499211995126E-2</v>
      </c>
      <c r="N44" s="52">
        <f t="shared" si="29"/>
        <v>6.5199016804793376E-3</v>
      </c>
      <c r="O44" s="52">
        <f t="shared" si="29"/>
        <v>1.30077198441491E-2</v>
      </c>
      <c r="P44" s="52">
        <f t="shared" si="29"/>
        <v>1.4216771595093559E-2</v>
      </c>
      <c r="Q44" s="62">
        <f t="shared" si="29"/>
        <v>1.0873912871452441E-2</v>
      </c>
      <c r="R44" s="69">
        <f t="shared" si="29"/>
        <v>1.8575676643281372E-2</v>
      </c>
      <c r="S44" s="52">
        <f t="shared" si="29"/>
        <v>9.8700987010220068E-3</v>
      </c>
      <c r="T44" s="52">
        <f t="shared" si="29"/>
        <v>1.6592958661142767E-2</v>
      </c>
      <c r="U44" s="52">
        <f t="shared" si="29"/>
        <v>1.6145444174350994E-2</v>
      </c>
      <c r="V44" s="62">
        <f t="shared" si="29"/>
        <v>1.4023909674917606E-2</v>
      </c>
      <c r="W44" s="69">
        <f t="shared" si="29"/>
        <v>1.7932361879457244E-2</v>
      </c>
      <c r="X44" s="52">
        <f t="shared" si="29"/>
        <v>8.6539907453074029E-3</v>
      </c>
      <c r="Y44" s="52">
        <f t="shared" si="29"/>
        <v>1.4943724723969803E-2</v>
      </c>
      <c r="Z44" s="52">
        <f t="shared" si="29"/>
        <v>1.5917270950740876E-2</v>
      </c>
      <c r="AA44" s="62">
        <f t="shared" si="29"/>
        <v>1.3050884428829674E-2</v>
      </c>
    </row>
    <row r="45" spans="1:27" x14ac:dyDescent="0.25">
      <c r="A45" s="17">
        <v>14</v>
      </c>
      <c r="B45" s="22" t="s">
        <v>80</v>
      </c>
      <c r="C45" s="69">
        <f t="shared" ref="C45:AA45" si="30">C23/SUM(C$10:C$24)</f>
        <v>3.1082269988755448E-2</v>
      </c>
      <c r="D45" s="52">
        <f t="shared" si="30"/>
        <v>6.3692455692223232E-2</v>
      </c>
      <c r="E45" s="52">
        <f t="shared" si="30"/>
        <v>7.3355710146996184E-2</v>
      </c>
      <c r="F45" s="52">
        <f t="shared" si="30"/>
        <v>7.4523740696473481E-2</v>
      </c>
      <c r="G45" s="62">
        <f t="shared" si="30"/>
        <v>5.3714701935784412E-2</v>
      </c>
      <c r="H45" s="69">
        <f t="shared" si="30"/>
        <v>2.2175758743432097E-2</v>
      </c>
      <c r="I45" s="52">
        <f t="shared" si="30"/>
        <v>4.8461240792922064E-2</v>
      </c>
      <c r="J45" s="52">
        <f t="shared" si="30"/>
        <v>4.6930115736972512E-2</v>
      </c>
      <c r="K45" s="52">
        <f t="shared" si="30"/>
        <v>6.2185602439536906E-2</v>
      </c>
      <c r="L45" s="62">
        <f t="shared" si="30"/>
        <v>3.9890868165660238E-2</v>
      </c>
      <c r="M45" s="69">
        <f t="shared" si="30"/>
        <v>1.8547810057066436E-2</v>
      </c>
      <c r="N45" s="52">
        <f t="shared" si="30"/>
        <v>3.3696091040813406E-2</v>
      </c>
      <c r="O45" s="52">
        <f t="shared" si="30"/>
        <v>3.4438403586967453E-2</v>
      </c>
      <c r="P45" s="52">
        <f t="shared" si="30"/>
        <v>3.7421709638762193E-2</v>
      </c>
      <c r="Q45" s="62">
        <f t="shared" si="30"/>
        <v>2.8576239715997404E-2</v>
      </c>
      <c r="R45" s="69">
        <f t="shared" si="30"/>
        <v>2.643642429819295E-2</v>
      </c>
      <c r="S45" s="52">
        <f t="shared" si="30"/>
        <v>5.5737717486440207E-2</v>
      </c>
      <c r="T45" s="52">
        <f t="shared" si="30"/>
        <v>5.9571293845606881E-2</v>
      </c>
      <c r="U45" s="52">
        <f t="shared" si="30"/>
        <v>6.8115313296930116E-2</v>
      </c>
      <c r="V45" s="62">
        <f t="shared" si="30"/>
        <v>4.6501667594917258E-2</v>
      </c>
      <c r="W45" s="69">
        <f t="shared" si="30"/>
        <v>2.4499989181573409E-2</v>
      </c>
      <c r="X45" s="52">
        <f t="shared" si="30"/>
        <v>4.8019857163721917E-2</v>
      </c>
      <c r="Y45" s="52">
        <f t="shared" si="30"/>
        <v>5.3254176747665478E-2</v>
      </c>
      <c r="Z45" s="52">
        <f t="shared" si="30"/>
        <v>5.5075382644511055E-2</v>
      </c>
      <c r="AA45" s="62">
        <f t="shared" si="30"/>
        <v>4.0567241861727804E-2</v>
      </c>
    </row>
    <row r="46" spans="1:27" ht="15.75" thickBot="1" x14ac:dyDescent="0.3">
      <c r="A46" s="17">
        <v>15</v>
      </c>
      <c r="B46" s="28" t="s">
        <v>81</v>
      </c>
      <c r="C46" s="70">
        <f t="shared" ref="C46:AA46" si="31">C24/SUM(C$10:C$24)</f>
        <v>6.2311377199521338E-3</v>
      </c>
      <c r="D46" s="71">
        <f t="shared" si="31"/>
        <v>7.0625752341368997E-3</v>
      </c>
      <c r="E46" s="71">
        <f t="shared" si="31"/>
        <v>3.0452230445959929E-2</v>
      </c>
      <c r="F46" s="71">
        <f t="shared" si="31"/>
        <v>5.6822368455594022E-3</v>
      </c>
      <c r="G46" s="63">
        <f t="shared" si="31"/>
        <v>8.8477310476309419E-3</v>
      </c>
      <c r="H46" s="70">
        <f t="shared" si="31"/>
        <v>7.3656472089121917E-3</v>
      </c>
      <c r="I46" s="71">
        <f t="shared" si="31"/>
        <v>7.7640416134728499E-3</v>
      </c>
      <c r="J46" s="71">
        <f t="shared" si="31"/>
        <v>2.5886562422909747E-2</v>
      </c>
      <c r="K46" s="71">
        <f t="shared" si="31"/>
        <v>3.6971718288900998E-3</v>
      </c>
      <c r="L46" s="63">
        <f t="shared" si="31"/>
        <v>9.0311216501863592E-3</v>
      </c>
      <c r="M46" s="70">
        <f t="shared" si="31"/>
        <v>6.1685646886561153E-3</v>
      </c>
      <c r="N46" s="71">
        <f t="shared" si="31"/>
        <v>6.7759703263652821E-3</v>
      </c>
      <c r="O46" s="71">
        <f t="shared" si="31"/>
        <v>2.0245719757369853E-2</v>
      </c>
      <c r="P46" s="71">
        <f t="shared" si="31"/>
        <v>6.4283355616801645E-3</v>
      </c>
      <c r="Q46" s="63">
        <f t="shared" si="31"/>
        <v>7.7547459496115781E-3</v>
      </c>
      <c r="R46" s="70">
        <f t="shared" si="31"/>
        <v>6.82292454590544E-3</v>
      </c>
      <c r="S46" s="71">
        <f t="shared" si="31"/>
        <v>7.4289269299580903E-3</v>
      </c>
      <c r="T46" s="71">
        <f t="shared" si="31"/>
        <v>2.8070635249002225E-2</v>
      </c>
      <c r="U46" s="71">
        <f t="shared" si="31"/>
        <v>4.651194335110416E-3</v>
      </c>
      <c r="V46" s="63">
        <f t="shared" si="31"/>
        <v>8.9434210520118809E-3</v>
      </c>
      <c r="W46" s="70">
        <f t="shared" si="31"/>
        <v>6.1982784451854803E-3</v>
      </c>
      <c r="X46" s="71">
        <f t="shared" si="31"/>
        <v>6.9128289662806859E-3</v>
      </c>
      <c r="Y46" s="71">
        <f t="shared" si="31"/>
        <v>2.5180372405608234E-2</v>
      </c>
      <c r="Z46" s="71">
        <f t="shared" si="31"/>
        <v>6.0733312023792622E-3</v>
      </c>
      <c r="AA46" s="63">
        <f t="shared" si="31"/>
        <v>8.2760979138254281E-3</v>
      </c>
    </row>
    <row r="47" spans="1:27" ht="15.75" thickBot="1" x14ac:dyDescent="0.3">
      <c r="B47" s="32" t="s">
        <v>127</v>
      </c>
      <c r="C47" s="72">
        <f t="shared" ref="C47:AA47" si="32">SUM(C32:C46)</f>
        <v>0.99999999999999967</v>
      </c>
      <c r="D47" s="73">
        <f t="shared" si="32"/>
        <v>0.99999999999999978</v>
      </c>
      <c r="E47" s="73">
        <f t="shared" si="32"/>
        <v>0.99999999999999978</v>
      </c>
      <c r="F47" s="73">
        <f t="shared" si="32"/>
        <v>0.99999999999999989</v>
      </c>
      <c r="G47" s="64">
        <f t="shared" si="32"/>
        <v>0.99999999999999989</v>
      </c>
      <c r="H47" s="72">
        <f t="shared" si="32"/>
        <v>1.0000000000000002</v>
      </c>
      <c r="I47" s="73">
        <f t="shared" si="32"/>
        <v>1</v>
      </c>
      <c r="J47" s="73">
        <f t="shared" si="32"/>
        <v>0.99999999999999989</v>
      </c>
      <c r="K47" s="73">
        <f t="shared" si="32"/>
        <v>0.99999999999999978</v>
      </c>
      <c r="L47" s="64">
        <f t="shared" si="32"/>
        <v>1</v>
      </c>
      <c r="M47" s="72">
        <f t="shared" si="32"/>
        <v>1</v>
      </c>
      <c r="N47" s="73">
        <f t="shared" si="32"/>
        <v>0.99999999999999978</v>
      </c>
      <c r="O47" s="73">
        <f t="shared" si="32"/>
        <v>0.99999999999999989</v>
      </c>
      <c r="P47" s="73">
        <f t="shared" si="32"/>
        <v>1</v>
      </c>
      <c r="Q47" s="64">
        <f t="shared" si="32"/>
        <v>0.99999999999999989</v>
      </c>
      <c r="R47" s="72">
        <f t="shared" si="32"/>
        <v>1</v>
      </c>
      <c r="S47" s="73">
        <f t="shared" si="32"/>
        <v>0.99999999999999989</v>
      </c>
      <c r="T47" s="73">
        <f t="shared" si="32"/>
        <v>1</v>
      </c>
      <c r="U47" s="73">
        <f t="shared" si="32"/>
        <v>1.0000000000000004</v>
      </c>
      <c r="V47" s="64">
        <f t="shared" si="32"/>
        <v>1</v>
      </c>
      <c r="W47" s="72">
        <f t="shared" si="32"/>
        <v>1</v>
      </c>
      <c r="X47" s="73">
        <f t="shared" si="32"/>
        <v>1</v>
      </c>
      <c r="Y47" s="73">
        <f t="shared" si="32"/>
        <v>1</v>
      </c>
      <c r="Z47" s="73">
        <f t="shared" si="32"/>
        <v>1</v>
      </c>
      <c r="AA47" s="64">
        <f t="shared" si="32"/>
        <v>1</v>
      </c>
    </row>
  </sheetData>
  <mergeCells count="20">
    <mergeCell ref="R29:V29"/>
    <mergeCell ref="W29:AA29"/>
    <mergeCell ref="C30:G30"/>
    <mergeCell ref="H30:L30"/>
    <mergeCell ref="M30:Q30"/>
    <mergeCell ref="R30:V30"/>
    <mergeCell ref="W30:AA30"/>
    <mergeCell ref="C8:G8"/>
    <mergeCell ref="H8:L8"/>
    <mergeCell ref="M8:Q8"/>
    <mergeCell ref="C7:G7"/>
    <mergeCell ref="C29:G29"/>
    <mergeCell ref="H29:L29"/>
    <mergeCell ref="M29:Q29"/>
    <mergeCell ref="R7:V7"/>
    <mergeCell ref="W7:AA7"/>
    <mergeCell ref="R8:V8"/>
    <mergeCell ref="W8:AA8"/>
    <mergeCell ref="H7:L7"/>
    <mergeCell ref="M7:Q7"/>
  </mergeCells>
  <conditionalFormatting sqref="C10:Q25">
    <cfRule type="containsBlanks" dxfId="3" priority="7">
      <formula>LEN(TRIM(C10))=0</formula>
    </cfRule>
  </conditionalFormatting>
  <conditionalFormatting sqref="R10:AA25">
    <cfRule type="containsBlanks" dxfId="2" priority="5">
      <formula>LEN(TRIM(R10))=0</formula>
    </cfRule>
  </conditionalFormatting>
  <conditionalFormatting sqref="C32:Q47">
    <cfRule type="containsBlanks" dxfId="1" priority="2">
      <formula>LEN(TRIM(C32))=0</formula>
    </cfRule>
  </conditionalFormatting>
  <conditionalFormatting sqref="R32:AA47">
    <cfRule type="containsBlanks" dxfId="0" priority="1">
      <formula>LEN(TRIM(R32))=0</formula>
    </cfRule>
  </conditionalFormatting>
  <pageMargins left="0.7" right="0.7" top="0.75" bottom="0.75" header="0.3" footer="0.3"/>
  <ignoredErrors>
    <ignoredError sqref="C15:G15 M15:Q15 H15:L15"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D372B-12A3-420E-8D95-9061C1356FFB}">
  <dimension ref="A1:J18"/>
  <sheetViews>
    <sheetView workbookViewId="0">
      <selection activeCell="C2" sqref="C2:E2"/>
    </sheetView>
  </sheetViews>
  <sheetFormatPr defaultColWidth="9.140625" defaultRowHeight="15" x14ac:dyDescent="0.25"/>
  <cols>
    <col min="1" max="1" width="9.28515625" style="17" bestFit="1" customWidth="1"/>
    <col min="2" max="2" width="40.85546875" style="17" bestFit="1" customWidth="1"/>
    <col min="3" max="3" width="34.28515625" style="17" bestFit="1" customWidth="1"/>
    <col min="4" max="4" width="14.42578125" style="17" customWidth="1"/>
    <col min="5" max="5" width="9.140625" style="17"/>
    <col min="6" max="6" width="3.28515625" style="17" bestFit="1" customWidth="1"/>
    <col min="7" max="7" width="71.28515625" style="17" bestFit="1" customWidth="1"/>
    <col min="8" max="10" width="14.7109375" style="17" customWidth="1"/>
    <col min="11" max="16384" width="9.140625" style="17"/>
  </cols>
  <sheetData>
    <row r="1" spans="1:10" x14ac:dyDescent="0.25">
      <c r="B1" s="44" t="s">
        <v>98</v>
      </c>
    </row>
    <row r="2" spans="1:10" ht="45" x14ac:dyDescent="0.25">
      <c r="B2" s="49" t="s">
        <v>99</v>
      </c>
      <c r="C2" s="49" t="s">
        <v>100</v>
      </c>
      <c r="D2" s="49" t="s">
        <v>101</v>
      </c>
      <c r="G2" s="45" t="s">
        <v>102</v>
      </c>
      <c r="H2" s="50" t="s">
        <v>100</v>
      </c>
      <c r="I2" s="50" t="s">
        <v>103</v>
      </c>
      <c r="J2" s="50" t="s">
        <v>104</v>
      </c>
    </row>
    <row r="3" spans="1:10" x14ac:dyDescent="0.25">
      <c r="A3" s="17">
        <v>5</v>
      </c>
      <c r="B3" s="51" t="s">
        <v>105</v>
      </c>
      <c r="C3" s="51">
        <v>31682</v>
      </c>
      <c r="D3" s="52">
        <v>9.1266402717539094E-3</v>
      </c>
      <c r="F3" s="17">
        <v>5</v>
      </c>
      <c r="G3" s="46" t="s">
        <v>71</v>
      </c>
      <c r="H3" s="51">
        <f>SUM(C3:C4)</f>
        <v>53631</v>
      </c>
      <c r="I3" s="52">
        <f>H3/SUM($H$3:$H$7)</f>
        <v>0.53798852419548993</v>
      </c>
      <c r="J3" s="52">
        <f>SUM(D3:D4)</f>
        <v>1.5449493226893311E-2</v>
      </c>
    </row>
    <row r="4" spans="1:10" x14ac:dyDescent="0.25">
      <c r="A4" s="17">
        <v>5</v>
      </c>
      <c r="B4" s="51" t="s">
        <v>106</v>
      </c>
      <c r="C4" s="51">
        <v>21949</v>
      </c>
      <c r="D4" s="52">
        <v>6.3228529551394028E-3</v>
      </c>
      <c r="F4" s="17">
        <v>6</v>
      </c>
      <c r="G4" s="47" t="s">
        <v>72</v>
      </c>
      <c r="H4" s="51">
        <f>SUM(C5:C6)</f>
        <v>32178</v>
      </c>
      <c r="I4" s="52">
        <f>H4/SUM($H$3:$H$7)</f>
        <v>0.32278709573870473</v>
      </c>
      <c r="J4" s="52">
        <f>SUM(D5:D6)</f>
        <v>9.2695230940122875E-3</v>
      </c>
    </row>
    <row r="5" spans="1:10" x14ac:dyDescent="0.25">
      <c r="A5" s="17">
        <v>6</v>
      </c>
      <c r="B5" s="51" t="s">
        <v>107</v>
      </c>
      <c r="C5" s="51">
        <v>3057</v>
      </c>
      <c r="D5" s="52">
        <v>8.8063062024972233E-4</v>
      </c>
      <c r="F5" s="17">
        <v>7</v>
      </c>
      <c r="G5" s="46" t="s">
        <v>73</v>
      </c>
      <c r="H5" s="51">
        <f>C7</f>
        <v>2806</v>
      </c>
      <c r="I5" s="52">
        <f>H5/SUM($H$3:$H$7)</f>
        <v>2.8147821202150709E-2</v>
      </c>
      <c r="J5" s="52">
        <f>D7</f>
        <v>8.0832499850203487E-4</v>
      </c>
    </row>
    <row r="6" spans="1:10" x14ac:dyDescent="0.25">
      <c r="A6" s="17">
        <v>6</v>
      </c>
      <c r="B6" s="51" t="s">
        <v>108</v>
      </c>
      <c r="C6" s="51">
        <v>29121</v>
      </c>
      <c r="D6" s="52">
        <v>8.3888924737625659E-3</v>
      </c>
      <c r="F6" s="17">
        <v>8</v>
      </c>
      <c r="G6" s="46" t="s">
        <v>74</v>
      </c>
      <c r="H6" s="51">
        <f>C8</f>
        <v>6653</v>
      </c>
      <c r="I6" s="52">
        <f>H6/SUM($H$3:$H$7)</f>
        <v>6.6738223256560467E-2</v>
      </c>
      <c r="J6" s="52">
        <f>D8</f>
        <v>1.9165310816229644E-3</v>
      </c>
    </row>
    <row r="7" spans="1:10" x14ac:dyDescent="0.25">
      <c r="A7" s="17">
        <v>7</v>
      </c>
      <c r="B7" s="51" t="s">
        <v>109</v>
      </c>
      <c r="C7" s="51">
        <v>2806</v>
      </c>
      <c r="D7" s="52">
        <v>8.0832499850203487E-4</v>
      </c>
      <c r="F7" s="17">
        <v>9</v>
      </c>
      <c r="G7" s="46" t="s">
        <v>75</v>
      </c>
      <c r="H7" s="51">
        <f>SUM(C9:C10)</f>
        <v>4420</v>
      </c>
      <c r="I7" s="52">
        <f>H7/SUM($H$3:$H$7)</f>
        <v>4.4338335607094131E-2</v>
      </c>
      <c r="J7" s="52">
        <f>SUM(D9:D10)</f>
        <v>1.2732703112540965E-3</v>
      </c>
    </row>
    <row r="8" spans="1:10" x14ac:dyDescent="0.25">
      <c r="A8" s="17">
        <v>8</v>
      </c>
      <c r="B8" s="51" t="s">
        <v>110</v>
      </c>
      <c r="C8" s="51">
        <v>6653</v>
      </c>
      <c r="D8" s="52">
        <v>1.9165310816229644E-3</v>
      </c>
      <c r="G8" s="48"/>
      <c r="H8" s="51"/>
      <c r="I8" s="52"/>
      <c r="J8" s="52"/>
    </row>
    <row r="9" spans="1:10" x14ac:dyDescent="0.25">
      <c r="A9" s="17">
        <v>9</v>
      </c>
      <c r="B9" s="51" t="s">
        <v>111</v>
      </c>
      <c r="C9" s="51">
        <v>4009</v>
      </c>
      <c r="D9" s="52">
        <v>1.1548734565198354E-3</v>
      </c>
      <c r="F9" s="17">
        <v>11</v>
      </c>
      <c r="G9" s="46" t="s">
        <v>77</v>
      </c>
      <c r="H9" s="51">
        <f>C11</f>
        <v>20735</v>
      </c>
      <c r="I9" s="52">
        <f>H9/SUM($H$9:$H$12)</f>
        <v>7.1281093304493169E-3</v>
      </c>
      <c r="J9" s="52">
        <f>D11</f>
        <v>5.9731357248537752E-3</v>
      </c>
    </row>
    <row r="10" spans="1:10" x14ac:dyDescent="0.25">
      <c r="A10" s="17">
        <v>9</v>
      </c>
      <c r="B10" s="51" t="s">
        <v>112</v>
      </c>
      <c r="C10" s="51">
        <v>411</v>
      </c>
      <c r="D10" s="52">
        <v>1.18396854734261E-4</v>
      </c>
      <c r="F10" s="17">
        <v>12</v>
      </c>
      <c r="G10" s="46" t="s">
        <v>78</v>
      </c>
      <c r="H10" s="51">
        <f>C12</f>
        <v>1712170</v>
      </c>
      <c r="I10" s="52">
        <f>H10/SUM($H$9:$H$12)</f>
        <v>0.58859585012372351</v>
      </c>
      <c r="J10" s="52">
        <f>D12</f>
        <v>0.49322516489138601</v>
      </c>
    </row>
    <row r="11" spans="1:10" x14ac:dyDescent="0.25">
      <c r="A11" s="17">
        <v>11</v>
      </c>
      <c r="B11" s="51" t="s">
        <v>113</v>
      </c>
      <c r="C11" s="51">
        <v>20735</v>
      </c>
      <c r="D11" s="52">
        <v>5.9731357248537752E-3</v>
      </c>
      <c r="F11" s="17">
        <v>13</v>
      </c>
      <c r="G11" s="46" t="s">
        <v>79</v>
      </c>
      <c r="H11" s="51">
        <f>SUM(C13:C14)</f>
        <v>916803</v>
      </c>
      <c r="I11" s="52">
        <f>H11/SUM($H$9:$H$12)</f>
        <v>0.31517106431077524</v>
      </c>
      <c r="J11" s="52">
        <f>SUM(D13:D14)</f>
        <v>0.26410362922368535</v>
      </c>
    </row>
    <row r="12" spans="1:10" x14ac:dyDescent="0.25">
      <c r="A12" s="17">
        <v>12</v>
      </c>
      <c r="B12" s="51" t="s">
        <v>114</v>
      </c>
      <c r="C12" s="51">
        <v>1712170</v>
      </c>
      <c r="D12" s="52">
        <v>0.49322516489138601</v>
      </c>
      <c r="F12" s="17">
        <v>14</v>
      </c>
      <c r="G12" s="46" t="s">
        <v>80</v>
      </c>
      <c r="H12" s="51">
        <f>SUM(C15:C16)</f>
        <v>259198</v>
      </c>
      <c r="I12" s="52">
        <f>H12/SUM($H$9:$H$12)</f>
        <v>8.9104976235051939E-2</v>
      </c>
      <c r="J12" s="52">
        <f>SUM(D15:D16)</f>
        <v>7.4667221297836942E-2</v>
      </c>
    </row>
    <row r="13" spans="1:10" x14ac:dyDescent="0.25">
      <c r="A13" s="17">
        <v>13</v>
      </c>
      <c r="B13" s="51" t="s">
        <v>115</v>
      </c>
      <c r="C13" s="51">
        <v>24</v>
      </c>
      <c r="D13" s="52">
        <v>6.9136849479860439E-6</v>
      </c>
      <c r="G13" s="48" t="s">
        <v>116</v>
      </c>
      <c r="H13" s="51">
        <f>C17</f>
        <v>462782</v>
      </c>
      <c r="I13" s="52"/>
      <c r="J13" s="52">
        <f>D17</f>
        <v>0.13331370614995322</v>
      </c>
    </row>
    <row r="14" spans="1:10" x14ac:dyDescent="0.25">
      <c r="A14" s="17">
        <v>13</v>
      </c>
      <c r="B14" s="51" t="s">
        <v>117</v>
      </c>
      <c r="C14" s="51">
        <v>916779</v>
      </c>
      <c r="D14" s="52">
        <v>0.26409671553873737</v>
      </c>
    </row>
    <row r="15" spans="1:10" x14ac:dyDescent="0.25">
      <c r="A15" s="17">
        <v>14</v>
      </c>
      <c r="B15" s="51" t="s">
        <v>118</v>
      </c>
      <c r="C15" s="51">
        <v>2671</v>
      </c>
      <c r="D15" s="52">
        <v>7.6943552066961339E-4</v>
      </c>
    </row>
    <row r="16" spans="1:10" x14ac:dyDescent="0.25">
      <c r="A16" s="17">
        <v>14</v>
      </c>
      <c r="B16" s="51" t="s">
        <v>119</v>
      </c>
      <c r="C16" s="51">
        <v>256527</v>
      </c>
      <c r="D16" s="52">
        <v>7.3897785777167324E-2</v>
      </c>
    </row>
    <row r="17" spans="2:4" x14ac:dyDescent="0.25">
      <c r="B17" s="51" t="s">
        <v>120</v>
      </c>
      <c r="C17" s="51">
        <v>462782</v>
      </c>
      <c r="D17" s="52">
        <v>0.13331370614995322</v>
      </c>
    </row>
    <row r="18" spans="2:4" x14ac:dyDescent="0.25">
      <c r="B18" s="51" t="s">
        <v>121</v>
      </c>
      <c r="C18" s="51">
        <v>3471376</v>
      </c>
      <c r="D18" s="53">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5"/>
  <sheetViews>
    <sheetView workbookViewId="0">
      <pane xSplit="2" ySplit="5" topLeftCell="C54" activePane="bottomRight" state="frozen"/>
      <selection activeCell="D4" sqref="D4"/>
      <selection pane="topRight" activeCell="D4" sqref="D4"/>
      <selection pane="bottomLeft" activeCell="D4" sqref="D4"/>
      <selection pane="bottomRight" activeCell="D4" sqref="D4"/>
    </sheetView>
  </sheetViews>
  <sheetFormatPr defaultColWidth="12" defaultRowHeight="12.75" x14ac:dyDescent="0.2"/>
  <cols>
    <col min="1" max="1" width="28.5703125" style="16" customWidth="1"/>
    <col min="2" max="2" width="28.5703125" customWidth="1"/>
    <col min="3" max="3" width="15.28515625" style="5" bestFit="1" customWidth="1"/>
  </cols>
  <sheetData>
    <row r="1" spans="1:3" x14ac:dyDescent="0.2">
      <c r="A1" s="279" t="s">
        <v>54</v>
      </c>
      <c r="B1" s="280"/>
      <c r="C1" s="280"/>
    </row>
    <row r="4" spans="1:3" ht="21.75" x14ac:dyDescent="0.2">
      <c r="A4" s="14" t="s">
        <v>1</v>
      </c>
      <c r="B4" s="1" t="s">
        <v>1</v>
      </c>
      <c r="C4" s="6" t="s">
        <v>21</v>
      </c>
    </row>
    <row r="5" spans="1:3" x14ac:dyDescent="0.2">
      <c r="A5" s="15" t="s">
        <v>0</v>
      </c>
      <c r="B5" s="2" t="s">
        <v>0</v>
      </c>
      <c r="C5" s="7"/>
    </row>
    <row r="6" spans="1:3" x14ac:dyDescent="0.2">
      <c r="A6" s="281" t="s">
        <v>29</v>
      </c>
      <c r="B6" s="131" t="s">
        <v>57</v>
      </c>
      <c r="C6" s="132">
        <v>106</v>
      </c>
    </row>
    <row r="7" spans="1:3" x14ac:dyDescent="0.2">
      <c r="A7" s="281"/>
      <c r="B7" s="3" t="s">
        <v>39</v>
      </c>
      <c r="C7" s="8">
        <v>52.383335000000002</v>
      </c>
    </row>
    <row r="8" spans="1:3" x14ac:dyDescent="0.2">
      <c r="A8" s="281"/>
      <c r="B8" s="4"/>
      <c r="C8" s="9"/>
    </row>
    <row r="9" spans="1:3" x14ac:dyDescent="0.2">
      <c r="A9" s="281" t="s">
        <v>2</v>
      </c>
      <c r="B9" s="131" t="s">
        <v>57</v>
      </c>
      <c r="C9" s="132">
        <v>106</v>
      </c>
    </row>
    <row r="10" spans="1:3" x14ac:dyDescent="0.2">
      <c r="A10" s="281"/>
      <c r="B10" s="3" t="s">
        <v>36</v>
      </c>
      <c r="C10" s="8">
        <v>240.83018867924528</v>
      </c>
    </row>
    <row r="11" spans="1:3" x14ac:dyDescent="0.2">
      <c r="A11" s="281"/>
      <c r="B11" s="3"/>
      <c r="C11" s="10"/>
    </row>
    <row r="12" spans="1:3" x14ac:dyDescent="0.2">
      <c r="A12" s="281"/>
      <c r="B12" s="133" t="s">
        <v>38</v>
      </c>
      <c r="C12" s="11"/>
    </row>
    <row r="13" spans="1:3" x14ac:dyDescent="0.2">
      <c r="A13" s="281"/>
      <c r="B13" s="3" t="s">
        <v>41</v>
      </c>
      <c r="C13" s="12">
        <v>86.443396226415089</v>
      </c>
    </row>
    <row r="14" spans="1:3" x14ac:dyDescent="0.2">
      <c r="A14" s="281"/>
      <c r="B14" s="3" t="s">
        <v>42</v>
      </c>
      <c r="C14" s="8">
        <v>98.745283018867923</v>
      </c>
    </row>
    <row r="15" spans="1:3" x14ac:dyDescent="0.2">
      <c r="A15" s="281"/>
      <c r="B15" s="3" t="s">
        <v>58</v>
      </c>
      <c r="C15" s="12">
        <v>55.641509433962263</v>
      </c>
    </row>
    <row r="16" spans="1:3" x14ac:dyDescent="0.2">
      <c r="A16" s="281"/>
      <c r="B16" s="3"/>
      <c r="C16" s="11"/>
    </row>
    <row r="17" spans="1:3" x14ac:dyDescent="0.2">
      <c r="A17" s="281"/>
      <c r="B17" s="133" t="s">
        <v>56</v>
      </c>
      <c r="C17" s="10"/>
    </row>
    <row r="18" spans="1:3" x14ac:dyDescent="0.2">
      <c r="A18" s="281"/>
      <c r="B18" s="3" t="s">
        <v>41</v>
      </c>
      <c r="C18" s="8">
        <v>120.08101076544548</v>
      </c>
    </row>
    <row r="19" spans="1:3" x14ac:dyDescent="0.2">
      <c r="A19" s="281"/>
      <c r="B19" s="3" t="s">
        <v>42</v>
      </c>
      <c r="C19" s="12">
        <v>121.4873743250521</v>
      </c>
    </row>
    <row r="20" spans="1:3" x14ac:dyDescent="0.2">
      <c r="A20" s="281"/>
      <c r="B20" s="3" t="s">
        <v>58</v>
      </c>
      <c r="C20" s="8">
        <v>84.400540359277358</v>
      </c>
    </row>
    <row r="21" spans="1:3" x14ac:dyDescent="0.2">
      <c r="A21" s="281"/>
      <c r="B21" s="3"/>
      <c r="C21" s="10"/>
    </row>
    <row r="22" spans="1:3" x14ac:dyDescent="0.2">
      <c r="A22" s="281"/>
      <c r="B22" s="133" t="s">
        <v>40</v>
      </c>
      <c r="C22" s="11"/>
    </row>
    <row r="23" spans="1:3" x14ac:dyDescent="0.2">
      <c r="A23" s="281"/>
      <c r="B23" s="3" t="s">
        <v>41</v>
      </c>
      <c r="C23" s="12">
        <v>50</v>
      </c>
    </row>
    <row r="24" spans="1:3" x14ac:dyDescent="0.2">
      <c r="A24" s="281"/>
      <c r="B24" s="3" t="s">
        <v>42</v>
      </c>
      <c r="C24" s="8">
        <v>70</v>
      </c>
    </row>
    <row r="25" spans="1:3" x14ac:dyDescent="0.2">
      <c r="A25" s="281"/>
      <c r="B25" s="3" t="s">
        <v>58</v>
      </c>
      <c r="C25" s="12">
        <v>30</v>
      </c>
    </row>
    <row r="26" spans="1:3" x14ac:dyDescent="0.2">
      <c r="A26" s="281"/>
      <c r="B26" s="3"/>
      <c r="C26" s="11"/>
    </row>
    <row r="27" spans="1:3" x14ac:dyDescent="0.2">
      <c r="A27" s="281"/>
      <c r="B27" s="133" t="s">
        <v>35</v>
      </c>
      <c r="C27" s="10"/>
    </row>
    <row r="28" spans="1:3" x14ac:dyDescent="0.2">
      <c r="A28" s="281"/>
      <c r="B28" s="3" t="s">
        <v>41</v>
      </c>
      <c r="C28" s="8">
        <v>0.35893920401128171</v>
      </c>
    </row>
    <row r="29" spans="1:3" x14ac:dyDescent="0.2">
      <c r="A29" s="281"/>
      <c r="B29" s="3" t="s">
        <v>42</v>
      </c>
      <c r="C29" s="12">
        <v>0.41002036979003448</v>
      </c>
    </row>
    <row r="30" spans="1:3" x14ac:dyDescent="0.2">
      <c r="A30" s="281"/>
      <c r="B30" s="3" t="s">
        <v>58</v>
      </c>
      <c r="C30" s="8">
        <v>0.23104042619868378</v>
      </c>
    </row>
    <row r="31" spans="1:3" x14ac:dyDescent="0.2">
      <c r="A31" s="281"/>
      <c r="B31" s="3"/>
      <c r="C31" s="10"/>
    </row>
    <row r="32" spans="1:3" ht="21" x14ac:dyDescent="0.2">
      <c r="A32" s="281"/>
      <c r="B32" s="133" t="s">
        <v>55</v>
      </c>
      <c r="C32" s="11"/>
    </row>
    <row r="33" spans="1:3" x14ac:dyDescent="0.2">
      <c r="A33" s="281"/>
      <c r="B33" s="3" t="s">
        <v>41</v>
      </c>
      <c r="C33" s="12">
        <v>0.49861278365470157</v>
      </c>
    </row>
    <row r="34" spans="1:3" x14ac:dyDescent="0.2">
      <c r="A34" s="281"/>
      <c r="B34" s="3" t="s">
        <v>42</v>
      </c>
      <c r="C34" s="8">
        <v>0.50445243177904742</v>
      </c>
    </row>
    <row r="35" spans="1:3" x14ac:dyDescent="0.2">
      <c r="A35" s="281"/>
      <c r="B35" s="3" t="s">
        <v>58</v>
      </c>
      <c r="C35" s="12">
        <v>0.3504566467441006</v>
      </c>
    </row>
    <row r="36" spans="1:3" x14ac:dyDescent="0.2">
      <c r="A36" s="281"/>
      <c r="B36" s="4"/>
      <c r="C36" s="13"/>
    </row>
    <row r="37" spans="1:3" x14ac:dyDescent="0.2">
      <c r="A37" s="281" t="s">
        <v>3</v>
      </c>
      <c r="B37" s="131" t="s">
        <v>57</v>
      </c>
      <c r="C37" s="132">
        <v>106</v>
      </c>
    </row>
    <row r="38" spans="1:3" x14ac:dyDescent="0.2">
      <c r="A38" s="281"/>
      <c r="B38" s="3" t="s">
        <v>37</v>
      </c>
      <c r="C38" s="8">
        <v>402.17924528301887</v>
      </c>
    </row>
    <row r="39" spans="1:3" x14ac:dyDescent="0.2">
      <c r="A39" s="281"/>
      <c r="B39" s="3"/>
      <c r="C39" s="10"/>
    </row>
    <row r="40" spans="1:3" x14ac:dyDescent="0.2">
      <c r="A40" s="281"/>
      <c r="B40" s="133" t="s">
        <v>38</v>
      </c>
      <c r="C40" s="11"/>
    </row>
    <row r="41" spans="1:3" ht="42" x14ac:dyDescent="0.2">
      <c r="A41" s="281"/>
      <c r="B41" s="3" t="s">
        <v>59</v>
      </c>
      <c r="C41" s="12">
        <v>182.53773584905662</v>
      </c>
    </row>
    <row r="42" spans="1:3" ht="31.5" x14ac:dyDescent="0.2">
      <c r="A42" s="281"/>
      <c r="B42" s="3" t="s">
        <v>60</v>
      </c>
      <c r="C42" s="8">
        <v>200.30188679245282</v>
      </c>
    </row>
    <row r="43" spans="1:3" ht="21" x14ac:dyDescent="0.2">
      <c r="A43" s="281"/>
      <c r="B43" s="3" t="s">
        <v>61</v>
      </c>
      <c r="C43" s="12">
        <v>41.575471698113205</v>
      </c>
    </row>
    <row r="44" spans="1:3" ht="21" x14ac:dyDescent="0.2">
      <c r="A44" s="281"/>
      <c r="B44" s="3" t="s">
        <v>62</v>
      </c>
      <c r="C44" s="8">
        <v>35.39622641509434</v>
      </c>
    </row>
    <row r="45" spans="1:3" x14ac:dyDescent="0.2">
      <c r="A45" s="281"/>
      <c r="B45" s="3"/>
      <c r="C45" s="10"/>
    </row>
    <row r="46" spans="1:3" x14ac:dyDescent="0.2">
      <c r="A46" s="281"/>
      <c r="B46" s="133" t="s">
        <v>56</v>
      </c>
      <c r="C46" s="11"/>
    </row>
    <row r="47" spans="1:3" ht="42" x14ac:dyDescent="0.2">
      <c r="A47" s="281"/>
      <c r="B47" s="3" t="s">
        <v>59</v>
      </c>
      <c r="C47" s="12">
        <v>324.17391494978807</v>
      </c>
    </row>
    <row r="48" spans="1:3" ht="31.5" x14ac:dyDescent="0.2">
      <c r="A48" s="281"/>
      <c r="B48" s="3" t="s">
        <v>60</v>
      </c>
      <c r="C48" s="8">
        <v>240.65827065468028</v>
      </c>
    </row>
    <row r="49" spans="1:3" ht="21" x14ac:dyDescent="0.2">
      <c r="A49" s="281"/>
      <c r="B49" s="3" t="s">
        <v>61</v>
      </c>
      <c r="C49" s="12">
        <v>74.134106039978732</v>
      </c>
    </row>
    <row r="50" spans="1:3" ht="21" x14ac:dyDescent="0.2">
      <c r="A50" s="281"/>
      <c r="B50" s="3" t="s">
        <v>62</v>
      </c>
      <c r="C50" s="8">
        <v>55.742721796154576</v>
      </c>
    </row>
    <row r="51" spans="1:3" x14ac:dyDescent="0.2">
      <c r="A51" s="281"/>
      <c r="B51" s="3"/>
      <c r="C51" s="10"/>
    </row>
    <row r="52" spans="1:3" x14ac:dyDescent="0.2">
      <c r="A52" s="281"/>
      <c r="B52" s="133" t="s">
        <v>40</v>
      </c>
      <c r="C52" s="11"/>
    </row>
    <row r="53" spans="1:3" ht="42" x14ac:dyDescent="0.2">
      <c r="A53" s="281"/>
      <c r="B53" s="3" t="s">
        <v>59</v>
      </c>
      <c r="C53" s="12">
        <v>100</v>
      </c>
    </row>
    <row r="54" spans="1:3" ht="31.5" x14ac:dyDescent="0.2">
      <c r="A54" s="281"/>
      <c r="B54" s="3" t="s">
        <v>60</v>
      </c>
      <c r="C54" s="8">
        <v>145</v>
      </c>
    </row>
    <row r="55" spans="1:3" ht="21" x14ac:dyDescent="0.2">
      <c r="A55" s="281"/>
      <c r="B55" s="3" t="s">
        <v>61</v>
      </c>
      <c r="C55" s="12">
        <v>20</v>
      </c>
    </row>
    <row r="56" spans="1:3" ht="21" x14ac:dyDescent="0.2">
      <c r="A56" s="281"/>
      <c r="B56" s="3" t="s">
        <v>62</v>
      </c>
      <c r="C56" s="8">
        <v>20</v>
      </c>
    </row>
    <row r="57" spans="1:3" x14ac:dyDescent="0.2">
      <c r="A57" s="281"/>
      <c r="B57" s="3"/>
      <c r="C57" s="10"/>
    </row>
    <row r="58" spans="1:3" x14ac:dyDescent="0.2">
      <c r="A58" s="281"/>
      <c r="B58" s="133" t="s">
        <v>35</v>
      </c>
      <c r="C58" s="11"/>
    </row>
    <row r="59" spans="1:3" ht="42" x14ac:dyDescent="0.2">
      <c r="A59" s="281"/>
      <c r="B59" s="3" t="s">
        <v>59</v>
      </c>
      <c r="C59" s="12">
        <v>0.45387159578710329</v>
      </c>
    </row>
    <row r="60" spans="1:3" ht="31.5" x14ac:dyDescent="0.2">
      <c r="A60" s="281"/>
      <c r="B60" s="3" t="s">
        <v>60</v>
      </c>
      <c r="C60" s="8">
        <v>0.49804133142548851</v>
      </c>
    </row>
    <row r="61" spans="1:3" ht="21" x14ac:dyDescent="0.2">
      <c r="A61" s="281"/>
      <c r="B61" s="3" t="s">
        <v>61</v>
      </c>
      <c r="C61" s="12">
        <v>0.10337547793858928</v>
      </c>
    </row>
    <row r="62" spans="1:3" ht="21" x14ac:dyDescent="0.2">
      <c r="A62" s="281"/>
      <c r="B62" s="3" t="s">
        <v>62</v>
      </c>
      <c r="C62" s="8">
        <v>8.8011071755295447E-2</v>
      </c>
    </row>
    <row r="63" spans="1:3" x14ac:dyDescent="0.2">
      <c r="A63" s="281"/>
      <c r="B63" s="3"/>
      <c r="C63" s="10"/>
    </row>
    <row r="64" spans="1:3" ht="21" x14ac:dyDescent="0.2">
      <c r="A64" s="281"/>
      <c r="B64" s="133" t="s">
        <v>55</v>
      </c>
      <c r="C64" s="11"/>
    </row>
    <row r="65" spans="1:3" ht="42" x14ac:dyDescent="0.2">
      <c r="A65" s="281"/>
      <c r="B65" s="3" t="s">
        <v>59</v>
      </c>
      <c r="C65" s="12">
        <v>0.80604337183452268</v>
      </c>
    </row>
    <row r="66" spans="1:3" ht="31.5" x14ac:dyDescent="0.2">
      <c r="A66" s="281"/>
      <c r="B66" s="3" t="s">
        <v>60</v>
      </c>
      <c r="C66" s="8">
        <v>0.59838560412366848</v>
      </c>
    </row>
    <row r="67" spans="1:3" ht="21" x14ac:dyDescent="0.2">
      <c r="A67" s="281"/>
      <c r="B67" s="3" t="s">
        <v>61</v>
      </c>
      <c r="C67" s="12">
        <v>0.18433100889582099</v>
      </c>
    </row>
    <row r="68" spans="1:3" ht="21" x14ac:dyDescent="0.2">
      <c r="A68" s="281"/>
      <c r="B68" s="3" t="s">
        <v>62</v>
      </c>
      <c r="C68" s="8">
        <v>0.13860168680988916</v>
      </c>
    </row>
    <row r="69" spans="1:3" x14ac:dyDescent="0.2">
      <c r="A69" s="281"/>
      <c r="B69" s="4"/>
      <c r="C69" s="9"/>
    </row>
    <row r="70" spans="1:3" x14ac:dyDescent="0.2">
      <c r="A70" s="281" t="s">
        <v>4</v>
      </c>
      <c r="B70" s="131" t="s">
        <v>64</v>
      </c>
      <c r="C70" s="132">
        <v>104</v>
      </c>
    </row>
    <row r="71" spans="1:3" x14ac:dyDescent="0.2">
      <c r="A71" s="281"/>
      <c r="B71" s="134" t="s">
        <v>65</v>
      </c>
      <c r="C71" s="135">
        <v>105.0743503331001</v>
      </c>
    </row>
    <row r="72" spans="1:3" x14ac:dyDescent="0.2">
      <c r="A72" s="281"/>
      <c r="B72" s="133" t="s">
        <v>38</v>
      </c>
      <c r="C72" s="10"/>
    </row>
    <row r="73" spans="1:3" x14ac:dyDescent="0.2">
      <c r="A73" s="281"/>
      <c r="B73" s="133" t="s">
        <v>63</v>
      </c>
      <c r="C73" s="11"/>
    </row>
    <row r="74" spans="1:3" x14ac:dyDescent="0.2">
      <c r="A74" s="281"/>
      <c r="B74" s="3" t="s">
        <v>53</v>
      </c>
      <c r="C74" s="12">
        <v>21.36978497551042</v>
      </c>
    </row>
    <row r="75" spans="1:3" x14ac:dyDescent="0.2">
      <c r="A75" s="281"/>
      <c r="B75" s="3" t="s">
        <v>30</v>
      </c>
      <c r="C75" s="8">
        <v>11.261773493801316</v>
      </c>
    </row>
    <row r="76" spans="1:3" x14ac:dyDescent="0.2">
      <c r="A76" s="281"/>
      <c r="B76" s="3" t="s">
        <v>32</v>
      </c>
      <c r="C76" s="12">
        <v>8.9522599969564531</v>
      </c>
    </row>
    <row r="77" spans="1:3" ht="21" x14ac:dyDescent="0.2">
      <c r="A77" s="281"/>
      <c r="B77" s="3" t="s">
        <v>34</v>
      </c>
      <c r="C77" s="8">
        <v>5.5099950813801861</v>
      </c>
    </row>
    <row r="78" spans="1:3" ht="21" x14ac:dyDescent="0.2">
      <c r="A78" s="281"/>
      <c r="B78" s="3" t="s">
        <v>52</v>
      </c>
      <c r="C78" s="12">
        <v>5.7564033858076824</v>
      </c>
    </row>
    <row r="79" spans="1:3" ht="21" x14ac:dyDescent="0.2">
      <c r="A79" s="281"/>
      <c r="B79" s="3" t="s">
        <v>11</v>
      </c>
      <c r="C79" s="8">
        <v>42.492691808095678</v>
      </c>
    </row>
    <row r="80" spans="1:3" x14ac:dyDescent="0.2">
      <c r="A80" s="281"/>
      <c r="B80" s="3" t="s">
        <v>31</v>
      </c>
      <c r="C80" s="12">
        <v>1.6716709367725446</v>
      </c>
    </row>
    <row r="81" spans="1:3" x14ac:dyDescent="0.2">
      <c r="A81" s="281"/>
      <c r="B81" s="3" t="s">
        <v>46</v>
      </c>
      <c r="C81" s="8">
        <v>4.0736471952400164</v>
      </c>
    </row>
    <row r="82" spans="1:3" x14ac:dyDescent="0.2">
      <c r="A82" s="281"/>
      <c r="B82" s="133" t="s">
        <v>44</v>
      </c>
      <c r="C82" s="10"/>
    </row>
    <row r="83" spans="1:3" x14ac:dyDescent="0.2">
      <c r="A83" s="281"/>
      <c r="B83" s="3" t="s">
        <v>43</v>
      </c>
      <c r="C83" s="8">
        <v>9.7846597707349954</v>
      </c>
    </row>
    <row r="84" spans="1:3" x14ac:dyDescent="0.2">
      <c r="A84" s="281"/>
      <c r="B84" s="3" t="s">
        <v>33</v>
      </c>
      <c r="C84" s="12">
        <v>17.476453012565791</v>
      </c>
    </row>
    <row r="85" spans="1:3" ht="21" x14ac:dyDescent="0.2">
      <c r="A85" s="281"/>
      <c r="B85" s="3" t="s">
        <v>11</v>
      </c>
      <c r="C85" s="8">
        <v>4.54128339338952</v>
      </c>
    </row>
    <row r="86" spans="1:3" x14ac:dyDescent="0.2">
      <c r="A86" s="281"/>
      <c r="B86" s="3" t="s">
        <v>12</v>
      </c>
      <c r="C86" s="12">
        <v>5.5671098321416697</v>
      </c>
    </row>
    <row r="87" spans="1:3" x14ac:dyDescent="0.2">
      <c r="A87" s="281"/>
      <c r="B87" s="3" t="s">
        <v>45</v>
      </c>
      <c r="C87" s="8">
        <v>0.19087191758807495</v>
      </c>
    </row>
    <row r="88" spans="1:3" x14ac:dyDescent="0.2">
      <c r="A88" s="281"/>
      <c r="B88" s="3"/>
      <c r="C88" s="10"/>
    </row>
    <row r="89" spans="1:3" x14ac:dyDescent="0.2">
      <c r="A89" s="281"/>
      <c r="B89" s="133" t="s">
        <v>56</v>
      </c>
      <c r="C89" s="11"/>
    </row>
    <row r="90" spans="1:3" x14ac:dyDescent="0.2">
      <c r="A90" s="281"/>
      <c r="B90" s="133" t="s">
        <v>63</v>
      </c>
      <c r="C90" s="10"/>
    </row>
    <row r="91" spans="1:3" x14ac:dyDescent="0.2">
      <c r="A91" s="281"/>
      <c r="B91" s="3" t="s">
        <v>53</v>
      </c>
      <c r="C91" s="8">
        <v>22.391496971191852</v>
      </c>
    </row>
    <row r="92" spans="1:3" x14ac:dyDescent="0.2">
      <c r="A92" s="281"/>
      <c r="B92" s="3" t="s">
        <v>30</v>
      </c>
      <c r="C92" s="12">
        <v>14.200737303774675</v>
      </c>
    </row>
    <row r="93" spans="1:3" x14ac:dyDescent="0.2">
      <c r="A93" s="281"/>
      <c r="B93" s="3" t="s">
        <v>32</v>
      </c>
      <c r="C93" s="8">
        <v>10.808566875978743</v>
      </c>
    </row>
    <row r="94" spans="1:3" ht="21" x14ac:dyDescent="0.2">
      <c r="A94" s="281"/>
      <c r="B94" s="3" t="s">
        <v>34</v>
      </c>
      <c r="C94" s="12">
        <v>12.428662706636167</v>
      </c>
    </row>
    <row r="95" spans="1:3" ht="21" x14ac:dyDescent="0.2">
      <c r="A95" s="281"/>
      <c r="B95" s="3" t="s">
        <v>52</v>
      </c>
      <c r="C95" s="8">
        <v>9.1689746721096288</v>
      </c>
    </row>
    <row r="96" spans="1:3" ht="21" x14ac:dyDescent="0.2">
      <c r="A96" s="281"/>
      <c r="B96" s="3" t="s">
        <v>11</v>
      </c>
      <c r="C96" s="12">
        <v>31.720323230655364</v>
      </c>
    </row>
    <row r="97" spans="1:3" x14ac:dyDescent="0.2">
      <c r="A97" s="281"/>
      <c r="B97" s="3" t="s">
        <v>31</v>
      </c>
      <c r="C97" s="8">
        <v>5.949231868340692</v>
      </c>
    </row>
    <row r="98" spans="1:3" x14ac:dyDescent="0.2">
      <c r="A98" s="281"/>
      <c r="B98" s="3" t="s">
        <v>46</v>
      </c>
      <c r="C98" s="12">
        <v>13.23488340525242</v>
      </c>
    </row>
    <row r="99" spans="1:3" x14ac:dyDescent="0.2">
      <c r="A99" s="281"/>
      <c r="B99" s="133" t="s">
        <v>44</v>
      </c>
      <c r="C99" s="11"/>
    </row>
    <row r="100" spans="1:3" x14ac:dyDescent="0.2">
      <c r="A100" s="281"/>
      <c r="B100" s="3" t="s">
        <v>43</v>
      </c>
      <c r="C100" s="12">
        <v>13.191263797000511</v>
      </c>
    </row>
    <row r="101" spans="1:3" x14ac:dyDescent="0.2">
      <c r="A101" s="281"/>
      <c r="B101" s="3" t="s">
        <v>33</v>
      </c>
      <c r="C101" s="8">
        <v>20.30004476757972</v>
      </c>
    </row>
    <row r="102" spans="1:3" ht="21" x14ac:dyDescent="0.2">
      <c r="A102" s="281"/>
      <c r="B102" s="3" t="s">
        <v>11</v>
      </c>
      <c r="C102" s="12">
        <v>15.116805313164734</v>
      </c>
    </row>
    <row r="103" spans="1:3" x14ac:dyDescent="0.2">
      <c r="A103" s="281"/>
      <c r="B103" s="3" t="s">
        <v>12</v>
      </c>
      <c r="C103" s="8">
        <v>11.651551544904226</v>
      </c>
    </row>
    <row r="104" spans="1:3" x14ac:dyDescent="0.2">
      <c r="A104" s="281"/>
      <c r="B104" s="3" t="s">
        <v>45</v>
      </c>
      <c r="C104" s="12">
        <v>1.5616490203491822</v>
      </c>
    </row>
    <row r="105" spans="1:3" x14ac:dyDescent="0.2">
      <c r="A105" s="281"/>
      <c r="B105" s="4"/>
      <c r="C105" s="13"/>
    </row>
    <row r="106" spans="1:3" x14ac:dyDescent="0.2">
      <c r="A106" s="281" t="s">
        <v>5</v>
      </c>
      <c r="B106" s="131" t="s">
        <v>64</v>
      </c>
      <c r="C106" s="132">
        <v>106</v>
      </c>
    </row>
    <row r="107" spans="1:3" x14ac:dyDescent="0.2">
      <c r="A107" s="281"/>
      <c r="B107" s="134" t="s">
        <v>65</v>
      </c>
      <c r="C107" s="135">
        <v>106.0000000014999</v>
      </c>
    </row>
    <row r="108" spans="1:3" x14ac:dyDescent="0.2">
      <c r="A108" s="281"/>
      <c r="B108" s="133" t="s">
        <v>38</v>
      </c>
      <c r="C108" s="10"/>
    </row>
    <row r="109" spans="1:3" x14ac:dyDescent="0.2">
      <c r="A109" s="281"/>
      <c r="B109" s="133" t="s">
        <v>63</v>
      </c>
      <c r="C109" s="11"/>
    </row>
    <row r="110" spans="1:3" x14ac:dyDescent="0.2">
      <c r="A110" s="281"/>
      <c r="B110" s="3" t="s">
        <v>53</v>
      </c>
      <c r="C110" s="12">
        <v>24.872954452870687</v>
      </c>
    </row>
    <row r="111" spans="1:3" x14ac:dyDescent="0.2">
      <c r="A111" s="281"/>
      <c r="B111" s="3" t="s">
        <v>30</v>
      </c>
      <c r="C111" s="8">
        <v>8.7516472195035249</v>
      </c>
    </row>
    <row r="112" spans="1:3" x14ac:dyDescent="0.2">
      <c r="A112" s="281"/>
      <c r="B112" s="3" t="s">
        <v>32</v>
      </c>
      <c r="C112" s="12">
        <v>8.0264513501203876</v>
      </c>
    </row>
    <row r="113" spans="1:3" ht="21" x14ac:dyDescent="0.2">
      <c r="A113" s="281"/>
      <c r="B113" s="3" t="s">
        <v>34</v>
      </c>
      <c r="C113" s="8">
        <v>5.0230011740119433</v>
      </c>
    </row>
    <row r="114" spans="1:3" ht="21" x14ac:dyDescent="0.2">
      <c r="A114" s="281"/>
      <c r="B114" s="3" t="s">
        <v>52</v>
      </c>
      <c r="C114" s="12">
        <v>5.4504396578257071</v>
      </c>
    </row>
    <row r="115" spans="1:3" ht="21" x14ac:dyDescent="0.2">
      <c r="A115" s="281"/>
      <c r="B115" s="3" t="s">
        <v>11</v>
      </c>
      <c r="C115" s="8">
        <v>34.509811438184315</v>
      </c>
    </row>
    <row r="116" spans="1:3" x14ac:dyDescent="0.2">
      <c r="A116" s="281"/>
      <c r="B116" s="3" t="s">
        <v>31</v>
      </c>
      <c r="C116" s="12">
        <v>2.3663655749051955</v>
      </c>
    </row>
    <row r="117" spans="1:3" x14ac:dyDescent="0.2">
      <c r="A117" s="281"/>
      <c r="B117" s="3" t="s">
        <v>46</v>
      </c>
      <c r="C117" s="8">
        <v>3.6181325921742755</v>
      </c>
    </row>
    <row r="118" spans="1:3" x14ac:dyDescent="0.2">
      <c r="A118" s="281"/>
      <c r="B118" s="133" t="s">
        <v>44</v>
      </c>
      <c r="C118" s="10"/>
    </row>
    <row r="119" spans="1:3" x14ac:dyDescent="0.2">
      <c r="A119" s="281"/>
      <c r="B119" s="3" t="s">
        <v>43</v>
      </c>
      <c r="C119" s="8">
        <v>20.8177396554875</v>
      </c>
    </row>
    <row r="120" spans="1:3" x14ac:dyDescent="0.2">
      <c r="A120" s="281"/>
      <c r="B120" s="3" t="s">
        <v>33</v>
      </c>
      <c r="C120" s="12">
        <v>34.061887533781245</v>
      </c>
    </row>
    <row r="121" spans="1:3" ht="21" x14ac:dyDescent="0.2">
      <c r="A121" s="281"/>
      <c r="B121" s="3" t="s">
        <v>11</v>
      </c>
      <c r="C121" s="8">
        <v>5.2037999856791961</v>
      </c>
    </row>
    <row r="122" spans="1:3" x14ac:dyDescent="0.2">
      <c r="A122" s="281"/>
      <c r="B122" s="3" t="s">
        <v>12</v>
      </c>
      <c r="C122" s="12">
        <v>9.8320315307344615</v>
      </c>
    </row>
    <row r="123" spans="1:3" x14ac:dyDescent="0.2">
      <c r="A123" s="281"/>
      <c r="B123" s="3" t="s">
        <v>45</v>
      </c>
      <c r="C123" s="8">
        <v>1.4821980496629894</v>
      </c>
    </row>
    <row r="124" spans="1:3" x14ac:dyDescent="0.2">
      <c r="A124" s="281"/>
      <c r="B124" s="3"/>
      <c r="C124" s="10"/>
    </row>
    <row r="125" spans="1:3" x14ac:dyDescent="0.2">
      <c r="A125" s="281"/>
      <c r="B125" s="133" t="s">
        <v>56</v>
      </c>
      <c r="C125" s="11"/>
    </row>
    <row r="126" spans="1:3" x14ac:dyDescent="0.2">
      <c r="A126" s="281"/>
      <c r="B126" s="133" t="s">
        <v>63</v>
      </c>
      <c r="C126" s="10"/>
    </row>
    <row r="127" spans="1:3" x14ac:dyDescent="0.2">
      <c r="A127" s="281"/>
      <c r="B127" s="3" t="s">
        <v>53</v>
      </c>
      <c r="C127" s="8">
        <v>21.500846187694474</v>
      </c>
    </row>
    <row r="128" spans="1:3" x14ac:dyDescent="0.2">
      <c r="A128" s="281"/>
      <c r="B128" s="3" t="s">
        <v>30</v>
      </c>
      <c r="C128" s="12">
        <v>11.315299632131685</v>
      </c>
    </row>
    <row r="129" spans="1:3" x14ac:dyDescent="0.2">
      <c r="A129" s="281"/>
      <c r="B129" s="3" t="s">
        <v>32</v>
      </c>
      <c r="C129" s="8">
        <v>11.292199010957241</v>
      </c>
    </row>
    <row r="130" spans="1:3" ht="21" x14ac:dyDescent="0.2">
      <c r="A130" s="281"/>
      <c r="B130" s="3" t="s">
        <v>34</v>
      </c>
      <c r="C130" s="12">
        <v>9.821968619291761</v>
      </c>
    </row>
    <row r="131" spans="1:3" ht="21" x14ac:dyDescent="0.2">
      <c r="A131" s="281"/>
      <c r="B131" s="3" t="s">
        <v>52</v>
      </c>
      <c r="C131" s="8">
        <v>7.6138878506528309</v>
      </c>
    </row>
    <row r="132" spans="1:3" ht="21" x14ac:dyDescent="0.2">
      <c r="A132" s="281"/>
      <c r="B132" s="3" t="s">
        <v>11</v>
      </c>
      <c r="C132" s="12">
        <v>29.036915363870541</v>
      </c>
    </row>
    <row r="133" spans="1:3" x14ac:dyDescent="0.2">
      <c r="A133" s="281"/>
      <c r="B133" s="3" t="s">
        <v>31</v>
      </c>
      <c r="C133" s="8">
        <v>8.4142282688628303</v>
      </c>
    </row>
    <row r="134" spans="1:3" x14ac:dyDescent="0.2">
      <c r="A134" s="281"/>
      <c r="B134" s="3" t="s">
        <v>46</v>
      </c>
      <c r="C134" s="12">
        <v>12.243890959393632</v>
      </c>
    </row>
    <row r="135" spans="1:3" x14ac:dyDescent="0.2">
      <c r="A135" s="281"/>
      <c r="B135" s="133" t="s">
        <v>44</v>
      </c>
      <c r="C135" s="11"/>
    </row>
    <row r="136" spans="1:3" x14ac:dyDescent="0.2">
      <c r="A136" s="281"/>
      <c r="B136" s="3" t="s">
        <v>43</v>
      </c>
      <c r="C136" s="12">
        <v>20.285937469028809</v>
      </c>
    </row>
    <row r="137" spans="1:3" x14ac:dyDescent="0.2">
      <c r="A137" s="281"/>
      <c r="B137" s="3" t="s">
        <v>33</v>
      </c>
      <c r="C137" s="8">
        <v>23.056366927038688</v>
      </c>
    </row>
    <row r="138" spans="1:3" ht="21" x14ac:dyDescent="0.2">
      <c r="A138" s="281"/>
      <c r="B138" s="3" t="s">
        <v>11</v>
      </c>
      <c r="C138" s="12">
        <v>14.197729744599592</v>
      </c>
    </row>
    <row r="139" spans="1:3" x14ac:dyDescent="0.2">
      <c r="A139" s="281"/>
      <c r="B139" s="3" t="s">
        <v>12</v>
      </c>
      <c r="C139" s="8">
        <v>13.693675722357577</v>
      </c>
    </row>
    <row r="140" spans="1:3" x14ac:dyDescent="0.2">
      <c r="A140" s="281"/>
      <c r="B140" s="3" t="s">
        <v>45</v>
      </c>
      <c r="C140" s="12">
        <v>6.0412051458230138</v>
      </c>
    </row>
    <row r="141" spans="1:3" x14ac:dyDescent="0.2">
      <c r="A141" s="281"/>
      <c r="B141" s="4"/>
      <c r="C141" s="13"/>
    </row>
    <row r="142" spans="1:3" x14ac:dyDescent="0.2">
      <c r="A142" s="281" t="s">
        <v>6</v>
      </c>
      <c r="B142" s="131" t="s">
        <v>64</v>
      </c>
      <c r="C142" s="132">
        <v>103</v>
      </c>
    </row>
    <row r="143" spans="1:3" x14ac:dyDescent="0.2">
      <c r="A143" s="281"/>
      <c r="B143" s="134" t="s">
        <v>65</v>
      </c>
      <c r="C143" s="135">
        <v>104.5740070153</v>
      </c>
    </row>
    <row r="144" spans="1:3" x14ac:dyDescent="0.2">
      <c r="A144" s="281"/>
      <c r="B144" s="133" t="s">
        <v>38</v>
      </c>
      <c r="C144" s="10"/>
    </row>
    <row r="145" spans="1:3" x14ac:dyDescent="0.2">
      <c r="A145" s="281"/>
      <c r="B145" s="133" t="s">
        <v>63</v>
      </c>
      <c r="C145" s="11"/>
    </row>
    <row r="146" spans="1:3" x14ac:dyDescent="0.2">
      <c r="A146" s="281"/>
      <c r="B146" s="3" t="s">
        <v>53</v>
      </c>
      <c r="C146" s="12">
        <v>26.540721128176013</v>
      </c>
    </row>
    <row r="147" spans="1:3" x14ac:dyDescent="0.2">
      <c r="A147" s="281"/>
      <c r="B147" s="3" t="s">
        <v>30</v>
      </c>
      <c r="C147" s="8">
        <v>8.0821013397568677</v>
      </c>
    </row>
    <row r="148" spans="1:3" x14ac:dyDescent="0.2">
      <c r="A148" s="281"/>
      <c r="B148" s="3" t="s">
        <v>32</v>
      </c>
      <c r="C148" s="12">
        <v>7.8961829979135087</v>
      </c>
    </row>
    <row r="149" spans="1:3" ht="21" x14ac:dyDescent="0.2">
      <c r="A149" s="281"/>
      <c r="B149" s="3" t="s">
        <v>34</v>
      </c>
      <c r="C149" s="8">
        <v>4.7223895183116351</v>
      </c>
    </row>
    <row r="150" spans="1:3" ht="21" x14ac:dyDescent="0.2">
      <c r="A150" s="281"/>
      <c r="B150" s="3" t="s">
        <v>52</v>
      </c>
      <c r="C150" s="12">
        <v>6.5327098555872469</v>
      </c>
    </row>
    <row r="151" spans="1:3" ht="21" x14ac:dyDescent="0.2">
      <c r="A151" s="281"/>
      <c r="B151" s="3" t="s">
        <v>11</v>
      </c>
      <c r="C151" s="8">
        <v>33.226383791146453</v>
      </c>
    </row>
    <row r="152" spans="1:3" x14ac:dyDescent="0.2">
      <c r="A152" s="281"/>
      <c r="B152" s="3" t="s">
        <v>31</v>
      </c>
      <c r="C152" s="12">
        <v>2.5326416745152609</v>
      </c>
    </row>
    <row r="153" spans="1:3" x14ac:dyDescent="0.2">
      <c r="A153" s="281"/>
      <c r="B153" s="3" t="s">
        <v>46</v>
      </c>
      <c r="C153" s="8">
        <v>3.5990500107740404</v>
      </c>
    </row>
    <row r="154" spans="1:3" x14ac:dyDescent="0.2">
      <c r="A154" s="281"/>
      <c r="B154" s="133" t="s">
        <v>44</v>
      </c>
      <c r="C154" s="10"/>
    </row>
    <row r="155" spans="1:3" x14ac:dyDescent="0.2">
      <c r="A155" s="281"/>
      <c r="B155" s="3" t="s">
        <v>43</v>
      </c>
      <c r="C155" s="8">
        <v>21.593254622050807</v>
      </c>
    </row>
    <row r="156" spans="1:3" x14ac:dyDescent="0.2">
      <c r="A156" s="281"/>
      <c r="B156" s="3" t="s">
        <v>33</v>
      </c>
      <c r="C156" s="12">
        <v>42.55752775532806</v>
      </c>
    </row>
    <row r="157" spans="1:3" ht="21" x14ac:dyDescent="0.2">
      <c r="A157" s="281"/>
      <c r="B157" s="3" t="s">
        <v>11</v>
      </c>
      <c r="C157" s="8">
        <v>4.9635799592871805</v>
      </c>
    </row>
    <row r="158" spans="1:3" x14ac:dyDescent="0.2">
      <c r="A158" s="281"/>
      <c r="B158" s="3" t="s">
        <v>12</v>
      </c>
      <c r="C158" s="12">
        <v>12.464971988903379</v>
      </c>
    </row>
    <row r="159" spans="1:3" x14ac:dyDescent="0.2">
      <c r="A159" s="281"/>
      <c r="B159" s="3" t="s">
        <v>45</v>
      </c>
      <c r="C159" s="8">
        <v>3.2709855570185229</v>
      </c>
    </row>
    <row r="160" spans="1:3" x14ac:dyDescent="0.2">
      <c r="A160" s="281"/>
      <c r="B160" s="3"/>
      <c r="C160" s="10"/>
    </row>
    <row r="161" spans="1:3" x14ac:dyDescent="0.2">
      <c r="A161" s="281"/>
      <c r="B161" s="133" t="s">
        <v>56</v>
      </c>
      <c r="C161" s="11"/>
    </row>
    <row r="162" spans="1:3" x14ac:dyDescent="0.2">
      <c r="A162" s="281"/>
      <c r="B162" s="133" t="s">
        <v>63</v>
      </c>
      <c r="C162" s="10"/>
    </row>
    <row r="163" spans="1:3" x14ac:dyDescent="0.2">
      <c r="A163" s="281"/>
      <c r="B163" s="3" t="s">
        <v>53</v>
      </c>
      <c r="C163" s="8">
        <v>25.291610017137963</v>
      </c>
    </row>
    <row r="164" spans="1:3" x14ac:dyDescent="0.2">
      <c r="A164" s="281"/>
      <c r="B164" s="3" t="s">
        <v>30</v>
      </c>
      <c r="C164" s="12">
        <v>11.09124286422689</v>
      </c>
    </row>
    <row r="165" spans="1:3" x14ac:dyDescent="0.2">
      <c r="A165" s="281"/>
      <c r="B165" s="3" t="s">
        <v>32</v>
      </c>
      <c r="C165" s="8">
        <v>11.734416190717079</v>
      </c>
    </row>
    <row r="166" spans="1:3" ht="21" x14ac:dyDescent="0.2">
      <c r="A166" s="281"/>
      <c r="B166" s="3" t="s">
        <v>34</v>
      </c>
      <c r="C166" s="12">
        <v>8.5757471340967317</v>
      </c>
    </row>
    <row r="167" spans="1:3" ht="21" x14ac:dyDescent="0.2">
      <c r="A167" s="281"/>
      <c r="B167" s="3" t="s">
        <v>52</v>
      </c>
      <c r="C167" s="8">
        <v>9.6098191113520848</v>
      </c>
    </row>
    <row r="168" spans="1:3" ht="21" x14ac:dyDescent="0.2">
      <c r="A168" s="281"/>
      <c r="B168" s="3" t="s">
        <v>11</v>
      </c>
      <c r="C168" s="12">
        <v>29.815601875384306</v>
      </c>
    </row>
    <row r="169" spans="1:3" x14ac:dyDescent="0.2">
      <c r="A169" s="281"/>
      <c r="B169" s="3" t="s">
        <v>31</v>
      </c>
      <c r="C169" s="8">
        <v>8.5391079391146789</v>
      </c>
    </row>
    <row r="170" spans="1:3" x14ac:dyDescent="0.2">
      <c r="A170" s="281"/>
      <c r="B170" s="3" t="s">
        <v>46</v>
      </c>
      <c r="C170" s="12">
        <v>12.205985159244641</v>
      </c>
    </row>
    <row r="171" spans="1:3" x14ac:dyDescent="0.2">
      <c r="A171" s="281"/>
      <c r="B171" s="133" t="s">
        <v>44</v>
      </c>
      <c r="C171" s="11"/>
    </row>
    <row r="172" spans="1:3" x14ac:dyDescent="0.2">
      <c r="A172" s="281"/>
      <c r="B172" s="3" t="s">
        <v>43</v>
      </c>
      <c r="C172" s="12">
        <v>22.843193073415655</v>
      </c>
    </row>
    <row r="173" spans="1:3" x14ac:dyDescent="0.2">
      <c r="A173" s="281"/>
      <c r="B173" s="3" t="s">
        <v>33</v>
      </c>
      <c r="C173" s="8">
        <v>27.617559389627743</v>
      </c>
    </row>
    <row r="174" spans="1:3" ht="21" x14ac:dyDescent="0.2">
      <c r="A174" s="281"/>
      <c r="B174" s="3" t="s">
        <v>11</v>
      </c>
      <c r="C174" s="12">
        <v>12.834864671509907</v>
      </c>
    </row>
    <row r="175" spans="1:3" x14ac:dyDescent="0.2">
      <c r="A175" s="281"/>
      <c r="B175" s="3" t="s">
        <v>12</v>
      </c>
      <c r="C175" s="8">
        <v>20.001837301166194</v>
      </c>
    </row>
    <row r="176" spans="1:3" x14ac:dyDescent="0.2">
      <c r="A176" s="281"/>
      <c r="B176" s="3" t="s">
        <v>45</v>
      </c>
      <c r="C176" s="12">
        <v>13.868459682891441</v>
      </c>
    </row>
    <row r="177" spans="1:3" x14ac:dyDescent="0.2">
      <c r="A177" s="281"/>
      <c r="B177" s="4"/>
      <c r="C177" s="13"/>
    </row>
    <row r="178" spans="1:3" x14ac:dyDescent="0.2">
      <c r="A178" s="281" t="s">
        <v>7</v>
      </c>
      <c r="B178" s="131" t="s">
        <v>64</v>
      </c>
      <c r="C178" s="132">
        <v>106</v>
      </c>
    </row>
    <row r="179" spans="1:3" x14ac:dyDescent="0.2">
      <c r="A179" s="281"/>
      <c r="B179" s="134" t="s">
        <v>65</v>
      </c>
      <c r="C179" s="135">
        <v>105.99999999880008</v>
      </c>
    </row>
    <row r="180" spans="1:3" x14ac:dyDescent="0.2">
      <c r="A180" s="281"/>
      <c r="B180" s="133" t="s">
        <v>38</v>
      </c>
      <c r="C180" s="10"/>
    </row>
    <row r="181" spans="1:3" x14ac:dyDescent="0.2">
      <c r="A181" s="281"/>
      <c r="B181" s="133" t="s">
        <v>63</v>
      </c>
      <c r="C181" s="11"/>
    </row>
    <row r="182" spans="1:3" x14ac:dyDescent="0.2">
      <c r="A182" s="281"/>
      <c r="B182" s="3" t="s">
        <v>53</v>
      </c>
      <c r="C182" s="12">
        <v>12.898500208299783</v>
      </c>
    </row>
    <row r="183" spans="1:3" x14ac:dyDescent="0.2">
      <c r="A183" s="281"/>
      <c r="B183" s="3" t="s">
        <v>30</v>
      </c>
      <c r="C183" s="8">
        <v>9.5607250526252088</v>
      </c>
    </row>
    <row r="184" spans="1:3" x14ac:dyDescent="0.2">
      <c r="A184" s="281"/>
      <c r="B184" s="3" t="s">
        <v>32</v>
      </c>
      <c r="C184" s="12">
        <v>9.5681996547017061</v>
      </c>
    </row>
    <row r="185" spans="1:3" ht="21" x14ac:dyDescent="0.2">
      <c r="A185" s="281"/>
      <c r="B185" s="3" t="s">
        <v>34</v>
      </c>
      <c r="C185" s="8">
        <v>15.309771107271416</v>
      </c>
    </row>
    <row r="186" spans="1:3" ht="21" x14ac:dyDescent="0.2">
      <c r="A186" s="281"/>
      <c r="B186" s="3" t="s">
        <v>52</v>
      </c>
      <c r="C186" s="12">
        <v>22.662895988797111</v>
      </c>
    </row>
    <row r="187" spans="1:3" ht="21" x14ac:dyDescent="0.2">
      <c r="A187" s="281"/>
      <c r="B187" s="3" t="s">
        <v>11</v>
      </c>
      <c r="C187" s="8">
        <v>31.446884861021086</v>
      </c>
    </row>
    <row r="188" spans="1:3" x14ac:dyDescent="0.2">
      <c r="A188" s="281"/>
      <c r="B188" s="3" t="s">
        <v>31</v>
      </c>
      <c r="C188" s="12">
        <v>1.9345201045209557</v>
      </c>
    </row>
    <row r="189" spans="1:3" x14ac:dyDescent="0.2">
      <c r="A189" s="281"/>
      <c r="B189" s="3" t="s">
        <v>46</v>
      </c>
      <c r="C189" s="8">
        <v>4.25175498895379</v>
      </c>
    </row>
    <row r="190" spans="1:3" x14ac:dyDescent="0.2">
      <c r="A190" s="281"/>
      <c r="B190" s="133" t="s">
        <v>44</v>
      </c>
      <c r="C190" s="10"/>
    </row>
    <row r="191" spans="1:3" x14ac:dyDescent="0.2">
      <c r="A191" s="281"/>
      <c r="B191" s="3" t="s">
        <v>43</v>
      </c>
      <c r="C191" s="8">
        <v>7.3375424201358932</v>
      </c>
    </row>
    <row r="192" spans="1:3" x14ac:dyDescent="0.2">
      <c r="A192" s="281"/>
      <c r="B192" s="3" t="s">
        <v>33</v>
      </c>
      <c r="C192" s="12">
        <v>9.2084661639957499</v>
      </c>
    </row>
    <row r="193" spans="1:3" ht="21" x14ac:dyDescent="0.2">
      <c r="A193" s="281"/>
      <c r="B193" s="3" t="s">
        <v>11</v>
      </c>
      <c r="C193" s="8">
        <v>2.7146174205477105</v>
      </c>
    </row>
    <row r="194" spans="1:3" x14ac:dyDescent="0.2">
      <c r="A194" s="281"/>
      <c r="B194" s="3" t="s">
        <v>12</v>
      </c>
      <c r="C194" s="12">
        <v>4.0970236903614738</v>
      </c>
    </row>
    <row r="195" spans="1:3" x14ac:dyDescent="0.2">
      <c r="A195" s="281"/>
      <c r="B195" s="3" t="s">
        <v>45</v>
      </c>
      <c r="C195" s="8">
        <v>0.8213402324149579</v>
      </c>
    </row>
    <row r="196" spans="1:3" x14ac:dyDescent="0.2">
      <c r="A196" s="281"/>
      <c r="B196" s="3"/>
      <c r="C196" s="10"/>
    </row>
    <row r="197" spans="1:3" x14ac:dyDescent="0.2">
      <c r="A197" s="281"/>
      <c r="B197" s="133" t="s">
        <v>56</v>
      </c>
      <c r="C197" s="11"/>
    </row>
    <row r="198" spans="1:3" x14ac:dyDescent="0.2">
      <c r="A198" s="281"/>
      <c r="B198" s="133" t="s">
        <v>63</v>
      </c>
      <c r="C198" s="10"/>
    </row>
    <row r="199" spans="1:3" x14ac:dyDescent="0.2">
      <c r="A199" s="281"/>
      <c r="B199" s="3" t="s">
        <v>53</v>
      </c>
      <c r="C199" s="8">
        <v>17.554623547410142</v>
      </c>
    </row>
    <row r="200" spans="1:3" x14ac:dyDescent="0.2">
      <c r="A200" s="281"/>
      <c r="B200" s="3" t="s">
        <v>30</v>
      </c>
      <c r="C200" s="12">
        <v>13.124684529728476</v>
      </c>
    </row>
    <row r="201" spans="1:3" x14ac:dyDescent="0.2">
      <c r="A201" s="281"/>
      <c r="B201" s="3" t="s">
        <v>32</v>
      </c>
      <c r="C201" s="8">
        <v>13.686086274374082</v>
      </c>
    </row>
    <row r="202" spans="1:3" ht="21" x14ac:dyDescent="0.2">
      <c r="A202" s="281"/>
      <c r="B202" s="3" t="s">
        <v>34</v>
      </c>
      <c r="C202" s="12">
        <v>23.131089027025439</v>
      </c>
    </row>
    <row r="203" spans="1:3" ht="21" x14ac:dyDescent="0.2">
      <c r="A203" s="281"/>
      <c r="B203" s="3" t="s">
        <v>52</v>
      </c>
      <c r="C203" s="8">
        <v>27.311162052334222</v>
      </c>
    </row>
    <row r="204" spans="1:3" ht="21" x14ac:dyDescent="0.2">
      <c r="A204" s="281"/>
      <c r="B204" s="3" t="s">
        <v>11</v>
      </c>
      <c r="C204" s="12">
        <v>31.522409175584116</v>
      </c>
    </row>
    <row r="205" spans="1:3" x14ac:dyDescent="0.2">
      <c r="A205" s="281"/>
      <c r="B205" s="3" t="s">
        <v>31</v>
      </c>
      <c r="C205" s="8">
        <v>4.8531164019860187</v>
      </c>
    </row>
    <row r="206" spans="1:3" x14ac:dyDescent="0.2">
      <c r="A206" s="281"/>
      <c r="B206" s="3" t="s">
        <v>46</v>
      </c>
      <c r="C206" s="12">
        <v>14.809828489869558</v>
      </c>
    </row>
    <row r="207" spans="1:3" x14ac:dyDescent="0.2">
      <c r="A207" s="281"/>
      <c r="B207" s="133" t="s">
        <v>44</v>
      </c>
      <c r="C207" s="11"/>
    </row>
    <row r="208" spans="1:3" x14ac:dyDescent="0.2">
      <c r="A208" s="281"/>
      <c r="B208" s="3" t="s">
        <v>43</v>
      </c>
      <c r="C208" s="12">
        <v>14.06304638276778</v>
      </c>
    </row>
    <row r="209" spans="1:3" x14ac:dyDescent="0.2">
      <c r="A209" s="281"/>
      <c r="B209" s="3" t="s">
        <v>33</v>
      </c>
      <c r="C209" s="8">
        <v>13.503770938222042</v>
      </c>
    </row>
    <row r="210" spans="1:3" ht="21" x14ac:dyDescent="0.2">
      <c r="A210" s="281"/>
      <c r="B210" s="3" t="s">
        <v>11</v>
      </c>
      <c r="C210" s="12">
        <v>10.653437520106641</v>
      </c>
    </row>
    <row r="211" spans="1:3" x14ac:dyDescent="0.2">
      <c r="A211" s="281"/>
      <c r="B211" s="3" t="s">
        <v>12</v>
      </c>
      <c r="C211" s="8">
        <v>7.922402735589416</v>
      </c>
    </row>
    <row r="212" spans="1:3" x14ac:dyDescent="0.2">
      <c r="A212" s="281"/>
      <c r="B212" s="3" t="s">
        <v>45</v>
      </c>
      <c r="C212" s="12">
        <v>5.096042796878046</v>
      </c>
    </row>
    <row r="213" spans="1:3" x14ac:dyDescent="0.2">
      <c r="A213" s="281"/>
      <c r="B213" s="4"/>
      <c r="C213" s="13"/>
    </row>
    <row r="214" spans="1:3" x14ac:dyDescent="0.2">
      <c r="A214" s="281" t="s">
        <v>8</v>
      </c>
      <c r="B214" s="131" t="s">
        <v>64</v>
      </c>
      <c r="C214" s="132">
        <v>106</v>
      </c>
    </row>
    <row r="215" spans="1:3" x14ac:dyDescent="0.2">
      <c r="A215" s="281"/>
      <c r="B215" s="134" t="s">
        <v>65</v>
      </c>
      <c r="C215" s="135">
        <v>106.00000000080006</v>
      </c>
    </row>
    <row r="216" spans="1:3" x14ac:dyDescent="0.2">
      <c r="A216" s="281"/>
      <c r="B216" s="133" t="s">
        <v>38</v>
      </c>
      <c r="C216" s="10"/>
    </row>
    <row r="217" spans="1:3" x14ac:dyDescent="0.2">
      <c r="A217" s="281"/>
      <c r="B217" s="133" t="s">
        <v>63</v>
      </c>
      <c r="C217" s="11"/>
    </row>
    <row r="218" spans="1:3" x14ac:dyDescent="0.2">
      <c r="A218" s="281"/>
      <c r="B218" s="3" t="s">
        <v>53</v>
      </c>
      <c r="C218" s="12">
        <v>25.348790853528467</v>
      </c>
    </row>
    <row r="219" spans="1:3" x14ac:dyDescent="0.2">
      <c r="A219" s="281"/>
      <c r="B219" s="3" t="s">
        <v>30</v>
      </c>
      <c r="C219" s="8">
        <v>8.6910126629891202</v>
      </c>
    </row>
    <row r="220" spans="1:3" x14ac:dyDescent="0.2">
      <c r="A220" s="281"/>
      <c r="B220" s="3" t="s">
        <v>32</v>
      </c>
      <c r="C220" s="12">
        <v>8.2156448153342154</v>
      </c>
    </row>
    <row r="221" spans="1:3" ht="21" x14ac:dyDescent="0.2">
      <c r="A221" s="281"/>
      <c r="B221" s="3" t="s">
        <v>34</v>
      </c>
      <c r="C221" s="8">
        <v>3.4853154928699204</v>
      </c>
    </row>
    <row r="222" spans="1:3" ht="21" x14ac:dyDescent="0.2">
      <c r="A222" s="281"/>
      <c r="B222" s="3" t="s">
        <v>52</v>
      </c>
      <c r="C222" s="12">
        <v>6.0536930589288387</v>
      </c>
    </row>
    <row r="223" spans="1:3" ht="21" x14ac:dyDescent="0.2">
      <c r="A223" s="281"/>
      <c r="B223" s="3" t="s">
        <v>11</v>
      </c>
      <c r="C223" s="8">
        <v>34.686506294089128</v>
      </c>
    </row>
    <row r="224" spans="1:3" x14ac:dyDescent="0.2">
      <c r="A224" s="281"/>
      <c r="B224" s="3" t="s">
        <v>31</v>
      </c>
      <c r="C224" s="12">
        <v>2.9119646922714177</v>
      </c>
    </row>
    <row r="225" spans="1:3" x14ac:dyDescent="0.2">
      <c r="A225" s="281"/>
      <c r="B225" s="3" t="s">
        <v>46</v>
      </c>
      <c r="C225" s="8">
        <v>2.511900953943305</v>
      </c>
    </row>
    <row r="226" spans="1:3" x14ac:dyDescent="0.2">
      <c r="A226" s="281"/>
      <c r="B226" s="133" t="s">
        <v>44</v>
      </c>
      <c r="C226" s="10"/>
    </row>
    <row r="227" spans="1:3" x14ac:dyDescent="0.2">
      <c r="A227" s="281"/>
      <c r="B227" s="3" t="s">
        <v>43</v>
      </c>
      <c r="C227" s="8">
        <v>21.579117824067314</v>
      </c>
    </row>
    <row r="228" spans="1:3" x14ac:dyDescent="0.2">
      <c r="A228" s="281"/>
      <c r="B228" s="3" t="s">
        <v>33</v>
      </c>
      <c r="C228" s="12">
        <v>35.782764078876149</v>
      </c>
    </row>
    <row r="229" spans="1:3" ht="21" x14ac:dyDescent="0.2">
      <c r="A229" s="281"/>
      <c r="B229" s="3" t="s">
        <v>11</v>
      </c>
      <c r="C229" s="8">
        <v>1.7863190773299134</v>
      </c>
    </row>
    <row r="230" spans="1:3" x14ac:dyDescent="0.2">
      <c r="A230" s="281"/>
      <c r="B230" s="3" t="s">
        <v>12</v>
      </c>
      <c r="C230" s="12">
        <v>10.35350066793789</v>
      </c>
    </row>
    <row r="231" spans="1:3" x14ac:dyDescent="0.2">
      <c r="A231" s="281"/>
      <c r="B231" s="3" t="s">
        <v>45</v>
      </c>
      <c r="C231" s="8">
        <v>1.1480539823639764</v>
      </c>
    </row>
    <row r="232" spans="1:3" x14ac:dyDescent="0.2">
      <c r="A232" s="281"/>
      <c r="B232" s="3"/>
      <c r="C232" s="10"/>
    </row>
    <row r="233" spans="1:3" x14ac:dyDescent="0.2">
      <c r="A233" s="281"/>
      <c r="B233" s="133" t="s">
        <v>56</v>
      </c>
      <c r="C233" s="11"/>
    </row>
    <row r="234" spans="1:3" x14ac:dyDescent="0.2">
      <c r="A234" s="281"/>
      <c r="B234" s="133" t="s">
        <v>63</v>
      </c>
      <c r="C234" s="10"/>
    </row>
    <row r="235" spans="1:3" x14ac:dyDescent="0.2">
      <c r="A235" s="281"/>
      <c r="B235" s="3" t="s">
        <v>53</v>
      </c>
      <c r="C235" s="8">
        <v>23.075935816792459</v>
      </c>
    </row>
    <row r="236" spans="1:3" x14ac:dyDescent="0.2">
      <c r="A236" s="281"/>
      <c r="B236" s="3" t="s">
        <v>30</v>
      </c>
      <c r="C236" s="12">
        <v>10.09939182301815</v>
      </c>
    </row>
    <row r="237" spans="1:3" x14ac:dyDescent="0.2">
      <c r="A237" s="281"/>
      <c r="B237" s="3" t="s">
        <v>32</v>
      </c>
      <c r="C237" s="8">
        <v>10.003781248822994</v>
      </c>
    </row>
    <row r="238" spans="1:3" ht="21" x14ac:dyDescent="0.2">
      <c r="A238" s="281"/>
      <c r="B238" s="3" t="s">
        <v>34</v>
      </c>
      <c r="C238" s="12">
        <v>7.488331733200007</v>
      </c>
    </row>
    <row r="239" spans="1:3" ht="21" x14ac:dyDescent="0.2">
      <c r="A239" s="281"/>
      <c r="B239" s="3" t="s">
        <v>52</v>
      </c>
      <c r="C239" s="8">
        <v>12.477953436121668</v>
      </c>
    </row>
    <row r="240" spans="1:3" ht="21" x14ac:dyDescent="0.2">
      <c r="A240" s="281"/>
      <c r="B240" s="3" t="s">
        <v>11</v>
      </c>
      <c r="C240" s="12">
        <v>31.374887608620661</v>
      </c>
    </row>
    <row r="241" spans="1:3" x14ac:dyDescent="0.2">
      <c r="A241" s="281"/>
      <c r="B241" s="3" t="s">
        <v>31</v>
      </c>
      <c r="C241" s="8">
        <v>7.5205442239652012</v>
      </c>
    </row>
    <row r="242" spans="1:3" x14ac:dyDescent="0.2">
      <c r="A242" s="281"/>
      <c r="B242" s="3" t="s">
        <v>46</v>
      </c>
      <c r="C242" s="12">
        <v>11.54296607849774</v>
      </c>
    </row>
    <row r="243" spans="1:3" x14ac:dyDescent="0.2">
      <c r="A243" s="281"/>
      <c r="B243" s="133" t="s">
        <v>44</v>
      </c>
      <c r="C243" s="11"/>
    </row>
    <row r="244" spans="1:3" x14ac:dyDescent="0.2">
      <c r="A244" s="281"/>
      <c r="B244" s="3" t="s">
        <v>43</v>
      </c>
      <c r="C244" s="12">
        <v>19.646097812988465</v>
      </c>
    </row>
    <row r="245" spans="1:3" x14ac:dyDescent="0.2">
      <c r="A245" s="281"/>
      <c r="B245" s="3" t="s">
        <v>33</v>
      </c>
      <c r="C245" s="8">
        <v>22.993369591879798</v>
      </c>
    </row>
    <row r="246" spans="1:3" ht="21" x14ac:dyDescent="0.2">
      <c r="A246" s="281"/>
      <c r="B246" s="3" t="s">
        <v>11</v>
      </c>
      <c r="C246" s="12">
        <v>6.9458945159560477</v>
      </c>
    </row>
    <row r="247" spans="1:3" x14ac:dyDescent="0.2">
      <c r="A247" s="281"/>
      <c r="B247" s="3" t="s">
        <v>12</v>
      </c>
      <c r="C247" s="8">
        <v>12.844775951339663</v>
      </c>
    </row>
    <row r="248" spans="1:3" x14ac:dyDescent="0.2">
      <c r="A248" s="281"/>
      <c r="B248" s="3" t="s">
        <v>45</v>
      </c>
      <c r="C248" s="12">
        <v>6.0760995506525397</v>
      </c>
    </row>
    <row r="249" spans="1:3" x14ac:dyDescent="0.2">
      <c r="A249" s="281"/>
      <c r="B249" s="4"/>
      <c r="C249" s="13"/>
    </row>
    <row r="250" spans="1:3" x14ac:dyDescent="0.2">
      <c r="A250" s="281" t="s">
        <v>9</v>
      </c>
      <c r="B250" s="131" t="s">
        <v>64</v>
      </c>
      <c r="C250" s="132">
        <v>97</v>
      </c>
    </row>
    <row r="251" spans="1:3" x14ac:dyDescent="0.2">
      <c r="A251" s="281"/>
      <c r="B251" s="134" t="s">
        <v>65</v>
      </c>
      <c r="C251" s="135">
        <v>102.08012326750001</v>
      </c>
    </row>
    <row r="252" spans="1:3" x14ac:dyDescent="0.2">
      <c r="A252" s="281"/>
      <c r="B252" s="133" t="s">
        <v>38</v>
      </c>
      <c r="C252" s="10"/>
    </row>
    <row r="253" spans="1:3" x14ac:dyDescent="0.2">
      <c r="A253" s="281"/>
      <c r="B253" s="133" t="s">
        <v>63</v>
      </c>
      <c r="C253" s="11"/>
    </row>
    <row r="254" spans="1:3" x14ac:dyDescent="0.2">
      <c r="A254" s="281"/>
      <c r="B254" s="3" t="s">
        <v>53</v>
      </c>
      <c r="C254" s="12">
        <v>20.070506666470617</v>
      </c>
    </row>
    <row r="255" spans="1:3" x14ac:dyDescent="0.2">
      <c r="A255" s="281"/>
      <c r="B255" s="3" t="s">
        <v>30</v>
      </c>
      <c r="C255" s="8">
        <v>5.7469866666587093</v>
      </c>
    </row>
    <row r="256" spans="1:3" x14ac:dyDescent="0.2">
      <c r="A256" s="281"/>
      <c r="B256" s="3" t="s">
        <v>32</v>
      </c>
      <c r="C256" s="12">
        <v>7.2754133332669202</v>
      </c>
    </row>
    <row r="257" spans="1:3" ht="21" x14ac:dyDescent="0.2">
      <c r="A257" s="281"/>
      <c r="B257" s="3" t="s">
        <v>34</v>
      </c>
      <c r="C257" s="8">
        <v>3.2802133333033199</v>
      </c>
    </row>
    <row r="258" spans="1:3" ht="21" x14ac:dyDescent="0.2">
      <c r="A258" s="281"/>
      <c r="B258" s="3" t="s">
        <v>52</v>
      </c>
      <c r="C258" s="12">
        <v>3.5485866666505985</v>
      </c>
    </row>
    <row r="259" spans="1:3" ht="21" x14ac:dyDescent="0.2">
      <c r="A259" s="281"/>
      <c r="B259" s="3" t="s">
        <v>11</v>
      </c>
      <c r="C259" s="8">
        <v>26.693866666570255</v>
      </c>
    </row>
    <row r="260" spans="1:3" x14ac:dyDescent="0.2">
      <c r="A260" s="281"/>
      <c r="B260" s="3" t="s">
        <v>31</v>
      </c>
      <c r="C260" s="12">
        <v>2.9866666666611166</v>
      </c>
    </row>
    <row r="261" spans="1:3" x14ac:dyDescent="0.2">
      <c r="A261" s="281"/>
      <c r="B261" s="3" t="s">
        <v>46</v>
      </c>
      <c r="C261" s="8">
        <v>5.158400000055134</v>
      </c>
    </row>
    <row r="262" spans="1:3" x14ac:dyDescent="0.2">
      <c r="A262" s="281"/>
      <c r="B262" s="133" t="s">
        <v>44</v>
      </c>
      <c r="C262" s="10"/>
    </row>
    <row r="263" spans="1:3" x14ac:dyDescent="0.2">
      <c r="A263" s="281"/>
      <c r="B263" s="3" t="s">
        <v>43</v>
      </c>
      <c r="C263" s="8">
        <v>23.658133333177414</v>
      </c>
    </row>
    <row r="264" spans="1:3" x14ac:dyDescent="0.2">
      <c r="A264" s="281"/>
      <c r="B264" s="3" t="s">
        <v>33</v>
      </c>
      <c r="C264" s="12">
        <v>34.433066666612987</v>
      </c>
    </row>
    <row r="265" spans="1:3" ht="21" x14ac:dyDescent="0.2">
      <c r="A265" s="281"/>
      <c r="B265" s="3" t="s">
        <v>11</v>
      </c>
      <c r="C265" s="8">
        <v>2.5706666666961864</v>
      </c>
    </row>
    <row r="266" spans="1:3" x14ac:dyDescent="0.2">
      <c r="A266" s="281"/>
      <c r="B266" s="3" t="s">
        <v>12</v>
      </c>
      <c r="C266" s="12">
        <v>11.084693333427362</v>
      </c>
    </row>
    <row r="267" spans="1:3" x14ac:dyDescent="0.2">
      <c r="A267" s="281"/>
      <c r="B267" s="3" t="s">
        <v>45</v>
      </c>
      <c r="C267" s="8">
        <v>4.6015999999987471</v>
      </c>
    </row>
    <row r="268" spans="1:3" x14ac:dyDescent="0.2">
      <c r="A268" s="281"/>
      <c r="B268" s="3"/>
      <c r="C268" s="10"/>
    </row>
    <row r="269" spans="1:3" x14ac:dyDescent="0.2">
      <c r="A269" s="281"/>
      <c r="B269" s="133" t="s">
        <v>56</v>
      </c>
      <c r="C269" s="11"/>
    </row>
    <row r="270" spans="1:3" x14ac:dyDescent="0.2">
      <c r="A270" s="281"/>
      <c r="B270" s="133" t="s">
        <v>63</v>
      </c>
      <c r="C270" s="10"/>
    </row>
    <row r="271" spans="1:3" x14ac:dyDescent="0.2">
      <c r="A271" s="281"/>
      <c r="B271" s="3" t="s">
        <v>53</v>
      </c>
      <c r="C271" s="8">
        <v>23.901379963574119</v>
      </c>
    </row>
    <row r="272" spans="1:3" x14ac:dyDescent="0.2">
      <c r="A272" s="281"/>
      <c r="B272" s="3" t="s">
        <v>30</v>
      </c>
      <c r="C272" s="12">
        <v>9.8508225055469083</v>
      </c>
    </row>
    <row r="273" spans="1:3" x14ac:dyDescent="0.2">
      <c r="A273" s="281"/>
      <c r="B273" s="3" t="s">
        <v>32</v>
      </c>
      <c r="C273" s="8">
        <v>10.787050924552442</v>
      </c>
    </row>
    <row r="274" spans="1:3" ht="21" x14ac:dyDescent="0.2">
      <c r="A274" s="281"/>
      <c r="B274" s="3" t="s">
        <v>34</v>
      </c>
      <c r="C274" s="12">
        <v>9.0742782919792635</v>
      </c>
    </row>
    <row r="275" spans="1:3" ht="21" x14ac:dyDescent="0.2">
      <c r="A275" s="281"/>
      <c r="B275" s="3" t="s">
        <v>52</v>
      </c>
      <c r="C275" s="8">
        <v>8.3480160639650975</v>
      </c>
    </row>
    <row r="276" spans="1:3" ht="21" x14ac:dyDescent="0.2">
      <c r="A276" s="281"/>
      <c r="B276" s="3" t="s">
        <v>11</v>
      </c>
      <c r="C276" s="12">
        <v>29.688696947772229</v>
      </c>
    </row>
    <row r="277" spans="1:3" x14ac:dyDescent="0.2">
      <c r="A277" s="281"/>
      <c r="B277" s="3" t="s">
        <v>31</v>
      </c>
      <c r="C277" s="8">
        <v>7.1887274961934962</v>
      </c>
    </row>
    <row r="278" spans="1:3" x14ac:dyDescent="0.2">
      <c r="A278" s="281"/>
      <c r="B278" s="3" t="s">
        <v>46</v>
      </c>
      <c r="C278" s="12">
        <v>18.102748202930105</v>
      </c>
    </row>
    <row r="279" spans="1:3" x14ac:dyDescent="0.2">
      <c r="A279" s="281"/>
      <c r="B279" s="133" t="s">
        <v>44</v>
      </c>
      <c r="C279" s="11"/>
    </row>
    <row r="280" spans="1:3" x14ac:dyDescent="0.2">
      <c r="A280" s="281"/>
      <c r="B280" s="3" t="s">
        <v>43</v>
      </c>
      <c r="C280" s="12">
        <v>23.322260483531792</v>
      </c>
    </row>
    <row r="281" spans="1:3" x14ac:dyDescent="0.2">
      <c r="A281" s="281"/>
      <c r="B281" s="3" t="s">
        <v>33</v>
      </c>
      <c r="C281" s="8">
        <v>26.472592696624918</v>
      </c>
    </row>
    <row r="282" spans="1:3" ht="21" x14ac:dyDescent="0.2">
      <c r="A282" s="281"/>
      <c r="B282" s="3" t="s">
        <v>11</v>
      </c>
      <c r="C282" s="12">
        <v>8.7851695783433019</v>
      </c>
    </row>
    <row r="283" spans="1:3" x14ac:dyDescent="0.2">
      <c r="A283" s="281"/>
      <c r="B283" s="3" t="s">
        <v>12</v>
      </c>
      <c r="C283" s="8">
        <v>16.691038471538601</v>
      </c>
    </row>
    <row r="284" spans="1:3" x14ac:dyDescent="0.2">
      <c r="A284" s="281"/>
      <c r="B284" s="3" t="s">
        <v>45</v>
      </c>
      <c r="C284" s="12">
        <v>16.367415113956561</v>
      </c>
    </row>
    <row r="285" spans="1:3" x14ac:dyDescent="0.2">
      <c r="A285" s="281"/>
      <c r="B285" s="4"/>
      <c r="C285" s="13"/>
    </row>
    <row r="286" spans="1:3" x14ac:dyDescent="0.2">
      <c r="A286" s="281" t="s">
        <v>10</v>
      </c>
      <c r="B286" s="131" t="s">
        <v>64</v>
      </c>
      <c r="C286" s="132">
        <v>98</v>
      </c>
    </row>
    <row r="287" spans="1:3" x14ac:dyDescent="0.2">
      <c r="A287" s="281"/>
      <c r="B287" s="134" t="s">
        <v>65</v>
      </c>
      <c r="C287" s="135">
        <v>102.94887201699981</v>
      </c>
    </row>
    <row r="288" spans="1:3" x14ac:dyDescent="0.2">
      <c r="A288" s="281"/>
      <c r="B288" s="133" t="s">
        <v>38</v>
      </c>
      <c r="C288" s="10"/>
    </row>
    <row r="289" spans="1:3" x14ac:dyDescent="0.2">
      <c r="A289" s="281"/>
      <c r="B289" s="133" t="s">
        <v>63</v>
      </c>
      <c r="C289" s="11"/>
    </row>
    <row r="290" spans="1:3" x14ac:dyDescent="0.2">
      <c r="A290" s="281"/>
      <c r="B290" s="3" t="s">
        <v>53</v>
      </c>
      <c r="C290" s="12">
        <v>9.0806875857506206</v>
      </c>
    </row>
    <row r="291" spans="1:3" x14ac:dyDescent="0.2">
      <c r="A291" s="281"/>
      <c r="B291" s="3" t="s">
        <v>30</v>
      </c>
      <c r="C291" s="8">
        <v>3.942133145662678</v>
      </c>
    </row>
    <row r="292" spans="1:3" x14ac:dyDescent="0.2">
      <c r="A292" s="281"/>
      <c r="B292" s="3" t="s">
        <v>32</v>
      </c>
      <c r="C292" s="12">
        <v>4.1297743859679628</v>
      </c>
    </row>
    <row r="293" spans="1:3" ht="21" x14ac:dyDescent="0.2">
      <c r="A293" s="281"/>
      <c r="B293" s="3" t="s">
        <v>34</v>
      </c>
      <c r="C293" s="8">
        <v>1.4889045308246682</v>
      </c>
    </row>
    <row r="294" spans="1:3" ht="21" x14ac:dyDescent="0.2">
      <c r="A294" s="281"/>
      <c r="B294" s="3" t="s">
        <v>52</v>
      </c>
      <c r="C294" s="12">
        <v>1.5053902863608704</v>
      </c>
    </row>
    <row r="295" spans="1:3" ht="21" x14ac:dyDescent="0.2">
      <c r="A295" s="281"/>
      <c r="B295" s="3" t="s">
        <v>11</v>
      </c>
      <c r="C295" s="8">
        <v>14.551550401920153</v>
      </c>
    </row>
    <row r="296" spans="1:3" x14ac:dyDescent="0.2">
      <c r="A296" s="281"/>
      <c r="B296" s="3" t="s">
        <v>31</v>
      </c>
      <c r="C296" s="12">
        <v>2.3715407698559741</v>
      </c>
    </row>
    <row r="297" spans="1:3" x14ac:dyDescent="0.2">
      <c r="A297" s="281"/>
      <c r="B297" s="3" t="s">
        <v>46</v>
      </c>
      <c r="C297" s="8">
        <v>2.2079798466073983</v>
      </c>
    </row>
    <row r="298" spans="1:3" x14ac:dyDescent="0.2">
      <c r="A298" s="281"/>
      <c r="B298" s="133" t="s">
        <v>44</v>
      </c>
      <c r="C298" s="10"/>
    </row>
    <row r="299" spans="1:3" x14ac:dyDescent="0.2">
      <c r="A299" s="281"/>
      <c r="B299" s="3" t="s">
        <v>43</v>
      </c>
      <c r="C299" s="8">
        <v>32.719686585576881</v>
      </c>
    </row>
    <row r="300" spans="1:3" x14ac:dyDescent="0.2">
      <c r="A300" s="281"/>
      <c r="B300" s="3" t="s">
        <v>33</v>
      </c>
      <c r="C300" s="12">
        <v>45.912736635315355</v>
      </c>
    </row>
    <row r="301" spans="1:3" ht="21" x14ac:dyDescent="0.2">
      <c r="A301" s="281"/>
      <c r="B301" s="3" t="s">
        <v>11</v>
      </c>
      <c r="C301" s="8">
        <v>2.3256029341095172</v>
      </c>
    </row>
    <row r="302" spans="1:3" x14ac:dyDescent="0.2">
      <c r="A302" s="281"/>
      <c r="B302" s="3" t="s">
        <v>12</v>
      </c>
      <c r="C302" s="12">
        <v>9.7417849070953526</v>
      </c>
    </row>
    <row r="303" spans="1:3" x14ac:dyDescent="0.2">
      <c r="A303" s="281"/>
      <c r="B303" s="3" t="s">
        <v>45</v>
      </c>
      <c r="C303" s="8">
        <v>0.74278516648898085</v>
      </c>
    </row>
    <row r="304" spans="1:3" x14ac:dyDescent="0.2">
      <c r="A304" s="281"/>
      <c r="B304" s="3"/>
      <c r="C304" s="10"/>
    </row>
    <row r="305" spans="1:3" x14ac:dyDescent="0.2">
      <c r="A305" s="281"/>
      <c r="B305" s="133" t="s">
        <v>56</v>
      </c>
      <c r="C305" s="11"/>
    </row>
    <row r="306" spans="1:3" x14ac:dyDescent="0.2">
      <c r="A306" s="281"/>
      <c r="B306" s="133" t="s">
        <v>63</v>
      </c>
      <c r="C306" s="10"/>
    </row>
    <row r="307" spans="1:3" x14ac:dyDescent="0.2">
      <c r="A307" s="281"/>
      <c r="B307" s="3" t="s">
        <v>53</v>
      </c>
      <c r="C307" s="8">
        <v>17.762661142043189</v>
      </c>
    </row>
    <row r="308" spans="1:3" x14ac:dyDescent="0.2">
      <c r="A308" s="281"/>
      <c r="B308" s="3" t="s">
        <v>30</v>
      </c>
      <c r="C308" s="12">
        <v>8.7369942890791332</v>
      </c>
    </row>
    <row r="309" spans="1:3" x14ac:dyDescent="0.2">
      <c r="A309" s="281"/>
      <c r="B309" s="3" t="s">
        <v>32</v>
      </c>
      <c r="C309" s="8">
        <v>9.2585986187239726</v>
      </c>
    </row>
    <row r="310" spans="1:3" ht="21" x14ac:dyDescent="0.2">
      <c r="A310" s="281"/>
      <c r="B310" s="3" t="s">
        <v>34</v>
      </c>
      <c r="C310" s="12">
        <v>5.7680384371827094</v>
      </c>
    </row>
    <row r="311" spans="1:3" ht="21" x14ac:dyDescent="0.2">
      <c r="A311" s="281"/>
      <c r="B311" s="3" t="s">
        <v>52</v>
      </c>
      <c r="C311" s="8">
        <v>4.1236038702973863</v>
      </c>
    </row>
    <row r="312" spans="1:3" ht="21" x14ac:dyDescent="0.2">
      <c r="A312" s="281"/>
      <c r="B312" s="3" t="s">
        <v>11</v>
      </c>
      <c r="C312" s="12">
        <v>25.235120233373401</v>
      </c>
    </row>
    <row r="313" spans="1:3" x14ac:dyDescent="0.2">
      <c r="A313" s="281"/>
      <c r="B313" s="3" t="s">
        <v>31</v>
      </c>
      <c r="C313" s="8">
        <v>8.4696665993897469</v>
      </c>
    </row>
    <row r="314" spans="1:3" x14ac:dyDescent="0.2">
      <c r="A314" s="281"/>
      <c r="B314" s="3" t="s">
        <v>46</v>
      </c>
      <c r="C314" s="12">
        <v>10.827716558802198</v>
      </c>
    </row>
    <row r="315" spans="1:3" x14ac:dyDescent="0.2">
      <c r="A315" s="281"/>
      <c r="B315" s="133" t="s">
        <v>44</v>
      </c>
      <c r="C315" s="11"/>
    </row>
    <row r="316" spans="1:3" x14ac:dyDescent="0.2">
      <c r="A316" s="281"/>
      <c r="B316" s="3" t="s">
        <v>43</v>
      </c>
      <c r="C316" s="12">
        <v>27.732078100048664</v>
      </c>
    </row>
    <row r="317" spans="1:3" x14ac:dyDescent="0.2">
      <c r="A317" s="281"/>
      <c r="B317" s="3" t="s">
        <v>33</v>
      </c>
      <c r="C317" s="8">
        <v>29.007191227526153</v>
      </c>
    </row>
    <row r="318" spans="1:3" ht="21" x14ac:dyDescent="0.2">
      <c r="A318" s="281"/>
      <c r="B318" s="3" t="s">
        <v>11</v>
      </c>
      <c r="C318" s="12">
        <v>6.9487099547918625</v>
      </c>
    </row>
    <row r="319" spans="1:3" x14ac:dyDescent="0.2">
      <c r="A319" s="281"/>
      <c r="B319" s="3" t="s">
        <v>12</v>
      </c>
      <c r="C319" s="8">
        <v>16.906292029434322</v>
      </c>
    </row>
    <row r="320" spans="1:3" x14ac:dyDescent="0.2">
      <c r="A320" s="281"/>
      <c r="B320" s="3" t="s">
        <v>45</v>
      </c>
      <c r="C320" s="12">
        <v>5.82456436587547</v>
      </c>
    </row>
    <row r="321" spans="1:3" x14ac:dyDescent="0.2">
      <c r="A321" s="281"/>
      <c r="B321" s="4"/>
      <c r="C321" s="13"/>
    </row>
    <row r="322" spans="1:3" x14ac:dyDescent="0.2">
      <c r="A322" s="281" t="s">
        <v>13</v>
      </c>
      <c r="B322" s="131" t="s">
        <v>64</v>
      </c>
      <c r="C322" s="132">
        <v>106</v>
      </c>
    </row>
    <row r="323" spans="1:3" x14ac:dyDescent="0.2">
      <c r="A323" s="281"/>
      <c r="B323" s="134" t="s">
        <v>65</v>
      </c>
      <c r="C323" s="135">
        <v>105.9999999979001</v>
      </c>
    </row>
    <row r="324" spans="1:3" x14ac:dyDescent="0.2">
      <c r="A324" s="281"/>
      <c r="B324" s="133" t="s">
        <v>38</v>
      </c>
      <c r="C324" s="10"/>
    </row>
    <row r="325" spans="1:3" x14ac:dyDescent="0.2">
      <c r="A325" s="281"/>
      <c r="B325" s="133" t="s">
        <v>63</v>
      </c>
      <c r="C325" s="11"/>
    </row>
    <row r="326" spans="1:3" x14ac:dyDescent="0.2">
      <c r="A326" s="281"/>
      <c r="B326" s="3" t="s">
        <v>48</v>
      </c>
      <c r="C326" s="12">
        <v>10.114214398479614</v>
      </c>
    </row>
    <row r="327" spans="1:3" x14ac:dyDescent="0.2">
      <c r="A327" s="281"/>
      <c r="B327" s="3" t="s">
        <v>49</v>
      </c>
      <c r="C327" s="8">
        <v>16.596672900663695</v>
      </c>
    </row>
    <row r="328" spans="1:3" x14ac:dyDescent="0.2">
      <c r="A328" s="281"/>
      <c r="B328" s="3" t="s">
        <v>50</v>
      </c>
      <c r="C328" s="12">
        <v>6.5698203278490181</v>
      </c>
    </row>
    <row r="329" spans="1:3" x14ac:dyDescent="0.2">
      <c r="A329" s="281"/>
      <c r="B329" s="3" t="s">
        <v>53</v>
      </c>
      <c r="C329" s="8">
        <v>14.932795796780729</v>
      </c>
    </row>
    <row r="330" spans="1:3" x14ac:dyDescent="0.2">
      <c r="A330" s="281"/>
      <c r="B330" s="3" t="s">
        <v>30</v>
      </c>
      <c r="C330" s="12">
        <v>6.4822183572321901</v>
      </c>
    </row>
    <row r="331" spans="1:3" x14ac:dyDescent="0.2">
      <c r="A331" s="281"/>
      <c r="B331" s="3" t="s">
        <v>32</v>
      </c>
      <c r="C331" s="8">
        <v>5.6467540406571484</v>
      </c>
    </row>
    <row r="332" spans="1:3" ht="21" x14ac:dyDescent="0.2">
      <c r="A332" s="281"/>
      <c r="B332" s="3" t="s">
        <v>34</v>
      </c>
      <c r="C332" s="12">
        <v>3.4183179664988503</v>
      </c>
    </row>
    <row r="333" spans="1:3" ht="21" x14ac:dyDescent="0.2">
      <c r="A333" s="281"/>
      <c r="B333" s="3" t="s">
        <v>52</v>
      </c>
      <c r="C333" s="8">
        <v>4.3591404266146592</v>
      </c>
    </row>
    <row r="334" spans="1:3" ht="21" x14ac:dyDescent="0.2">
      <c r="A334" s="281"/>
      <c r="B334" s="3" t="s">
        <v>11</v>
      </c>
      <c r="C334" s="12">
        <v>31.528668214488739</v>
      </c>
    </row>
    <row r="335" spans="1:3" x14ac:dyDescent="0.2">
      <c r="A335" s="281"/>
      <c r="B335" s="3" t="s">
        <v>31</v>
      </c>
      <c r="C335" s="8">
        <v>1.491154660603125</v>
      </c>
    </row>
    <row r="336" spans="1:3" x14ac:dyDescent="0.2">
      <c r="A336" s="281"/>
      <c r="B336" s="3" t="s">
        <v>46</v>
      </c>
      <c r="C336" s="12">
        <v>3.0374698909148909</v>
      </c>
    </row>
    <row r="337" spans="1:3" x14ac:dyDescent="0.2">
      <c r="A337" s="281"/>
      <c r="B337" s="133" t="s">
        <v>44</v>
      </c>
      <c r="C337" s="11"/>
    </row>
    <row r="338" spans="1:3" x14ac:dyDescent="0.2">
      <c r="A338" s="281"/>
      <c r="B338" s="3" t="s">
        <v>43</v>
      </c>
      <c r="C338" s="12">
        <v>6.7985911494658167</v>
      </c>
    </row>
    <row r="339" spans="1:3" x14ac:dyDescent="0.2">
      <c r="A339" s="281"/>
      <c r="B339" s="3" t="s">
        <v>33</v>
      </c>
      <c r="C339" s="8">
        <v>12.914413791676601</v>
      </c>
    </row>
    <row r="340" spans="1:3" ht="21" x14ac:dyDescent="0.2">
      <c r="A340" s="281"/>
      <c r="B340" s="3" t="s">
        <v>11</v>
      </c>
      <c r="C340" s="12">
        <v>2.2369866901112969</v>
      </c>
    </row>
    <row r="341" spans="1:3" x14ac:dyDescent="0.2">
      <c r="A341" s="281"/>
      <c r="B341" s="3" t="s">
        <v>12</v>
      </c>
      <c r="C341" s="8">
        <v>3.8425740628836702</v>
      </c>
    </row>
    <row r="342" spans="1:3" x14ac:dyDescent="0.2">
      <c r="A342" s="281"/>
      <c r="B342" s="3" t="s">
        <v>45</v>
      </c>
      <c r="C342" s="12">
        <v>0.38568736034160284</v>
      </c>
    </row>
    <row r="343" spans="1:3" x14ac:dyDescent="0.2">
      <c r="A343" s="281"/>
      <c r="B343" s="3"/>
      <c r="C343" s="11"/>
    </row>
    <row r="344" spans="1:3" x14ac:dyDescent="0.2">
      <c r="A344" s="281"/>
      <c r="B344" s="133" t="s">
        <v>56</v>
      </c>
      <c r="C344" s="10"/>
    </row>
    <row r="345" spans="1:3" x14ac:dyDescent="0.2">
      <c r="A345" s="281"/>
      <c r="B345" s="133" t="s">
        <v>63</v>
      </c>
      <c r="C345" s="11"/>
    </row>
    <row r="346" spans="1:3" x14ac:dyDescent="0.2">
      <c r="A346" s="281"/>
      <c r="B346" s="3" t="s">
        <v>48</v>
      </c>
      <c r="C346" s="12">
        <v>12.425690888519609</v>
      </c>
    </row>
    <row r="347" spans="1:3" x14ac:dyDescent="0.2">
      <c r="A347" s="281"/>
      <c r="B347" s="3" t="s">
        <v>49</v>
      </c>
      <c r="C347" s="8">
        <v>18.032396199317585</v>
      </c>
    </row>
    <row r="348" spans="1:3" x14ac:dyDescent="0.2">
      <c r="A348" s="281"/>
      <c r="B348" s="3" t="s">
        <v>50</v>
      </c>
      <c r="C348" s="12">
        <v>10.438618122913235</v>
      </c>
    </row>
    <row r="349" spans="1:3" x14ac:dyDescent="0.2">
      <c r="A349" s="281"/>
      <c r="B349" s="3" t="s">
        <v>53</v>
      </c>
      <c r="C349" s="8">
        <v>16.079368927430089</v>
      </c>
    </row>
    <row r="350" spans="1:3" x14ac:dyDescent="0.2">
      <c r="A350" s="281"/>
      <c r="B350" s="3" t="s">
        <v>30</v>
      </c>
      <c r="C350" s="12">
        <v>9.8726779321313423</v>
      </c>
    </row>
    <row r="351" spans="1:3" x14ac:dyDescent="0.2">
      <c r="A351" s="281"/>
      <c r="B351" s="3" t="s">
        <v>32</v>
      </c>
      <c r="C351" s="8">
        <v>8.7864924323110465</v>
      </c>
    </row>
    <row r="352" spans="1:3" ht="21" x14ac:dyDescent="0.2">
      <c r="A352" s="281"/>
      <c r="B352" s="3" t="s">
        <v>34</v>
      </c>
      <c r="C352" s="12">
        <v>8.7060743854422231</v>
      </c>
    </row>
    <row r="353" spans="1:3" ht="21" x14ac:dyDescent="0.2">
      <c r="A353" s="281"/>
      <c r="B353" s="3" t="s">
        <v>52</v>
      </c>
      <c r="C353" s="8">
        <v>7.2671793872631172</v>
      </c>
    </row>
    <row r="354" spans="1:3" ht="21" x14ac:dyDescent="0.2">
      <c r="A354" s="281"/>
      <c r="B354" s="3" t="s">
        <v>11</v>
      </c>
      <c r="C354" s="12">
        <v>28.585629571863617</v>
      </c>
    </row>
    <row r="355" spans="1:3" x14ac:dyDescent="0.2">
      <c r="A355" s="281"/>
      <c r="B355" s="3" t="s">
        <v>31</v>
      </c>
      <c r="C355" s="8">
        <v>4.858550952892541</v>
      </c>
    </row>
    <row r="356" spans="1:3" x14ac:dyDescent="0.2">
      <c r="A356" s="281"/>
      <c r="B356" s="3" t="s">
        <v>46</v>
      </c>
      <c r="C356" s="12">
        <v>11.799120850467503</v>
      </c>
    </row>
    <row r="357" spans="1:3" x14ac:dyDescent="0.2">
      <c r="A357" s="281"/>
      <c r="B357" s="133" t="s">
        <v>44</v>
      </c>
      <c r="C357" s="11"/>
    </row>
    <row r="358" spans="1:3" x14ac:dyDescent="0.2">
      <c r="A358" s="281"/>
      <c r="B358" s="3" t="s">
        <v>43</v>
      </c>
      <c r="C358" s="12">
        <v>11.524205437357935</v>
      </c>
    </row>
    <row r="359" spans="1:3" x14ac:dyDescent="0.2">
      <c r="A359" s="281"/>
      <c r="B359" s="3" t="s">
        <v>33</v>
      </c>
      <c r="C359" s="8">
        <v>17.601290852051413</v>
      </c>
    </row>
    <row r="360" spans="1:3" ht="21" x14ac:dyDescent="0.2">
      <c r="A360" s="281"/>
      <c r="B360" s="3" t="s">
        <v>11</v>
      </c>
      <c r="C360" s="12">
        <v>9.2185476341083774</v>
      </c>
    </row>
    <row r="361" spans="1:3" x14ac:dyDescent="0.2">
      <c r="A361" s="281"/>
      <c r="B361" s="3" t="s">
        <v>12</v>
      </c>
      <c r="C361" s="8">
        <v>9.2905908545279097</v>
      </c>
    </row>
    <row r="362" spans="1:3" x14ac:dyDescent="0.2">
      <c r="A362" s="281"/>
      <c r="B362" s="3" t="s">
        <v>45</v>
      </c>
      <c r="C362" s="12">
        <v>3.3510360017170555</v>
      </c>
    </row>
    <row r="363" spans="1:3" x14ac:dyDescent="0.2">
      <c r="A363" s="281"/>
      <c r="B363" s="4"/>
      <c r="C363" s="13"/>
    </row>
    <row r="364" spans="1:3" x14ac:dyDescent="0.2">
      <c r="A364" s="281" t="s">
        <v>14</v>
      </c>
      <c r="B364" s="131" t="s">
        <v>64</v>
      </c>
      <c r="C364" s="132">
        <v>106</v>
      </c>
    </row>
    <row r="365" spans="1:3" x14ac:dyDescent="0.2">
      <c r="A365" s="281"/>
      <c r="B365" s="134" t="s">
        <v>65</v>
      </c>
      <c r="C365" s="135">
        <v>106.0000000014999</v>
      </c>
    </row>
    <row r="366" spans="1:3" x14ac:dyDescent="0.2">
      <c r="A366" s="281"/>
      <c r="B366" s="133" t="s">
        <v>38</v>
      </c>
      <c r="C366" s="10"/>
    </row>
    <row r="367" spans="1:3" x14ac:dyDescent="0.2">
      <c r="A367" s="281"/>
      <c r="B367" s="133" t="s">
        <v>63</v>
      </c>
      <c r="C367" s="11"/>
    </row>
    <row r="368" spans="1:3" x14ac:dyDescent="0.2">
      <c r="A368" s="281"/>
      <c r="B368" s="3" t="s">
        <v>48</v>
      </c>
      <c r="C368" s="12">
        <v>11.070632771938635</v>
      </c>
    </row>
    <row r="369" spans="1:3" x14ac:dyDescent="0.2">
      <c r="A369" s="281"/>
      <c r="B369" s="3" t="s">
        <v>49</v>
      </c>
      <c r="C369" s="8">
        <v>18.7449984426291</v>
      </c>
    </row>
    <row r="370" spans="1:3" x14ac:dyDescent="0.2">
      <c r="A370" s="281"/>
      <c r="B370" s="3" t="s">
        <v>50</v>
      </c>
      <c r="C370" s="12">
        <v>7.5846371325785276</v>
      </c>
    </row>
    <row r="371" spans="1:3" x14ac:dyDescent="0.2">
      <c r="A371" s="281"/>
      <c r="B371" s="3" t="s">
        <v>53</v>
      </c>
      <c r="C371" s="8">
        <v>17.628267484467546</v>
      </c>
    </row>
    <row r="372" spans="1:3" x14ac:dyDescent="0.2">
      <c r="A372" s="281"/>
      <c r="B372" s="3" t="s">
        <v>30</v>
      </c>
      <c r="C372" s="12">
        <v>4.4452763735078547</v>
      </c>
    </row>
    <row r="373" spans="1:3" x14ac:dyDescent="0.2">
      <c r="A373" s="281"/>
      <c r="B373" s="3" t="s">
        <v>32</v>
      </c>
      <c r="C373" s="8">
        <v>5.2597455495255732</v>
      </c>
    </row>
    <row r="374" spans="1:3" ht="21" x14ac:dyDescent="0.2">
      <c r="A374" s="281"/>
      <c r="B374" s="3" t="s">
        <v>34</v>
      </c>
      <c r="C374" s="12">
        <v>3.5043965785711673</v>
      </c>
    </row>
    <row r="375" spans="1:3" ht="21" x14ac:dyDescent="0.2">
      <c r="A375" s="281"/>
      <c r="B375" s="3" t="s">
        <v>52</v>
      </c>
      <c r="C375" s="8">
        <v>3.7356781752301584</v>
      </c>
    </row>
    <row r="376" spans="1:3" ht="21" x14ac:dyDescent="0.2">
      <c r="A376" s="281"/>
      <c r="B376" s="3" t="s">
        <v>11</v>
      </c>
      <c r="C376" s="12">
        <v>25.285837506159197</v>
      </c>
    </row>
    <row r="377" spans="1:3" x14ac:dyDescent="0.2">
      <c r="A377" s="281"/>
      <c r="B377" s="3" t="s">
        <v>31</v>
      </c>
      <c r="C377" s="8">
        <v>1.9807365167502744</v>
      </c>
    </row>
    <row r="378" spans="1:3" x14ac:dyDescent="0.2">
      <c r="A378" s="281"/>
      <c r="B378" s="3" t="s">
        <v>46</v>
      </c>
      <c r="C378" s="12">
        <v>2.9496609722544891</v>
      </c>
    </row>
    <row r="379" spans="1:3" x14ac:dyDescent="0.2">
      <c r="A379" s="281"/>
      <c r="B379" s="133" t="s">
        <v>44</v>
      </c>
      <c r="C379" s="11"/>
    </row>
    <row r="380" spans="1:3" x14ac:dyDescent="0.2">
      <c r="A380" s="281"/>
      <c r="B380" s="3" t="s">
        <v>43</v>
      </c>
      <c r="C380" s="12">
        <v>17.457244171906755</v>
      </c>
    </row>
    <row r="381" spans="1:3" x14ac:dyDescent="0.2">
      <c r="A381" s="281"/>
      <c r="B381" s="3" t="s">
        <v>33</v>
      </c>
      <c r="C381" s="8">
        <v>28.658624242192609</v>
      </c>
    </row>
    <row r="382" spans="1:3" ht="21" x14ac:dyDescent="0.2">
      <c r="A382" s="281"/>
      <c r="B382" s="3" t="s">
        <v>11</v>
      </c>
      <c r="C382" s="12">
        <v>3.4457675444257707</v>
      </c>
    </row>
    <row r="383" spans="1:3" x14ac:dyDescent="0.2">
      <c r="A383" s="281"/>
      <c r="B383" s="3" t="s">
        <v>12</v>
      </c>
      <c r="C383" s="8">
        <v>6.9397057766499151</v>
      </c>
    </row>
    <row r="384" spans="1:3" x14ac:dyDescent="0.2">
      <c r="A384" s="281"/>
      <c r="B384" s="3" t="s">
        <v>45</v>
      </c>
      <c r="C384" s="12">
        <v>1.676869444363065</v>
      </c>
    </row>
    <row r="385" spans="1:3" x14ac:dyDescent="0.2">
      <c r="A385" s="281"/>
      <c r="B385" s="3"/>
      <c r="C385" s="11"/>
    </row>
    <row r="386" spans="1:3" x14ac:dyDescent="0.2">
      <c r="A386" s="281"/>
      <c r="B386" s="133" t="s">
        <v>56</v>
      </c>
      <c r="C386" s="10"/>
    </row>
    <row r="387" spans="1:3" x14ac:dyDescent="0.2">
      <c r="A387" s="281"/>
      <c r="B387" s="133" t="s">
        <v>63</v>
      </c>
      <c r="C387" s="11"/>
    </row>
    <row r="388" spans="1:3" x14ac:dyDescent="0.2">
      <c r="A388" s="281"/>
      <c r="B388" s="3" t="s">
        <v>48</v>
      </c>
      <c r="C388" s="12">
        <v>12.076321671263438</v>
      </c>
    </row>
    <row r="389" spans="1:3" x14ac:dyDescent="0.2">
      <c r="A389" s="281"/>
      <c r="B389" s="3" t="s">
        <v>49</v>
      </c>
      <c r="C389" s="8">
        <v>20.56539740584272</v>
      </c>
    </row>
    <row r="390" spans="1:3" x14ac:dyDescent="0.2">
      <c r="A390" s="281"/>
      <c r="B390" s="3" t="s">
        <v>50</v>
      </c>
      <c r="C390" s="12">
        <v>10.834312288602142</v>
      </c>
    </row>
    <row r="391" spans="1:3" x14ac:dyDescent="0.2">
      <c r="A391" s="281"/>
      <c r="B391" s="3" t="s">
        <v>53</v>
      </c>
      <c r="C391" s="8">
        <v>18.77362369134233</v>
      </c>
    </row>
    <row r="392" spans="1:3" x14ac:dyDescent="0.2">
      <c r="A392" s="281"/>
      <c r="B392" s="3" t="s">
        <v>30</v>
      </c>
      <c r="C392" s="12">
        <v>7.6645914291012076</v>
      </c>
    </row>
    <row r="393" spans="1:3" x14ac:dyDescent="0.2">
      <c r="A393" s="281"/>
      <c r="B393" s="3" t="s">
        <v>32</v>
      </c>
      <c r="C393" s="8">
        <v>9.6405444282974422</v>
      </c>
    </row>
    <row r="394" spans="1:3" ht="21" x14ac:dyDescent="0.2">
      <c r="A394" s="281"/>
      <c r="B394" s="3" t="s">
        <v>34</v>
      </c>
      <c r="C394" s="12">
        <v>7.4649448015584703</v>
      </c>
    </row>
    <row r="395" spans="1:3" ht="21" x14ac:dyDescent="0.2">
      <c r="A395" s="281"/>
      <c r="B395" s="3" t="s">
        <v>52</v>
      </c>
      <c r="C395" s="8">
        <v>6.1055239888281001</v>
      </c>
    </row>
    <row r="396" spans="1:3" ht="21" x14ac:dyDescent="0.2">
      <c r="A396" s="281"/>
      <c r="B396" s="3" t="s">
        <v>11</v>
      </c>
      <c r="C396" s="12">
        <v>27.114769804410304</v>
      </c>
    </row>
    <row r="397" spans="1:3" x14ac:dyDescent="0.2">
      <c r="A397" s="281"/>
      <c r="B397" s="3" t="s">
        <v>31</v>
      </c>
      <c r="C397" s="8">
        <v>6.7306587702939327</v>
      </c>
    </row>
    <row r="398" spans="1:3" x14ac:dyDescent="0.2">
      <c r="A398" s="281"/>
      <c r="B398" s="3" t="s">
        <v>46</v>
      </c>
      <c r="C398" s="12">
        <v>11.271878375310919</v>
      </c>
    </row>
    <row r="399" spans="1:3" x14ac:dyDescent="0.2">
      <c r="A399" s="281"/>
      <c r="B399" s="133" t="s">
        <v>44</v>
      </c>
      <c r="C399" s="11"/>
    </row>
    <row r="400" spans="1:3" x14ac:dyDescent="0.2">
      <c r="A400" s="281"/>
      <c r="B400" s="3" t="s">
        <v>43</v>
      </c>
      <c r="C400" s="12">
        <v>19.701601746165075</v>
      </c>
    </row>
    <row r="401" spans="1:3" x14ac:dyDescent="0.2">
      <c r="A401" s="281"/>
      <c r="B401" s="3" t="s">
        <v>33</v>
      </c>
      <c r="C401" s="8">
        <v>22.219417111301574</v>
      </c>
    </row>
    <row r="402" spans="1:3" ht="21" x14ac:dyDescent="0.2">
      <c r="A402" s="281"/>
      <c r="B402" s="3" t="s">
        <v>11</v>
      </c>
      <c r="C402" s="12">
        <v>11.197816004454538</v>
      </c>
    </row>
    <row r="403" spans="1:3" x14ac:dyDescent="0.2">
      <c r="A403" s="281"/>
      <c r="B403" s="3" t="s">
        <v>12</v>
      </c>
      <c r="C403" s="8">
        <v>11.821072672807434</v>
      </c>
    </row>
    <row r="404" spans="1:3" x14ac:dyDescent="0.2">
      <c r="A404" s="281"/>
      <c r="B404" s="3" t="s">
        <v>45</v>
      </c>
      <c r="C404" s="12">
        <v>6.5038597534906009</v>
      </c>
    </row>
    <row r="405" spans="1:3" x14ac:dyDescent="0.2">
      <c r="A405" s="281"/>
      <c r="B405" s="4"/>
      <c r="C405" s="13"/>
    </row>
    <row r="406" spans="1:3" x14ac:dyDescent="0.2">
      <c r="A406" s="281" t="s">
        <v>15</v>
      </c>
      <c r="B406" s="131" t="s">
        <v>64</v>
      </c>
      <c r="C406" s="132">
        <v>106</v>
      </c>
    </row>
    <row r="407" spans="1:3" x14ac:dyDescent="0.2">
      <c r="A407" s="281"/>
      <c r="B407" s="134" t="s">
        <v>65</v>
      </c>
      <c r="C407" s="135">
        <v>105.99999999729999</v>
      </c>
    </row>
    <row r="408" spans="1:3" x14ac:dyDescent="0.2">
      <c r="A408" s="281"/>
      <c r="B408" s="133" t="s">
        <v>38</v>
      </c>
      <c r="C408" s="10"/>
    </row>
    <row r="409" spans="1:3" x14ac:dyDescent="0.2">
      <c r="A409" s="281"/>
      <c r="B409" s="133" t="s">
        <v>63</v>
      </c>
      <c r="C409" s="11"/>
    </row>
    <row r="410" spans="1:3" x14ac:dyDescent="0.2">
      <c r="A410" s="281"/>
      <c r="B410" s="3" t="s">
        <v>48</v>
      </c>
      <c r="C410" s="12">
        <v>10.33861727999825</v>
      </c>
    </row>
    <row r="411" spans="1:3" x14ac:dyDescent="0.2">
      <c r="A411" s="281"/>
      <c r="B411" s="3" t="s">
        <v>49</v>
      </c>
      <c r="C411" s="8">
        <v>21.176668423010167</v>
      </c>
    </row>
    <row r="412" spans="1:3" x14ac:dyDescent="0.2">
      <c r="A412" s="281"/>
      <c r="B412" s="3" t="s">
        <v>50</v>
      </c>
      <c r="C412" s="12">
        <v>7.6259795293036827</v>
      </c>
    </row>
    <row r="413" spans="1:3" x14ac:dyDescent="0.2">
      <c r="A413" s="281"/>
      <c r="B413" s="3" t="s">
        <v>53</v>
      </c>
      <c r="C413" s="8">
        <v>20.259582291640577</v>
      </c>
    </row>
    <row r="414" spans="1:3" x14ac:dyDescent="0.2">
      <c r="A414" s="281"/>
      <c r="B414" s="3" t="s">
        <v>30</v>
      </c>
      <c r="C414" s="12">
        <v>4.6243651976942077</v>
      </c>
    </row>
    <row r="415" spans="1:3" x14ac:dyDescent="0.2">
      <c r="A415" s="281"/>
      <c r="B415" s="3" t="s">
        <v>32</v>
      </c>
      <c r="C415" s="8">
        <v>4.8875797356565709</v>
      </c>
    </row>
    <row r="416" spans="1:3" ht="21" x14ac:dyDescent="0.2">
      <c r="A416" s="281"/>
      <c r="B416" s="3" t="s">
        <v>34</v>
      </c>
      <c r="C416" s="12">
        <v>3.8315153417758978</v>
      </c>
    </row>
    <row r="417" spans="1:3" ht="21" x14ac:dyDescent="0.2">
      <c r="A417" s="281"/>
      <c r="B417" s="3" t="s">
        <v>52</v>
      </c>
      <c r="C417" s="8">
        <v>5.1687761348014707</v>
      </c>
    </row>
    <row r="418" spans="1:3" ht="21" x14ac:dyDescent="0.2">
      <c r="A418" s="281"/>
      <c r="B418" s="3" t="s">
        <v>11</v>
      </c>
      <c r="C418" s="12">
        <v>23.63179784987647</v>
      </c>
    </row>
    <row r="419" spans="1:3" x14ac:dyDescent="0.2">
      <c r="A419" s="281"/>
      <c r="B419" s="3" t="s">
        <v>31</v>
      </c>
      <c r="C419" s="8">
        <v>2.0931940224797327</v>
      </c>
    </row>
    <row r="420" spans="1:3" x14ac:dyDescent="0.2">
      <c r="A420" s="281"/>
      <c r="B420" s="3" t="s">
        <v>46</v>
      </c>
      <c r="C420" s="12">
        <v>2.7546776381418643</v>
      </c>
    </row>
    <row r="421" spans="1:3" x14ac:dyDescent="0.2">
      <c r="A421" s="281"/>
      <c r="B421" s="133" t="s">
        <v>44</v>
      </c>
      <c r="C421" s="11"/>
    </row>
    <row r="422" spans="1:3" x14ac:dyDescent="0.2">
      <c r="A422" s="281"/>
      <c r="B422" s="3" t="s">
        <v>43</v>
      </c>
      <c r="C422" s="12">
        <v>18.667537359399081</v>
      </c>
    </row>
    <row r="423" spans="1:3" x14ac:dyDescent="0.2">
      <c r="A423" s="281"/>
      <c r="B423" s="3" t="s">
        <v>33</v>
      </c>
      <c r="C423" s="8">
        <v>37.971883723236083</v>
      </c>
    </row>
    <row r="424" spans="1:3" ht="21" x14ac:dyDescent="0.2">
      <c r="A424" s="281"/>
      <c r="B424" s="3" t="s">
        <v>11</v>
      </c>
      <c r="C424" s="12">
        <v>3.2208159101292102</v>
      </c>
    </row>
    <row r="425" spans="1:3" x14ac:dyDescent="0.2">
      <c r="A425" s="281"/>
      <c r="B425" s="3" t="s">
        <v>12</v>
      </c>
      <c r="C425" s="8">
        <v>11.29617380970943</v>
      </c>
    </row>
    <row r="426" spans="1:3" x14ac:dyDescent="0.2">
      <c r="A426" s="281"/>
      <c r="B426" s="3" t="s">
        <v>45</v>
      </c>
      <c r="C426" s="12">
        <v>3.1709285770392599</v>
      </c>
    </row>
    <row r="427" spans="1:3" x14ac:dyDescent="0.2">
      <c r="A427" s="281"/>
      <c r="B427" s="3"/>
      <c r="C427" s="11"/>
    </row>
    <row r="428" spans="1:3" x14ac:dyDescent="0.2">
      <c r="A428" s="281"/>
      <c r="B428" s="133" t="s">
        <v>56</v>
      </c>
      <c r="C428" s="10"/>
    </row>
    <row r="429" spans="1:3" x14ac:dyDescent="0.2">
      <c r="A429" s="281"/>
      <c r="B429" s="133" t="s">
        <v>63</v>
      </c>
      <c r="C429" s="11"/>
    </row>
    <row r="430" spans="1:3" x14ac:dyDescent="0.2">
      <c r="A430" s="281"/>
      <c r="B430" s="3" t="s">
        <v>48</v>
      </c>
      <c r="C430" s="12">
        <v>12.15690936544318</v>
      </c>
    </row>
    <row r="431" spans="1:3" x14ac:dyDescent="0.2">
      <c r="A431" s="281"/>
      <c r="B431" s="3" t="s">
        <v>49</v>
      </c>
      <c r="C431" s="8">
        <v>23.27192227479582</v>
      </c>
    </row>
    <row r="432" spans="1:3" x14ac:dyDescent="0.2">
      <c r="A432" s="281"/>
      <c r="B432" s="3" t="s">
        <v>50</v>
      </c>
      <c r="C432" s="12">
        <v>11.490971650069955</v>
      </c>
    </row>
    <row r="433" spans="1:3" x14ac:dyDescent="0.2">
      <c r="A433" s="281"/>
      <c r="B433" s="3" t="s">
        <v>53</v>
      </c>
      <c r="C433" s="8">
        <v>22.29714965883333</v>
      </c>
    </row>
    <row r="434" spans="1:3" x14ac:dyDescent="0.2">
      <c r="A434" s="281"/>
      <c r="B434" s="3" t="s">
        <v>30</v>
      </c>
      <c r="C434" s="12">
        <v>8.5891069293162658</v>
      </c>
    </row>
    <row r="435" spans="1:3" x14ac:dyDescent="0.2">
      <c r="A435" s="281"/>
      <c r="B435" s="3" t="s">
        <v>32</v>
      </c>
      <c r="C435" s="8">
        <v>9.367558722274266</v>
      </c>
    </row>
    <row r="436" spans="1:3" ht="21" x14ac:dyDescent="0.2">
      <c r="A436" s="281"/>
      <c r="B436" s="3" t="s">
        <v>34</v>
      </c>
      <c r="C436" s="12">
        <v>7.6927690513178417</v>
      </c>
    </row>
    <row r="437" spans="1:3" ht="21" x14ac:dyDescent="0.2">
      <c r="A437" s="281"/>
      <c r="B437" s="3" t="s">
        <v>52</v>
      </c>
      <c r="C437" s="8">
        <v>7.8186465276668704</v>
      </c>
    </row>
    <row r="438" spans="1:3" ht="21" x14ac:dyDescent="0.2">
      <c r="A438" s="281"/>
      <c r="B438" s="3" t="s">
        <v>11</v>
      </c>
      <c r="C438" s="12">
        <v>27.635635926355658</v>
      </c>
    </row>
    <row r="439" spans="1:3" x14ac:dyDescent="0.2">
      <c r="A439" s="281"/>
      <c r="B439" s="3" t="s">
        <v>31</v>
      </c>
      <c r="C439" s="8">
        <v>6.9494466795743071</v>
      </c>
    </row>
    <row r="440" spans="1:3" x14ac:dyDescent="0.2">
      <c r="A440" s="281"/>
      <c r="B440" s="3" t="s">
        <v>46</v>
      </c>
      <c r="C440" s="12">
        <v>10.751325408624179</v>
      </c>
    </row>
    <row r="441" spans="1:3" x14ac:dyDescent="0.2">
      <c r="A441" s="281"/>
      <c r="B441" s="133" t="s">
        <v>44</v>
      </c>
      <c r="C441" s="11"/>
    </row>
    <row r="442" spans="1:3" x14ac:dyDescent="0.2">
      <c r="A442" s="281"/>
      <c r="B442" s="3" t="s">
        <v>43</v>
      </c>
      <c r="C442" s="12">
        <v>22.979964626324843</v>
      </c>
    </row>
    <row r="443" spans="1:3" x14ac:dyDescent="0.2">
      <c r="A443" s="281"/>
      <c r="B443" s="3" t="s">
        <v>33</v>
      </c>
      <c r="C443" s="8">
        <v>26.854921765858659</v>
      </c>
    </row>
    <row r="444" spans="1:3" ht="21" x14ac:dyDescent="0.2">
      <c r="A444" s="281"/>
      <c r="B444" s="3" t="s">
        <v>11</v>
      </c>
      <c r="C444" s="12">
        <v>9.1473297727547287</v>
      </c>
    </row>
    <row r="445" spans="1:3" x14ac:dyDescent="0.2">
      <c r="A445" s="281"/>
      <c r="B445" s="3" t="s">
        <v>12</v>
      </c>
      <c r="C445" s="8">
        <v>18.675324313409263</v>
      </c>
    </row>
    <row r="446" spans="1:3" x14ac:dyDescent="0.2">
      <c r="A446" s="281"/>
      <c r="B446" s="3" t="s">
        <v>45</v>
      </c>
      <c r="C446" s="12">
        <v>13.585609805473675</v>
      </c>
    </row>
    <row r="447" spans="1:3" x14ac:dyDescent="0.2">
      <c r="A447" s="281"/>
      <c r="B447" s="4"/>
      <c r="C447" s="13"/>
    </row>
    <row r="448" spans="1:3" x14ac:dyDescent="0.2">
      <c r="A448" s="281" t="s">
        <v>16</v>
      </c>
      <c r="B448" s="131" t="s">
        <v>64</v>
      </c>
      <c r="C448" s="132">
        <v>106</v>
      </c>
    </row>
    <row r="449" spans="1:3" x14ac:dyDescent="0.2">
      <c r="A449" s="281"/>
      <c r="B449" s="134" t="s">
        <v>65</v>
      </c>
      <c r="C449" s="135">
        <v>105.99999999880008</v>
      </c>
    </row>
    <row r="450" spans="1:3" x14ac:dyDescent="0.2">
      <c r="A450" s="281"/>
      <c r="B450" s="133" t="s">
        <v>38</v>
      </c>
      <c r="C450" s="10"/>
    </row>
    <row r="451" spans="1:3" x14ac:dyDescent="0.2">
      <c r="A451" s="281"/>
      <c r="B451" s="133" t="s">
        <v>63</v>
      </c>
      <c r="C451" s="11"/>
    </row>
    <row r="452" spans="1:3" x14ac:dyDescent="0.2">
      <c r="A452" s="281"/>
      <c r="B452" s="3" t="s">
        <v>48</v>
      </c>
      <c r="C452" s="12">
        <v>6.384847287484539</v>
      </c>
    </row>
    <row r="453" spans="1:3" x14ac:dyDescent="0.2">
      <c r="A453" s="281"/>
      <c r="B453" s="3" t="s">
        <v>49</v>
      </c>
      <c r="C453" s="8">
        <v>8.7125769245137228</v>
      </c>
    </row>
    <row r="454" spans="1:3" x14ac:dyDescent="0.2">
      <c r="A454" s="281"/>
      <c r="B454" s="3" t="s">
        <v>50</v>
      </c>
      <c r="C454" s="12">
        <v>4.7705768054700401</v>
      </c>
    </row>
    <row r="455" spans="1:3" x14ac:dyDescent="0.2">
      <c r="A455" s="281"/>
      <c r="B455" s="3" t="s">
        <v>53</v>
      </c>
      <c r="C455" s="8">
        <v>10.91672936089811</v>
      </c>
    </row>
    <row r="456" spans="1:3" x14ac:dyDescent="0.2">
      <c r="A456" s="281"/>
      <c r="B456" s="3" t="s">
        <v>30</v>
      </c>
      <c r="C456" s="12">
        <v>6.1142894256427995</v>
      </c>
    </row>
    <row r="457" spans="1:3" x14ac:dyDescent="0.2">
      <c r="A457" s="281"/>
      <c r="B457" s="3" t="s">
        <v>32</v>
      </c>
      <c r="C457" s="8">
        <v>7.7279374753280461</v>
      </c>
    </row>
    <row r="458" spans="1:3" ht="21" x14ac:dyDescent="0.2">
      <c r="A458" s="281"/>
      <c r="B458" s="3" t="s">
        <v>34</v>
      </c>
      <c r="C458" s="12">
        <v>14.167472220620752</v>
      </c>
    </row>
    <row r="459" spans="1:3" ht="21" x14ac:dyDescent="0.2">
      <c r="A459" s="281"/>
      <c r="B459" s="3" t="s">
        <v>52</v>
      </c>
      <c r="C459" s="8">
        <v>21.195470856610687</v>
      </c>
    </row>
    <row r="460" spans="1:3" ht="21" x14ac:dyDescent="0.2">
      <c r="A460" s="281"/>
      <c r="B460" s="3" t="s">
        <v>11</v>
      </c>
      <c r="C460" s="12">
        <v>26.141146033623276</v>
      </c>
    </row>
    <row r="461" spans="1:3" x14ac:dyDescent="0.2">
      <c r="A461" s="281"/>
      <c r="B461" s="3" t="s">
        <v>31</v>
      </c>
      <c r="C461" s="8">
        <v>1.2893553223164824</v>
      </c>
    </row>
    <row r="462" spans="1:3" x14ac:dyDescent="0.2">
      <c r="A462" s="281"/>
      <c r="B462" s="3" t="s">
        <v>46</v>
      </c>
      <c r="C462" s="12">
        <v>4.0893813021500653</v>
      </c>
    </row>
    <row r="463" spans="1:3" x14ac:dyDescent="0.2">
      <c r="A463" s="281"/>
      <c r="B463" s="133" t="s">
        <v>44</v>
      </c>
      <c r="C463" s="11"/>
    </row>
    <row r="464" spans="1:3" x14ac:dyDescent="0.2">
      <c r="A464" s="281"/>
      <c r="B464" s="3" t="s">
        <v>43</v>
      </c>
      <c r="C464" s="12">
        <v>6.8931797639091634</v>
      </c>
    </row>
    <row r="465" spans="1:3" x14ac:dyDescent="0.2">
      <c r="A465" s="281"/>
      <c r="B465" s="3" t="s">
        <v>33</v>
      </c>
      <c r="C465" s="8">
        <v>8.1313873748845023</v>
      </c>
    </row>
    <row r="466" spans="1:3" ht="21" x14ac:dyDescent="0.2">
      <c r="A466" s="281"/>
      <c r="B466" s="3" t="s">
        <v>11</v>
      </c>
      <c r="C466" s="12">
        <v>2.218836430169457</v>
      </c>
    </row>
    <row r="467" spans="1:3" x14ac:dyDescent="0.2">
      <c r="A467" s="281"/>
      <c r="B467" s="3" t="s">
        <v>12</v>
      </c>
      <c r="C467" s="8">
        <v>2.9421137806795317</v>
      </c>
    </row>
    <row r="468" spans="1:3" x14ac:dyDescent="0.2">
      <c r="A468" s="281"/>
      <c r="B468" s="3" t="s">
        <v>45</v>
      </c>
      <c r="C468" s="12">
        <v>0.97721897174691119</v>
      </c>
    </row>
    <row r="469" spans="1:3" x14ac:dyDescent="0.2">
      <c r="A469" s="281"/>
      <c r="B469" s="3"/>
      <c r="C469" s="11"/>
    </row>
    <row r="470" spans="1:3" x14ac:dyDescent="0.2">
      <c r="A470" s="281"/>
      <c r="B470" s="133" t="s">
        <v>56</v>
      </c>
      <c r="C470" s="10"/>
    </row>
    <row r="471" spans="1:3" x14ac:dyDescent="0.2">
      <c r="A471" s="281"/>
      <c r="B471" s="133" t="s">
        <v>63</v>
      </c>
      <c r="C471" s="11"/>
    </row>
    <row r="472" spans="1:3" x14ac:dyDescent="0.2">
      <c r="A472" s="281"/>
      <c r="B472" s="3" t="s">
        <v>48</v>
      </c>
      <c r="C472" s="12">
        <v>9.8205270811972376</v>
      </c>
    </row>
    <row r="473" spans="1:3" x14ac:dyDescent="0.2">
      <c r="A473" s="281"/>
      <c r="B473" s="3" t="s">
        <v>49</v>
      </c>
      <c r="C473" s="8">
        <v>12.467843008152457</v>
      </c>
    </row>
    <row r="474" spans="1:3" x14ac:dyDescent="0.2">
      <c r="A474" s="281"/>
      <c r="B474" s="3" t="s">
        <v>50</v>
      </c>
      <c r="C474" s="12">
        <v>8.2451277671032415</v>
      </c>
    </row>
    <row r="475" spans="1:3" x14ac:dyDescent="0.2">
      <c r="A475" s="281"/>
      <c r="B475" s="3" t="s">
        <v>53</v>
      </c>
      <c r="C475" s="8">
        <v>15.224401169835899</v>
      </c>
    </row>
    <row r="476" spans="1:3" x14ac:dyDescent="0.2">
      <c r="A476" s="281"/>
      <c r="B476" s="3" t="s">
        <v>30</v>
      </c>
      <c r="C476" s="12">
        <v>10.505451583320141</v>
      </c>
    </row>
    <row r="477" spans="1:3" x14ac:dyDescent="0.2">
      <c r="A477" s="281"/>
      <c r="B477" s="3" t="s">
        <v>32</v>
      </c>
      <c r="C477" s="8">
        <v>13.322277749265625</v>
      </c>
    </row>
    <row r="478" spans="1:3" ht="21" x14ac:dyDescent="0.2">
      <c r="A478" s="281"/>
      <c r="B478" s="3" t="s">
        <v>34</v>
      </c>
      <c r="C478" s="12">
        <v>23.105601384979774</v>
      </c>
    </row>
    <row r="479" spans="1:3" ht="21" x14ac:dyDescent="0.2">
      <c r="A479" s="281"/>
      <c r="B479" s="3" t="s">
        <v>52</v>
      </c>
      <c r="C479" s="8">
        <v>27.460347125032602</v>
      </c>
    </row>
    <row r="480" spans="1:3" ht="21" x14ac:dyDescent="0.2">
      <c r="A480" s="281"/>
      <c r="B480" s="3" t="s">
        <v>11</v>
      </c>
      <c r="C480" s="12">
        <v>28.4595811242168</v>
      </c>
    </row>
    <row r="481" spans="1:3" x14ac:dyDescent="0.2">
      <c r="A481" s="281"/>
      <c r="B481" s="3" t="s">
        <v>31</v>
      </c>
      <c r="C481" s="8">
        <v>3.6381419946335223</v>
      </c>
    </row>
    <row r="482" spans="1:3" x14ac:dyDescent="0.2">
      <c r="A482" s="281"/>
      <c r="B482" s="3" t="s">
        <v>46</v>
      </c>
      <c r="C482" s="12">
        <v>14.652231776970577</v>
      </c>
    </row>
    <row r="483" spans="1:3" x14ac:dyDescent="0.2">
      <c r="A483" s="281"/>
      <c r="B483" s="133" t="s">
        <v>44</v>
      </c>
      <c r="C483" s="11"/>
    </row>
    <row r="484" spans="1:3" x14ac:dyDescent="0.2">
      <c r="A484" s="281"/>
      <c r="B484" s="3" t="s">
        <v>43</v>
      </c>
      <c r="C484" s="12">
        <v>13.129207710559172</v>
      </c>
    </row>
    <row r="485" spans="1:3" x14ac:dyDescent="0.2">
      <c r="A485" s="281"/>
      <c r="B485" s="3" t="s">
        <v>33</v>
      </c>
      <c r="C485" s="8">
        <v>12.945926126800236</v>
      </c>
    </row>
    <row r="486" spans="1:3" ht="21" x14ac:dyDescent="0.2">
      <c r="A486" s="281"/>
      <c r="B486" s="3" t="s">
        <v>11</v>
      </c>
      <c r="C486" s="12">
        <v>9.6265673330925114</v>
      </c>
    </row>
    <row r="487" spans="1:3" x14ac:dyDescent="0.2">
      <c r="A487" s="281"/>
      <c r="B487" s="3" t="s">
        <v>12</v>
      </c>
      <c r="C487" s="8">
        <v>6.4796193875632913</v>
      </c>
    </row>
    <row r="488" spans="1:3" x14ac:dyDescent="0.2">
      <c r="A488" s="281"/>
      <c r="B488" s="3" t="s">
        <v>45</v>
      </c>
      <c r="C488" s="12">
        <v>6.2817421804781519</v>
      </c>
    </row>
    <row r="489" spans="1:3" x14ac:dyDescent="0.2">
      <c r="A489" s="281"/>
      <c r="B489" s="4"/>
      <c r="C489" s="13"/>
    </row>
    <row r="490" spans="1:3" x14ac:dyDescent="0.2">
      <c r="A490" s="281" t="s">
        <v>17</v>
      </c>
      <c r="B490" s="131" t="s">
        <v>64</v>
      </c>
      <c r="C490" s="132">
        <v>106</v>
      </c>
    </row>
    <row r="491" spans="1:3" x14ac:dyDescent="0.2">
      <c r="A491" s="281"/>
      <c r="B491" s="134" t="s">
        <v>65</v>
      </c>
      <c r="C491" s="135">
        <v>106.00000000080006</v>
      </c>
    </row>
    <row r="492" spans="1:3" x14ac:dyDescent="0.2">
      <c r="A492" s="281"/>
      <c r="B492" s="133" t="s">
        <v>38</v>
      </c>
      <c r="C492" s="10"/>
    </row>
    <row r="493" spans="1:3" x14ac:dyDescent="0.2">
      <c r="A493" s="281"/>
      <c r="B493" s="133" t="s">
        <v>63</v>
      </c>
      <c r="C493" s="11"/>
    </row>
    <row r="494" spans="1:3" x14ac:dyDescent="0.2">
      <c r="A494" s="281"/>
      <c r="B494" s="3" t="s">
        <v>48</v>
      </c>
      <c r="C494" s="12">
        <v>11.949986593791875</v>
      </c>
    </row>
    <row r="495" spans="1:3" x14ac:dyDescent="0.2">
      <c r="A495" s="281"/>
      <c r="B495" s="3" t="s">
        <v>49</v>
      </c>
      <c r="C495" s="8">
        <v>19.607050962482194</v>
      </c>
    </row>
    <row r="496" spans="1:3" x14ac:dyDescent="0.2">
      <c r="A496" s="281"/>
      <c r="B496" s="3" t="s">
        <v>50</v>
      </c>
      <c r="C496" s="12">
        <v>7.8552705232699553</v>
      </c>
    </row>
    <row r="497" spans="1:3" x14ac:dyDescent="0.2">
      <c r="A497" s="281"/>
      <c r="B497" s="3" t="s">
        <v>53</v>
      </c>
      <c r="C497" s="8">
        <v>17.971522381245485</v>
      </c>
    </row>
    <row r="498" spans="1:3" x14ac:dyDescent="0.2">
      <c r="A498" s="281"/>
      <c r="B498" s="3" t="s">
        <v>30</v>
      </c>
      <c r="C498" s="12">
        <v>5.4772952847812997</v>
      </c>
    </row>
    <row r="499" spans="1:3" x14ac:dyDescent="0.2">
      <c r="A499" s="281"/>
      <c r="B499" s="3" t="s">
        <v>32</v>
      </c>
      <c r="C499" s="8">
        <v>6.1438133855366468</v>
      </c>
    </row>
    <row r="500" spans="1:3" ht="21" x14ac:dyDescent="0.2">
      <c r="A500" s="281"/>
      <c r="B500" s="3" t="s">
        <v>34</v>
      </c>
      <c r="C500" s="12">
        <v>2.7980518655826554</v>
      </c>
    </row>
    <row r="501" spans="1:3" ht="21" x14ac:dyDescent="0.2">
      <c r="A501" s="281"/>
      <c r="B501" s="3" t="s">
        <v>52</v>
      </c>
      <c r="C501" s="8">
        <v>3.8279488964748807</v>
      </c>
    </row>
    <row r="502" spans="1:3" ht="21" x14ac:dyDescent="0.2">
      <c r="A502" s="281"/>
      <c r="B502" s="3" t="s">
        <v>11</v>
      </c>
      <c r="C502" s="12">
        <v>23.779451333300706</v>
      </c>
    </row>
    <row r="503" spans="1:3" x14ac:dyDescent="0.2">
      <c r="A503" s="281"/>
      <c r="B503" s="3" t="s">
        <v>31</v>
      </c>
      <c r="C503" s="8">
        <v>2.1907339548900686</v>
      </c>
    </row>
    <row r="504" spans="1:3" x14ac:dyDescent="0.2">
      <c r="A504" s="281"/>
      <c r="B504" s="3" t="s">
        <v>46</v>
      </c>
      <c r="C504" s="12">
        <v>2.6358202250319924</v>
      </c>
    </row>
    <row r="505" spans="1:3" x14ac:dyDescent="0.2">
      <c r="A505" s="281"/>
      <c r="B505" s="133" t="s">
        <v>44</v>
      </c>
      <c r="C505" s="11"/>
    </row>
    <row r="506" spans="1:3" x14ac:dyDescent="0.2">
      <c r="A506" s="281"/>
      <c r="B506" s="3" t="s">
        <v>43</v>
      </c>
      <c r="C506" s="12">
        <v>18.398229203775291</v>
      </c>
    </row>
    <row r="507" spans="1:3" x14ac:dyDescent="0.2">
      <c r="A507" s="281"/>
      <c r="B507" s="3" t="s">
        <v>33</v>
      </c>
      <c r="C507" s="8">
        <v>30.727651607735044</v>
      </c>
    </row>
    <row r="508" spans="1:3" ht="21" x14ac:dyDescent="0.2">
      <c r="A508" s="281"/>
      <c r="B508" s="3" t="s">
        <v>11</v>
      </c>
      <c r="C508" s="12">
        <v>1.4511637534079156</v>
      </c>
    </row>
    <row r="509" spans="1:3" x14ac:dyDescent="0.2">
      <c r="A509" s="281"/>
      <c r="B509" s="3" t="s">
        <v>12</v>
      </c>
      <c r="C509" s="8">
        <v>7.9494374094296232</v>
      </c>
    </row>
    <row r="510" spans="1:3" x14ac:dyDescent="0.2">
      <c r="A510" s="281"/>
      <c r="B510" s="3" t="s">
        <v>45</v>
      </c>
      <c r="C510" s="12">
        <v>1.2735902308866138</v>
      </c>
    </row>
    <row r="511" spans="1:3" x14ac:dyDescent="0.2">
      <c r="A511" s="281"/>
      <c r="B511" s="3"/>
      <c r="C511" s="11"/>
    </row>
    <row r="512" spans="1:3" x14ac:dyDescent="0.2">
      <c r="A512" s="281"/>
      <c r="B512" s="133" t="s">
        <v>56</v>
      </c>
      <c r="C512" s="10"/>
    </row>
    <row r="513" spans="1:3" x14ac:dyDescent="0.2">
      <c r="A513" s="281"/>
      <c r="B513" s="133" t="s">
        <v>63</v>
      </c>
      <c r="C513" s="11"/>
    </row>
    <row r="514" spans="1:3" x14ac:dyDescent="0.2">
      <c r="A514" s="281"/>
      <c r="B514" s="3" t="s">
        <v>48</v>
      </c>
      <c r="C514" s="12">
        <v>12.713861482163448</v>
      </c>
    </row>
    <row r="515" spans="1:3" x14ac:dyDescent="0.2">
      <c r="A515" s="281"/>
      <c r="B515" s="3" t="s">
        <v>49</v>
      </c>
      <c r="C515" s="8">
        <v>20.535147268761289</v>
      </c>
    </row>
    <row r="516" spans="1:3" x14ac:dyDescent="0.2">
      <c r="A516" s="281"/>
      <c r="B516" s="3" t="s">
        <v>50</v>
      </c>
      <c r="C516" s="12">
        <v>10.150885846489873</v>
      </c>
    </row>
    <row r="517" spans="1:3" x14ac:dyDescent="0.2">
      <c r="A517" s="281"/>
      <c r="B517" s="3" t="s">
        <v>53</v>
      </c>
      <c r="C517" s="8">
        <v>19.883965364567384</v>
      </c>
    </row>
    <row r="518" spans="1:3" x14ac:dyDescent="0.2">
      <c r="A518" s="281"/>
      <c r="B518" s="3" t="s">
        <v>30</v>
      </c>
      <c r="C518" s="12">
        <v>8.2706463284869276</v>
      </c>
    </row>
    <row r="519" spans="1:3" x14ac:dyDescent="0.2">
      <c r="A519" s="281"/>
      <c r="B519" s="3" t="s">
        <v>32</v>
      </c>
      <c r="C519" s="8">
        <v>9.5924249675964752</v>
      </c>
    </row>
    <row r="520" spans="1:3" ht="21" x14ac:dyDescent="0.2">
      <c r="A520" s="281"/>
      <c r="B520" s="3" t="s">
        <v>34</v>
      </c>
      <c r="C520" s="12">
        <v>6.6476722641987909</v>
      </c>
    </row>
    <row r="521" spans="1:3" ht="21" x14ac:dyDescent="0.2">
      <c r="A521" s="281"/>
      <c r="B521" s="3" t="s">
        <v>52</v>
      </c>
      <c r="C521" s="8">
        <v>7.2020788222415417</v>
      </c>
    </row>
    <row r="522" spans="1:3" ht="21" x14ac:dyDescent="0.2">
      <c r="A522" s="281"/>
      <c r="B522" s="3" t="s">
        <v>11</v>
      </c>
      <c r="C522" s="12">
        <v>27.209105914625717</v>
      </c>
    </row>
    <row r="523" spans="1:3" x14ac:dyDescent="0.2">
      <c r="A523" s="281"/>
      <c r="B523" s="3" t="s">
        <v>31</v>
      </c>
      <c r="C523" s="8">
        <v>6.7942962636883895</v>
      </c>
    </row>
    <row r="524" spans="1:3" x14ac:dyDescent="0.2">
      <c r="A524" s="281"/>
      <c r="B524" s="3" t="s">
        <v>46</v>
      </c>
      <c r="C524" s="12">
        <v>11.534834737037114</v>
      </c>
    </row>
    <row r="525" spans="1:3" x14ac:dyDescent="0.2">
      <c r="A525" s="281"/>
      <c r="B525" s="133" t="s">
        <v>44</v>
      </c>
      <c r="C525" s="11"/>
    </row>
    <row r="526" spans="1:3" x14ac:dyDescent="0.2">
      <c r="A526" s="281"/>
      <c r="B526" s="3" t="s">
        <v>43</v>
      </c>
      <c r="C526" s="12">
        <v>18.721362462176778</v>
      </c>
    </row>
    <row r="527" spans="1:3" x14ac:dyDescent="0.2">
      <c r="A527" s="281"/>
      <c r="B527" s="3" t="s">
        <v>33</v>
      </c>
      <c r="C527" s="8">
        <v>24.129962204283178</v>
      </c>
    </row>
    <row r="528" spans="1:3" ht="21" x14ac:dyDescent="0.2">
      <c r="A528" s="281"/>
      <c r="B528" s="3" t="s">
        <v>11</v>
      </c>
      <c r="C528" s="12">
        <v>5.840823277732504</v>
      </c>
    </row>
    <row r="529" spans="1:3" x14ac:dyDescent="0.2">
      <c r="A529" s="281"/>
      <c r="B529" s="3" t="s">
        <v>12</v>
      </c>
      <c r="C529" s="8">
        <v>11.780510126168544</v>
      </c>
    </row>
    <row r="530" spans="1:3" x14ac:dyDescent="0.2">
      <c r="A530" s="281"/>
      <c r="B530" s="3" t="s">
        <v>45</v>
      </c>
      <c r="C530" s="12">
        <v>6.9296485321386854</v>
      </c>
    </row>
    <row r="531" spans="1:3" x14ac:dyDescent="0.2">
      <c r="A531" s="281"/>
      <c r="B531" s="4"/>
      <c r="C531" s="13"/>
    </row>
    <row r="532" spans="1:3" x14ac:dyDescent="0.2">
      <c r="A532" s="281" t="s">
        <v>18</v>
      </c>
      <c r="B532" s="131" t="s">
        <v>64</v>
      </c>
      <c r="C532" s="132">
        <v>106</v>
      </c>
    </row>
    <row r="533" spans="1:3" x14ac:dyDescent="0.2">
      <c r="A533" s="281"/>
      <c r="B533" s="134" t="s">
        <v>65</v>
      </c>
      <c r="C533" s="135">
        <v>106.00000000120001</v>
      </c>
    </row>
    <row r="534" spans="1:3" x14ac:dyDescent="0.2">
      <c r="A534" s="281"/>
      <c r="B534" s="133" t="s">
        <v>38</v>
      </c>
      <c r="C534" s="10"/>
    </row>
    <row r="535" spans="1:3" x14ac:dyDescent="0.2">
      <c r="A535" s="281"/>
      <c r="B535" s="133" t="s">
        <v>63</v>
      </c>
      <c r="C535" s="11"/>
    </row>
    <row r="536" spans="1:3" x14ac:dyDescent="0.2">
      <c r="A536" s="281"/>
      <c r="B536" s="3" t="s">
        <v>48</v>
      </c>
      <c r="C536" s="12">
        <v>8.5167950693130177</v>
      </c>
    </row>
    <row r="537" spans="1:3" x14ac:dyDescent="0.2">
      <c r="A537" s="281"/>
      <c r="B537" s="3" t="s">
        <v>49</v>
      </c>
      <c r="C537" s="8">
        <v>16.160862865912332</v>
      </c>
    </row>
    <row r="538" spans="1:3" x14ac:dyDescent="0.2">
      <c r="A538" s="281"/>
      <c r="B538" s="3" t="s">
        <v>50</v>
      </c>
      <c r="C538" s="12">
        <v>7.3376476630499496</v>
      </c>
    </row>
    <row r="539" spans="1:3" x14ac:dyDescent="0.2">
      <c r="A539" s="281"/>
      <c r="B539" s="3" t="s">
        <v>53</v>
      </c>
      <c r="C539" s="8">
        <v>13.22413970200973</v>
      </c>
    </row>
    <row r="540" spans="1:3" x14ac:dyDescent="0.2">
      <c r="A540" s="281"/>
      <c r="B540" s="3" t="s">
        <v>30</v>
      </c>
      <c r="C540" s="12">
        <v>2.7835644581732049</v>
      </c>
    </row>
    <row r="541" spans="1:3" x14ac:dyDescent="0.2">
      <c r="A541" s="281"/>
      <c r="B541" s="3" t="s">
        <v>32</v>
      </c>
      <c r="C541" s="8">
        <v>4.9147406265736056</v>
      </c>
    </row>
    <row r="542" spans="1:3" ht="21" x14ac:dyDescent="0.2">
      <c r="A542" s="281"/>
      <c r="B542" s="3" t="s">
        <v>34</v>
      </c>
      <c r="C542" s="12">
        <v>3.1843862352111194</v>
      </c>
    </row>
    <row r="543" spans="1:3" ht="21" x14ac:dyDescent="0.2">
      <c r="A543" s="281"/>
      <c r="B543" s="3" t="s">
        <v>52</v>
      </c>
      <c r="C543" s="8">
        <v>2.4022598870114842</v>
      </c>
    </row>
    <row r="544" spans="1:3" ht="21" x14ac:dyDescent="0.2">
      <c r="A544" s="281"/>
      <c r="B544" s="3" t="s">
        <v>11</v>
      </c>
      <c r="C544" s="12">
        <v>19.537134052354297</v>
      </c>
    </row>
    <row r="545" spans="1:3" x14ac:dyDescent="0.2">
      <c r="A545" s="281"/>
      <c r="B545" s="3" t="s">
        <v>31</v>
      </c>
      <c r="C545" s="8">
        <v>2.3367231638395838</v>
      </c>
    </row>
    <row r="546" spans="1:3" x14ac:dyDescent="0.2">
      <c r="A546" s="281"/>
      <c r="B546" s="3" t="s">
        <v>46</v>
      </c>
      <c r="C546" s="12">
        <v>4.8279404211953443</v>
      </c>
    </row>
    <row r="547" spans="1:3" x14ac:dyDescent="0.2">
      <c r="A547" s="281"/>
      <c r="B547" s="133" t="s">
        <v>44</v>
      </c>
      <c r="C547" s="11"/>
    </row>
    <row r="548" spans="1:3" x14ac:dyDescent="0.2">
      <c r="A548" s="281"/>
      <c r="B548" s="3" t="s">
        <v>43</v>
      </c>
      <c r="C548" s="12">
        <v>20.466872110779626</v>
      </c>
    </row>
    <row r="549" spans="1:3" x14ac:dyDescent="0.2">
      <c r="A549" s="281"/>
      <c r="B549" s="3" t="s">
        <v>33</v>
      </c>
      <c r="C549" s="8">
        <v>32.86594761163169</v>
      </c>
    </row>
    <row r="550" spans="1:3" ht="21" x14ac:dyDescent="0.2">
      <c r="A550" s="281"/>
      <c r="B550" s="3" t="s">
        <v>11</v>
      </c>
      <c r="C550" s="12">
        <v>2.4653312789154866</v>
      </c>
    </row>
    <row r="551" spans="1:3" x14ac:dyDescent="0.2">
      <c r="A551" s="281"/>
      <c r="B551" s="3" t="s">
        <v>12</v>
      </c>
      <c r="C551" s="8">
        <v>7.1380585516748543</v>
      </c>
    </row>
    <row r="552" spans="1:3" x14ac:dyDescent="0.2">
      <c r="A552" s="281"/>
      <c r="B552" s="3" t="s">
        <v>45</v>
      </c>
      <c r="C552" s="12">
        <v>3.9373394967092001</v>
      </c>
    </row>
    <row r="553" spans="1:3" x14ac:dyDescent="0.2">
      <c r="A553" s="281"/>
      <c r="B553" s="3"/>
      <c r="C553" s="11"/>
    </row>
    <row r="554" spans="1:3" x14ac:dyDescent="0.2">
      <c r="A554" s="281"/>
      <c r="B554" s="133" t="s">
        <v>56</v>
      </c>
      <c r="C554" s="10"/>
    </row>
    <row r="555" spans="1:3" x14ac:dyDescent="0.2">
      <c r="A555" s="281"/>
      <c r="B555" s="133" t="s">
        <v>63</v>
      </c>
      <c r="C555" s="11"/>
    </row>
    <row r="556" spans="1:3" x14ac:dyDescent="0.2">
      <c r="A556" s="281"/>
      <c r="B556" s="3" t="s">
        <v>48</v>
      </c>
      <c r="C556" s="12">
        <v>11.61118417053525</v>
      </c>
    </row>
    <row r="557" spans="1:3" x14ac:dyDescent="0.2">
      <c r="A557" s="281"/>
      <c r="B557" s="3" t="s">
        <v>49</v>
      </c>
      <c r="C557" s="8">
        <v>22.266276191823145</v>
      </c>
    </row>
    <row r="558" spans="1:3" x14ac:dyDescent="0.2">
      <c r="A558" s="281"/>
      <c r="B558" s="3" t="s">
        <v>50</v>
      </c>
      <c r="C558" s="12">
        <v>11.478523839164938</v>
      </c>
    </row>
    <row r="559" spans="1:3" x14ac:dyDescent="0.2">
      <c r="A559" s="281"/>
      <c r="B559" s="3" t="s">
        <v>53</v>
      </c>
      <c r="C559" s="8">
        <v>18.458948742775078</v>
      </c>
    </row>
    <row r="560" spans="1:3" x14ac:dyDescent="0.2">
      <c r="A560" s="281"/>
      <c r="B560" s="3" t="s">
        <v>30</v>
      </c>
      <c r="C560" s="12">
        <v>5.8040844953874116</v>
      </c>
    </row>
    <row r="561" spans="1:3" x14ac:dyDescent="0.2">
      <c r="A561" s="281"/>
      <c r="B561" s="3" t="s">
        <v>32</v>
      </c>
      <c r="C561" s="8">
        <v>9.9970088162031221</v>
      </c>
    </row>
    <row r="562" spans="1:3" ht="21" x14ac:dyDescent="0.2">
      <c r="A562" s="281"/>
      <c r="B562" s="3" t="s">
        <v>34</v>
      </c>
      <c r="C562" s="12">
        <v>8.9715412925382196</v>
      </c>
    </row>
    <row r="563" spans="1:3" ht="21" x14ac:dyDescent="0.2">
      <c r="A563" s="281"/>
      <c r="B563" s="3" t="s">
        <v>52</v>
      </c>
      <c r="C563" s="8">
        <v>5.9738882437800687</v>
      </c>
    </row>
    <row r="564" spans="1:3" ht="21" x14ac:dyDescent="0.2">
      <c r="A564" s="281"/>
      <c r="B564" s="3" t="s">
        <v>11</v>
      </c>
      <c r="C564" s="12">
        <v>24.758721655236513</v>
      </c>
    </row>
    <row r="565" spans="1:3" x14ac:dyDescent="0.2">
      <c r="A565" s="281"/>
      <c r="B565" s="3" t="s">
        <v>31</v>
      </c>
      <c r="C565" s="8">
        <v>6.2227484175538859</v>
      </c>
    </row>
    <row r="566" spans="1:3" x14ac:dyDescent="0.2">
      <c r="A566" s="281"/>
      <c r="B566" s="3" t="s">
        <v>46</v>
      </c>
      <c r="C566" s="12">
        <v>17.431330938458142</v>
      </c>
    </row>
    <row r="567" spans="1:3" x14ac:dyDescent="0.2">
      <c r="A567" s="281"/>
      <c r="B567" s="133" t="s">
        <v>44</v>
      </c>
      <c r="C567" s="11"/>
    </row>
    <row r="568" spans="1:3" x14ac:dyDescent="0.2">
      <c r="A568" s="281"/>
      <c r="B568" s="3" t="s">
        <v>43</v>
      </c>
      <c r="C568" s="12">
        <v>23.49871528811105</v>
      </c>
    </row>
    <row r="569" spans="1:3" x14ac:dyDescent="0.2">
      <c r="A569" s="281"/>
      <c r="B569" s="3" t="s">
        <v>33</v>
      </c>
      <c r="C569" s="8">
        <v>27.578624570651026</v>
      </c>
    </row>
    <row r="570" spans="1:3" ht="21" x14ac:dyDescent="0.2">
      <c r="A570" s="281"/>
      <c r="B570" s="3" t="s">
        <v>11</v>
      </c>
      <c r="C570" s="12">
        <v>8.6752987726114217</v>
      </c>
    </row>
    <row r="571" spans="1:3" x14ac:dyDescent="0.2">
      <c r="A571" s="281"/>
      <c r="B571" s="3" t="s">
        <v>12</v>
      </c>
      <c r="C571" s="8">
        <v>11.706088491499109</v>
      </c>
    </row>
    <row r="572" spans="1:3" x14ac:dyDescent="0.2">
      <c r="A572" s="281"/>
      <c r="B572" s="3" t="s">
        <v>45</v>
      </c>
      <c r="C572" s="12">
        <v>16.248643030965816</v>
      </c>
    </row>
    <row r="573" spans="1:3" x14ac:dyDescent="0.2">
      <c r="A573" s="281"/>
      <c r="B573" s="4"/>
      <c r="C573" s="13"/>
    </row>
    <row r="574" spans="1:3" x14ac:dyDescent="0.2">
      <c r="A574" s="281" t="s">
        <v>19</v>
      </c>
      <c r="B574" s="131" t="s">
        <v>64</v>
      </c>
      <c r="C574" s="132">
        <v>106</v>
      </c>
    </row>
    <row r="575" spans="1:3" x14ac:dyDescent="0.2">
      <c r="A575" s="281"/>
      <c r="B575" s="134" t="s">
        <v>65</v>
      </c>
      <c r="C575" s="135">
        <v>105.99999999859982</v>
      </c>
    </row>
    <row r="576" spans="1:3" x14ac:dyDescent="0.2">
      <c r="A576" s="281"/>
      <c r="B576" s="133" t="s">
        <v>38</v>
      </c>
      <c r="C576" s="10"/>
    </row>
    <row r="577" spans="1:3" x14ac:dyDescent="0.2">
      <c r="A577" s="281"/>
      <c r="B577" s="133" t="s">
        <v>63</v>
      </c>
      <c r="C577" s="11"/>
    </row>
    <row r="578" spans="1:3" x14ac:dyDescent="0.2">
      <c r="A578" s="281"/>
      <c r="B578" s="3" t="s">
        <v>48</v>
      </c>
      <c r="C578" s="12">
        <v>4.8319720792949585</v>
      </c>
    </row>
    <row r="579" spans="1:3" x14ac:dyDescent="0.2">
      <c r="A579" s="281"/>
      <c r="B579" s="3" t="s">
        <v>49</v>
      </c>
      <c r="C579" s="8">
        <v>7.2930234231529392</v>
      </c>
    </row>
    <row r="580" spans="1:3" x14ac:dyDescent="0.2">
      <c r="A580" s="281"/>
      <c r="B580" s="3" t="s">
        <v>50</v>
      </c>
      <c r="C580" s="12">
        <v>3.9550246464692238</v>
      </c>
    </row>
    <row r="581" spans="1:3" x14ac:dyDescent="0.2">
      <c r="A581" s="281"/>
      <c r="B581" s="3" t="s">
        <v>53</v>
      </c>
      <c r="C581" s="8">
        <v>7.0292879501900227</v>
      </c>
    </row>
    <row r="582" spans="1:3" x14ac:dyDescent="0.2">
      <c r="A582" s="281"/>
      <c r="B582" s="3" t="s">
        <v>30</v>
      </c>
      <c r="C582" s="12">
        <v>2.0215521894002881</v>
      </c>
    </row>
    <row r="583" spans="1:3" x14ac:dyDescent="0.2">
      <c r="A583" s="281"/>
      <c r="B583" s="3" t="s">
        <v>32</v>
      </c>
      <c r="C583" s="8">
        <v>3.8292015975458638</v>
      </c>
    </row>
    <row r="584" spans="1:3" ht="21" x14ac:dyDescent="0.2">
      <c r="A584" s="281"/>
      <c r="B584" s="3" t="s">
        <v>34</v>
      </c>
      <c r="C584" s="12">
        <v>1.0358723419684004</v>
      </c>
    </row>
    <row r="585" spans="1:3" ht="21" x14ac:dyDescent="0.2">
      <c r="A585" s="281"/>
      <c r="B585" s="3" t="s">
        <v>52</v>
      </c>
      <c r="C585" s="8">
        <v>1.4782499190346203</v>
      </c>
    </row>
    <row r="586" spans="1:3" ht="21" x14ac:dyDescent="0.2">
      <c r="A586" s="281"/>
      <c r="B586" s="3" t="s">
        <v>11</v>
      </c>
      <c r="C586" s="12">
        <v>11.526103695079616</v>
      </c>
    </row>
    <row r="587" spans="1:3" x14ac:dyDescent="0.2">
      <c r="A587" s="281"/>
      <c r="B587" s="3" t="s">
        <v>31</v>
      </c>
      <c r="C587" s="8">
        <v>1.7599755333864555</v>
      </c>
    </row>
    <row r="588" spans="1:3" x14ac:dyDescent="0.2">
      <c r="A588" s="281"/>
      <c r="B588" s="3" t="s">
        <v>46</v>
      </c>
      <c r="C588" s="12">
        <v>2.3687619184416664</v>
      </c>
    </row>
    <row r="589" spans="1:3" x14ac:dyDescent="0.2">
      <c r="A589" s="281"/>
      <c r="B589" s="133" t="s">
        <v>44</v>
      </c>
      <c r="C589" s="11"/>
    </row>
    <row r="590" spans="1:3" x14ac:dyDescent="0.2">
      <c r="A590" s="281"/>
      <c r="B590" s="3" t="s">
        <v>43</v>
      </c>
      <c r="C590" s="12">
        <v>29.255657899693066</v>
      </c>
    </row>
    <row r="591" spans="1:3" x14ac:dyDescent="0.2">
      <c r="A591" s="281"/>
      <c r="B591" s="3" t="s">
        <v>33</v>
      </c>
      <c r="C591" s="8">
        <v>43.523459144395673</v>
      </c>
    </row>
    <row r="592" spans="1:3" ht="21" x14ac:dyDescent="0.2">
      <c r="A592" s="281"/>
      <c r="B592" s="3" t="s">
        <v>11</v>
      </c>
      <c r="C592" s="12">
        <v>1.9069549886582084</v>
      </c>
    </row>
    <row r="593" spans="1:3" x14ac:dyDescent="0.2">
      <c r="A593" s="281"/>
      <c r="B593" s="3" t="s">
        <v>12</v>
      </c>
      <c r="C593" s="8">
        <v>8.1094160398976864</v>
      </c>
    </row>
    <row r="594" spans="1:3" x14ac:dyDescent="0.2">
      <c r="A594" s="281"/>
      <c r="B594" s="3" t="s">
        <v>45</v>
      </c>
      <c r="C594" s="12">
        <v>0.48213578956014236</v>
      </c>
    </row>
    <row r="595" spans="1:3" x14ac:dyDescent="0.2">
      <c r="A595" s="281"/>
      <c r="B595" s="3"/>
      <c r="C595" s="11"/>
    </row>
    <row r="596" spans="1:3" x14ac:dyDescent="0.2">
      <c r="A596" s="281"/>
      <c r="B596" s="133" t="s">
        <v>56</v>
      </c>
      <c r="C596" s="10"/>
    </row>
    <row r="597" spans="1:3" x14ac:dyDescent="0.2">
      <c r="A597" s="281"/>
      <c r="B597" s="133" t="s">
        <v>63</v>
      </c>
      <c r="C597" s="11"/>
    </row>
    <row r="598" spans="1:3" x14ac:dyDescent="0.2">
      <c r="A598" s="281"/>
      <c r="B598" s="3" t="s">
        <v>48</v>
      </c>
      <c r="C598" s="12">
        <v>8.6749740543893292</v>
      </c>
    </row>
    <row r="599" spans="1:3" x14ac:dyDescent="0.2">
      <c r="A599" s="281"/>
      <c r="B599" s="3" t="s">
        <v>49</v>
      </c>
      <c r="C599" s="8">
        <v>13.635193736442442</v>
      </c>
    </row>
    <row r="600" spans="1:3" x14ac:dyDescent="0.2">
      <c r="A600" s="281"/>
      <c r="B600" s="3" t="s">
        <v>50</v>
      </c>
      <c r="C600" s="12">
        <v>8.9277356040924669</v>
      </c>
    </row>
    <row r="601" spans="1:3" x14ac:dyDescent="0.2">
      <c r="A601" s="281"/>
      <c r="B601" s="3" t="s">
        <v>53</v>
      </c>
      <c r="C601" s="8">
        <v>14.061278907243972</v>
      </c>
    </row>
    <row r="602" spans="1:3" x14ac:dyDescent="0.2">
      <c r="A602" s="281"/>
      <c r="B602" s="3" t="s">
        <v>30</v>
      </c>
      <c r="C602" s="12">
        <v>4.9617291198310793</v>
      </c>
    </row>
    <row r="603" spans="1:3" x14ac:dyDescent="0.2">
      <c r="A603" s="281"/>
      <c r="B603" s="3" t="s">
        <v>32</v>
      </c>
      <c r="C603" s="8">
        <v>9.6873143776156887</v>
      </c>
    </row>
    <row r="604" spans="1:3" ht="21" x14ac:dyDescent="0.2">
      <c r="A604" s="281"/>
      <c r="B604" s="3" t="s">
        <v>34</v>
      </c>
      <c r="C604" s="12">
        <v>4.9197623908709378</v>
      </c>
    </row>
    <row r="605" spans="1:3" ht="21" x14ac:dyDescent="0.2">
      <c r="A605" s="281"/>
      <c r="B605" s="3" t="s">
        <v>52</v>
      </c>
      <c r="C605" s="8">
        <v>4.0380861452469929</v>
      </c>
    </row>
    <row r="606" spans="1:3" ht="21" x14ac:dyDescent="0.2">
      <c r="A606" s="281"/>
      <c r="B606" s="3" t="s">
        <v>11</v>
      </c>
      <c r="C606" s="12">
        <v>22.524602901252859</v>
      </c>
    </row>
    <row r="607" spans="1:3" x14ac:dyDescent="0.2">
      <c r="A607" s="281"/>
      <c r="B607" s="3" t="s">
        <v>31</v>
      </c>
      <c r="C607" s="8">
        <v>5.4274000997922993</v>
      </c>
    </row>
    <row r="608" spans="1:3" x14ac:dyDescent="0.2">
      <c r="A608" s="281"/>
      <c r="B608" s="3" t="s">
        <v>46</v>
      </c>
      <c r="C608" s="12">
        <v>11.849668231989597</v>
      </c>
    </row>
    <row r="609" spans="1:3" x14ac:dyDescent="0.2">
      <c r="A609" s="281"/>
      <c r="B609" s="133" t="s">
        <v>44</v>
      </c>
      <c r="C609" s="11"/>
    </row>
    <row r="610" spans="1:3" x14ac:dyDescent="0.2">
      <c r="A610" s="281"/>
      <c r="B610" s="3" t="s">
        <v>43</v>
      </c>
      <c r="C610" s="12">
        <v>28.474036437785461</v>
      </c>
    </row>
    <row r="611" spans="1:3" x14ac:dyDescent="0.2">
      <c r="A611" s="281"/>
      <c r="B611" s="3" t="s">
        <v>33</v>
      </c>
      <c r="C611" s="8">
        <v>30.390384895061391</v>
      </c>
    </row>
    <row r="612" spans="1:3" ht="21" x14ac:dyDescent="0.2">
      <c r="A612" s="281"/>
      <c r="B612" s="3" t="s">
        <v>11</v>
      </c>
      <c r="C612" s="12">
        <v>7.5085280895753259</v>
      </c>
    </row>
    <row r="613" spans="1:3" x14ac:dyDescent="0.2">
      <c r="A613" s="281"/>
      <c r="B613" s="3" t="s">
        <v>12</v>
      </c>
      <c r="C613" s="8">
        <v>15.106200242681023</v>
      </c>
    </row>
    <row r="614" spans="1:3" x14ac:dyDescent="0.2">
      <c r="A614" s="281"/>
      <c r="B614" s="3" t="s">
        <v>45</v>
      </c>
      <c r="C614" s="12">
        <v>4.0278109251692182</v>
      </c>
    </row>
    <row r="615" spans="1:3" x14ac:dyDescent="0.2">
      <c r="A615" s="281"/>
      <c r="B615" s="4"/>
      <c r="C615" s="13"/>
    </row>
    <row r="616" spans="1:3" x14ac:dyDescent="0.2">
      <c r="A616" s="281" t="s">
        <v>22</v>
      </c>
      <c r="B616" s="131" t="s">
        <v>64</v>
      </c>
      <c r="C616" s="132">
        <v>106</v>
      </c>
    </row>
    <row r="617" spans="1:3" x14ac:dyDescent="0.2">
      <c r="A617" s="281"/>
      <c r="B617" s="134" t="s">
        <v>65</v>
      </c>
      <c r="C617" s="135">
        <v>105.9999999979001</v>
      </c>
    </row>
    <row r="618" spans="1:3" x14ac:dyDescent="0.2">
      <c r="A618" s="281"/>
      <c r="B618" s="133" t="s">
        <v>38</v>
      </c>
      <c r="C618" s="10"/>
    </row>
    <row r="619" spans="1:3" x14ac:dyDescent="0.2">
      <c r="A619" s="281"/>
      <c r="B619" s="133" t="s">
        <v>63</v>
      </c>
      <c r="C619" s="11"/>
    </row>
    <row r="620" spans="1:3" x14ac:dyDescent="0.2">
      <c r="A620" s="281"/>
      <c r="B620" s="3" t="s">
        <v>48</v>
      </c>
      <c r="C620" s="12">
        <v>9.3444406441870029</v>
      </c>
    </row>
    <row r="621" spans="1:3" x14ac:dyDescent="0.2">
      <c r="A621" s="281"/>
      <c r="B621" s="3" t="s">
        <v>49</v>
      </c>
      <c r="C621" s="8">
        <v>14.317915541744016</v>
      </c>
    </row>
    <row r="622" spans="1:3" x14ac:dyDescent="0.2">
      <c r="A622" s="281"/>
      <c r="B622" s="3" t="s">
        <v>50</v>
      </c>
      <c r="C622" s="12">
        <v>5.1155606656230388</v>
      </c>
    </row>
    <row r="623" spans="1:3" x14ac:dyDescent="0.2">
      <c r="A623" s="281"/>
      <c r="B623" s="3" t="s">
        <v>53</v>
      </c>
      <c r="C623" s="8">
        <v>14.423397396275355</v>
      </c>
    </row>
    <row r="624" spans="1:3" x14ac:dyDescent="0.2">
      <c r="A624" s="281"/>
      <c r="B624" s="3" t="s">
        <v>30</v>
      </c>
      <c r="C624" s="12">
        <v>5.9396945064648374</v>
      </c>
    </row>
    <row r="625" spans="1:3" x14ac:dyDescent="0.2">
      <c r="A625" s="281"/>
      <c r="B625" s="3" t="s">
        <v>32</v>
      </c>
      <c r="C625" s="8">
        <v>7.6114309002158809</v>
      </c>
    </row>
    <row r="626" spans="1:3" ht="21" x14ac:dyDescent="0.2">
      <c r="A626" s="281"/>
      <c r="B626" s="3" t="s">
        <v>34</v>
      </c>
      <c r="C626" s="12">
        <v>3.7028533587780728</v>
      </c>
    </row>
    <row r="627" spans="1:3" ht="21" x14ac:dyDescent="0.2">
      <c r="A627" s="281"/>
      <c r="B627" s="3" t="s">
        <v>52</v>
      </c>
      <c r="C627" s="8">
        <v>4.4075332746665623</v>
      </c>
    </row>
    <row r="628" spans="1:3" ht="21" x14ac:dyDescent="0.2">
      <c r="A628" s="281"/>
      <c r="B628" s="3" t="s">
        <v>11</v>
      </c>
      <c r="C628" s="12">
        <v>27.890835922906302</v>
      </c>
    </row>
    <row r="629" spans="1:3" x14ac:dyDescent="0.2">
      <c r="A629" s="281"/>
      <c r="B629" s="3" t="s">
        <v>31</v>
      </c>
      <c r="C629" s="8">
        <v>1.4249328685367189</v>
      </c>
    </row>
    <row r="630" spans="1:3" x14ac:dyDescent="0.2">
      <c r="A630" s="281"/>
      <c r="B630" s="3" t="s">
        <v>46</v>
      </c>
      <c r="C630" s="12">
        <v>3.2554196351022266</v>
      </c>
    </row>
    <row r="631" spans="1:3" x14ac:dyDescent="0.2">
      <c r="A631" s="281"/>
      <c r="B631" s="133" t="s">
        <v>44</v>
      </c>
      <c r="C631" s="11"/>
    </row>
    <row r="632" spans="1:3" x14ac:dyDescent="0.2">
      <c r="A632" s="281"/>
      <c r="B632" s="3" t="s">
        <v>51</v>
      </c>
      <c r="C632" s="12">
        <v>11.198447062510525</v>
      </c>
    </row>
    <row r="633" spans="1:3" x14ac:dyDescent="0.2">
      <c r="A633" s="281"/>
      <c r="B633" s="3" t="s">
        <v>43</v>
      </c>
      <c r="C633" s="8">
        <v>4.6864070674994434</v>
      </c>
    </row>
    <row r="634" spans="1:3" x14ac:dyDescent="0.2">
      <c r="A634" s="281"/>
      <c r="B634" s="3" t="s">
        <v>33</v>
      </c>
      <c r="C634" s="12">
        <v>9.0255208598929482</v>
      </c>
    </row>
    <row r="635" spans="1:3" ht="21" x14ac:dyDescent="0.2">
      <c r="A635" s="281"/>
      <c r="B635" s="3" t="s">
        <v>11</v>
      </c>
      <c r="C635" s="8">
        <v>2.1059985299954942</v>
      </c>
    </row>
    <row r="636" spans="1:3" x14ac:dyDescent="0.2">
      <c r="A636" s="281"/>
      <c r="B636" s="3" t="s">
        <v>12</v>
      </c>
      <c r="C636" s="12">
        <v>3.2589126527155035</v>
      </c>
    </row>
    <row r="637" spans="1:3" x14ac:dyDescent="0.2">
      <c r="A637" s="281"/>
      <c r="B637" s="3" t="s">
        <v>45</v>
      </c>
      <c r="C637" s="8">
        <v>0.30272819226826131</v>
      </c>
    </row>
    <row r="638" spans="1:3" x14ac:dyDescent="0.2">
      <c r="A638" s="281"/>
      <c r="B638" s="3"/>
      <c r="C638" s="10"/>
    </row>
    <row r="639" spans="1:3" x14ac:dyDescent="0.2">
      <c r="A639" s="281"/>
      <c r="B639" s="133" t="s">
        <v>56</v>
      </c>
      <c r="C639" s="11"/>
    </row>
    <row r="640" spans="1:3" x14ac:dyDescent="0.2">
      <c r="A640" s="281"/>
      <c r="B640" s="133" t="s">
        <v>63</v>
      </c>
      <c r="C640" s="10"/>
    </row>
    <row r="641" spans="1:3" x14ac:dyDescent="0.2">
      <c r="A641" s="281"/>
      <c r="B641" s="3" t="s">
        <v>48</v>
      </c>
      <c r="C641" s="8">
        <v>12.121516205874299</v>
      </c>
    </row>
    <row r="642" spans="1:3" x14ac:dyDescent="0.2">
      <c r="A642" s="281"/>
      <c r="B642" s="3" t="s">
        <v>49</v>
      </c>
      <c r="C642" s="12">
        <v>15.456593151573424</v>
      </c>
    </row>
    <row r="643" spans="1:3" x14ac:dyDescent="0.2">
      <c r="A643" s="281"/>
      <c r="B643" s="3" t="s">
        <v>50</v>
      </c>
      <c r="C643" s="8">
        <v>9.0652224564461523</v>
      </c>
    </row>
    <row r="644" spans="1:3" x14ac:dyDescent="0.2">
      <c r="A644" s="281"/>
      <c r="B644" s="3" t="s">
        <v>53</v>
      </c>
      <c r="C644" s="12">
        <v>15.51549335030507</v>
      </c>
    </row>
    <row r="645" spans="1:3" x14ac:dyDescent="0.2">
      <c r="A645" s="281"/>
      <c r="B645" s="3" t="s">
        <v>30</v>
      </c>
      <c r="C645" s="8">
        <v>9.6546333956464334</v>
      </c>
    </row>
    <row r="646" spans="1:3" x14ac:dyDescent="0.2">
      <c r="A646" s="281"/>
      <c r="B646" s="3" t="s">
        <v>32</v>
      </c>
      <c r="C646" s="12">
        <v>16.823906559375285</v>
      </c>
    </row>
    <row r="647" spans="1:3" ht="21" x14ac:dyDescent="0.2">
      <c r="A647" s="281"/>
      <c r="B647" s="3" t="s">
        <v>34</v>
      </c>
      <c r="C647" s="8">
        <v>9.3221518360861655</v>
      </c>
    </row>
    <row r="648" spans="1:3" ht="21" x14ac:dyDescent="0.2">
      <c r="A648" s="281"/>
      <c r="B648" s="3" t="s">
        <v>52</v>
      </c>
      <c r="C648" s="12">
        <v>7.9338474507299734</v>
      </c>
    </row>
    <row r="649" spans="1:3" ht="21" x14ac:dyDescent="0.2">
      <c r="A649" s="281"/>
      <c r="B649" s="3" t="s">
        <v>11</v>
      </c>
      <c r="C649" s="8">
        <v>27.751626189266052</v>
      </c>
    </row>
    <row r="650" spans="1:3" x14ac:dyDescent="0.2">
      <c r="A650" s="281"/>
      <c r="B650" s="3" t="s">
        <v>31</v>
      </c>
      <c r="C650" s="12">
        <v>4.3920945078241767</v>
      </c>
    </row>
    <row r="651" spans="1:3" x14ac:dyDescent="0.2">
      <c r="A651" s="281"/>
      <c r="B651" s="3" t="s">
        <v>46</v>
      </c>
      <c r="C651" s="8">
        <v>12.689408146003244</v>
      </c>
    </row>
    <row r="652" spans="1:3" x14ac:dyDescent="0.2">
      <c r="A652" s="281"/>
      <c r="B652" s="133" t="s">
        <v>44</v>
      </c>
      <c r="C652" s="10"/>
    </row>
    <row r="653" spans="1:3" x14ac:dyDescent="0.2">
      <c r="A653" s="281"/>
      <c r="B653" s="3" t="s">
        <v>51</v>
      </c>
      <c r="C653" s="8">
        <v>19.12495336366872</v>
      </c>
    </row>
    <row r="654" spans="1:3" x14ac:dyDescent="0.2">
      <c r="A654" s="281"/>
      <c r="B654" s="3" t="s">
        <v>43</v>
      </c>
      <c r="C654" s="12">
        <v>9.2246153818154664</v>
      </c>
    </row>
    <row r="655" spans="1:3" x14ac:dyDescent="0.2">
      <c r="A655" s="281"/>
      <c r="B655" s="3" t="s">
        <v>33</v>
      </c>
      <c r="C655" s="8">
        <v>13.189853539403408</v>
      </c>
    </row>
    <row r="656" spans="1:3" ht="21" x14ac:dyDescent="0.2">
      <c r="A656" s="281"/>
      <c r="B656" s="3" t="s">
        <v>11</v>
      </c>
      <c r="C656" s="12">
        <v>9.0584811487886583</v>
      </c>
    </row>
    <row r="657" spans="1:3" x14ac:dyDescent="0.2">
      <c r="A657" s="281"/>
      <c r="B657" s="3" t="s">
        <v>12</v>
      </c>
      <c r="C657" s="8">
        <v>8.9513951897151696</v>
      </c>
    </row>
    <row r="658" spans="1:3" x14ac:dyDescent="0.2">
      <c r="A658" s="281"/>
      <c r="B658" s="3" t="s">
        <v>45</v>
      </c>
      <c r="C658" s="12">
        <v>3.0868045308340282</v>
      </c>
    </row>
    <row r="659" spans="1:3" x14ac:dyDescent="0.2">
      <c r="A659" s="281"/>
      <c r="B659" s="4"/>
      <c r="C659" s="13"/>
    </row>
    <row r="660" spans="1:3" x14ac:dyDescent="0.2">
      <c r="A660" s="281" t="s">
        <v>23</v>
      </c>
      <c r="B660" s="131" t="s">
        <v>64</v>
      </c>
      <c r="C660" s="132">
        <v>106</v>
      </c>
    </row>
    <row r="661" spans="1:3" x14ac:dyDescent="0.2">
      <c r="A661" s="281"/>
      <c r="B661" s="134" t="s">
        <v>65</v>
      </c>
      <c r="C661" s="135">
        <v>106.0000000014999</v>
      </c>
    </row>
    <row r="662" spans="1:3" x14ac:dyDescent="0.2">
      <c r="A662" s="281"/>
      <c r="B662" s="133" t="s">
        <v>38</v>
      </c>
      <c r="C662" s="10"/>
    </row>
    <row r="663" spans="1:3" x14ac:dyDescent="0.2">
      <c r="A663" s="281"/>
      <c r="B663" s="133" t="s">
        <v>63</v>
      </c>
      <c r="C663" s="11"/>
    </row>
    <row r="664" spans="1:3" x14ac:dyDescent="0.2">
      <c r="A664" s="281"/>
      <c r="B664" s="3" t="s">
        <v>48</v>
      </c>
      <c r="C664" s="12">
        <v>10.279967415046048</v>
      </c>
    </row>
    <row r="665" spans="1:3" x14ac:dyDescent="0.2">
      <c r="A665" s="281"/>
      <c r="B665" s="3" t="s">
        <v>49</v>
      </c>
      <c r="C665" s="8">
        <v>14.674269832570664</v>
      </c>
    </row>
    <row r="666" spans="1:3" x14ac:dyDescent="0.2">
      <c r="A666" s="281"/>
      <c r="B666" s="3" t="s">
        <v>50</v>
      </c>
      <c r="C666" s="12">
        <v>5.7032129765598674</v>
      </c>
    </row>
    <row r="667" spans="1:3" x14ac:dyDescent="0.2">
      <c r="A667" s="281"/>
      <c r="B667" s="3" t="s">
        <v>53</v>
      </c>
      <c r="C667" s="8">
        <v>15.757625128771373</v>
      </c>
    </row>
    <row r="668" spans="1:3" x14ac:dyDescent="0.2">
      <c r="A668" s="281"/>
      <c r="B668" s="3" t="s">
        <v>30</v>
      </c>
      <c r="C668" s="12">
        <v>3.7420633970159183</v>
      </c>
    </row>
    <row r="669" spans="1:3" x14ac:dyDescent="0.2">
      <c r="A669" s="281"/>
      <c r="B669" s="3" t="s">
        <v>32</v>
      </c>
      <c r="C669" s="8">
        <v>4.0384071687390852</v>
      </c>
    </row>
    <row r="670" spans="1:3" ht="21" x14ac:dyDescent="0.2">
      <c r="A670" s="281"/>
      <c r="B670" s="3" t="s">
        <v>34</v>
      </c>
      <c r="C670" s="12">
        <v>2.2027218056065676</v>
      </c>
    </row>
    <row r="671" spans="1:3" ht="21" x14ac:dyDescent="0.2">
      <c r="A671" s="281"/>
      <c r="B671" s="3" t="s">
        <v>52</v>
      </c>
      <c r="C671" s="8">
        <v>4.5880393894841367</v>
      </c>
    </row>
    <row r="672" spans="1:3" ht="21" x14ac:dyDescent="0.2">
      <c r="A672" s="281"/>
      <c r="B672" s="3" t="s">
        <v>11</v>
      </c>
      <c r="C672" s="12">
        <v>21.15161607198468</v>
      </c>
    </row>
    <row r="673" spans="1:3" x14ac:dyDescent="0.2">
      <c r="A673" s="281"/>
      <c r="B673" s="3" t="s">
        <v>31</v>
      </c>
      <c r="C673" s="8">
        <v>1.7639025325165503</v>
      </c>
    </row>
    <row r="674" spans="1:3" x14ac:dyDescent="0.2">
      <c r="A674" s="281"/>
      <c r="B674" s="3" t="s">
        <v>46</v>
      </c>
      <c r="C674" s="12">
        <v>2.8929487025666121</v>
      </c>
    </row>
    <row r="675" spans="1:3" x14ac:dyDescent="0.2">
      <c r="A675" s="281"/>
      <c r="B675" s="133" t="s">
        <v>44</v>
      </c>
      <c r="C675" s="11"/>
    </row>
    <row r="676" spans="1:3" x14ac:dyDescent="0.2">
      <c r="A676" s="281"/>
      <c r="B676" s="3" t="s">
        <v>51</v>
      </c>
      <c r="C676" s="12">
        <v>22.644200589404111</v>
      </c>
    </row>
    <row r="677" spans="1:3" x14ac:dyDescent="0.2">
      <c r="A677" s="281"/>
      <c r="B677" s="3" t="s">
        <v>43</v>
      </c>
      <c r="C677" s="8">
        <v>11.384143565702121</v>
      </c>
    </row>
    <row r="678" spans="1:3" x14ac:dyDescent="0.2">
      <c r="A678" s="281"/>
      <c r="B678" s="3" t="s">
        <v>33</v>
      </c>
      <c r="C678" s="12">
        <v>21.622002060477083</v>
      </c>
    </row>
    <row r="679" spans="1:3" ht="21" x14ac:dyDescent="0.2">
      <c r="A679" s="281"/>
      <c r="B679" s="3" t="s">
        <v>11</v>
      </c>
      <c r="C679" s="8">
        <v>2.0583175600208743</v>
      </c>
    </row>
    <row r="680" spans="1:3" x14ac:dyDescent="0.2">
      <c r="A680" s="281"/>
      <c r="B680" s="3" t="s">
        <v>12</v>
      </c>
      <c r="C680" s="12">
        <v>5.6297769365307158</v>
      </c>
    </row>
    <row r="681" spans="1:3" x14ac:dyDescent="0.2">
      <c r="A681" s="281"/>
      <c r="B681" s="3" t="s">
        <v>45</v>
      </c>
      <c r="C681" s="8">
        <v>1.551872439294079</v>
      </c>
    </row>
    <row r="682" spans="1:3" x14ac:dyDescent="0.2">
      <c r="A682" s="281"/>
      <c r="B682" s="3"/>
      <c r="C682" s="10"/>
    </row>
    <row r="683" spans="1:3" x14ac:dyDescent="0.2">
      <c r="A683" s="281"/>
      <c r="B683" s="133" t="s">
        <v>56</v>
      </c>
      <c r="C683" s="11"/>
    </row>
    <row r="684" spans="1:3" x14ac:dyDescent="0.2">
      <c r="A684" s="281"/>
      <c r="B684" s="133" t="s">
        <v>63</v>
      </c>
      <c r="C684" s="10"/>
    </row>
    <row r="685" spans="1:3" x14ac:dyDescent="0.2">
      <c r="A685" s="281"/>
      <c r="B685" s="3" t="s">
        <v>48</v>
      </c>
      <c r="C685" s="8">
        <v>11.837026835049548</v>
      </c>
    </row>
    <row r="686" spans="1:3" x14ac:dyDescent="0.2">
      <c r="A686" s="281"/>
      <c r="B686" s="3" t="s">
        <v>49</v>
      </c>
      <c r="C686" s="12">
        <v>16.086647368656042</v>
      </c>
    </row>
    <row r="687" spans="1:3" x14ac:dyDescent="0.2">
      <c r="A687" s="281"/>
      <c r="B687" s="3" t="s">
        <v>50</v>
      </c>
      <c r="C687" s="8">
        <v>8.9222188641459663</v>
      </c>
    </row>
    <row r="688" spans="1:3" x14ac:dyDescent="0.2">
      <c r="A688" s="281"/>
      <c r="B688" s="3" t="s">
        <v>53</v>
      </c>
      <c r="C688" s="12">
        <v>17.673768199795084</v>
      </c>
    </row>
    <row r="689" spans="1:3" x14ac:dyDescent="0.2">
      <c r="A689" s="281"/>
      <c r="B689" s="3" t="s">
        <v>30</v>
      </c>
      <c r="C689" s="8">
        <v>7.1163916326465451</v>
      </c>
    </row>
    <row r="690" spans="1:3" x14ac:dyDescent="0.2">
      <c r="A690" s="281"/>
      <c r="B690" s="3" t="s">
        <v>32</v>
      </c>
      <c r="C690" s="12">
        <v>8.2002566016129812</v>
      </c>
    </row>
    <row r="691" spans="1:3" ht="21" x14ac:dyDescent="0.2">
      <c r="A691" s="281"/>
      <c r="B691" s="3" t="s">
        <v>34</v>
      </c>
      <c r="C691" s="8">
        <v>4.885208899564649</v>
      </c>
    </row>
    <row r="692" spans="1:3" ht="21" x14ac:dyDescent="0.2">
      <c r="A692" s="281"/>
      <c r="B692" s="3" t="s">
        <v>52</v>
      </c>
      <c r="C692" s="12">
        <v>14.299827971737678</v>
      </c>
    </row>
    <row r="693" spans="1:3" ht="21" x14ac:dyDescent="0.2">
      <c r="A693" s="281"/>
      <c r="B693" s="3" t="s">
        <v>11</v>
      </c>
      <c r="C693" s="8">
        <v>24.274011202161194</v>
      </c>
    </row>
    <row r="694" spans="1:3" x14ac:dyDescent="0.2">
      <c r="A694" s="281"/>
      <c r="B694" s="3" t="s">
        <v>31</v>
      </c>
      <c r="C694" s="12">
        <v>5.3967340882074311</v>
      </c>
    </row>
    <row r="695" spans="1:3" x14ac:dyDescent="0.2">
      <c r="A695" s="281"/>
      <c r="B695" s="3" t="s">
        <v>46</v>
      </c>
      <c r="C695" s="8">
        <v>11.223614113904423</v>
      </c>
    </row>
    <row r="696" spans="1:3" x14ac:dyDescent="0.2">
      <c r="A696" s="281"/>
      <c r="B696" s="133" t="s">
        <v>44</v>
      </c>
      <c r="C696" s="10"/>
    </row>
    <row r="697" spans="1:3" x14ac:dyDescent="0.2">
      <c r="A697" s="281"/>
      <c r="B697" s="3" t="s">
        <v>51</v>
      </c>
      <c r="C697" s="8">
        <v>25.032985403793255</v>
      </c>
    </row>
    <row r="698" spans="1:3" x14ac:dyDescent="0.2">
      <c r="A698" s="281"/>
      <c r="B698" s="3" t="s">
        <v>43</v>
      </c>
      <c r="C698" s="12">
        <v>15.564459784976291</v>
      </c>
    </row>
    <row r="699" spans="1:3" x14ac:dyDescent="0.2">
      <c r="A699" s="281"/>
      <c r="B699" s="3" t="s">
        <v>33</v>
      </c>
      <c r="C699" s="8">
        <v>21.496012884221852</v>
      </c>
    </row>
    <row r="700" spans="1:3" ht="21" x14ac:dyDescent="0.2">
      <c r="A700" s="281"/>
      <c r="B700" s="3" t="s">
        <v>11</v>
      </c>
      <c r="C700" s="12">
        <v>8.5719484113200881</v>
      </c>
    </row>
    <row r="701" spans="1:3" x14ac:dyDescent="0.2">
      <c r="A701" s="281"/>
      <c r="B701" s="3" t="s">
        <v>12</v>
      </c>
      <c r="C701" s="8">
        <v>11.185433006057403</v>
      </c>
    </row>
    <row r="702" spans="1:3" x14ac:dyDescent="0.2">
      <c r="A702" s="281"/>
      <c r="B702" s="3" t="s">
        <v>45</v>
      </c>
      <c r="C702" s="12">
        <v>6.0493772142340649</v>
      </c>
    </row>
    <row r="703" spans="1:3" x14ac:dyDescent="0.2">
      <c r="A703" s="281"/>
      <c r="B703" s="4"/>
      <c r="C703" s="13"/>
    </row>
    <row r="704" spans="1:3" x14ac:dyDescent="0.2">
      <c r="A704" s="281" t="s">
        <v>24</v>
      </c>
      <c r="B704" s="131" t="s">
        <v>64</v>
      </c>
      <c r="C704" s="132">
        <v>106</v>
      </c>
    </row>
    <row r="705" spans="1:3" x14ac:dyDescent="0.2">
      <c r="A705" s="281"/>
      <c r="B705" s="134" t="s">
        <v>65</v>
      </c>
      <c r="C705" s="135">
        <v>105.99999999729999</v>
      </c>
    </row>
    <row r="706" spans="1:3" x14ac:dyDescent="0.2">
      <c r="A706" s="281"/>
      <c r="B706" s="133" t="s">
        <v>38</v>
      </c>
      <c r="C706" s="10"/>
    </row>
    <row r="707" spans="1:3" x14ac:dyDescent="0.2">
      <c r="A707" s="281"/>
      <c r="B707" s="133" t="s">
        <v>63</v>
      </c>
      <c r="C707" s="11"/>
    </row>
    <row r="708" spans="1:3" x14ac:dyDescent="0.2">
      <c r="A708" s="281"/>
      <c r="B708" s="3" t="s">
        <v>48</v>
      </c>
      <c r="C708" s="12">
        <v>10.224268786182128</v>
      </c>
    </row>
    <row r="709" spans="1:3" x14ac:dyDescent="0.2">
      <c r="A709" s="281"/>
      <c r="B709" s="3" t="s">
        <v>49</v>
      </c>
      <c r="C709" s="8">
        <v>18.001816123131182</v>
      </c>
    </row>
    <row r="710" spans="1:3" x14ac:dyDescent="0.2">
      <c r="A710" s="281"/>
      <c r="B710" s="3" t="s">
        <v>50</v>
      </c>
      <c r="C710" s="12">
        <v>6.0598535890185072</v>
      </c>
    </row>
    <row r="711" spans="1:3" x14ac:dyDescent="0.2">
      <c r="A711" s="281"/>
      <c r="B711" s="3" t="s">
        <v>53</v>
      </c>
      <c r="C711" s="8">
        <v>18.372832143144407</v>
      </c>
    </row>
    <row r="712" spans="1:3" x14ac:dyDescent="0.2">
      <c r="A712" s="281"/>
      <c r="B712" s="3" t="s">
        <v>30</v>
      </c>
      <c r="C712" s="12">
        <v>3.4920908958446115</v>
      </c>
    </row>
    <row r="713" spans="1:3" x14ac:dyDescent="0.2">
      <c r="A713" s="281"/>
      <c r="B713" s="3" t="s">
        <v>32</v>
      </c>
      <c r="C713" s="8">
        <v>3.6129303483099533</v>
      </c>
    </row>
    <row r="714" spans="1:3" ht="21" x14ac:dyDescent="0.2">
      <c r="A714" s="281"/>
      <c r="B714" s="3" t="s">
        <v>34</v>
      </c>
      <c r="C714" s="12">
        <v>1.9458862568816409</v>
      </c>
    </row>
    <row r="715" spans="1:3" ht="21" x14ac:dyDescent="0.2">
      <c r="A715" s="281"/>
      <c r="B715" s="3" t="s">
        <v>52</v>
      </c>
      <c r="C715" s="8">
        <v>5.6407439378587743</v>
      </c>
    </row>
    <row r="716" spans="1:3" ht="21" x14ac:dyDescent="0.2">
      <c r="A716" s="281"/>
      <c r="B716" s="3" t="s">
        <v>11</v>
      </c>
      <c r="C716" s="12">
        <v>19.468167397237398</v>
      </c>
    </row>
    <row r="717" spans="1:3" x14ac:dyDescent="0.2">
      <c r="A717" s="281"/>
      <c r="B717" s="3" t="s">
        <v>31</v>
      </c>
      <c r="C717" s="8">
        <v>1.7748119415565284</v>
      </c>
    </row>
    <row r="718" spans="1:3" x14ac:dyDescent="0.2">
      <c r="A718" s="281"/>
      <c r="B718" s="3" t="s">
        <v>46</v>
      </c>
      <c r="C718" s="12">
        <v>2.7367406194715969</v>
      </c>
    </row>
    <row r="719" spans="1:3" x14ac:dyDescent="0.2">
      <c r="A719" s="281"/>
      <c r="B719" s="133" t="s">
        <v>44</v>
      </c>
      <c r="C719" s="11"/>
    </row>
    <row r="720" spans="1:3" x14ac:dyDescent="0.2">
      <c r="A720" s="281"/>
      <c r="B720" s="3" t="s">
        <v>51</v>
      </c>
      <c r="C720" s="12">
        <v>27.19227362916811</v>
      </c>
    </row>
    <row r="721" spans="1:3" x14ac:dyDescent="0.2">
      <c r="A721" s="281"/>
      <c r="B721" s="3" t="s">
        <v>43</v>
      </c>
      <c r="C721" s="8">
        <v>12.59069965582637</v>
      </c>
    </row>
    <row r="722" spans="1:3" x14ac:dyDescent="0.2">
      <c r="A722" s="281"/>
      <c r="B722" s="3" t="s">
        <v>33</v>
      </c>
      <c r="C722" s="12">
        <v>27.084640306745548</v>
      </c>
    </row>
    <row r="723" spans="1:3" ht="21" x14ac:dyDescent="0.2">
      <c r="A723" s="281"/>
      <c r="B723" s="3" t="s">
        <v>11</v>
      </c>
      <c r="C723" s="8">
        <v>2.9091602111825923</v>
      </c>
    </row>
    <row r="724" spans="1:3" x14ac:dyDescent="0.2">
      <c r="A724" s="281"/>
      <c r="B724" s="3" t="s">
        <v>12</v>
      </c>
      <c r="C724" s="12">
        <v>7.5377742401599246</v>
      </c>
    </row>
    <row r="725" spans="1:3" x14ac:dyDescent="0.2">
      <c r="A725" s="281"/>
      <c r="B725" s="3" t="s">
        <v>45</v>
      </c>
      <c r="C725" s="8">
        <v>2.4018789027083498</v>
      </c>
    </row>
    <row r="726" spans="1:3" x14ac:dyDescent="0.2">
      <c r="A726" s="281"/>
      <c r="B726" s="3"/>
      <c r="C726" s="10"/>
    </row>
    <row r="727" spans="1:3" x14ac:dyDescent="0.2">
      <c r="A727" s="281"/>
      <c r="B727" s="133" t="s">
        <v>56</v>
      </c>
      <c r="C727" s="11"/>
    </row>
    <row r="728" spans="1:3" x14ac:dyDescent="0.2">
      <c r="A728" s="281"/>
      <c r="B728" s="133" t="s">
        <v>63</v>
      </c>
      <c r="C728" s="10"/>
    </row>
    <row r="729" spans="1:3" x14ac:dyDescent="0.2">
      <c r="A729" s="281"/>
      <c r="B729" s="3" t="s">
        <v>48</v>
      </c>
      <c r="C729" s="8">
        <v>14.903546747417979</v>
      </c>
    </row>
    <row r="730" spans="1:3" x14ac:dyDescent="0.2">
      <c r="A730" s="281"/>
      <c r="B730" s="3" t="s">
        <v>49</v>
      </c>
      <c r="C730" s="12">
        <v>21.189800806749517</v>
      </c>
    </row>
    <row r="731" spans="1:3" x14ac:dyDescent="0.2">
      <c r="A731" s="281"/>
      <c r="B731" s="3" t="s">
        <v>50</v>
      </c>
      <c r="C731" s="8">
        <v>10.358374183663674</v>
      </c>
    </row>
    <row r="732" spans="1:3" x14ac:dyDescent="0.2">
      <c r="A732" s="281"/>
      <c r="B732" s="3" t="s">
        <v>53</v>
      </c>
      <c r="C732" s="12">
        <v>21.842121806145869</v>
      </c>
    </row>
    <row r="733" spans="1:3" x14ac:dyDescent="0.2">
      <c r="A733" s="281"/>
      <c r="B733" s="3" t="s">
        <v>30</v>
      </c>
      <c r="C733" s="8">
        <v>7.4758655513510979</v>
      </c>
    </row>
    <row r="734" spans="1:3" x14ac:dyDescent="0.2">
      <c r="A734" s="281"/>
      <c r="B734" s="3" t="s">
        <v>32</v>
      </c>
      <c r="C734" s="12">
        <v>7.6878065050871793</v>
      </c>
    </row>
    <row r="735" spans="1:3" ht="21" x14ac:dyDescent="0.2">
      <c r="A735" s="281"/>
      <c r="B735" s="3" t="s">
        <v>34</v>
      </c>
      <c r="C735" s="8">
        <v>4.3885625788249847</v>
      </c>
    </row>
    <row r="736" spans="1:3" ht="21" x14ac:dyDescent="0.2">
      <c r="A736" s="281"/>
      <c r="B736" s="3" t="s">
        <v>52</v>
      </c>
      <c r="C736" s="12">
        <v>15.777378511700379</v>
      </c>
    </row>
    <row r="737" spans="1:3" ht="21" x14ac:dyDescent="0.2">
      <c r="A737" s="281"/>
      <c r="B737" s="3" t="s">
        <v>11</v>
      </c>
      <c r="C737" s="8">
        <v>23.945640532456562</v>
      </c>
    </row>
    <row r="738" spans="1:3" x14ac:dyDescent="0.2">
      <c r="A738" s="281"/>
      <c r="B738" s="3" t="s">
        <v>31</v>
      </c>
      <c r="C738" s="12">
        <v>5.70868604744149</v>
      </c>
    </row>
    <row r="739" spans="1:3" x14ac:dyDescent="0.2">
      <c r="A739" s="281"/>
      <c r="B739" s="3" t="s">
        <v>46</v>
      </c>
      <c r="C739" s="8">
        <v>10.969735578452353</v>
      </c>
    </row>
    <row r="740" spans="1:3" x14ac:dyDescent="0.2">
      <c r="A740" s="281"/>
      <c r="B740" s="133" t="s">
        <v>44</v>
      </c>
      <c r="C740" s="10"/>
    </row>
    <row r="741" spans="1:3" x14ac:dyDescent="0.2">
      <c r="A741" s="281"/>
      <c r="B741" s="3" t="s">
        <v>51</v>
      </c>
      <c r="C741" s="8">
        <v>25.980216194143097</v>
      </c>
    </row>
    <row r="742" spans="1:3" x14ac:dyDescent="0.2">
      <c r="A742" s="281"/>
      <c r="B742" s="3" t="s">
        <v>43</v>
      </c>
      <c r="C742" s="12">
        <v>17.654160974793324</v>
      </c>
    </row>
    <row r="743" spans="1:3" x14ac:dyDescent="0.2">
      <c r="A743" s="281"/>
      <c r="B743" s="3" t="s">
        <v>33</v>
      </c>
      <c r="C743" s="8">
        <v>24.832980099638181</v>
      </c>
    </row>
    <row r="744" spans="1:3" ht="21" x14ac:dyDescent="0.2">
      <c r="A744" s="281"/>
      <c r="B744" s="3" t="s">
        <v>11</v>
      </c>
      <c r="C744" s="12">
        <v>9.5669121573810258</v>
      </c>
    </row>
    <row r="745" spans="1:3" x14ac:dyDescent="0.2">
      <c r="A745" s="281"/>
      <c r="B745" s="3" t="s">
        <v>12</v>
      </c>
      <c r="C745" s="8">
        <v>17.5926711278331</v>
      </c>
    </row>
    <row r="746" spans="1:3" x14ac:dyDescent="0.2">
      <c r="A746" s="281"/>
      <c r="B746" s="3" t="s">
        <v>45</v>
      </c>
      <c r="C746" s="12">
        <v>10.0113954143581</v>
      </c>
    </row>
    <row r="747" spans="1:3" x14ac:dyDescent="0.2">
      <c r="A747" s="281"/>
      <c r="B747" s="4"/>
      <c r="C747" s="13"/>
    </row>
    <row r="748" spans="1:3" x14ac:dyDescent="0.2">
      <c r="A748" s="281" t="s">
        <v>25</v>
      </c>
      <c r="B748" s="131" t="s">
        <v>64</v>
      </c>
      <c r="C748" s="132">
        <v>106</v>
      </c>
    </row>
    <row r="749" spans="1:3" x14ac:dyDescent="0.2">
      <c r="A749" s="281"/>
      <c r="B749" s="134" t="s">
        <v>65</v>
      </c>
      <c r="C749" s="135">
        <v>105.99999999880008</v>
      </c>
    </row>
    <row r="750" spans="1:3" x14ac:dyDescent="0.2">
      <c r="A750" s="281"/>
      <c r="B750" s="133" t="s">
        <v>38</v>
      </c>
      <c r="C750" s="10"/>
    </row>
    <row r="751" spans="1:3" x14ac:dyDescent="0.2">
      <c r="A751" s="281"/>
      <c r="B751" s="133" t="s">
        <v>63</v>
      </c>
      <c r="C751" s="11"/>
    </row>
    <row r="752" spans="1:3" x14ac:dyDescent="0.2">
      <c r="A752" s="281"/>
      <c r="B752" s="3" t="s">
        <v>48</v>
      </c>
      <c r="C752" s="12">
        <v>7.8129779875365593</v>
      </c>
    </row>
    <row r="753" spans="1:3" x14ac:dyDescent="0.2">
      <c r="A753" s="281"/>
      <c r="B753" s="3" t="s">
        <v>49</v>
      </c>
      <c r="C753" s="8">
        <v>9.9011523119658573</v>
      </c>
    </row>
    <row r="754" spans="1:3" x14ac:dyDescent="0.2">
      <c r="A754" s="281"/>
      <c r="B754" s="3" t="s">
        <v>50</v>
      </c>
      <c r="C754" s="12">
        <v>4.5345937139673689</v>
      </c>
    </row>
    <row r="755" spans="1:3" x14ac:dyDescent="0.2">
      <c r="A755" s="281"/>
      <c r="B755" s="3" t="s">
        <v>53</v>
      </c>
      <c r="C755" s="8">
        <v>9.9727969949534607</v>
      </c>
    </row>
    <row r="756" spans="1:3" x14ac:dyDescent="0.2">
      <c r="A756" s="281"/>
      <c r="B756" s="3" t="s">
        <v>30</v>
      </c>
      <c r="C756" s="12">
        <v>5.1292223923627809</v>
      </c>
    </row>
    <row r="757" spans="1:3" x14ac:dyDescent="0.2">
      <c r="A757" s="281"/>
      <c r="B757" s="3" t="s">
        <v>32</v>
      </c>
      <c r="C757" s="8">
        <v>7.1493459046403647</v>
      </c>
    </row>
    <row r="758" spans="1:3" ht="21" x14ac:dyDescent="0.2">
      <c r="A758" s="281"/>
      <c r="B758" s="3" t="s">
        <v>34</v>
      </c>
      <c r="C758" s="12">
        <v>13.454110489927771</v>
      </c>
    </row>
    <row r="759" spans="1:3" ht="21" x14ac:dyDescent="0.2">
      <c r="A759" s="281"/>
      <c r="B759" s="3" t="s">
        <v>52</v>
      </c>
      <c r="C759" s="8">
        <v>20.089435426653829</v>
      </c>
    </row>
    <row r="760" spans="1:3" ht="21" x14ac:dyDescent="0.2">
      <c r="A760" s="281"/>
      <c r="B760" s="3" t="s">
        <v>11</v>
      </c>
      <c r="C760" s="12">
        <v>24.631611991992038</v>
      </c>
    </row>
    <row r="761" spans="1:3" x14ac:dyDescent="0.2">
      <c r="A761" s="281"/>
      <c r="B761" s="3" t="s">
        <v>31</v>
      </c>
      <c r="C761" s="8">
        <v>2.3621041464833428</v>
      </c>
    </row>
    <row r="762" spans="1:3" x14ac:dyDescent="0.2">
      <c r="A762" s="281"/>
      <c r="B762" s="3" t="s">
        <v>46</v>
      </c>
      <c r="C762" s="12">
        <v>3.7992736484109315</v>
      </c>
    </row>
    <row r="763" spans="1:3" x14ac:dyDescent="0.2">
      <c r="A763" s="281"/>
      <c r="B763" s="133" t="s">
        <v>44</v>
      </c>
      <c r="C763" s="11"/>
    </row>
    <row r="764" spans="1:3" x14ac:dyDescent="0.2">
      <c r="A764" s="281"/>
      <c r="B764" s="3" t="s">
        <v>51</v>
      </c>
      <c r="C764" s="12">
        <v>8.3939997510355848</v>
      </c>
    </row>
    <row r="765" spans="1:3" x14ac:dyDescent="0.2">
      <c r="A765" s="281"/>
      <c r="B765" s="3" t="s">
        <v>43</v>
      </c>
      <c r="C765" s="8">
        <v>4.3451685709350354</v>
      </c>
    </row>
    <row r="766" spans="1:3" x14ac:dyDescent="0.2">
      <c r="A766" s="281"/>
      <c r="B766" s="3" t="s">
        <v>33</v>
      </c>
      <c r="C766" s="12">
        <v>7.5628088482544795</v>
      </c>
    </row>
    <row r="767" spans="1:3" ht="21" x14ac:dyDescent="0.2">
      <c r="A767" s="281"/>
      <c r="B767" s="3" t="s">
        <v>11</v>
      </c>
      <c r="C767" s="8">
        <v>2.0889374807340237</v>
      </c>
    </row>
    <row r="768" spans="1:3" x14ac:dyDescent="0.2">
      <c r="A768" s="281"/>
      <c r="B768" s="3" t="s">
        <v>12</v>
      </c>
      <c r="C768" s="12">
        <v>2.4956673288065532</v>
      </c>
    </row>
    <row r="769" spans="1:3" x14ac:dyDescent="0.2">
      <c r="A769" s="281"/>
      <c r="B769" s="3" t="s">
        <v>45</v>
      </c>
      <c r="C769" s="8">
        <v>0.83000016237732022</v>
      </c>
    </row>
    <row r="770" spans="1:3" x14ac:dyDescent="0.2">
      <c r="A770" s="281"/>
      <c r="B770" s="3"/>
      <c r="C770" s="10"/>
    </row>
    <row r="771" spans="1:3" x14ac:dyDescent="0.2">
      <c r="A771" s="281"/>
      <c r="B771" s="133" t="s">
        <v>56</v>
      </c>
      <c r="C771" s="11"/>
    </row>
    <row r="772" spans="1:3" x14ac:dyDescent="0.2">
      <c r="A772" s="281"/>
      <c r="B772" s="133" t="s">
        <v>63</v>
      </c>
      <c r="C772" s="10"/>
    </row>
    <row r="773" spans="1:3" x14ac:dyDescent="0.2">
      <c r="A773" s="281"/>
      <c r="B773" s="3" t="s">
        <v>48</v>
      </c>
      <c r="C773" s="8">
        <v>11.734742605113091</v>
      </c>
    </row>
    <row r="774" spans="1:3" x14ac:dyDescent="0.2">
      <c r="A774" s="281"/>
      <c r="B774" s="3" t="s">
        <v>49</v>
      </c>
      <c r="C774" s="12">
        <v>13.731364265014466</v>
      </c>
    </row>
    <row r="775" spans="1:3" x14ac:dyDescent="0.2">
      <c r="A775" s="281"/>
      <c r="B775" s="3" t="s">
        <v>50</v>
      </c>
      <c r="C775" s="8">
        <v>7.7261065219286893</v>
      </c>
    </row>
    <row r="776" spans="1:3" x14ac:dyDescent="0.2">
      <c r="A776" s="281"/>
      <c r="B776" s="3" t="s">
        <v>53</v>
      </c>
      <c r="C776" s="12">
        <v>14.297339846398176</v>
      </c>
    </row>
    <row r="777" spans="1:3" x14ac:dyDescent="0.2">
      <c r="A777" s="281"/>
      <c r="B777" s="3" t="s">
        <v>30</v>
      </c>
      <c r="C777" s="8">
        <v>9.0153148894177502</v>
      </c>
    </row>
    <row r="778" spans="1:3" x14ac:dyDescent="0.2">
      <c r="A778" s="281"/>
      <c r="B778" s="3" t="s">
        <v>32</v>
      </c>
      <c r="C778" s="12">
        <v>13.998807615344003</v>
      </c>
    </row>
    <row r="779" spans="1:3" ht="21" x14ac:dyDescent="0.2">
      <c r="A779" s="281"/>
      <c r="B779" s="3" t="s">
        <v>34</v>
      </c>
      <c r="C779" s="8">
        <v>22.992419901100114</v>
      </c>
    </row>
    <row r="780" spans="1:3" ht="21" x14ac:dyDescent="0.2">
      <c r="A780" s="281"/>
      <c r="B780" s="3" t="s">
        <v>52</v>
      </c>
      <c r="C780" s="12">
        <v>26.518852435323627</v>
      </c>
    </row>
    <row r="781" spans="1:3" ht="21" x14ac:dyDescent="0.2">
      <c r="A781" s="281"/>
      <c r="B781" s="3" t="s">
        <v>11</v>
      </c>
      <c r="C781" s="8">
        <v>28.737858673335246</v>
      </c>
    </row>
    <row r="782" spans="1:3" x14ac:dyDescent="0.2">
      <c r="A782" s="281"/>
      <c r="B782" s="3" t="s">
        <v>31</v>
      </c>
      <c r="C782" s="12">
        <v>6.7667470123285733</v>
      </c>
    </row>
    <row r="783" spans="1:3" x14ac:dyDescent="0.2">
      <c r="A783" s="281"/>
      <c r="B783" s="3" t="s">
        <v>46</v>
      </c>
      <c r="C783" s="8">
        <v>13.87907762550984</v>
      </c>
    </row>
    <row r="784" spans="1:3" x14ac:dyDescent="0.2">
      <c r="A784" s="281"/>
      <c r="B784" s="133" t="s">
        <v>44</v>
      </c>
      <c r="C784" s="10"/>
    </row>
    <row r="785" spans="1:3" x14ac:dyDescent="0.2">
      <c r="A785" s="281"/>
      <c r="B785" s="3" t="s">
        <v>51</v>
      </c>
      <c r="C785" s="8">
        <v>14.711093759940896</v>
      </c>
    </row>
    <row r="786" spans="1:3" x14ac:dyDescent="0.2">
      <c r="A786" s="281"/>
      <c r="B786" s="3" t="s">
        <v>43</v>
      </c>
      <c r="C786" s="12">
        <v>9.6812222706983047</v>
      </c>
    </row>
    <row r="787" spans="1:3" x14ac:dyDescent="0.2">
      <c r="A787" s="281"/>
      <c r="B787" s="3" t="s">
        <v>33</v>
      </c>
      <c r="C787" s="8">
        <v>12.606088772570471</v>
      </c>
    </row>
    <row r="788" spans="1:3" ht="21" x14ac:dyDescent="0.2">
      <c r="A788" s="281"/>
      <c r="B788" s="3" t="s">
        <v>11</v>
      </c>
      <c r="C788" s="12">
        <v>9.4960971610753777</v>
      </c>
    </row>
    <row r="789" spans="1:3" x14ac:dyDescent="0.2">
      <c r="A789" s="281"/>
      <c r="B789" s="3" t="s">
        <v>12</v>
      </c>
      <c r="C789" s="8">
        <v>5.737626680652979</v>
      </c>
    </row>
    <row r="790" spans="1:3" x14ac:dyDescent="0.2">
      <c r="A790" s="281"/>
      <c r="B790" s="3" t="s">
        <v>45</v>
      </c>
      <c r="C790" s="12">
        <v>5.0963418558077382</v>
      </c>
    </row>
    <row r="791" spans="1:3" x14ac:dyDescent="0.2">
      <c r="A791" s="281"/>
      <c r="B791" s="4"/>
      <c r="C791" s="13"/>
    </row>
    <row r="792" spans="1:3" x14ac:dyDescent="0.2">
      <c r="A792" s="281" t="s">
        <v>26</v>
      </c>
      <c r="B792" s="131" t="s">
        <v>64</v>
      </c>
      <c r="C792" s="132">
        <v>106</v>
      </c>
    </row>
    <row r="793" spans="1:3" x14ac:dyDescent="0.2">
      <c r="A793" s="281"/>
      <c r="B793" s="134" t="s">
        <v>65</v>
      </c>
      <c r="C793" s="135">
        <v>106.00000000080006</v>
      </c>
    </row>
    <row r="794" spans="1:3" x14ac:dyDescent="0.2">
      <c r="A794" s="281"/>
      <c r="B794" s="133" t="s">
        <v>38</v>
      </c>
      <c r="C794" s="10"/>
    </row>
    <row r="795" spans="1:3" x14ac:dyDescent="0.2">
      <c r="A795" s="281"/>
      <c r="B795" s="133" t="s">
        <v>63</v>
      </c>
      <c r="C795" s="11"/>
    </row>
    <row r="796" spans="1:3" x14ac:dyDescent="0.2">
      <c r="A796" s="281"/>
      <c r="B796" s="3" t="s">
        <v>48</v>
      </c>
      <c r="C796" s="12">
        <v>11.449781972641878</v>
      </c>
    </row>
    <row r="797" spans="1:3" x14ac:dyDescent="0.2">
      <c r="A797" s="281"/>
      <c r="B797" s="3" t="s">
        <v>49</v>
      </c>
      <c r="C797" s="8">
        <v>18.210158851904062</v>
      </c>
    </row>
    <row r="798" spans="1:3" x14ac:dyDescent="0.2">
      <c r="A798" s="281"/>
      <c r="B798" s="3" t="s">
        <v>50</v>
      </c>
      <c r="C798" s="12">
        <v>8.0802949837531646</v>
      </c>
    </row>
    <row r="799" spans="1:3" x14ac:dyDescent="0.2">
      <c r="A799" s="281"/>
      <c r="B799" s="3" t="s">
        <v>53</v>
      </c>
      <c r="C799" s="8">
        <v>17.846868120420954</v>
      </c>
    </row>
    <row r="800" spans="1:3" x14ac:dyDescent="0.2">
      <c r="A800" s="281"/>
      <c r="B800" s="3" t="s">
        <v>30</v>
      </c>
      <c r="C800" s="12">
        <v>4.4943199992689085</v>
      </c>
    </row>
    <row r="801" spans="1:3" x14ac:dyDescent="0.2">
      <c r="A801" s="281"/>
      <c r="B801" s="3" t="s">
        <v>32</v>
      </c>
      <c r="C801" s="8">
        <v>5.7435379701745726</v>
      </c>
    </row>
    <row r="802" spans="1:3" ht="21" x14ac:dyDescent="0.2">
      <c r="A802" s="281"/>
      <c r="B802" s="3" t="s">
        <v>34</v>
      </c>
      <c r="C802" s="12">
        <v>2.9105052966082212</v>
      </c>
    </row>
    <row r="803" spans="1:3" ht="21" x14ac:dyDescent="0.2">
      <c r="A803" s="281"/>
      <c r="B803" s="3" t="s">
        <v>52</v>
      </c>
      <c r="C803" s="8">
        <v>3.9223215797779414</v>
      </c>
    </row>
    <row r="804" spans="1:3" ht="21" x14ac:dyDescent="0.2">
      <c r="A804" s="281"/>
      <c r="B804" s="3" t="s">
        <v>11</v>
      </c>
      <c r="C804" s="12">
        <v>21.06469320956554</v>
      </c>
    </row>
    <row r="805" spans="1:3" x14ac:dyDescent="0.2">
      <c r="A805" s="281"/>
      <c r="B805" s="3" t="s">
        <v>31</v>
      </c>
      <c r="C805" s="8">
        <v>2.1069451239095693</v>
      </c>
    </row>
    <row r="806" spans="1:3" x14ac:dyDescent="0.2">
      <c r="A806" s="281"/>
      <c r="B806" s="3" t="s">
        <v>46</v>
      </c>
      <c r="C806" s="12">
        <v>2.5340388450837041</v>
      </c>
    </row>
    <row r="807" spans="1:3" x14ac:dyDescent="0.2">
      <c r="A807" s="281"/>
      <c r="B807" s="133" t="s">
        <v>44</v>
      </c>
      <c r="C807" s="11"/>
    </row>
    <row r="808" spans="1:3" x14ac:dyDescent="0.2">
      <c r="A808" s="281"/>
      <c r="B808" s="3" t="s">
        <v>51</v>
      </c>
      <c r="C808" s="12">
        <v>24.845058281755882</v>
      </c>
    </row>
    <row r="809" spans="1:3" x14ac:dyDescent="0.2">
      <c r="A809" s="281"/>
      <c r="B809" s="3" t="s">
        <v>43</v>
      </c>
      <c r="C809" s="8">
        <v>10.6914207292127</v>
      </c>
    </row>
    <row r="810" spans="1:3" x14ac:dyDescent="0.2">
      <c r="A810" s="281"/>
      <c r="B810" s="3" t="s">
        <v>33</v>
      </c>
      <c r="C810" s="12">
        <v>22.565149490977792</v>
      </c>
    </row>
    <row r="811" spans="1:3" ht="21" x14ac:dyDescent="0.2">
      <c r="A811" s="281"/>
      <c r="B811" s="3" t="s">
        <v>11</v>
      </c>
      <c r="C811" s="8">
        <v>1.0704390652739961</v>
      </c>
    </row>
    <row r="812" spans="1:3" x14ac:dyDescent="0.2">
      <c r="A812" s="281"/>
      <c r="B812" s="3" t="s">
        <v>12</v>
      </c>
      <c r="C812" s="12">
        <v>5.5322325342893777</v>
      </c>
    </row>
    <row r="813" spans="1:3" x14ac:dyDescent="0.2">
      <c r="A813" s="281"/>
      <c r="B813" s="3" t="s">
        <v>45</v>
      </c>
      <c r="C813" s="8">
        <v>1.1124804786849996</v>
      </c>
    </row>
    <row r="814" spans="1:3" x14ac:dyDescent="0.2">
      <c r="A814" s="281"/>
      <c r="B814" s="3"/>
      <c r="C814" s="10"/>
    </row>
    <row r="815" spans="1:3" x14ac:dyDescent="0.2">
      <c r="A815" s="281"/>
      <c r="B815" s="133" t="s">
        <v>56</v>
      </c>
      <c r="C815" s="11"/>
    </row>
    <row r="816" spans="1:3" x14ac:dyDescent="0.2">
      <c r="A816" s="281"/>
      <c r="B816" s="133" t="s">
        <v>63</v>
      </c>
      <c r="C816" s="10"/>
    </row>
    <row r="817" spans="1:3" x14ac:dyDescent="0.2">
      <c r="A817" s="281"/>
      <c r="B817" s="3" t="s">
        <v>48</v>
      </c>
      <c r="C817" s="8">
        <v>12.724105097472535</v>
      </c>
    </row>
    <row r="818" spans="1:3" x14ac:dyDescent="0.2">
      <c r="A818" s="281"/>
      <c r="B818" s="3" t="s">
        <v>49</v>
      </c>
      <c r="C818" s="12">
        <v>18.811658164285689</v>
      </c>
    </row>
    <row r="819" spans="1:3" x14ac:dyDescent="0.2">
      <c r="A819" s="281"/>
      <c r="B819" s="3" t="s">
        <v>50</v>
      </c>
      <c r="C819" s="8">
        <v>11.205253591938176</v>
      </c>
    </row>
    <row r="820" spans="1:3" x14ac:dyDescent="0.2">
      <c r="A820" s="281"/>
      <c r="B820" s="3" t="s">
        <v>53</v>
      </c>
      <c r="C820" s="12">
        <v>19.494261925099146</v>
      </c>
    </row>
    <row r="821" spans="1:3" x14ac:dyDescent="0.2">
      <c r="A821" s="281"/>
      <c r="B821" s="3" t="s">
        <v>30</v>
      </c>
      <c r="C821" s="8">
        <v>6.987024083747885</v>
      </c>
    </row>
    <row r="822" spans="1:3" x14ac:dyDescent="0.2">
      <c r="A822" s="281"/>
      <c r="B822" s="3" t="s">
        <v>32</v>
      </c>
      <c r="C822" s="12">
        <v>9.4677614756206427</v>
      </c>
    </row>
    <row r="823" spans="1:3" ht="21" x14ac:dyDescent="0.2">
      <c r="A823" s="281"/>
      <c r="B823" s="3" t="s">
        <v>34</v>
      </c>
      <c r="C823" s="8">
        <v>7.1975653556661694</v>
      </c>
    </row>
    <row r="824" spans="1:3" ht="21" x14ac:dyDescent="0.2">
      <c r="A824" s="281"/>
      <c r="B824" s="3" t="s">
        <v>52</v>
      </c>
      <c r="C824" s="12">
        <v>7.3090715505471273</v>
      </c>
    </row>
    <row r="825" spans="1:3" ht="21" x14ac:dyDescent="0.2">
      <c r="A825" s="281"/>
      <c r="B825" s="3" t="s">
        <v>11</v>
      </c>
      <c r="C825" s="8">
        <v>25.857980470043458</v>
      </c>
    </row>
    <row r="826" spans="1:3" x14ac:dyDescent="0.2">
      <c r="A826" s="281"/>
      <c r="B826" s="3" t="s">
        <v>31</v>
      </c>
      <c r="C826" s="12">
        <v>6.700823187945959</v>
      </c>
    </row>
    <row r="827" spans="1:3" x14ac:dyDescent="0.2">
      <c r="A827" s="281"/>
      <c r="B827" s="3" t="s">
        <v>46</v>
      </c>
      <c r="C827" s="8">
        <v>11.374897406072964</v>
      </c>
    </row>
    <row r="828" spans="1:3" x14ac:dyDescent="0.2">
      <c r="A828" s="281"/>
      <c r="B828" s="133" t="s">
        <v>44</v>
      </c>
      <c r="C828" s="10"/>
    </row>
    <row r="829" spans="1:3" x14ac:dyDescent="0.2">
      <c r="A829" s="281"/>
      <c r="B829" s="3" t="s">
        <v>51</v>
      </c>
      <c r="C829" s="8">
        <v>23.623589742503508</v>
      </c>
    </row>
    <row r="830" spans="1:3" x14ac:dyDescent="0.2">
      <c r="A830" s="281"/>
      <c r="B830" s="3" t="s">
        <v>43</v>
      </c>
      <c r="C830" s="12">
        <v>13.720600740374136</v>
      </c>
    </row>
    <row r="831" spans="1:3" x14ac:dyDescent="0.2">
      <c r="A831" s="281"/>
      <c r="B831" s="3" t="s">
        <v>33</v>
      </c>
      <c r="C831" s="8">
        <v>22.542946233123786</v>
      </c>
    </row>
    <row r="832" spans="1:3" ht="21" x14ac:dyDescent="0.2">
      <c r="A832" s="281"/>
      <c r="B832" s="3" t="s">
        <v>11</v>
      </c>
      <c r="C832" s="12">
        <v>5.2646404445458703</v>
      </c>
    </row>
    <row r="833" spans="1:3" x14ac:dyDescent="0.2">
      <c r="A833" s="281"/>
      <c r="B833" s="3" t="s">
        <v>12</v>
      </c>
      <c r="C833" s="8">
        <v>11.071730345101203</v>
      </c>
    </row>
    <row r="834" spans="1:3" x14ac:dyDescent="0.2">
      <c r="A834" s="281"/>
      <c r="B834" s="3" t="s">
        <v>45</v>
      </c>
      <c r="C834" s="12">
        <v>5.3361139506247586</v>
      </c>
    </row>
    <row r="835" spans="1:3" x14ac:dyDescent="0.2">
      <c r="A835" s="281"/>
      <c r="B835" s="4"/>
      <c r="C835" s="13"/>
    </row>
    <row r="836" spans="1:3" x14ac:dyDescent="0.2">
      <c r="A836" s="281" t="s">
        <v>27</v>
      </c>
      <c r="B836" s="131" t="s">
        <v>64</v>
      </c>
      <c r="C836" s="132">
        <v>106</v>
      </c>
    </row>
    <row r="837" spans="1:3" x14ac:dyDescent="0.2">
      <c r="A837" s="281"/>
      <c r="B837" s="134" t="s">
        <v>65</v>
      </c>
      <c r="C837" s="135">
        <v>106.00000000120001</v>
      </c>
    </row>
    <row r="838" spans="1:3" x14ac:dyDescent="0.2">
      <c r="A838" s="281"/>
      <c r="B838" s="133" t="s">
        <v>38</v>
      </c>
      <c r="C838" s="10"/>
    </row>
    <row r="839" spans="1:3" x14ac:dyDescent="0.2">
      <c r="A839" s="281"/>
      <c r="B839" s="133" t="s">
        <v>63</v>
      </c>
      <c r="C839" s="11"/>
    </row>
    <row r="840" spans="1:3" x14ac:dyDescent="0.2">
      <c r="A840" s="281"/>
      <c r="B840" s="3" t="s">
        <v>48</v>
      </c>
      <c r="C840" s="12">
        <v>6.7099126861796972</v>
      </c>
    </row>
    <row r="841" spans="1:3" x14ac:dyDescent="0.2">
      <c r="A841" s="281"/>
      <c r="B841" s="3" t="s">
        <v>49</v>
      </c>
      <c r="C841" s="8">
        <v>13.652388289670917</v>
      </c>
    </row>
    <row r="842" spans="1:3" x14ac:dyDescent="0.2">
      <c r="A842" s="281"/>
      <c r="B842" s="3" t="s">
        <v>50</v>
      </c>
      <c r="C842" s="12">
        <v>6.688443759610128</v>
      </c>
    </row>
    <row r="843" spans="1:3" x14ac:dyDescent="0.2">
      <c r="A843" s="281"/>
      <c r="B843" s="3" t="s">
        <v>53</v>
      </c>
      <c r="C843" s="8">
        <v>13.470672829881462</v>
      </c>
    </row>
    <row r="844" spans="1:3" x14ac:dyDescent="0.2">
      <c r="A844" s="281"/>
      <c r="B844" s="3" t="s">
        <v>30</v>
      </c>
      <c r="C844" s="12">
        <v>3.3259373395246121</v>
      </c>
    </row>
    <row r="845" spans="1:3" x14ac:dyDescent="0.2">
      <c r="A845" s="281"/>
      <c r="B845" s="3" t="s">
        <v>32</v>
      </c>
      <c r="C845" s="8">
        <v>4.6322547508805787</v>
      </c>
    </row>
    <row r="846" spans="1:3" ht="21" x14ac:dyDescent="0.2">
      <c r="A846" s="281"/>
      <c r="B846" s="3" t="s">
        <v>34</v>
      </c>
      <c r="C846" s="12">
        <v>3.1186440677703544</v>
      </c>
    </row>
    <row r="847" spans="1:3" ht="21" x14ac:dyDescent="0.2">
      <c r="A847" s="281"/>
      <c r="B847" s="3" t="s">
        <v>52</v>
      </c>
      <c r="C847" s="8">
        <v>2.0714946071001341</v>
      </c>
    </row>
    <row r="848" spans="1:3" ht="21" x14ac:dyDescent="0.2">
      <c r="A848" s="281"/>
      <c r="B848" s="3" t="s">
        <v>11</v>
      </c>
      <c r="C848" s="12">
        <v>17.875089881829723</v>
      </c>
    </row>
    <row r="849" spans="1:3" x14ac:dyDescent="0.2">
      <c r="A849" s="281"/>
      <c r="B849" s="3" t="s">
        <v>31</v>
      </c>
      <c r="C849" s="8">
        <v>2.858551617862922</v>
      </c>
    </row>
    <row r="850" spans="1:3" x14ac:dyDescent="0.2">
      <c r="A850" s="281"/>
      <c r="B850" s="3" t="s">
        <v>46</v>
      </c>
      <c r="C850" s="12">
        <v>4.15819209042085</v>
      </c>
    </row>
    <row r="851" spans="1:3" x14ac:dyDescent="0.2">
      <c r="A851" s="281"/>
      <c r="B851" s="133" t="s">
        <v>44</v>
      </c>
      <c r="C851" s="11"/>
    </row>
    <row r="852" spans="1:3" x14ac:dyDescent="0.2">
      <c r="A852" s="281"/>
      <c r="B852" s="3" t="s">
        <v>51</v>
      </c>
      <c r="C852" s="12">
        <v>21.666358500234914</v>
      </c>
    </row>
    <row r="853" spans="1:3" x14ac:dyDescent="0.2">
      <c r="A853" s="281"/>
      <c r="B853" s="3" t="s">
        <v>43</v>
      </c>
      <c r="C853" s="8">
        <v>12.937544940868634</v>
      </c>
    </row>
    <row r="854" spans="1:3" x14ac:dyDescent="0.2">
      <c r="A854" s="281"/>
      <c r="B854" s="3" t="s">
        <v>33</v>
      </c>
      <c r="C854" s="12">
        <v>25.763944529997001</v>
      </c>
    </row>
    <row r="855" spans="1:3" ht="21" x14ac:dyDescent="0.2">
      <c r="A855" s="281"/>
      <c r="B855" s="3" t="s">
        <v>11</v>
      </c>
      <c r="C855" s="8">
        <v>1.9383667180610751</v>
      </c>
    </row>
    <row r="856" spans="1:3" x14ac:dyDescent="0.2">
      <c r="A856" s="281"/>
      <c r="B856" s="3" t="s">
        <v>12</v>
      </c>
      <c r="C856" s="12">
        <v>5.1318952234475637</v>
      </c>
    </row>
    <row r="857" spans="1:3" x14ac:dyDescent="0.2">
      <c r="A857" s="281"/>
      <c r="B857" s="3" t="s">
        <v>45</v>
      </c>
      <c r="C857" s="8">
        <v>3.0169491525856573</v>
      </c>
    </row>
    <row r="858" spans="1:3" x14ac:dyDescent="0.2">
      <c r="A858" s="281"/>
      <c r="B858" s="3"/>
      <c r="C858" s="10"/>
    </row>
    <row r="859" spans="1:3" x14ac:dyDescent="0.2">
      <c r="A859" s="281"/>
      <c r="B859" s="133" t="s">
        <v>56</v>
      </c>
      <c r="C859" s="11"/>
    </row>
    <row r="860" spans="1:3" x14ac:dyDescent="0.2">
      <c r="A860" s="281"/>
      <c r="B860" s="133" t="s">
        <v>63</v>
      </c>
      <c r="C860" s="10"/>
    </row>
    <row r="861" spans="1:3" x14ac:dyDescent="0.2">
      <c r="A861" s="281"/>
      <c r="B861" s="3" t="s">
        <v>48</v>
      </c>
      <c r="C861" s="8">
        <v>9.5533355265056592</v>
      </c>
    </row>
    <row r="862" spans="1:3" x14ac:dyDescent="0.2">
      <c r="A862" s="281"/>
      <c r="B862" s="3" t="s">
        <v>49</v>
      </c>
      <c r="C862" s="12">
        <v>19.270137156034934</v>
      </c>
    </row>
    <row r="863" spans="1:3" x14ac:dyDescent="0.2">
      <c r="A863" s="281"/>
      <c r="B863" s="3" t="s">
        <v>50</v>
      </c>
      <c r="C863" s="8">
        <v>11.112606271199112</v>
      </c>
    </row>
    <row r="864" spans="1:3" x14ac:dyDescent="0.2">
      <c r="A864" s="281"/>
      <c r="B864" s="3" t="s">
        <v>53</v>
      </c>
      <c r="C864" s="12">
        <v>19.972887876355227</v>
      </c>
    </row>
    <row r="865" spans="1:3" x14ac:dyDescent="0.2">
      <c r="A865" s="281"/>
      <c r="B865" s="3" t="s">
        <v>30</v>
      </c>
      <c r="C865" s="8">
        <v>6.4362810447513974</v>
      </c>
    </row>
    <row r="866" spans="1:3" x14ac:dyDescent="0.2">
      <c r="A866" s="281"/>
      <c r="B866" s="3" t="s">
        <v>32</v>
      </c>
      <c r="C866" s="12">
        <v>9.6942173085702752</v>
      </c>
    </row>
    <row r="867" spans="1:3" ht="21" x14ac:dyDescent="0.2">
      <c r="A867" s="281"/>
      <c r="B867" s="3" t="s">
        <v>34</v>
      </c>
      <c r="C867" s="8">
        <v>8.7947640827710423</v>
      </c>
    </row>
    <row r="868" spans="1:3" ht="21" x14ac:dyDescent="0.2">
      <c r="A868" s="281"/>
      <c r="B868" s="3" t="s">
        <v>52</v>
      </c>
      <c r="C868" s="12">
        <v>5.1532561577224154</v>
      </c>
    </row>
    <row r="869" spans="1:3" ht="21" x14ac:dyDescent="0.2">
      <c r="A869" s="281"/>
      <c r="B869" s="3" t="s">
        <v>11</v>
      </c>
      <c r="C869" s="8">
        <v>24.676722335431503</v>
      </c>
    </row>
    <row r="870" spans="1:3" x14ac:dyDescent="0.2">
      <c r="A870" s="281"/>
      <c r="B870" s="3" t="s">
        <v>31</v>
      </c>
      <c r="C870" s="12">
        <v>6.7568310239785623</v>
      </c>
    </row>
    <row r="871" spans="1:3" x14ac:dyDescent="0.2">
      <c r="A871" s="281"/>
      <c r="B871" s="3" t="s">
        <v>46</v>
      </c>
      <c r="C871" s="8">
        <v>14.848682037699151</v>
      </c>
    </row>
    <row r="872" spans="1:3" x14ac:dyDescent="0.2">
      <c r="A872" s="281"/>
      <c r="B872" s="133" t="s">
        <v>44</v>
      </c>
      <c r="C872" s="10"/>
    </row>
    <row r="873" spans="1:3" x14ac:dyDescent="0.2">
      <c r="A873" s="281"/>
      <c r="B873" s="3" t="s">
        <v>51</v>
      </c>
      <c r="C873" s="8">
        <v>23.616330967218804</v>
      </c>
    </row>
    <row r="874" spans="1:3" x14ac:dyDescent="0.2">
      <c r="A874" s="281"/>
      <c r="B874" s="3" t="s">
        <v>43</v>
      </c>
      <c r="C874" s="12">
        <v>16.708104767863958</v>
      </c>
    </row>
    <row r="875" spans="1:3" x14ac:dyDescent="0.2">
      <c r="A875" s="281"/>
      <c r="B875" s="3" t="s">
        <v>33</v>
      </c>
      <c r="C875" s="8">
        <v>26.869698286453787</v>
      </c>
    </row>
    <row r="876" spans="1:3" ht="21" x14ac:dyDescent="0.2">
      <c r="A876" s="281"/>
      <c r="B876" s="3" t="s">
        <v>11</v>
      </c>
      <c r="C876" s="12">
        <v>8.3037205231044542</v>
      </c>
    </row>
    <row r="877" spans="1:3" x14ac:dyDescent="0.2">
      <c r="A877" s="281"/>
      <c r="B877" s="3" t="s">
        <v>12</v>
      </c>
      <c r="C877" s="8">
        <v>10.787637305259816</v>
      </c>
    </row>
    <row r="878" spans="1:3" x14ac:dyDescent="0.2">
      <c r="A878" s="281"/>
      <c r="B878" s="3" t="s">
        <v>45</v>
      </c>
      <c r="C878" s="12">
        <v>12.278011322041733</v>
      </c>
    </row>
    <row r="879" spans="1:3" x14ac:dyDescent="0.2">
      <c r="A879" s="281"/>
      <c r="B879" s="4"/>
      <c r="C879" s="13"/>
    </row>
    <row r="880" spans="1:3" x14ac:dyDescent="0.2">
      <c r="A880" s="281" t="s">
        <v>28</v>
      </c>
      <c r="B880" s="131" t="s">
        <v>64</v>
      </c>
      <c r="C880" s="132">
        <v>106</v>
      </c>
    </row>
    <row r="881" spans="1:3" x14ac:dyDescent="0.2">
      <c r="A881" s="281"/>
      <c r="B881" s="134" t="s">
        <v>65</v>
      </c>
      <c r="C881" s="135">
        <v>105.99999999859982</v>
      </c>
    </row>
    <row r="882" spans="1:3" x14ac:dyDescent="0.2">
      <c r="A882" s="281"/>
      <c r="B882" s="133" t="s">
        <v>38</v>
      </c>
      <c r="C882" s="10"/>
    </row>
    <row r="883" spans="1:3" x14ac:dyDescent="0.2">
      <c r="A883" s="281"/>
      <c r="B883" s="133" t="s">
        <v>63</v>
      </c>
      <c r="C883" s="11"/>
    </row>
    <row r="884" spans="1:3" x14ac:dyDescent="0.2">
      <c r="A884" s="281"/>
      <c r="B884" s="3" t="s">
        <v>48</v>
      </c>
      <c r="C884" s="12">
        <v>4.6601662289228774</v>
      </c>
    </row>
    <row r="885" spans="1:3" x14ac:dyDescent="0.2">
      <c r="A885" s="281"/>
      <c r="B885" s="3" t="s">
        <v>49</v>
      </c>
      <c r="C885" s="8">
        <v>6.1092721188684358</v>
      </c>
    </row>
    <row r="886" spans="1:3" x14ac:dyDescent="0.2">
      <c r="A886" s="281"/>
      <c r="B886" s="3" t="s">
        <v>50</v>
      </c>
      <c r="C886" s="12">
        <v>3.6295110279356786</v>
      </c>
    </row>
    <row r="887" spans="1:3" x14ac:dyDescent="0.2">
      <c r="A887" s="281"/>
      <c r="B887" s="3" t="s">
        <v>53</v>
      </c>
      <c r="C887" s="8">
        <v>6.3717482819313354</v>
      </c>
    </row>
    <row r="888" spans="1:3" x14ac:dyDescent="0.2">
      <c r="A888" s="281"/>
      <c r="B888" s="3" t="s">
        <v>30</v>
      </c>
      <c r="C888" s="12">
        <v>1.880329579381441</v>
      </c>
    </row>
    <row r="889" spans="1:3" x14ac:dyDescent="0.2">
      <c r="A889" s="281"/>
      <c r="B889" s="3" t="s">
        <v>32</v>
      </c>
      <c r="C889" s="8">
        <v>2.9458856546691017</v>
      </c>
    </row>
    <row r="890" spans="1:3" ht="21" x14ac:dyDescent="0.2">
      <c r="A890" s="281"/>
      <c r="B890" s="3" t="s">
        <v>34</v>
      </c>
      <c r="C890" s="12">
        <v>1.3848810851777267</v>
      </c>
    </row>
    <row r="891" spans="1:3" ht="21" x14ac:dyDescent="0.2">
      <c r="A891" s="281"/>
      <c r="B891" s="3" t="s">
        <v>52</v>
      </c>
      <c r="C891" s="8">
        <v>1.4647573129806688</v>
      </c>
    </row>
    <row r="892" spans="1:3" ht="21" x14ac:dyDescent="0.2">
      <c r="A892" s="281"/>
      <c r="B892" s="3" t="s">
        <v>11</v>
      </c>
      <c r="C892" s="12">
        <v>9.7234915265690081</v>
      </c>
    </row>
    <row r="893" spans="1:3" x14ac:dyDescent="0.2">
      <c r="A893" s="281"/>
      <c r="B893" s="3" t="s">
        <v>31</v>
      </c>
      <c r="C893" s="8">
        <v>1.7419853919852746</v>
      </c>
    </row>
    <row r="894" spans="1:3" x14ac:dyDescent="0.2">
      <c r="A894" s="281"/>
      <c r="B894" s="3" t="s">
        <v>46</v>
      </c>
      <c r="C894" s="12">
        <v>1.9645234411504779</v>
      </c>
    </row>
    <row r="895" spans="1:3" x14ac:dyDescent="0.2">
      <c r="A895" s="281"/>
      <c r="B895" s="133" t="s">
        <v>44</v>
      </c>
      <c r="C895" s="11"/>
    </row>
    <row r="896" spans="1:3" x14ac:dyDescent="0.2">
      <c r="A896" s="281"/>
      <c r="B896" s="3" t="s">
        <v>51</v>
      </c>
      <c r="C896" s="12">
        <v>30.373025582113463</v>
      </c>
    </row>
    <row r="897" spans="1:3" x14ac:dyDescent="0.2">
      <c r="A897" s="281"/>
      <c r="B897" s="3" t="s">
        <v>43</v>
      </c>
      <c r="C897" s="8">
        <v>17.924027632915074</v>
      </c>
    </row>
    <row r="898" spans="1:3" x14ac:dyDescent="0.2">
      <c r="A898" s="281"/>
      <c r="B898" s="3" t="s">
        <v>33</v>
      </c>
      <c r="C898" s="12">
        <v>35.039488360390216</v>
      </c>
    </row>
    <row r="899" spans="1:3" ht="21" x14ac:dyDescent="0.2">
      <c r="A899" s="281"/>
      <c r="B899" s="3" t="s">
        <v>11</v>
      </c>
      <c r="C899" s="8">
        <v>1.889864354325907</v>
      </c>
    </row>
    <row r="900" spans="1:3" x14ac:dyDescent="0.2">
      <c r="A900" s="281"/>
      <c r="B900" s="3" t="s">
        <v>12</v>
      </c>
      <c r="C900" s="12">
        <v>4.9745439498119381</v>
      </c>
    </row>
    <row r="901" spans="1:3" x14ac:dyDescent="0.2">
      <c r="A901" s="281"/>
      <c r="B901" s="3" t="s">
        <v>45</v>
      </c>
      <c r="C901" s="8">
        <v>0.85453171659996707</v>
      </c>
    </row>
    <row r="902" spans="1:3" x14ac:dyDescent="0.2">
      <c r="A902" s="281"/>
      <c r="B902" s="3"/>
      <c r="C902" s="10"/>
    </row>
    <row r="903" spans="1:3" x14ac:dyDescent="0.2">
      <c r="A903" s="281"/>
      <c r="B903" s="133" t="s">
        <v>56</v>
      </c>
      <c r="C903" s="11"/>
    </row>
    <row r="904" spans="1:3" x14ac:dyDescent="0.2">
      <c r="A904" s="281"/>
      <c r="B904" s="133" t="s">
        <v>63</v>
      </c>
      <c r="C904" s="10"/>
    </row>
    <row r="905" spans="1:3" x14ac:dyDescent="0.2">
      <c r="A905" s="281"/>
      <c r="B905" s="3" t="s">
        <v>48</v>
      </c>
      <c r="C905" s="8">
        <v>8.9534474026983784</v>
      </c>
    </row>
    <row r="906" spans="1:3" x14ac:dyDescent="0.2">
      <c r="A906" s="281"/>
      <c r="B906" s="3" t="s">
        <v>49</v>
      </c>
      <c r="C906" s="12">
        <v>9.9651435920935754</v>
      </c>
    </row>
    <row r="907" spans="1:3" x14ac:dyDescent="0.2">
      <c r="A907" s="281"/>
      <c r="B907" s="3" t="s">
        <v>50</v>
      </c>
      <c r="C907" s="8">
        <v>8.5423020803639655</v>
      </c>
    </row>
    <row r="908" spans="1:3" x14ac:dyDescent="0.2">
      <c r="A908" s="281"/>
      <c r="B908" s="3" t="s">
        <v>53</v>
      </c>
      <c r="C908" s="12">
        <v>13.317035684609857</v>
      </c>
    </row>
    <row r="909" spans="1:3" x14ac:dyDescent="0.2">
      <c r="A909" s="281"/>
      <c r="B909" s="3" t="s">
        <v>30</v>
      </c>
      <c r="C909" s="8">
        <v>4.907405112851599</v>
      </c>
    </row>
    <row r="910" spans="1:3" x14ac:dyDescent="0.2">
      <c r="A910" s="281"/>
      <c r="B910" s="3" t="s">
        <v>32</v>
      </c>
      <c r="C910" s="12">
        <v>9.0551943180265493</v>
      </c>
    </row>
    <row r="911" spans="1:3" ht="21" x14ac:dyDescent="0.2">
      <c r="A911" s="281"/>
      <c r="B911" s="3" t="s">
        <v>34</v>
      </c>
      <c r="C911" s="8">
        <v>5.6824493024080782</v>
      </c>
    </row>
    <row r="912" spans="1:3" ht="21" x14ac:dyDescent="0.2">
      <c r="A912" s="281"/>
      <c r="B912" s="3" t="s">
        <v>52</v>
      </c>
      <c r="C912" s="12">
        <v>4.5804068984689073</v>
      </c>
    </row>
    <row r="913" spans="1:3" ht="21" x14ac:dyDescent="0.2">
      <c r="A913" s="281"/>
      <c r="B913" s="3" t="s">
        <v>11</v>
      </c>
      <c r="C913" s="8">
        <v>20.110614669054577</v>
      </c>
    </row>
    <row r="914" spans="1:3" x14ac:dyDescent="0.2">
      <c r="A914" s="281"/>
      <c r="B914" s="3" t="s">
        <v>31</v>
      </c>
      <c r="C914" s="12">
        <v>5.3405422419772304</v>
      </c>
    </row>
    <row r="915" spans="1:3" x14ac:dyDescent="0.2">
      <c r="A915" s="281"/>
      <c r="B915" s="3" t="s">
        <v>46</v>
      </c>
      <c r="C915" s="8">
        <v>10.225842721800985</v>
      </c>
    </row>
    <row r="916" spans="1:3" x14ac:dyDescent="0.2">
      <c r="A916" s="281"/>
      <c r="B916" s="133" t="s">
        <v>44</v>
      </c>
      <c r="C916" s="10"/>
    </row>
    <row r="917" spans="1:3" x14ac:dyDescent="0.2">
      <c r="A917" s="281"/>
      <c r="B917" s="3" t="s">
        <v>51</v>
      </c>
      <c r="C917" s="8">
        <v>29.905911287490692</v>
      </c>
    </row>
    <row r="918" spans="1:3" x14ac:dyDescent="0.2">
      <c r="A918" s="281"/>
      <c r="B918" s="3" t="s">
        <v>43</v>
      </c>
      <c r="C918" s="12">
        <v>21.272492393621651</v>
      </c>
    </row>
    <row r="919" spans="1:3" x14ac:dyDescent="0.2">
      <c r="A919" s="281"/>
      <c r="B919" s="3" t="s">
        <v>33</v>
      </c>
      <c r="C919" s="8">
        <v>30.930142289630083</v>
      </c>
    </row>
    <row r="920" spans="1:3" ht="21" x14ac:dyDescent="0.2">
      <c r="A920" s="281"/>
      <c r="B920" s="3" t="s">
        <v>11</v>
      </c>
      <c r="C920" s="12">
        <v>7.5559761046059961</v>
      </c>
    </row>
    <row r="921" spans="1:3" x14ac:dyDescent="0.2">
      <c r="A921" s="281"/>
      <c r="B921" s="3" t="s">
        <v>12</v>
      </c>
      <c r="C921" s="8">
        <v>11.362438617486168</v>
      </c>
    </row>
    <row r="922" spans="1:3" x14ac:dyDescent="0.2">
      <c r="A922" s="281"/>
      <c r="B922" s="3" t="s">
        <v>45</v>
      </c>
      <c r="C922" s="12">
        <v>4.2267742993088344</v>
      </c>
    </row>
    <row r="923" spans="1:3" x14ac:dyDescent="0.2">
      <c r="A923" s="281"/>
      <c r="B923" s="4"/>
      <c r="C923" s="13"/>
    </row>
    <row r="924" spans="1:3" x14ac:dyDescent="0.2">
      <c r="A924" s="282" t="s">
        <v>47</v>
      </c>
      <c r="B924" s="280"/>
      <c r="C924" s="280"/>
    </row>
    <row r="925" spans="1:3" x14ac:dyDescent="0.2">
      <c r="A925" s="282" t="s">
        <v>20</v>
      </c>
      <c r="B925" s="280"/>
      <c r="C925" s="280"/>
    </row>
  </sheetData>
  <mergeCells count="27">
    <mergeCell ref="A925:C925"/>
    <mergeCell ref="A70:A105"/>
    <mergeCell ref="A106:A141"/>
    <mergeCell ref="A142:A177"/>
    <mergeCell ref="A178:A213"/>
    <mergeCell ref="A214:A249"/>
    <mergeCell ref="A250:A285"/>
    <mergeCell ref="A286:A321"/>
    <mergeCell ref="A322:A363"/>
    <mergeCell ref="A364:A405"/>
    <mergeCell ref="A406:A447"/>
    <mergeCell ref="A448:A489"/>
    <mergeCell ref="A490:A531"/>
    <mergeCell ref="A532:A573"/>
    <mergeCell ref="A574:A615"/>
    <mergeCell ref="A836:A879"/>
    <mergeCell ref="A1:C1"/>
    <mergeCell ref="A6:A8"/>
    <mergeCell ref="A9:A36"/>
    <mergeCell ref="A37:A69"/>
    <mergeCell ref="A924:C924"/>
    <mergeCell ref="A880:A923"/>
    <mergeCell ref="A616:A659"/>
    <mergeCell ref="A660:A703"/>
    <mergeCell ref="A704:A747"/>
    <mergeCell ref="A748:A791"/>
    <mergeCell ref="A792:A835"/>
  </mergeCells>
  <phoneticPr fontId="0" type="noConversion"/>
  <pageMargins left="0.75" right="0.75" top="1" bottom="1" header="0.5" footer="0.5"/>
  <pageSetup orientation="landscape" r:id="rId1"/>
  <headerFooter alignWithMargins="0"/>
  <rowBreaks count="5" manualBreakCount="5">
    <brk id="8" max="16383" man="1"/>
    <brk id="27" max="16383" man="1"/>
    <brk id="36" max="16383" man="1"/>
    <brk id="48" max="16383" man="1"/>
    <brk id="5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Simulator</vt:lpstr>
      <vt:lpstr>For Graphic</vt:lpstr>
      <vt:lpstr>Sample Scenario Calculation</vt:lpstr>
      <vt:lpstr>Calculation for CBC Simulator</vt:lpstr>
      <vt:lpstr>Share Summary - Severities</vt:lpstr>
      <vt:lpstr>Attributes and levels</vt:lpstr>
      <vt:lpstr>Share Summary - Subtypes</vt:lpstr>
      <vt:lpstr>Trx Share Summary</vt:lpstr>
      <vt:lpstr>Specialty Banner</vt:lpstr>
      <vt:lpstr>Calibration_Factor</vt:lpstr>
      <vt:lpstr>'Specialty Banner'!Print_Titles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WinCross</dc:creator>
  <cp:lastModifiedBy>SRI</cp:lastModifiedBy>
  <dcterms:created xsi:type="dcterms:W3CDTF">2019-12-27T10:07:26Z</dcterms:created>
  <dcterms:modified xsi:type="dcterms:W3CDTF">2020-02-15T00:36:17Z</dcterms:modified>
</cp:coreProperties>
</file>