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https://mylambton-my.sharepoint.com/personal/c0924034_mylambton_ca/Documents/Business Analytics/BAM-3023-Project Mangement Analytics/"/>
    </mc:Choice>
  </mc:AlternateContent>
  <xr:revisionPtr revIDLastSave="1243" documentId="8_{D4E6F7AC-52C6-4819-9AE8-6E4242CF9998}" xr6:coauthVersionLast="47" xr6:coauthVersionMax="47" xr10:uidLastSave="{47988E48-B35D-4171-AC7A-ED8C02BC71C9}"/>
  <bookViews>
    <workbookView xWindow="-108" yWindow="-108" windowWidth="23256" windowHeight="12456" activeTab="1" xr2:uid="{A15E7E76-C710-449F-AC19-B64C339664B9}"/>
  </bookViews>
  <sheets>
    <sheet name="Budget" sheetId="5" r:id="rId1"/>
    <sheet name="Dashboard" sheetId="1" r:id="rId2"/>
    <sheet name="updated_dummy_sales_data" sheetId="2" r:id="rId3"/>
    <sheet name="Pivot Tables" sheetId="3" r:id="rId4"/>
  </sheets>
  <definedNames>
    <definedName name="ExternalData_1" localSheetId="2" hidden="1">updated_dummy_sales_data!$A$1:$E$101</definedName>
    <definedName name="Slicer_Category">#N/A</definedName>
    <definedName name="Slicer_Months__D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1" l="1"/>
  <c r="J9" i="5"/>
  <c r="J10" i="5"/>
  <c r="J8" i="5"/>
  <c r="J7" i="5"/>
  <c r="J6" i="5"/>
  <c r="J5" i="5"/>
  <c r="C44" i="5"/>
  <c r="G2" i="2" a="1"/>
  <c r="G2" i="2" s="1"/>
  <c r="H2" i="2" s="1"/>
  <c r="G3" i="2" a="1"/>
  <c r="G3" i="2" s="1"/>
  <c r="H3" i="2" s="1"/>
  <c r="G4" i="2" a="1"/>
  <c r="G4" i="2" s="1"/>
  <c r="H4" i="2" s="1"/>
  <c r="G5" i="2" a="1"/>
  <c r="G5" i="2"/>
  <c r="H5" i="2" s="1"/>
  <c r="G6" i="2" a="1"/>
  <c r="G6" i="2" s="1"/>
  <c r="H6" i="2" s="1"/>
  <c r="G7" i="2" a="1"/>
  <c r="G7" i="2" s="1"/>
  <c r="H7" i="2" s="1"/>
  <c r="G8" i="2" a="1"/>
  <c r="G8" i="2" s="1"/>
  <c r="H8" i="2" s="1"/>
  <c r="G9" i="2" a="1"/>
  <c r="G9" i="2"/>
  <c r="H9" i="2" s="1"/>
  <c r="G10" i="2" a="1"/>
  <c r="G10" i="2" s="1"/>
  <c r="H10" i="2" s="1"/>
  <c r="G11" i="2" a="1"/>
  <c r="G11" i="2" s="1"/>
  <c r="H11" i="2" s="1"/>
  <c r="G12" i="2" a="1"/>
  <c r="G12" i="2" s="1"/>
  <c r="H12" i="2" s="1"/>
  <c r="G13" i="2" a="1"/>
  <c r="G13" i="2"/>
  <c r="H13" i="2" s="1"/>
  <c r="G14" i="2" a="1"/>
  <c r="G14" i="2" s="1"/>
  <c r="H14" i="2" s="1"/>
  <c r="G15" i="2" a="1"/>
  <c r="G15" i="2" s="1"/>
  <c r="H15" i="2" s="1"/>
  <c r="G16" i="2" a="1"/>
  <c r="G16" i="2" s="1"/>
  <c r="H16" i="2" s="1"/>
  <c r="G17" i="2" a="1"/>
  <c r="G17" i="2"/>
  <c r="H17" i="2" s="1"/>
  <c r="G18" i="2" a="1"/>
  <c r="G18" i="2" s="1"/>
  <c r="H18" i="2" s="1"/>
  <c r="G19" i="2" a="1"/>
  <c r="G19" i="2" s="1"/>
  <c r="H19" i="2" s="1"/>
  <c r="G20" i="2" a="1"/>
  <c r="G20" i="2" s="1"/>
  <c r="H20" i="2" s="1"/>
  <c r="G21" i="2" a="1"/>
  <c r="G21" i="2"/>
  <c r="H21" i="2" s="1"/>
  <c r="G22" i="2" a="1"/>
  <c r="G22" i="2" s="1"/>
  <c r="H22" i="2" s="1"/>
  <c r="G23" i="2" a="1"/>
  <c r="G23" i="2" s="1"/>
  <c r="H23" i="2" s="1"/>
  <c r="G24" i="2" a="1"/>
  <c r="G24" i="2" s="1"/>
  <c r="H24" i="2" s="1"/>
  <c r="G25" i="2" a="1"/>
  <c r="G25" i="2"/>
  <c r="H25" i="2" s="1"/>
  <c r="G26" i="2" a="1"/>
  <c r="G26" i="2" s="1"/>
  <c r="H26" i="2" s="1"/>
  <c r="G27" i="2" a="1"/>
  <c r="G27" i="2" s="1"/>
  <c r="H27" i="2" s="1"/>
  <c r="G28" i="2" a="1"/>
  <c r="G28" i="2" s="1"/>
  <c r="H28" i="2" s="1"/>
  <c r="G29" i="2" a="1"/>
  <c r="G29" i="2"/>
  <c r="H29" i="2" s="1"/>
  <c r="G30" i="2" a="1"/>
  <c r="G30" i="2" s="1"/>
  <c r="H30" i="2" s="1"/>
  <c r="G31" i="2" a="1"/>
  <c r="G31" i="2" s="1"/>
  <c r="H31" i="2" s="1"/>
  <c r="G32" i="2" a="1"/>
  <c r="G32" i="2" s="1"/>
  <c r="H32" i="2" s="1"/>
  <c r="G33" i="2" a="1"/>
  <c r="G33" i="2"/>
  <c r="H33" i="2" s="1"/>
  <c r="G34" i="2" a="1"/>
  <c r="G34" i="2" s="1"/>
  <c r="H34" i="2" s="1"/>
  <c r="G35" i="2" a="1"/>
  <c r="G35" i="2" s="1"/>
  <c r="H35" i="2" s="1"/>
  <c r="G36" i="2" a="1"/>
  <c r="G36" i="2" s="1"/>
  <c r="H36" i="2" s="1"/>
  <c r="G37" i="2" a="1"/>
  <c r="G37" i="2"/>
  <c r="H37" i="2" s="1"/>
  <c r="G38" i="2" a="1"/>
  <c r="G38" i="2" s="1"/>
  <c r="H38" i="2" s="1"/>
  <c r="G39" i="2" a="1"/>
  <c r="G39" i="2" s="1"/>
  <c r="H39" i="2" s="1"/>
  <c r="G40" i="2" a="1"/>
  <c r="G40" i="2" s="1"/>
  <c r="H40" i="2" s="1"/>
  <c r="G41" i="2" a="1"/>
  <c r="G41" i="2"/>
  <c r="H41" i="2" s="1"/>
  <c r="G42" i="2" a="1"/>
  <c r="G42" i="2" s="1"/>
  <c r="H42" i="2" s="1"/>
  <c r="G43" i="2" a="1"/>
  <c r="G43" i="2" s="1"/>
  <c r="H43" i="2" s="1"/>
  <c r="G44" i="2" a="1"/>
  <c r="G44" i="2" s="1"/>
  <c r="H44" i="2" s="1"/>
  <c r="G45" i="2" a="1"/>
  <c r="G45" i="2"/>
  <c r="H45" i="2" s="1"/>
  <c r="G46" i="2" a="1"/>
  <c r="G46" i="2" s="1"/>
  <c r="H46" i="2" s="1"/>
  <c r="G47" i="2" a="1"/>
  <c r="G47" i="2" s="1"/>
  <c r="H47" i="2" s="1"/>
  <c r="G48" i="2" a="1"/>
  <c r="G48" i="2" s="1"/>
  <c r="H48" i="2" s="1"/>
  <c r="G49" i="2" a="1"/>
  <c r="G49" i="2"/>
  <c r="H49" i="2" s="1"/>
  <c r="G50" i="2" a="1"/>
  <c r="G50" i="2" s="1"/>
  <c r="H50" i="2" s="1"/>
  <c r="G51" i="2" a="1"/>
  <c r="G51" i="2" s="1"/>
  <c r="H51" i="2" s="1"/>
  <c r="G52" i="2" a="1"/>
  <c r="G52" i="2" s="1"/>
  <c r="H52" i="2" s="1"/>
  <c r="G53" i="2" a="1"/>
  <c r="G53" i="2"/>
  <c r="H53" i="2" s="1"/>
  <c r="G54" i="2" a="1"/>
  <c r="G54" i="2" s="1"/>
  <c r="H54" i="2" s="1"/>
  <c r="G55" i="2" a="1"/>
  <c r="G55" i="2" s="1"/>
  <c r="H55" i="2" s="1"/>
  <c r="G56" i="2" a="1"/>
  <c r="G56" i="2" s="1"/>
  <c r="H56" i="2" s="1"/>
  <c r="G57" i="2" a="1"/>
  <c r="G57" i="2"/>
  <c r="H57" i="2" s="1"/>
  <c r="G58" i="2" a="1"/>
  <c r="G58" i="2" s="1"/>
  <c r="H58" i="2" s="1"/>
  <c r="G59" i="2" a="1"/>
  <c r="G59" i="2" s="1"/>
  <c r="H59" i="2" s="1"/>
  <c r="G60" i="2" a="1"/>
  <c r="G60" i="2" s="1"/>
  <c r="H60" i="2" s="1"/>
  <c r="G61" i="2" a="1"/>
  <c r="G61" i="2"/>
  <c r="H61" i="2" s="1"/>
  <c r="G62" i="2" a="1"/>
  <c r="G62" i="2" s="1"/>
  <c r="H62" i="2" s="1"/>
  <c r="G63" i="2" a="1"/>
  <c r="G63" i="2" s="1"/>
  <c r="H63" i="2" s="1"/>
  <c r="G64" i="2" a="1"/>
  <c r="G64" i="2" s="1"/>
  <c r="H64" i="2" s="1"/>
  <c r="G65" i="2" a="1"/>
  <c r="G65" i="2"/>
  <c r="H65" i="2" s="1"/>
  <c r="G66" i="2" a="1"/>
  <c r="G66" i="2" s="1"/>
  <c r="H66" i="2" s="1"/>
  <c r="G67" i="2" a="1"/>
  <c r="G67" i="2" s="1"/>
  <c r="H67" i="2" s="1"/>
  <c r="G68" i="2" a="1"/>
  <c r="G68" i="2" s="1"/>
  <c r="H68" i="2" s="1"/>
  <c r="G69" i="2" a="1"/>
  <c r="G69" i="2"/>
  <c r="H69" i="2" s="1"/>
  <c r="G70" i="2" a="1"/>
  <c r="G70" i="2" s="1"/>
  <c r="H70" i="2" s="1"/>
  <c r="G71" i="2" a="1"/>
  <c r="G71" i="2" s="1"/>
  <c r="H71" i="2" s="1"/>
  <c r="G72" i="2" a="1"/>
  <c r="G72" i="2" s="1"/>
  <c r="H72" i="2" s="1"/>
  <c r="G73" i="2" a="1"/>
  <c r="G73" i="2"/>
  <c r="H73" i="2" s="1"/>
  <c r="G74" i="2" a="1"/>
  <c r="G74" i="2" s="1"/>
  <c r="H74" i="2" s="1"/>
  <c r="G75" i="2" a="1"/>
  <c r="G75" i="2" s="1"/>
  <c r="H75" i="2" s="1"/>
  <c r="G76" i="2" a="1"/>
  <c r="G76" i="2" s="1"/>
  <c r="H76" i="2" s="1"/>
  <c r="G77" i="2" a="1"/>
  <c r="G77" i="2"/>
  <c r="H77" i="2" s="1"/>
  <c r="G78" i="2" a="1"/>
  <c r="G78" i="2" s="1"/>
  <c r="H78" i="2" s="1"/>
  <c r="G79" i="2" a="1"/>
  <c r="G79" i="2" s="1"/>
  <c r="H79" i="2" s="1"/>
  <c r="G80" i="2" a="1"/>
  <c r="G80" i="2" s="1"/>
  <c r="H80" i="2" s="1"/>
  <c r="G81" i="2" a="1"/>
  <c r="G81" i="2"/>
  <c r="H81" i="2" s="1"/>
  <c r="G82" i="2" a="1"/>
  <c r="G82" i="2" s="1"/>
  <c r="H82" i="2" s="1"/>
  <c r="G83" i="2" a="1"/>
  <c r="G83" i="2" s="1"/>
  <c r="H83" i="2" s="1"/>
  <c r="G84" i="2" a="1"/>
  <c r="G84" i="2" s="1"/>
  <c r="H84" i="2" s="1"/>
  <c r="G85" i="2" a="1"/>
  <c r="G85" i="2"/>
  <c r="H85" i="2" s="1"/>
  <c r="G86" i="2" a="1"/>
  <c r="G86" i="2" s="1"/>
  <c r="H86" i="2" s="1"/>
  <c r="G87" i="2" a="1"/>
  <c r="G87" i="2" s="1"/>
  <c r="H87" i="2" s="1"/>
  <c r="G88" i="2" a="1"/>
  <c r="G88" i="2" s="1"/>
  <c r="H88" i="2" s="1"/>
  <c r="G89" i="2" a="1"/>
  <c r="G89" i="2"/>
  <c r="G90" i="2" a="1"/>
  <c r="G90" i="2" s="1"/>
  <c r="H90" i="2" s="1"/>
  <c r="G91" i="2" a="1"/>
  <c r="G91" i="2" s="1"/>
  <c r="H91" i="2" s="1"/>
  <c r="G92" i="2" a="1"/>
  <c r="G92" i="2" s="1"/>
  <c r="H92" i="2" s="1"/>
  <c r="G93" i="2" a="1"/>
  <c r="G93" i="2"/>
  <c r="H93" i="2" s="1"/>
  <c r="G94" i="2" a="1"/>
  <c r="G94" i="2" s="1"/>
  <c r="H94" i="2" s="1"/>
  <c r="G95" i="2" a="1"/>
  <c r="G95" i="2" s="1"/>
  <c r="H95" i="2" s="1"/>
  <c r="G96" i="2" a="1"/>
  <c r="G96" i="2" s="1"/>
  <c r="H96" i="2" s="1"/>
  <c r="G97" i="2" a="1"/>
  <c r="G97" i="2"/>
  <c r="G98" i="2" a="1"/>
  <c r="G98" i="2" s="1"/>
  <c r="H98" i="2" s="1"/>
  <c r="G99" i="2" a="1"/>
  <c r="G99" i="2" s="1"/>
  <c r="H99" i="2" s="1"/>
  <c r="G100" i="2" a="1"/>
  <c r="G100" i="2" s="1"/>
  <c r="H100" i="2" s="1"/>
  <c r="G101" i="2" a="1"/>
  <c r="G101" i="2"/>
  <c r="H101" i="2" s="1"/>
  <c r="E3" i="2" a="1"/>
  <c r="E3" i="2" s="1"/>
  <c r="F3" i="2" s="1"/>
  <c r="E4" i="2" a="1"/>
  <c r="E4" i="2" s="1"/>
  <c r="F4" i="2" s="1"/>
  <c r="E5" i="2" a="1"/>
  <c r="E5" i="2" s="1"/>
  <c r="F5" i="2" s="1"/>
  <c r="E6" i="2" a="1"/>
  <c r="E6" i="2"/>
  <c r="E7" i="2" a="1"/>
  <c r="E7" i="2"/>
  <c r="F7" i="2" s="1"/>
  <c r="E8" i="2" a="1"/>
  <c r="E8" i="2" s="1"/>
  <c r="F8" i="2" s="1"/>
  <c r="E9" i="2" a="1"/>
  <c r="E9" i="2" s="1"/>
  <c r="F9" i="2" s="1"/>
  <c r="E10" i="2" a="1"/>
  <c r="E10" i="2"/>
  <c r="F10" i="2" s="1"/>
  <c r="E11" i="2" a="1"/>
  <c r="E11" i="2"/>
  <c r="E12" i="2" a="1"/>
  <c r="E12" i="2" s="1"/>
  <c r="F12" i="2" s="1"/>
  <c r="E13" i="2" a="1"/>
  <c r="E13" i="2" s="1"/>
  <c r="F13" i="2" s="1"/>
  <c r="E14" i="2" a="1"/>
  <c r="E14" i="2"/>
  <c r="E15" i="2" a="1"/>
  <c r="E15" i="2"/>
  <c r="E16" i="2" a="1"/>
  <c r="E16" i="2" s="1"/>
  <c r="F16" i="2" s="1"/>
  <c r="E17" i="2" a="1"/>
  <c r="E17" i="2" s="1"/>
  <c r="F17" i="2" s="1"/>
  <c r="E18" i="2" a="1"/>
  <c r="E18" i="2"/>
  <c r="F18" i="2" s="1"/>
  <c r="E19" i="2" a="1"/>
  <c r="E19" i="2"/>
  <c r="E20" i="2" a="1"/>
  <c r="E20" i="2" s="1"/>
  <c r="F20" i="2" s="1"/>
  <c r="E21" i="2" a="1"/>
  <c r="E21" i="2" s="1"/>
  <c r="F21" i="2" s="1"/>
  <c r="E22" i="2" a="1"/>
  <c r="E22" i="2"/>
  <c r="E23" i="2" a="1"/>
  <c r="E23" i="2"/>
  <c r="E24" i="2" a="1"/>
  <c r="E24" i="2" s="1"/>
  <c r="F24" i="2" s="1"/>
  <c r="E25" i="2" a="1"/>
  <c r="E25" i="2" s="1"/>
  <c r="F25" i="2" s="1"/>
  <c r="E26" i="2" a="1"/>
  <c r="E26" i="2"/>
  <c r="F26" i="2" s="1"/>
  <c r="E27" i="2" a="1"/>
  <c r="E27" i="2"/>
  <c r="E28" i="2" a="1"/>
  <c r="E28" i="2" s="1"/>
  <c r="F28" i="2" s="1"/>
  <c r="E29" i="2" a="1"/>
  <c r="E29" i="2" s="1"/>
  <c r="F29" i="2" s="1"/>
  <c r="E30" i="2" a="1"/>
  <c r="E30" i="2"/>
  <c r="E31" i="2" a="1"/>
  <c r="E31" i="2"/>
  <c r="E32" i="2" a="1"/>
  <c r="E32" i="2" s="1"/>
  <c r="F32" i="2" s="1"/>
  <c r="E33" i="2" a="1"/>
  <c r="E33" i="2" s="1"/>
  <c r="F33" i="2" s="1"/>
  <c r="E34" i="2" a="1"/>
  <c r="E34" i="2"/>
  <c r="F34" i="2" s="1"/>
  <c r="E35" i="2" a="1"/>
  <c r="E35" i="2"/>
  <c r="E36" i="2" a="1"/>
  <c r="E36" i="2" s="1"/>
  <c r="F36" i="2" s="1"/>
  <c r="E37" i="2" a="1"/>
  <c r="E37" i="2" s="1"/>
  <c r="F37" i="2" s="1"/>
  <c r="E38" i="2" a="1"/>
  <c r="E38" i="2"/>
  <c r="E39" i="2" a="1"/>
  <c r="E39" i="2"/>
  <c r="E40" i="2" a="1"/>
  <c r="E40" i="2" s="1"/>
  <c r="F40" i="2" s="1"/>
  <c r="E41" i="2" a="1"/>
  <c r="E41" i="2" s="1"/>
  <c r="F41" i="2" s="1"/>
  <c r="E42" i="2" a="1"/>
  <c r="E42" i="2"/>
  <c r="F42" i="2" s="1"/>
  <c r="E43" i="2" a="1"/>
  <c r="E43" i="2" s="1"/>
  <c r="F43" i="2" s="1"/>
  <c r="E44" i="2" a="1"/>
  <c r="E44" i="2" s="1"/>
  <c r="F44" i="2" s="1"/>
  <c r="E45" i="2" a="1"/>
  <c r="E45" i="2" s="1"/>
  <c r="F45" i="2" s="1"/>
  <c r="E46" i="2" a="1"/>
  <c r="E46" i="2"/>
  <c r="E47" i="2" a="1"/>
  <c r="E47" i="2" s="1"/>
  <c r="F47" i="2" s="1"/>
  <c r="E48" i="2" a="1"/>
  <c r="E48" i="2" s="1"/>
  <c r="F48" i="2" s="1"/>
  <c r="E49" i="2" a="1"/>
  <c r="E49" i="2" s="1"/>
  <c r="F49" i="2" s="1"/>
  <c r="E50" i="2" a="1"/>
  <c r="E50" i="2"/>
  <c r="F50" i="2" s="1"/>
  <c r="E51" i="2" a="1"/>
  <c r="E51" i="2" s="1"/>
  <c r="F51" i="2" s="1"/>
  <c r="E52" i="2" a="1"/>
  <c r="E52" i="2" s="1"/>
  <c r="F52" i="2" s="1"/>
  <c r="E53" i="2" a="1"/>
  <c r="E53" i="2" s="1"/>
  <c r="F53" i="2" s="1"/>
  <c r="E54" i="2" a="1"/>
  <c r="E54" i="2"/>
  <c r="E55" i="2" a="1"/>
  <c r="E55" i="2" s="1"/>
  <c r="F55" i="2" s="1"/>
  <c r="E56" i="2" a="1"/>
  <c r="E56" i="2" s="1"/>
  <c r="F56" i="2" s="1"/>
  <c r="E57" i="2" a="1"/>
  <c r="E57" i="2" s="1"/>
  <c r="F57" i="2" s="1"/>
  <c r="E58" i="2" a="1"/>
  <c r="E58" i="2"/>
  <c r="F58" i="2" s="1"/>
  <c r="E59" i="2" a="1"/>
  <c r="E59" i="2" s="1"/>
  <c r="F59" i="2" s="1"/>
  <c r="E60" i="2" a="1"/>
  <c r="E60" i="2" s="1"/>
  <c r="F60" i="2" s="1"/>
  <c r="E61" i="2" a="1"/>
  <c r="E61" i="2" s="1"/>
  <c r="F61" i="2" s="1"/>
  <c r="E62" i="2" a="1"/>
  <c r="E62" i="2"/>
  <c r="E63" i="2" a="1"/>
  <c r="E63" i="2" s="1"/>
  <c r="F63" i="2" s="1"/>
  <c r="E64" i="2" a="1"/>
  <c r="E64" i="2" s="1"/>
  <c r="F64" i="2" s="1"/>
  <c r="E65" i="2" a="1"/>
  <c r="E65" i="2" s="1"/>
  <c r="F65" i="2" s="1"/>
  <c r="E66" i="2" a="1"/>
  <c r="E66" i="2"/>
  <c r="F66" i="2" s="1"/>
  <c r="E67" i="2" a="1"/>
  <c r="E67" i="2" s="1"/>
  <c r="F67" i="2" s="1"/>
  <c r="E68" i="2" a="1"/>
  <c r="E68" i="2" s="1"/>
  <c r="F68" i="2" s="1"/>
  <c r="E69" i="2" a="1"/>
  <c r="E69" i="2" s="1"/>
  <c r="F69" i="2" s="1"/>
  <c r="E70" i="2" a="1"/>
  <c r="E70" i="2"/>
  <c r="E71" i="2" a="1"/>
  <c r="E71" i="2" s="1"/>
  <c r="F71" i="2" s="1"/>
  <c r="E72" i="2" a="1"/>
  <c r="E72" i="2" s="1"/>
  <c r="F72" i="2" s="1"/>
  <c r="E73" i="2" a="1"/>
  <c r="E73" i="2" s="1"/>
  <c r="F73" i="2" s="1"/>
  <c r="E74" i="2" a="1"/>
  <c r="E74" i="2"/>
  <c r="F74" i="2" s="1"/>
  <c r="E75" i="2" a="1"/>
  <c r="E75" i="2" s="1"/>
  <c r="F75" i="2" s="1"/>
  <c r="E76" i="2" a="1"/>
  <c r="E76" i="2" s="1"/>
  <c r="F76" i="2" s="1"/>
  <c r="E77" i="2" a="1"/>
  <c r="E77" i="2" s="1"/>
  <c r="F77" i="2" s="1"/>
  <c r="E78" i="2" a="1"/>
  <c r="E78" i="2"/>
  <c r="E79" i="2" a="1"/>
  <c r="E79" i="2" s="1"/>
  <c r="F79" i="2" s="1"/>
  <c r="E80" i="2" a="1"/>
  <c r="E80" i="2" s="1"/>
  <c r="F80" i="2" s="1"/>
  <c r="E81" i="2" a="1"/>
  <c r="E81" i="2" s="1"/>
  <c r="F81" i="2" s="1"/>
  <c r="E82" i="2" a="1"/>
  <c r="E82" i="2"/>
  <c r="F82" i="2" s="1"/>
  <c r="E83" i="2" a="1"/>
  <c r="E83" i="2" s="1"/>
  <c r="F83" i="2" s="1"/>
  <c r="E84" i="2" a="1"/>
  <c r="E84" i="2" s="1"/>
  <c r="F84" i="2" s="1"/>
  <c r="E85" i="2" a="1"/>
  <c r="E85" i="2" s="1"/>
  <c r="F85" i="2" s="1"/>
  <c r="E86" i="2" a="1"/>
  <c r="E86" i="2"/>
  <c r="E87" i="2" a="1"/>
  <c r="E87" i="2" s="1"/>
  <c r="F87" i="2" s="1"/>
  <c r="E88" i="2" a="1"/>
  <c r="E88" i="2" s="1"/>
  <c r="F88" i="2" s="1"/>
  <c r="E89" i="2" a="1"/>
  <c r="E89" i="2" s="1"/>
  <c r="F89" i="2" s="1"/>
  <c r="E90" i="2" a="1"/>
  <c r="E90" i="2"/>
  <c r="F90" i="2" s="1"/>
  <c r="E91" i="2" a="1"/>
  <c r="E91" i="2" s="1"/>
  <c r="F91" i="2" s="1"/>
  <c r="E92" i="2" a="1"/>
  <c r="E92" i="2" s="1"/>
  <c r="F92" i="2" s="1"/>
  <c r="E93" i="2" a="1"/>
  <c r="E93" i="2" s="1"/>
  <c r="F93" i="2" s="1"/>
  <c r="E94" i="2" a="1"/>
  <c r="E94" i="2"/>
  <c r="E95" i="2" a="1"/>
  <c r="E95" i="2" s="1"/>
  <c r="F95" i="2" s="1"/>
  <c r="E96" i="2" a="1"/>
  <c r="E96" i="2" s="1"/>
  <c r="F96" i="2" s="1"/>
  <c r="E97" i="2" a="1"/>
  <c r="E97" i="2" s="1"/>
  <c r="F97" i="2" s="1"/>
  <c r="E98" i="2" a="1"/>
  <c r="E98" i="2"/>
  <c r="F98" i="2" s="1"/>
  <c r="E99" i="2" a="1"/>
  <c r="E99" i="2" s="1"/>
  <c r="F99" i="2" s="1"/>
  <c r="E100" i="2" a="1"/>
  <c r="E100" i="2" s="1"/>
  <c r="F100" i="2" s="1"/>
  <c r="E101" i="2" a="1"/>
  <c r="E101" i="2" s="1"/>
  <c r="F101" i="2" s="1"/>
  <c r="E2" i="2" a="1"/>
  <c r="E2" i="2" s="1"/>
  <c r="F2" i="2" s="1"/>
  <c r="F6" i="2"/>
  <c r="F11" i="2"/>
  <c r="F14" i="2"/>
  <c r="F15" i="2"/>
  <c r="F19" i="2"/>
  <c r="F22" i="2"/>
  <c r="F23" i="2"/>
  <c r="F27" i="2"/>
  <c r="F30" i="2"/>
  <c r="F31" i="2"/>
  <c r="F35" i="2"/>
  <c r="F38" i="2"/>
  <c r="F39" i="2"/>
  <c r="F46" i="2"/>
  <c r="F54" i="2"/>
  <c r="F62" i="2"/>
  <c r="F70" i="2"/>
  <c r="F78" i="2"/>
  <c r="F86" i="2"/>
  <c r="F94" i="2"/>
  <c r="H89" i="2"/>
  <c r="H97" i="2"/>
  <c r="A5" i="1"/>
  <c r="D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DAA6AD-54F9-4414-914A-CA5D1618BE53}" keepAlive="1" name="Query - updated_dummy_sales_data" description="Connection to the 'updated_dummy_sales_data' query in the workbook." type="5" refreshedVersion="8" background="1" saveData="1">
    <dbPr connection="Provider=Microsoft.Mashup.OleDb.1;Data Source=$Workbook$;Location=updated_dummy_sales_data;Extended Properties=&quot;&quot;" command="SELECT * FROM [updated_dummy_sales_data]"/>
  </connection>
  <connection id="2" xr16:uid="{10C5E31F-0D38-4962-A5BA-1FB9C9AE02AC}" keepAlive="1" name="Query - updated_dummy_sales_data (2)" description="Connection to the 'updated_dummy_sales_data (2)' query in the workbook." type="5" refreshedVersion="8" background="1" saveData="1">
    <dbPr connection="Provider=Microsoft.Mashup.OleDb.1;Data Source=$Workbook$;Location=&quot;updated_dummy_sales_data (2)&quot;;Extended Properties=&quot;&quot;" command="SELECT * FROM [updated_dummy_sales_data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<sst xmlns="http://schemas.openxmlformats.org/spreadsheetml/2006/main" count="753" uniqueCount="236">
  <si>
    <t>Date</t>
  </si>
  <si>
    <t>Product</t>
  </si>
  <si>
    <t>Quantity</t>
  </si>
  <si>
    <t>Cost per unit</t>
  </si>
  <si>
    <t>Price per unit</t>
  </si>
  <si>
    <t>Salesperson</t>
  </si>
  <si>
    <t>Customer name</t>
  </si>
  <si>
    <t>State</t>
  </si>
  <si>
    <t>Honey Cruller</t>
  </si>
  <si>
    <t>Heather</t>
  </si>
  <si>
    <t>Jacob Jackson</t>
  </si>
  <si>
    <t>Minnesota</t>
  </si>
  <si>
    <t>Dark Roast</t>
  </si>
  <si>
    <t>Melissa</t>
  </si>
  <si>
    <t>Christina Hall</t>
  </si>
  <si>
    <t>Louisiana</t>
  </si>
  <si>
    <t>Decaf</t>
  </si>
  <si>
    <t>Samuel</t>
  </si>
  <si>
    <t>Vicki Torres</t>
  </si>
  <si>
    <t>Nebraska</t>
  </si>
  <si>
    <t>Daniel</t>
  </si>
  <si>
    <t>Jeffery Moore</t>
  </si>
  <si>
    <t>Wisconsin</t>
  </si>
  <si>
    <t>Jamie</t>
  </si>
  <si>
    <t>Andre Sanchez</t>
  </si>
  <si>
    <t>Texas</t>
  </si>
  <si>
    <t>Blueberry</t>
  </si>
  <si>
    <t>Jay</t>
  </si>
  <si>
    <t>Raymond Miles</t>
  </si>
  <si>
    <t>Oklahoma</t>
  </si>
  <si>
    <t>Fruit Explosion</t>
  </si>
  <si>
    <t>Danielle Jones</t>
  </si>
  <si>
    <t>Jane Brown</t>
  </si>
  <si>
    <t>New Mexico</t>
  </si>
  <si>
    <t>Dennis</t>
  </si>
  <si>
    <t>James Ryan</t>
  </si>
  <si>
    <t>Massachusetts</t>
  </si>
  <si>
    <t>Raisin Bran</t>
  </si>
  <si>
    <t>Sara Young</t>
  </si>
  <si>
    <t>Montana</t>
  </si>
  <si>
    <t>Dawn</t>
  </si>
  <si>
    <t>Ronald Patel</t>
  </si>
  <si>
    <t>Florida</t>
  </si>
  <si>
    <t>Apple Fritter</t>
  </si>
  <si>
    <t>Nicole Wilson</t>
  </si>
  <si>
    <t>Maine</t>
  </si>
  <si>
    <t>Andrew Haley</t>
  </si>
  <si>
    <t>West Virginia</t>
  </si>
  <si>
    <t>Tina</t>
  </si>
  <si>
    <t>Abigail Garcia</t>
  </si>
  <si>
    <t>Dustin James</t>
  </si>
  <si>
    <t>Iowa</t>
  </si>
  <si>
    <t>Amber Morris</t>
  </si>
  <si>
    <t>South Carolina</t>
  </si>
  <si>
    <t>Janet Ramsey</t>
  </si>
  <si>
    <t>Kansas</t>
  </si>
  <si>
    <t>Kim</t>
  </si>
  <si>
    <t>Laura Fowler</t>
  </si>
  <si>
    <t>Sandy Johnson</t>
  </si>
  <si>
    <t>Rachel Richards</t>
  </si>
  <si>
    <t>Norman Espinoza</t>
  </si>
  <si>
    <t>North Dakota</t>
  </si>
  <si>
    <t>Andrew Tyler</t>
  </si>
  <si>
    <t>Mississippi</t>
  </si>
  <si>
    <t>Nicholas Johnson</t>
  </si>
  <si>
    <t>Heather Brown</t>
  </si>
  <si>
    <t>Utah</t>
  </si>
  <si>
    <t>Laura Webb</t>
  </si>
  <si>
    <t>Abigail Edwards</t>
  </si>
  <si>
    <t>Natalie Hamilton</t>
  </si>
  <si>
    <t>Kylie Flores</t>
  </si>
  <si>
    <t>Karen Wilson</t>
  </si>
  <si>
    <t>Steven Rodriguez</t>
  </si>
  <si>
    <t>Wyoming</t>
  </si>
  <si>
    <t>Carol Thomas</t>
  </si>
  <si>
    <t>Virginia</t>
  </si>
  <si>
    <t>Brent Smith</t>
  </si>
  <si>
    <t>Arizona</t>
  </si>
  <si>
    <t>Robin Mccoy</t>
  </si>
  <si>
    <t>Gerald Hayes</t>
  </si>
  <si>
    <t>Bradley Burke</t>
  </si>
  <si>
    <t>Maryland</t>
  </si>
  <si>
    <t>Teresa Lopez</t>
  </si>
  <si>
    <t>Alexis Barr</t>
  </si>
  <si>
    <t>Sydney Mejia</t>
  </si>
  <si>
    <t>Indiana</t>
  </si>
  <si>
    <t>Benjamin Hinton</t>
  </si>
  <si>
    <t>Kelly Nelson</t>
  </si>
  <si>
    <t>Tennessee</t>
  </si>
  <si>
    <t>Gregory Johnson</t>
  </si>
  <si>
    <t>Jason Cooper</t>
  </si>
  <si>
    <t>Janet Dixon</t>
  </si>
  <si>
    <t>Jamie Thompson</t>
  </si>
  <si>
    <t>Sandra Torres MD</t>
  </si>
  <si>
    <t>Alaska</t>
  </si>
  <si>
    <t>Bonnie Aguilar</t>
  </si>
  <si>
    <t>Idaho</t>
  </si>
  <si>
    <t>Daniel Bautista</t>
  </si>
  <si>
    <t>Amy Brandt</t>
  </si>
  <si>
    <t>Andrea Rivas</t>
  </si>
  <si>
    <t>Rhode Island</t>
  </si>
  <si>
    <t>Jennifer Stevens</t>
  </si>
  <si>
    <t>Julie Long</t>
  </si>
  <si>
    <t>Illinois</t>
  </si>
  <si>
    <t>Brent Cantu</t>
  </si>
  <si>
    <t>Robert Perry</t>
  </si>
  <si>
    <t>California</t>
  </si>
  <si>
    <t>Amanda Johnson</t>
  </si>
  <si>
    <t>North Carolina</t>
  </si>
  <si>
    <t>David Warren</t>
  </si>
  <si>
    <t>Paige Holloway</t>
  </si>
  <si>
    <t>Michele Bennett</t>
  </si>
  <si>
    <t>Mark Webb</t>
  </si>
  <si>
    <t>Oregon</t>
  </si>
  <si>
    <t>Wanda Foster MD</t>
  </si>
  <si>
    <t>Kentucky</t>
  </si>
  <si>
    <t>Lindsay Bass</t>
  </si>
  <si>
    <t>Tim Phelps</t>
  </si>
  <si>
    <t>Vermont</t>
  </si>
  <si>
    <t>Shawn Blackwell</t>
  </si>
  <si>
    <t>Albert Cooley</t>
  </si>
  <si>
    <t>Melissa Simpson</t>
  </si>
  <si>
    <t>Patrick Cook</t>
  </si>
  <si>
    <t>Michigan</t>
  </si>
  <si>
    <t>Alicia Haley</t>
  </si>
  <si>
    <t>Kimberly Park</t>
  </si>
  <si>
    <t>New Hampshire</t>
  </si>
  <si>
    <t>Karina Estrada DDS</t>
  </si>
  <si>
    <t>Hawaii</t>
  </si>
  <si>
    <t>Mario Hernandez</t>
  </si>
  <si>
    <t>Brittany Castillo PhD</t>
  </si>
  <si>
    <t>Georgia</t>
  </si>
  <si>
    <t>Kendra Bentley</t>
  </si>
  <si>
    <t>Melanie Jones DVM</t>
  </si>
  <si>
    <t>Sarah Bennett</t>
  </si>
  <si>
    <t>Annette Abbott</t>
  </si>
  <si>
    <t>Washington</t>
  </si>
  <si>
    <t>Colleen Casey</t>
  </si>
  <si>
    <t>Veronica Conner</t>
  </si>
  <si>
    <t>New Jersey</t>
  </si>
  <si>
    <t>Ricky Garrett</t>
  </si>
  <si>
    <t>Nevada</t>
  </si>
  <si>
    <t>Boston Cream</t>
  </si>
  <si>
    <t>Mike Wallace</t>
  </si>
  <si>
    <t>Lori Cruz</t>
  </si>
  <si>
    <t>Kristina Erickson</t>
  </si>
  <si>
    <t>David Duran</t>
  </si>
  <si>
    <t>New York</t>
  </si>
  <si>
    <t>Cindy Brewer</t>
  </si>
  <si>
    <t>Theresa Fernandez</t>
  </si>
  <si>
    <t>Robert Lowery</t>
  </si>
  <si>
    <t>Michael Cruz</t>
  </si>
  <si>
    <t>Jessica Brown</t>
  </si>
  <si>
    <t>Carlos Conrad</t>
  </si>
  <si>
    <t>Michael Mullins</t>
  </si>
  <si>
    <t>Darlene Lamb</t>
  </si>
  <si>
    <t>Ashley Hood</t>
  </si>
  <si>
    <t>Jonathan Brown</t>
  </si>
  <si>
    <t>Travis Black</t>
  </si>
  <si>
    <t>Frank Davis</t>
  </si>
  <si>
    <t>Lisa Clark</t>
  </si>
  <si>
    <t>Michael Rodriguez</t>
  </si>
  <si>
    <t>Pennsylvania</t>
  </si>
  <si>
    <t>Denise Johnson</t>
  </si>
  <si>
    <t>Delaware</t>
  </si>
  <si>
    <t>Spencer Clayton</t>
  </si>
  <si>
    <t>Robert Alexander</t>
  </si>
  <si>
    <t>Zachary Jones</t>
  </si>
  <si>
    <t>Dillon Martinez</t>
  </si>
  <si>
    <t>Category</t>
  </si>
  <si>
    <t>Donut</t>
  </si>
  <si>
    <t>Coffee</t>
  </si>
  <si>
    <t>French Vanilla</t>
  </si>
  <si>
    <t>Muffin</t>
  </si>
  <si>
    <t>Original Blend</t>
  </si>
  <si>
    <t>Row Labels</t>
  </si>
  <si>
    <t>Grand Total</t>
  </si>
  <si>
    <t>Sum of Total Sales</t>
  </si>
  <si>
    <t>Total Cost</t>
  </si>
  <si>
    <t>Total Sales</t>
  </si>
  <si>
    <t>Sum of Total Profit</t>
  </si>
  <si>
    <t>Jun</t>
  </si>
  <si>
    <t>Sum of Quantity</t>
  </si>
  <si>
    <t>Column Labels</t>
  </si>
  <si>
    <t>Sum of Total Cost</t>
  </si>
  <si>
    <t>WHOLESALE DASHBOARD</t>
  </si>
  <si>
    <t>Task/Line Item</t>
  </si>
  <si>
    <t>Cost</t>
  </si>
  <si>
    <t>Project Planning</t>
  </si>
  <si>
    <t>One-time cost</t>
  </si>
  <si>
    <t>Requirement Analysis</t>
  </si>
  <si>
    <t>System Design</t>
  </si>
  <si>
    <t>Database Design</t>
  </si>
  <si>
    <t>Backend Development</t>
  </si>
  <si>
    <t>Variable cost</t>
  </si>
  <si>
    <t>Frontend Development</t>
  </si>
  <si>
    <t>Mobile App Development</t>
  </si>
  <si>
    <t>API Development</t>
  </si>
  <si>
    <t>Integration with Third-party Services</t>
  </si>
  <si>
    <t>Security Implementation</t>
  </si>
  <si>
    <t>User Authentication Module</t>
  </si>
  <si>
    <t>Transaction Processing Module</t>
  </si>
  <si>
    <t>Customer Support Module</t>
  </si>
  <si>
    <t>Testing and QA</t>
  </si>
  <si>
    <t>Performance Tuning</t>
  </si>
  <si>
    <t>Bug Fixing</t>
  </si>
  <si>
    <t>User Training</t>
  </si>
  <si>
    <t>Deployment to Production</t>
  </si>
  <si>
    <t>Maintenance Setup</t>
  </si>
  <si>
    <t>Project Management</t>
  </si>
  <si>
    <t>Documentation</t>
  </si>
  <si>
    <t>Software Licensing</t>
  </si>
  <si>
    <t>Hardware Procurement</t>
  </si>
  <si>
    <t>Office Supplies</t>
  </si>
  <si>
    <t>Miscellaneous expense</t>
  </si>
  <si>
    <t>Team Meetings</t>
  </si>
  <si>
    <t>Transportation Costs</t>
  </si>
  <si>
    <t>Transportation</t>
  </si>
  <si>
    <t>Utility Bills</t>
  </si>
  <si>
    <t>Marketing and Promotion</t>
  </si>
  <si>
    <t>Legal Fees</t>
  </si>
  <si>
    <t>Miscellaneous</t>
  </si>
  <si>
    <t>SUB TOTAL</t>
  </si>
  <si>
    <t>One-time Cost</t>
  </si>
  <si>
    <t>Minimum Cost</t>
  </si>
  <si>
    <t>Average</t>
  </si>
  <si>
    <t>Maximum</t>
  </si>
  <si>
    <t>STD deviation</t>
  </si>
  <si>
    <t>Median</t>
  </si>
  <si>
    <t>Function</t>
  </si>
  <si>
    <t>Value</t>
  </si>
  <si>
    <t>Jan</t>
  </si>
  <si>
    <t>Mar</t>
  </si>
  <si>
    <t>Feb</t>
  </si>
  <si>
    <t>Apr</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</si>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</sst>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_-[$$-409]* #,##0.00_ ;_-[$$-409]* \-#,##0.00\ ;_-[$$-409]* &quot;-&quot;??_ ;_-@_ "/>
  </numFmts>
  <fonts count="5" x14ac:knownFonts="1">
    <font>
      <sz val="11"/>
      <color theme="1"/>
      <name val="Aptos Narrow"/>
      <family val="2"/>
      <scheme val="minor"/>
    </font>
    <font>
      <b/>
      <sz val="11"/>
      <color theme="0"/>
      <name val="Aptos Narrow"/>
      <family val="2"/>
      <scheme val="minor"/>
    </font>
    <font>
      <b/>
      <sz val="11"/>
      <color theme="1"/>
      <name val="Aptos Narrow"/>
      <family val="2"/>
      <scheme val="minor"/>
    </font>
    <font>
      <sz val="36"/>
      <name val="Aptos Narrow"/>
      <family val="2"/>
      <scheme val="minor"/>
    </font>
    <font>
      <sz val="26"/>
      <color theme="1"/>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39997558519241921"/>
        <bgColor indexed="64"/>
      </patternFill>
    </fill>
  </fills>
  <borders count="5">
    <border>
      <left/>
      <right/>
      <top/>
      <bottom/>
      <diagonal/>
    </border>
    <border>
      <left style="thin">
        <color auto="1"/>
      </left>
      <right style="thin">
        <color auto="1"/>
      </right>
      <top/>
      <bottom style="thin">
        <color auto="1"/>
      </bottom>
      <diagonal/>
    </border>
    <border>
      <left/>
      <right style="thin">
        <color theme="0"/>
      </right>
      <top style="thick">
        <color theme="0"/>
      </top>
      <bottom/>
      <diagonal/>
    </border>
    <border>
      <left style="thin">
        <color theme="0"/>
      </left>
      <right style="thin">
        <color theme="0"/>
      </right>
      <top style="thick">
        <color theme="0"/>
      </top>
      <bottom/>
      <diagonal/>
    </border>
    <border>
      <left style="thin">
        <color theme="0"/>
      </left>
      <right/>
      <top style="thick">
        <color theme="0"/>
      </top>
      <bottom/>
      <diagonal/>
    </border>
  </borders>
  <cellStyleXfs count="1">
    <xf numFmtId="0" fontId="0" fillId="0" borderId="0"/>
  </cellStyleXfs>
  <cellXfs count="19">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65" fontId="0" fillId="0" borderId="0" xfId="0" pivotButton="1" applyNumberFormat="1"/>
    <xf numFmtId="165" fontId="0" fillId="0" borderId="0" xfId="0" applyNumberFormat="1" applyAlignment="1">
      <alignment horizontal="left"/>
    </xf>
    <xf numFmtId="0" fontId="2" fillId="0" borderId="1" xfId="0" applyFont="1" applyBorder="1" applyAlignment="1">
      <alignment horizontal="center" vertical="top"/>
    </xf>
    <xf numFmtId="0" fontId="1" fillId="2" borderId="2" xfId="0" applyFont="1" applyFill="1" applyBorder="1"/>
    <xf numFmtId="0" fontId="1" fillId="2" borderId="3" xfId="0" applyFont="1" applyFill="1" applyBorder="1"/>
    <xf numFmtId="165" fontId="1" fillId="2" borderId="4" xfId="0" applyNumberFormat="1" applyFont="1" applyFill="1" applyBorder="1"/>
    <xf numFmtId="0" fontId="0" fillId="0" borderId="0" xfId="0" applyAlignment="1">
      <alignment horizontal="center" vertical="center"/>
    </xf>
    <xf numFmtId="0" fontId="0" fillId="3" borderId="0" xfId="0" applyFill="1" applyAlignment="1">
      <alignment horizontal="center"/>
    </xf>
    <xf numFmtId="0" fontId="3" fillId="3" borderId="0" xfId="0" applyFont="1" applyFill="1" applyAlignment="1">
      <alignment horizontal="center" vertical="center"/>
    </xf>
    <xf numFmtId="165" fontId="4" fillId="3" borderId="0" xfId="0" applyNumberFormat="1" applyFont="1" applyFill="1" applyAlignment="1">
      <alignment horizontal="right"/>
    </xf>
    <xf numFmtId="165" fontId="4" fillId="3" borderId="0" xfId="0" applyNumberFormat="1" applyFont="1" applyFill="1" applyAlignment="1">
      <alignment horizontal="center"/>
    </xf>
    <xf numFmtId="0" fontId="4" fillId="3" borderId="0" xfId="0" applyFont="1" applyFill="1" applyAlignment="1">
      <alignment horizontal="center" vertical="center"/>
    </xf>
    <xf numFmtId="0" fontId="0" fillId="0" borderId="0" xfId="0" applyNumberFormat="1"/>
  </cellXfs>
  <cellStyles count="1">
    <cellStyle name="Normal" xfId="0" builtinId="0"/>
  </cellStyles>
  <dxfs count="170">
    <dxf>
      <numFmt numFmtId="164" formatCode="&quot;₹&quot;\ #,##0.00"/>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4" formatCode="&quot;₹&quot;\ #,##0.00"/>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4" formatCode="&quot;₹&quot;\ #,##0.00"/>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4" formatCode="&quot;₹&quot;\ #,##0.00"/>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4" formatCode="&quot;₹&quot;\ #,##0.00"/>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4" formatCode="&quot;₹&quot;\ #,##0.00"/>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4" formatCode="&quot;₹&quot;\ #,##0.00"/>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4" formatCode="&quot;₹&quot;\ #,##0.00"/>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0" formatCode="General"/>
    </dxf>
    <dxf>
      <numFmt numFmtId="0" formatCode="General"/>
    </dxf>
    <dxf>
      <numFmt numFmtId="0" formatCode="General"/>
    </dxf>
    <dxf>
      <numFmt numFmtId="164" formatCode="&quot;₹&quot;\ #,##0.00"/>
    </dxf>
    <dxf>
      <numFmt numFmtId="164" formatCode="&quot;₹&quot;\ #,##0.00"/>
    </dxf>
    <dxf>
      <numFmt numFmtId="164" formatCode="&quot;₹&quot;\ #,##0.00"/>
    </dxf>
    <dxf>
      <numFmt numFmtId="164" formatCode="&quot;₹&quot;\ #,##0.00"/>
    </dxf>
    <dxf>
      <numFmt numFmtId="0" formatCode="General"/>
    </dxf>
    <dxf>
      <numFmt numFmtId="19" formatCode="dd/mm/yyyy"/>
    </dxf>
    <dxf>
      <numFmt numFmtId="165" formatCode="_-[$$-409]* #,##0.00_ ;_-[$$-409]* \-#,##0.00\ ;_-[$$-409]* &quot;-&quot;??_ ;_-@_ "/>
    </dxf>
    <dxf>
      <font>
        <b/>
        <i val="0"/>
        <strike val="0"/>
        <condense val="0"/>
        <extend val="0"/>
        <outline val="0"/>
        <shadow val="0"/>
        <u val="none"/>
        <vertAlign val="baseline"/>
        <sz val="11"/>
        <color theme="0"/>
        <name val="Aptos Narrow"/>
        <family val="2"/>
        <scheme val="minor"/>
      </font>
      <numFmt numFmtId="164" formatCode="&quot;₹&quot;\ #,##0.00"/>
      <fill>
        <patternFill patternType="solid">
          <fgColor theme="4"/>
          <bgColor theme="4"/>
        </patternFill>
      </fill>
      <border diagonalUp="0" diagonalDown="0" outline="0">
        <left style="thin">
          <color theme="0"/>
        </left>
        <right/>
        <top style="thick">
          <color theme="0"/>
        </top>
        <bottom/>
      </border>
    </dxf>
    <dxf>
      <numFmt numFmtId="165" formatCode="_-[$$-409]* #,##0.00_ ;_-[$$-409]* \-#,##0.00\ ;_-[$$-409]* &quot;-&quot;??_ ;_-@_ "/>
    </dxf>
    <dxf>
      <font>
        <b/>
        <i val="0"/>
        <strike val="0"/>
        <condense val="0"/>
        <extend val="0"/>
        <outline val="0"/>
        <shadow val="0"/>
        <u val="none"/>
        <vertAlign val="baseline"/>
        <sz val="11"/>
        <color theme="0"/>
        <name val="Aptos Narrow"/>
        <family val="2"/>
        <scheme val="minor"/>
      </font>
      <fill>
        <patternFill patternType="solid">
          <fgColor theme="4"/>
          <bgColor theme="4"/>
        </patternFill>
      </fill>
      <border diagonalUp="0" diagonalDown="0" outline="0">
        <left style="thin">
          <color theme="0"/>
        </left>
        <right style="thin">
          <color theme="0"/>
        </right>
        <top style="thick">
          <color theme="0"/>
        </top>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border diagonalUp="0" diagonalDown="0" outline="0">
        <left/>
        <right style="thin">
          <color theme="0"/>
        </right>
        <top style="thick">
          <color theme="0"/>
        </top>
        <bottom/>
      </border>
    </dxf>
    <dxf>
      <border outline="0">
        <top style="thick">
          <color theme="0"/>
        </top>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[C0924034_Dashboard.xlsx]Pivot Tables!PivotTable1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Profits Across Categories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dLbl>
          <c:idx val="0"/>
          <c:layout>
            <c:manualLayout>
              <c:x val="-1.9646365422396977E-2"/>
              <c:y val="-2.9036004645760744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22781610795703583"/>
                  <c:h val="0.16242740998838559"/>
                </c:manualLayout>
              </c15:layout>
            </c:ext>
          </c:extLst>
        </c:dLbl>
      </c:pivotFmt>
      <c:pivotFmt>
        <c:idx val="2"/>
        <c:dLbl>
          <c:idx val="0"/>
          <c:dLblPos val="outEnd"/>
          <c:showLegendKey val="0"/>
          <c:showVal val="1"/>
          <c:showCatName val="1"/>
          <c:showSerName val="0"/>
          <c:showPercent val="0"/>
          <c:showBubbleSize val="0"/>
          <c:extLst>
            <c:ext xmlns:c15="http://schemas.microsoft.com/office/drawing/2012/chart" uri="{CE6537A1-D6FC-4f65-9D91-7224C49458BB}">
              <c15:layout>
                <c:manualLayout>
                  <c:w val="0.23005893909626715"/>
                  <c:h val="0.18565621370499416"/>
                </c:manualLayout>
              </c15:layout>
            </c:ext>
          </c:extLst>
        </c:dLbl>
      </c:pivotFmt>
      <c:pivotFmt>
        <c:idx val="3"/>
        <c:dLbl>
          <c:idx val="0"/>
          <c:layout>
            <c:manualLayout>
              <c:x val="9.8231827111983083E-3"/>
              <c:y val="-1.7421602787456341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28025540275049116"/>
                  <c:h val="0.12177700348432055"/>
                </c:manualLayout>
              </c15:layout>
            </c:ext>
          </c:extLst>
        </c:dLbl>
      </c:pivotFmt>
      <c:pivotFmt>
        <c:idx val="4"/>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5"/>
        <c:dLbl>
          <c:idx val="0"/>
          <c:layout>
            <c:manualLayout>
              <c:x val="-1.9646365422396977E-2"/>
              <c:y val="-2.9036004645760744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22781610795703583"/>
                  <c:h val="0.16242740998838559"/>
                </c:manualLayout>
              </c15:layout>
            </c:ext>
          </c:extLst>
        </c:dLbl>
      </c:pivotFmt>
      <c:pivotFmt>
        <c:idx val="6"/>
        <c:dLbl>
          <c:idx val="0"/>
          <c:layout>
            <c:manualLayout>
              <c:x val="9.8231827111983083E-3"/>
              <c:y val="-1.7421602787456341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28025540275049116"/>
                  <c:h val="0.12177700348432055"/>
                </c:manualLayout>
              </c15:layout>
            </c:ext>
          </c:extLst>
        </c:dLbl>
      </c:pivotFmt>
      <c:pivotFmt>
        <c:idx val="7"/>
        <c:dLbl>
          <c:idx val="0"/>
          <c:dLblPos val="outEnd"/>
          <c:showLegendKey val="0"/>
          <c:showVal val="1"/>
          <c:showCatName val="1"/>
          <c:showSerName val="0"/>
          <c:showPercent val="0"/>
          <c:showBubbleSize val="0"/>
          <c:extLst>
            <c:ext xmlns:c15="http://schemas.microsoft.com/office/drawing/2012/chart" uri="{CE6537A1-D6FC-4f65-9D91-7224C49458BB}">
              <c15:layout>
                <c:manualLayout>
                  <c:w val="0.23005893909626715"/>
                  <c:h val="0.18565621370499416"/>
                </c:manualLayout>
              </c15:layout>
            </c:ext>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3402223345561679E-3"/>
              <c:y val="-4.5476757447506753E-3"/>
            </c:manualLayout>
          </c:layout>
          <c:numFmt formatCode="\ &quot;$&quot;\ #,\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318147888322275"/>
                  <c:h val="0.1660308699488483"/>
                </c:manualLayout>
              </c15:layout>
            </c:ext>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7865485368503454E-2"/>
              <c:y val="-1.74214213874508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doughnutChart>
        <c:varyColors val="1"/>
        <c:ser>
          <c:idx val="0"/>
          <c:order val="0"/>
          <c:tx>
            <c:strRef>
              <c:f>'Pivot Tables'!$B$3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FF2-48CB-9E1A-867EF2705D9A}"/>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FF2-48CB-9E1A-867EF2705D9A}"/>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6FF2-48CB-9E1A-867EF2705D9A}"/>
              </c:ext>
            </c:extLst>
          </c:dPt>
          <c:dLbls>
            <c:dLbl>
              <c:idx val="0"/>
              <c:layout>
                <c:manualLayout>
                  <c:x val="7.3402223345561679E-3"/>
                  <c:y val="-4.5476757447506753E-3"/>
                </c:manualLayout>
              </c:layout>
              <c:numFmt formatCode="\ &quot;$&quot;\ #,\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318147888322275"/>
                      <c:h val="0.1660308699488483"/>
                    </c:manualLayout>
                  </c15:layout>
                </c:ext>
                <c:ext xmlns:c16="http://schemas.microsoft.com/office/drawing/2014/chart" uri="{C3380CC4-5D6E-409C-BE32-E72D297353CC}">
                  <c16:uniqueId val="{00000001-6FF2-48CB-9E1A-867EF2705D9A}"/>
                </c:ext>
              </c:extLst>
            </c:dLbl>
            <c:dLbl>
              <c:idx val="1"/>
              <c:layout>
                <c:manualLayout>
                  <c:x val="1.7865485368503454E-2"/>
                  <c:y val="-1.742142138745086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FF2-48CB-9E1A-867EF2705D9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extLst>
          </c:dLbls>
          <c:cat>
            <c:strRef>
              <c:f>'Pivot Tables'!$A$4:$A$6</c:f>
              <c:strCache>
                <c:ptCount val="3"/>
                <c:pt idx="0">
                  <c:v>Coffee</c:v>
                </c:pt>
                <c:pt idx="1">
                  <c:v>Donut</c:v>
                </c:pt>
                <c:pt idx="2">
                  <c:v>Muffin</c:v>
                </c:pt>
              </c:strCache>
            </c:strRef>
          </c:cat>
          <c:val>
            <c:numRef>
              <c:f>'Pivot Tables'!$B$4:$B$6</c:f>
              <c:numCache>
                <c:formatCode>_-[$$-409]* #,##0.00_ ;_-[$$-409]* \-#,##0.00\ ;_-[$$-409]* "-"??_ ;_-@_ </c:formatCode>
                <c:ptCount val="3"/>
                <c:pt idx="0">
                  <c:v>68960</c:v>
                </c:pt>
                <c:pt idx="1">
                  <c:v>43065</c:v>
                </c:pt>
                <c:pt idx="2">
                  <c:v>63630</c:v>
                </c:pt>
              </c:numCache>
            </c:numRef>
          </c:val>
          <c:extLst>
            <c:ext xmlns:c16="http://schemas.microsoft.com/office/drawing/2014/chart" uri="{C3380CC4-5D6E-409C-BE32-E72D297353CC}">
              <c16:uniqueId val="{00000006-6FF2-48CB-9E1A-867EF2705D9A}"/>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[C0924034_Dashboard.xlsx]Pivot Tables!PivotTable2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Profits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Tables'!$B$12</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Tables'!$A$13:$A$19</c:f>
              <c:strCache>
                <c:ptCount val="6"/>
                <c:pt idx="0">
                  <c:v>Jan</c:v>
                </c:pt>
                <c:pt idx="1">
                  <c:v>Feb</c:v>
                </c:pt>
                <c:pt idx="2">
                  <c:v>Mar</c:v>
                </c:pt>
                <c:pt idx="3">
                  <c:v>Apr</c:v>
                </c:pt>
                <c:pt idx="4">
                  <c:v>May</c:v>
                </c:pt>
                <c:pt idx="5">
                  <c:v>Jun</c:v>
                </c:pt>
              </c:strCache>
            </c:strRef>
          </c:cat>
          <c:val>
            <c:numRef>
              <c:f>'Pivot Tables'!$B$13:$B$19</c:f>
              <c:numCache>
                <c:formatCode>_-[$$-409]* #,##0.00_ ;_-[$$-409]* \-#,##0.00\ ;_-[$$-409]* "-"??_ ;_-@_ </c:formatCode>
                <c:ptCount val="6"/>
                <c:pt idx="0">
                  <c:v>26240</c:v>
                </c:pt>
                <c:pt idx="1">
                  <c:v>28590</c:v>
                </c:pt>
                <c:pt idx="2">
                  <c:v>38760</c:v>
                </c:pt>
                <c:pt idx="3">
                  <c:v>31480</c:v>
                </c:pt>
                <c:pt idx="4">
                  <c:v>37985</c:v>
                </c:pt>
                <c:pt idx="5">
                  <c:v>12600</c:v>
                </c:pt>
              </c:numCache>
            </c:numRef>
          </c:val>
          <c:smooth val="0"/>
          <c:extLst>
            <c:ext xmlns:c16="http://schemas.microsoft.com/office/drawing/2014/chart" uri="{C3380CC4-5D6E-409C-BE32-E72D297353CC}">
              <c16:uniqueId val="{00000000-928A-423D-B04A-145F3A2D334B}"/>
            </c:ext>
          </c:extLst>
        </c:ser>
        <c:dLbls>
          <c:dLblPos val="b"/>
          <c:showLegendKey val="0"/>
          <c:showVal val="1"/>
          <c:showCatName val="0"/>
          <c:showSerName val="0"/>
          <c:showPercent val="0"/>
          <c:showBubbleSize val="0"/>
        </c:dLbls>
        <c:marker val="1"/>
        <c:smooth val="0"/>
        <c:axId val="1381605599"/>
        <c:axId val="1381603679"/>
      </c:lineChart>
      <c:catAx>
        <c:axId val="138160559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1603679"/>
        <c:crosses val="autoZero"/>
        <c:auto val="1"/>
        <c:lblAlgn val="ctr"/>
        <c:lblOffset val="100"/>
        <c:noMultiLvlLbl val="0"/>
      </c:catAx>
      <c:valAx>
        <c:axId val="1381603679"/>
        <c:scaling>
          <c:orientation val="minMax"/>
        </c:scaling>
        <c:delete val="1"/>
        <c:axPos val="l"/>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crossAx val="138160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[C0924034_Dashboard.xlsx]Pivot Tables!PivotTable3</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Products Sales vs Profits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'Pivot Tables'!$G$3</c:f>
              <c:strCache>
                <c:ptCount val="1"/>
                <c:pt idx="0">
                  <c:v>Sum of Total Sales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Tables'!$E$4:$E$14</c:f>
              <c:strCache>
                <c:ptCount val="10"/>
                <c:pt idx="0">
                  <c:v>Boston Cream</c:v>
                </c:pt>
                <c:pt idx="1">
                  <c:v>Dark Roast</c:v>
                </c:pt>
                <c:pt idx="2">
                  <c:v>Blueberry</c:v>
                </c:pt>
                <c:pt idx="3">
                  <c:v>Decaf</c:v>
                </c:pt>
                <c:pt idx="4">
                  <c:v>French Vanilla</c:v>
                </c:pt>
                <c:pt idx="5">
                  <c:v>Honey Cruller</c:v>
                </c:pt>
                <c:pt idx="6">
                  <c:v>Original Blend</c:v>
                </c:pt>
                <c:pt idx="7">
                  <c:v>Raisin Bran</c:v>
                </c:pt>
                <c:pt idx="8">
                  <c:v>Apple Fritter</c:v>
                </c:pt>
                <c:pt idx="9">
                  <c:v>Fruit Explosion</c:v>
                </c:pt>
              </c:strCache>
            </c:strRef>
          </c:cat>
          <c:val>
            <c:numRef>
              <c:f>'Pivot Tables'!$G$4:$G$14</c:f>
              <c:numCache>
                <c:formatCode>_-[$$-409]* #,##0.00_ ;_-[$$-409]* \-#,##0.00\ ;_-[$$-409]* "-"??_ ;_-@_ </c:formatCode>
                <c:ptCount val="10"/>
                <c:pt idx="0">
                  <c:v>7125</c:v>
                </c:pt>
                <c:pt idx="1">
                  <c:v>15675</c:v>
                </c:pt>
                <c:pt idx="2">
                  <c:v>17220</c:v>
                </c:pt>
                <c:pt idx="3">
                  <c:v>28325</c:v>
                </c:pt>
                <c:pt idx="4">
                  <c:v>33825</c:v>
                </c:pt>
                <c:pt idx="5">
                  <c:v>34500</c:v>
                </c:pt>
                <c:pt idx="6">
                  <c:v>40700</c:v>
                </c:pt>
                <c:pt idx="7">
                  <c:v>48720</c:v>
                </c:pt>
                <c:pt idx="8">
                  <c:v>56250</c:v>
                </c:pt>
                <c:pt idx="9">
                  <c:v>61320</c:v>
                </c:pt>
              </c:numCache>
            </c:numRef>
          </c:val>
          <c:extLst>
            <c:ext xmlns:c16="http://schemas.microsoft.com/office/drawing/2014/chart" uri="{C3380CC4-5D6E-409C-BE32-E72D297353CC}">
              <c16:uniqueId val="{00000000-83D5-4AD1-99CF-0EE13F3EC60B}"/>
            </c:ext>
          </c:extLst>
        </c:ser>
        <c:dLbls>
          <c:showLegendKey val="0"/>
          <c:showVal val="0"/>
          <c:showCatName val="0"/>
          <c:showSerName val="0"/>
          <c:showPercent val="0"/>
          <c:showBubbleSize val="0"/>
        </c:dLbls>
        <c:gapWidth val="219"/>
        <c:axId val="855513136"/>
        <c:axId val="855513616"/>
      </c:barChart>
      <c:lineChart>
        <c:grouping val="standard"/>
        <c:varyColors val="0"/>
        <c:ser>
          <c:idx val="0"/>
          <c:order val="0"/>
          <c:tx>
            <c:strRef>
              <c:f>'Pivot Tables'!$F$3</c:f>
              <c:strCache>
                <c:ptCount val="1"/>
                <c:pt idx="0">
                  <c:v>Sum of Total Profit</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 Tables'!$E$4:$E$14</c:f>
              <c:strCache>
                <c:ptCount val="10"/>
                <c:pt idx="0">
                  <c:v>Boston Cream</c:v>
                </c:pt>
                <c:pt idx="1">
                  <c:v>Dark Roast</c:v>
                </c:pt>
                <c:pt idx="2">
                  <c:v>Blueberry</c:v>
                </c:pt>
                <c:pt idx="3">
                  <c:v>Decaf</c:v>
                </c:pt>
                <c:pt idx="4">
                  <c:v>French Vanilla</c:v>
                </c:pt>
                <c:pt idx="5">
                  <c:v>Honey Cruller</c:v>
                </c:pt>
                <c:pt idx="6">
                  <c:v>Original Blend</c:v>
                </c:pt>
                <c:pt idx="7">
                  <c:v>Raisin Bran</c:v>
                </c:pt>
                <c:pt idx="8">
                  <c:v>Apple Fritter</c:v>
                </c:pt>
                <c:pt idx="9">
                  <c:v>Fruit Explosion</c:v>
                </c:pt>
              </c:strCache>
            </c:strRef>
          </c:cat>
          <c:val>
            <c:numRef>
              <c:f>'Pivot Tables'!$F$4:$F$14</c:f>
              <c:numCache>
                <c:formatCode>_-[$$-409]* #,##0.00_ ;_-[$$-409]* \-#,##0.00\ ;_-[$$-409]* "-"??_ ;_-@_ </c:formatCode>
                <c:ptCount val="10"/>
                <c:pt idx="0">
                  <c:v>3135</c:v>
                </c:pt>
                <c:pt idx="1">
                  <c:v>9120</c:v>
                </c:pt>
                <c:pt idx="2">
                  <c:v>8610</c:v>
                </c:pt>
                <c:pt idx="3">
                  <c:v>16480</c:v>
                </c:pt>
                <c:pt idx="4">
                  <c:v>19680</c:v>
                </c:pt>
                <c:pt idx="5">
                  <c:v>15180</c:v>
                </c:pt>
                <c:pt idx="6">
                  <c:v>23680</c:v>
                </c:pt>
                <c:pt idx="7">
                  <c:v>24360</c:v>
                </c:pt>
                <c:pt idx="8">
                  <c:v>24750</c:v>
                </c:pt>
                <c:pt idx="9">
                  <c:v>30660</c:v>
                </c:pt>
              </c:numCache>
            </c:numRef>
          </c:val>
          <c:smooth val="0"/>
          <c:extLst>
            <c:ext xmlns:c16="http://schemas.microsoft.com/office/drawing/2014/chart" uri="{C3380CC4-5D6E-409C-BE32-E72D297353CC}">
              <c16:uniqueId val="{00000001-83D5-4AD1-99CF-0EE13F3EC60B}"/>
            </c:ext>
          </c:extLst>
        </c:ser>
        <c:dLbls>
          <c:showLegendKey val="0"/>
          <c:showVal val="0"/>
          <c:showCatName val="0"/>
          <c:showSerName val="0"/>
          <c:showPercent val="0"/>
          <c:showBubbleSize val="0"/>
        </c:dLbls>
        <c:marker val="1"/>
        <c:smooth val="0"/>
        <c:axId val="855513136"/>
        <c:axId val="855513616"/>
      </c:lineChart>
      <c:catAx>
        <c:axId val="8555131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513616"/>
        <c:crosses val="autoZero"/>
        <c:auto val="1"/>
        <c:lblAlgn val="ctr"/>
        <c:lblOffset val="100"/>
        <c:noMultiLvlLbl val="0"/>
      </c:catAx>
      <c:valAx>
        <c:axId val="855513616"/>
        <c:scaling>
          <c:orientation val="minMax"/>
        </c:scaling>
        <c:delete val="0"/>
        <c:axPos val="l"/>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5131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[C0924034_Dashboard.xlsx]Pivot Tables!PivotTable9</c:name>
    <c:fmtId val="1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Order</a:t>
            </a:r>
            <a:r>
              <a:rPr lang="en-IN" baseline="0"/>
              <a:t> Quantity Distribution</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 Tables'!$B$37</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 Tables'!$A$38:$A$48</c:f>
              <c:strCache>
                <c:ptCount val="10"/>
                <c:pt idx="0">
                  <c:v>Apple Fritter</c:v>
                </c:pt>
                <c:pt idx="1">
                  <c:v>Blueberry</c:v>
                </c:pt>
                <c:pt idx="2">
                  <c:v>Boston Cream</c:v>
                </c:pt>
                <c:pt idx="3">
                  <c:v>Dark Roast</c:v>
                </c:pt>
                <c:pt idx="4">
                  <c:v>Decaf</c:v>
                </c:pt>
                <c:pt idx="5">
                  <c:v>French Vanilla</c:v>
                </c:pt>
                <c:pt idx="6">
                  <c:v>Fruit Explosion</c:v>
                </c:pt>
                <c:pt idx="7">
                  <c:v>Honey Cruller</c:v>
                </c:pt>
                <c:pt idx="8">
                  <c:v>Original Blend</c:v>
                </c:pt>
                <c:pt idx="9">
                  <c:v>Raisin Bran</c:v>
                </c:pt>
              </c:strCache>
            </c:strRef>
          </c:cat>
          <c:val>
            <c:numRef>
              <c:f>'Pivot Tables'!$B$38:$B$48</c:f>
              <c:numCache>
                <c:formatCode>General</c:formatCode>
                <c:ptCount val="10"/>
                <c:pt idx="0">
                  <c:v>150</c:v>
                </c:pt>
                <c:pt idx="1">
                  <c:v>41</c:v>
                </c:pt>
                <c:pt idx="2">
                  <c:v>19</c:v>
                </c:pt>
                <c:pt idx="3">
                  <c:v>57</c:v>
                </c:pt>
                <c:pt idx="4">
                  <c:v>103</c:v>
                </c:pt>
                <c:pt idx="5">
                  <c:v>123</c:v>
                </c:pt>
                <c:pt idx="6">
                  <c:v>146</c:v>
                </c:pt>
                <c:pt idx="7">
                  <c:v>92</c:v>
                </c:pt>
                <c:pt idx="8">
                  <c:v>148</c:v>
                </c:pt>
                <c:pt idx="9">
                  <c:v>116</c:v>
                </c:pt>
              </c:numCache>
            </c:numRef>
          </c:val>
          <c:extLst>
            <c:ext xmlns:c16="http://schemas.microsoft.com/office/drawing/2014/chart" uri="{C3380CC4-5D6E-409C-BE32-E72D297353CC}">
              <c16:uniqueId val="{00000000-DC1B-4735-989C-333C2A478FAD}"/>
            </c:ext>
          </c:extLst>
        </c:ser>
        <c:dLbls>
          <c:showLegendKey val="0"/>
          <c:showVal val="0"/>
          <c:showCatName val="0"/>
          <c:showSerName val="0"/>
          <c:showPercent val="0"/>
          <c:showBubbleSize val="0"/>
        </c:dLbls>
        <c:axId val="1116001216"/>
        <c:axId val="1116007456"/>
      </c:radarChart>
      <c:catAx>
        <c:axId val="11160012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6007456"/>
        <c:crosses val="autoZero"/>
        <c:auto val="1"/>
        <c:lblAlgn val="ctr"/>
        <c:lblOffset val="100"/>
        <c:noMultiLvlLbl val="0"/>
      </c:catAx>
      <c:valAx>
        <c:axId val="11160074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600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[C0924034_Dashboard.xlsx]Pivot Tables!PivotTable16</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Category Cost vs Profit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Tables'!$B$53</c:f>
              <c:strCache>
                <c:ptCount val="1"/>
                <c:pt idx="0">
                  <c:v>Sum of Total Cost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Tables'!$A$54:$A$57</c:f>
              <c:strCache>
                <c:ptCount val="3"/>
                <c:pt idx="0">
                  <c:v>Coffee</c:v>
                </c:pt>
                <c:pt idx="1">
                  <c:v>Donut</c:v>
                </c:pt>
                <c:pt idx="2">
                  <c:v>Muffin</c:v>
                </c:pt>
              </c:strCache>
            </c:strRef>
          </c:cat>
          <c:val>
            <c:numRef>
              <c:f>'Pivot Tables'!$B$54:$B$57</c:f>
              <c:numCache>
                <c:formatCode>General</c:formatCode>
                <c:ptCount val="3"/>
                <c:pt idx="0">
                  <c:v>49565</c:v>
                </c:pt>
                <c:pt idx="1">
                  <c:v>54810</c:v>
                </c:pt>
                <c:pt idx="2">
                  <c:v>63630</c:v>
                </c:pt>
              </c:numCache>
            </c:numRef>
          </c:val>
          <c:extLst>
            <c:ext xmlns:c16="http://schemas.microsoft.com/office/drawing/2014/chart" uri="{C3380CC4-5D6E-409C-BE32-E72D297353CC}">
              <c16:uniqueId val="{00000000-12EC-43B3-AEF0-996DAA04E784}"/>
            </c:ext>
          </c:extLst>
        </c:ser>
        <c:ser>
          <c:idx val="1"/>
          <c:order val="1"/>
          <c:tx>
            <c:strRef>
              <c:f>'Pivot Tables'!$C$53</c:f>
              <c:strCache>
                <c:ptCount val="1"/>
                <c:pt idx="0">
                  <c:v>Sum of Total Profit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Tables'!$A$54:$A$57</c:f>
              <c:strCache>
                <c:ptCount val="3"/>
                <c:pt idx="0">
                  <c:v>Coffee</c:v>
                </c:pt>
                <c:pt idx="1">
                  <c:v>Donut</c:v>
                </c:pt>
                <c:pt idx="2">
                  <c:v>Muffin</c:v>
                </c:pt>
              </c:strCache>
            </c:strRef>
          </c:cat>
          <c:val>
            <c:numRef>
              <c:f>'Pivot Tables'!$C$54:$C$57</c:f>
              <c:numCache>
                <c:formatCode>"₹"\ #,##0.00</c:formatCode>
                <c:ptCount val="3"/>
                <c:pt idx="0">
                  <c:v>68960</c:v>
                </c:pt>
                <c:pt idx="1">
                  <c:v>43065</c:v>
                </c:pt>
                <c:pt idx="2">
                  <c:v>63630</c:v>
                </c:pt>
              </c:numCache>
            </c:numRef>
          </c:val>
          <c:extLst>
            <c:ext xmlns:c16="http://schemas.microsoft.com/office/drawing/2014/chart" uri="{C3380CC4-5D6E-409C-BE32-E72D297353CC}">
              <c16:uniqueId val="{00000001-12EC-43B3-AEF0-996DAA04E784}"/>
            </c:ext>
          </c:extLst>
        </c:ser>
        <c:dLbls>
          <c:showLegendKey val="0"/>
          <c:showVal val="0"/>
          <c:showCatName val="0"/>
          <c:showSerName val="0"/>
          <c:showPercent val="0"/>
          <c:showBubbleSize val="0"/>
        </c:dLbls>
        <c:gapWidth val="150"/>
        <c:overlap val="100"/>
        <c:axId val="854054000"/>
        <c:axId val="1381603679"/>
      </c:barChart>
      <c:catAx>
        <c:axId val="854054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1603679"/>
        <c:crosses val="autoZero"/>
        <c:auto val="1"/>
        <c:lblAlgn val="ctr"/>
        <c:lblOffset val="100"/>
        <c:noMultiLvlLbl val="0"/>
      </c:catAx>
      <c:valAx>
        <c:axId val="138160367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4054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hyperlink" Target="mailto:c0924034@mylambton.ca" TargetMode="External"/><Relationship Id="rId13" Type="http://schemas.openxmlformats.org/officeDocument/2006/relationships/chart" Target="../charts/chart4.xml"/><Relationship Id="rId3" Type="http://schemas.openxmlformats.org/officeDocument/2006/relationships/image" Target="../media/image3.svg"/><Relationship Id="rId7" Type="http://schemas.openxmlformats.org/officeDocument/2006/relationships/image" Target="../media/image5.svg"/><Relationship Id="rId12"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hyperlink" Target="https://mylambton-my.sharepoint.com/personal/c0924034_mylambton_ca/Documents/Business%20Analytics/BAM-3023-Project%20Mangement%20Analytics/C0924034_Dashboard.xlsx#updated_dummy_sales_data!A1" TargetMode="External"/><Relationship Id="rId6" Type="http://schemas.openxmlformats.org/officeDocument/2006/relationships/image" Target="../media/image4.png"/><Relationship Id="rId11" Type="http://schemas.openxmlformats.org/officeDocument/2006/relationships/chart" Target="../charts/chart2.xml"/><Relationship Id="rId5" Type="http://schemas.openxmlformats.org/officeDocument/2006/relationships/hyperlink" Target="#'Pivot Tables'!A1"/><Relationship Id="rId10" Type="http://schemas.openxmlformats.org/officeDocument/2006/relationships/image" Target="../media/image7.svg"/><Relationship Id="rId4" Type="http://schemas.openxmlformats.org/officeDocument/2006/relationships/chart" Target="../charts/chart1.xml"/><Relationship Id="rId9" Type="http://schemas.openxmlformats.org/officeDocument/2006/relationships/image" Target="../media/image6.pn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91440</xdr:rowOff>
    </xdr:from>
    <xdr:to>
      <xdr:col>2</xdr:col>
      <xdr:colOff>1165860</xdr:colOff>
      <xdr:row>2</xdr:row>
      <xdr:rowOff>175260</xdr:rowOff>
    </xdr:to>
    <xdr:sp macro="" textlink="">
      <xdr:nvSpPr>
        <xdr:cNvPr id="5" name="TextBox 4">
          <a:extLst>
            <a:ext uri="{FF2B5EF4-FFF2-40B4-BE49-F238E27FC236}">
              <a16:creationId xmlns:a16="http://schemas.microsoft.com/office/drawing/2014/main" id="{2D578155-8ABF-4E9A-9C82-EA481435DD4D}"/>
            </a:ext>
          </a:extLst>
        </xdr:cNvPr>
        <xdr:cNvSpPr txBox="1"/>
      </xdr:nvSpPr>
      <xdr:spPr>
        <a:xfrm>
          <a:off x="76200" y="91440"/>
          <a:ext cx="4495800" cy="44958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i="0" u="none" strike="noStrike">
              <a:solidFill>
                <a:schemeClr val="dk1"/>
              </a:solidFill>
              <a:effectLst/>
              <a:latin typeface="+mn-lt"/>
              <a:ea typeface="+mn-ea"/>
              <a:cs typeface="+mn-cs"/>
            </a:rPr>
            <a:t>Bank Software Development Project</a:t>
          </a:r>
          <a:r>
            <a:rPr lang="en-IN" sz="2000"/>
            <a:t> </a:t>
          </a:r>
        </a:p>
      </xdr:txBody>
    </xdr:sp>
    <xdr:clientData/>
  </xdr:twoCellAnchor>
  <xdr:twoCellAnchor>
    <xdr:from>
      <xdr:col>0</xdr:col>
      <xdr:colOff>68580</xdr:colOff>
      <xdr:row>3</xdr:row>
      <xdr:rowOff>0</xdr:rowOff>
    </xdr:from>
    <xdr:to>
      <xdr:col>6</xdr:col>
      <xdr:colOff>99060</xdr:colOff>
      <xdr:row>10</xdr:row>
      <xdr:rowOff>0</xdr:rowOff>
    </xdr:to>
    <xdr:sp macro="" textlink="">
      <xdr:nvSpPr>
        <xdr:cNvPr id="6" name="TextBox 5">
          <a:extLst>
            <a:ext uri="{FF2B5EF4-FFF2-40B4-BE49-F238E27FC236}">
              <a16:creationId xmlns:a16="http://schemas.microsoft.com/office/drawing/2014/main" id="{08F30F53-05DD-4681-B377-496269377350}"/>
            </a:ext>
          </a:extLst>
        </xdr:cNvPr>
        <xdr:cNvSpPr txBox="1"/>
      </xdr:nvSpPr>
      <xdr:spPr>
        <a:xfrm>
          <a:off x="68580" y="548640"/>
          <a:ext cx="6560820" cy="1280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chemeClr val="dk1"/>
              </a:solidFill>
              <a:effectLst/>
              <a:latin typeface="+mn-lt"/>
              <a:ea typeface="+mn-ea"/>
              <a:cs typeface="+mn-cs"/>
            </a:rPr>
            <a:t>SecureBank Pro is a comprehensive software project aimed at creating a robust, secure, and user-friendly banking platform. The project encompasses the development of core banking modules, security features, mobile banking, customer support systems, and integration with third-party services. The objective is to deliver a scalable solution that meets the needs of modern banks and their customers.</a:t>
          </a:r>
          <a:r>
            <a:rPr lang="en-IN" sz="1400"/>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125329</xdr:colOff>
      <xdr:row>0</xdr:row>
      <xdr:rowOff>72081</xdr:rowOff>
    </xdr:from>
    <xdr:to>
      <xdr:col>15</xdr:col>
      <xdr:colOff>253458</xdr:colOff>
      <xdr:row>8</xdr:row>
      <xdr:rowOff>22979</xdr:rowOff>
    </xdr:to>
    <xdr:pic>
      <xdr:nvPicPr>
        <xdr:cNvPr id="3" name="Graphic 2" descr="Database with solid fill">
          <a:hlinkClick xmlns:r="http://schemas.openxmlformats.org/officeDocument/2006/relationships" r:id="rId1"/>
          <a:extLst>
            <a:ext uri="{FF2B5EF4-FFF2-40B4-BE49-F238E27FC236}">
              <a16:creationId xmlns:a16="http://schemas.microsoft.com/office/drawing/2014/main" id="{8EF6A507-FAB1-2282-0456-F192897A78B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023356" y="72081"/>
          <a:ext cx="1343210" cy="1433709"/>
        </a:xfrm>
        <a:prstGeom prst="rect">
          <a:avLst/>
        </a:prstGeom>
      </xdr:spPr>
    </xdr:pic>
    <xdr:clientData/>
  </xdr:twoCellAnchor>
  <xdr:twoCellAnchor>
    <xdr:from>
      <xdr:col>0</xdr:col>
      <xdr:colOff>61964</xdr:colOff>
      <xdr:row>26</xdr:row>
      <xdr:rowOff>67122</xdr:rowOff>
    </xdr:from>
    <xdr:to>
      <xdr:col>5</xdr:col>
      <xdr:colOff>285447</xdr:colOff>
      <xdr:row>39</xdr:row>
      <xdr:rowOff>174886</xdr:rowOff>
    </xdr:to>
    <xdr:graphicFrame macro="">
      <xdr:nvGraphicFramePr>
        <xdr:cNvPr id="4" name="Chart 3">
          <a:extLst>
            <a:ext uri="{FF2B5EF4-FFF2-40B4-BE49-F238E27FC236}">
              <a16:creationId xmlns:a16="http://schemas.microsoft.com/office/drawing/2014/main" id="{77FFD2F7-2571-4E3D-9C3A-E2A2AB8167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xdr:row>
      <xdr:rowOff>7620</xdr:rowOff>
    </xdr:from>
    <xdr:to>
      <xdr:col>2</xdr:col>
      <xdr:colOff>599172</xdr:colOff>
      <xdr:row>9</xdr:row>
      <xdr:rowOff>0</xdr:rowOff>
    </xdr:to>
    <xdr:sp macro="" textlink="">
      <xdr:nvSpPr>
        <xdr:cNvPr id="13" name="TextBox 12">
          <a:extLst>
            <a:ext uri="{FF2B5EF4-FFF2-40B4-BE49-F238E27FC236}">
              <a16:creationId xmlns:a16="http://schemas.microsoft.com/office/drawing/2014/main" id="{A39BF72D-9761-158B-E642-9506E0A91F5B}"/>
            </a:ext>
          </a:extLst>
        </xdr:cNvPr>
        <xdr:cNvSpPr txBox="1"/>
      </xdr:nvSpPr>
      <xdr:spPr>
        <a:xfrm>
          <a:off x="0" y="721995"/>
          <a:ext cx="2527985" cy="885349"/>
        </a:xfrm>
        <a:prstGeom prst="rect">
          <a:avLst/>
        </a:prstGeom>
        <a:noFill/>
        <a:ln w="9525" cmpd="sng">
          <a:solidFill>
            <a:schemeClr val="lt1">
              <a:shade val="50000"/>
            </a:schemeClr>
          </a:solidFill>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t>TOTAL SALES</a:t>
          </a:r>
        </a:p>
      </xdr:txBody>
    </xdr:sp>
    <xdr:clientData/>
  </xdr:twoCellAnchor>
  <xdr:twoCellAnchor editAs="oneCell">
    <xdr:from>
      <xdr:col>16</xdr:col>
      <xdr:colOff>234365</xdr:colOff>
      <xdr:row>0</xdr:row>
      <xdr:rowOff>95971</xdr:rowOff>
    </xdr:from>
    <xdr:to>
      <xdr:col>18</xdr:col>
      <xdr:colOff>328074</xdr:colOff>
      <xdr:row>8</xdr:row>
      <xdr:rowOff>12151</xdr:rowOff>
    </xdr:to>
    <xdr:pic>
      <xdr:nvPicPr>
        <xdr:cNvPr id="19" name="Graphic 18" descr="Table with solid fill">
          <a:hlinkClick xmlns:r="http://schemas.openxmlformats.org/officeDocument/2006/relationships" r:id="rId5"/>
          <a:extLst>
            <a:ext uri="{FF2B5EF4-FFF2-40B4-BE49-F238E27FC236}">
              <a16:creationId xmlns:a16="http://schemas.microsoft.com/office/drawing/2014/main" id="{5820D9C5-01D9-B38C-B1D2-6DD7549578B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955014" y="95971"/>
          <a:ext cx="1308790" cy="1398991"/>
        </a:xfrm>
        <a:prstGeom prst="rect">
          <a:avLst/>
        </a:prstGeom>
      </xdr:spPr>
    </xdr:pic>
    <xdr:clientData/>
  </xdr:twoCellAnchor>
  <xdr:twoCellAnchor editAs="oneCell">
    <xdr:from>
      <xdr:col>19</xdr:col>
      <xdr:colOff>252695</xdr:colOff>
      <xdr:row>0</xdr:row>
      <xdr:rowOff>102973</xdr:rowOff>
    </xdr:from>
    <xdr:to>
      <xdr:col>21</xdr:col>
      <xdr:colOff>360406</xdr:colOff>
      <xdr:row>8</xdr:row>
      <xdr:rowOff>5960</xdr:rowOff>
    </xdr:to>
    <xdr:pic>
      <xdr:nvPicPr>
        <xdr:cNvPr id="21" name="Graphic 20" descr="Envelope with solid fill">
          <a:hlinkClick xmlns:r="http://schemas.openxmlformats.org/officeDocument/2006/relationships" r:id="rId8"/>
          <a:extLst>
            <a:ext uri="{FF2B5EF4-FFF2-40B4-BE49-F238E27FC236}">
              <a16:creationId xmlns:a16="http://schemas.microsoft.com/office/drawing/2014/main" id="{4885E637-9876-8561-CA73-5FE95A16B8B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795965" y="102973"/>
          <a:ext cx="1322792" cy="1385798"/>
        </a:xfrm>
        <a:prstGeom prst="rect">
          <a:avLst/>
        </a:prstGeom>
      </xdr:spPr>
    </xdr:pic>
    <xdr:clientData/>
  </xdr:twoCellAnchor>
  <xdr:twoCellAnchor>
    <xdr:from>
      <xdr:col>3</xdr:col>
      <xdr:colOff>29528</xdr:colOff>
      <xdr:row>4</xdr:row>
      <xdr:rowOff>23813</xdr:rowOff>
    </xdr:from>
    <xdr:to>
      <xdr:col>6</xdr:col>
      <xdr:colOff>559593</xdr:colOff>
      <xdr:row>9</xdr:row>
      <xdr:rowOff>23813</xdr:rowOff>
    </xdr:to>
    <xdr:sp macro="" textlink="">
      <xdr:nvSpPr>
        <xdr:cNvPr id="22" name="TextBox 21">
          <a:extLst>
            <a:ext uri="{FF2B5EF4-FFF2-40B4-BE49-F238E27FC236}">
              <a16:creationId xmlns:a16="http://schemas.microsoft.com/office/drawing/2014/main" id="{2FCC9AAB-9F12-432A-8215-AADE5A2ED8C9}"/>
            </a:ext>
          </a:extLst>
        </xdr:cNvPr>
        <xdr:cNvSpPr txBox="1"/>
      </xdr:nvSpPr>
      <xdr:spPr>
        <a:xfrm>
          <a:off x="2565559" y="738188"/>
          <a:ext cx="2351722" cy="892969"/>
        </a:xfrm>
        <a:prstGeom prst="rect">
          <a:avLst/>
        </a:prstGeom>
        <a:noFill/>
        <a:ln w="9525" cmpd="sng">
          <a:solidFill>
            <a:schemeClr val="lt1">
              <a:shade val="50000"/>
            </a:schemeClr>
          </a:solidFill>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t>TOTAL</a:t>
          </a:r>
          <a:r>
            <a:rPr lang="en-IN" sz="1800" baseline="0"/>
            <a:t> PROFITS</a:t>
          </a:r>
          <a:endParaRPr lang="en-IN" sz="1800"/>
        </a:p>
      </xdr:txBody>
    </xdr:sp>
    <xdr:clientData/>
  </xdr:twoCellAnchor>
  <xdr:twoCellAnchor>
    <xdr:from>
      <xdr:col>6</xdr:col>
      <xdr:colOff>597692</xdr:colOff>
      <xdr:row>4</xdr:row>
      <xdr:rowOff>7621</xdr:rowOff>
    </xdr:from>
    <xdr:to>
      <xdr:col>12</xdr:col>
      <xdr:colOff>359118</xdr:colOff>
      <xdr:row>9</xdr:row>
      <xdr:rowOff>1</xdr:rowOff>
    </xdr:to>
    <xdr:sp macro="" textlink="">
      <xdr:nvSpPr>
        <xdr:cNvPr id="23" name="TextBox 22">
          <a:extLst>
            <a:ext uri="{FF2B5EF4-FFF2-40B4-BE49-F238E27FC236}">
              <a16:creationId xmlns:a16="http://schemas.microsoft.com/office/drawing/2014/main" id="{B6C43DC6-80C5-4E50-9699-FFC95A82FE8D}"/>
            </a:ext>
          </a:extLst>
        </xdr:cNvPr>
        <xdr:cNvSpPr txBox="1"/>
      </xdr:nvSpPr>
      <xdr:spPr>
        <a:xfrm>
          <a:off x="4955380" y="721996"/>
          <a:ext cx="3404738" cy="885349"/>
        </a:xfrm>
        <a:prstGeom prst="rect">
          <a:avLst/>
        </a:prstGeom>
        <a:noFill/>
        <a:ln w="9525" cmpd="sng">
          <a:solidFill>
            <a:schemeClr val="lt1">
              <a:shade val="50000"/>
            </a:schemeClr>
          </a:solidFill>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t>VALUBLE CUSTOMER</a:t>
          </a:r>
        </a:p>
      </xdr:txBody>
    </xdr:sp>
    <xdr:clientData/>
  </xdr:twoCellAnchor>
  <xdr:twoCellAnchor>
    <xdr:from>
      <xdr:col>0</xdr:col>
      <xdr:colOff>25607</xdr:colOff>
      <xdr:row>9</xdr:row>
      <xdr:rowOff>56865</xdr:rowOff>
    </xdr:from>
    <xdr:to>
      <xdr:col>5</xdr:col>
      <xdr:colOff>274819</xdr:colOff>
      <xdr:row>26</xdr:row>
      <xdr:rowOff>31425</xdr:rowOff>
    </xdr:to>
    <xdr:grpSp>
      <xdr:nvGrpSpPr>
        <xdr:cNvPr id="26" name="Group 25">
          <a:extLst>
            <a:ext uri="{FF2B5EF4-FFF2-40B4-BE49-F238E27FC236}">
              <a16:creationId xmlns:a16="http://schemas.microsoft.com/office/drawing/2014/main" id="{5CDF8B6B-4F31-0E1B-8E6F-405C0C16C2D6}"/>
            </a:ext>
          </a:extLst>
        </xdr:cNvPr>
        <xdr:cNvGrpSpPr/>
      </xdr:nvGrpSpPr>
      <xdr:grpSpPr>
        <a:xfrm>
          <a:off x="25607" y="1664209"/>
          <a:ext cx="3999681" cy="3010654"/>
          <a:chOff x="30480" y="1661159"/>
          <a:chExt cx="1828800" cy="3108961"/>
        </a:xfrm>
      </xdr:grpSpPr>
      <mc:AlternateContent xmlns:mc="http://schemas.openxmlformats.org/markup-compatibility/2006" xmlns:a14="http://schemas.microsoft.com/office/drawing/2010/main">
        <mc:Choice Requires="a14">
          <xdr:graphicFrame macro="">
            <xdr:nvGraphicFramePr>
              <xdr:cNvPr id="24" name="Category">
                <a:extLst>
                  <a:ext uri="{FF2B5EF4-FFF2-40B4-BE49-F238E27FC236}">
                    <a16:creationId xmlns:a16="http://schemas.microsoft.com/office/drawing/2014/main" id="{F3DC1033-6C1A-4B5E-A61B-0173417D8D6B}"/>
                  </a:ext>
                </a:extLst>
              </xdr:cNvPr>
              <xdr:cNvGraphicFramePr/>
            </xdr:nvGraphicFramePr>
            <xdr:xfrm>
              <a:off x="30480" y="1661159"/>
              <a:ext cx="1828800" cy="1150619"/>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5607" y="1664209"/>
                <a:ext cx="3999681" cy="11142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5" name="Months">
                <a:extLst>
                  <a:ext uri="{FF2B5EF4-FFF2-40B4-BE49-F238E27FC236}">
                    <a16:creationId xmlns:a16="http://schemas.microsoft.com/office/drawing/2014/main" id="{4A1B31DA-CF79-4AD4-A954-CB38ACC5A6A2}"/>
                  </a:ext>
                </a:extLst>
              </xdr:cNvPr>
              <xdr:cNvGraphicFramePr/>
            </xdr:nvGraphicFramePr>
            <xdr:xfrm>
              <a:off x="30480" y="2811780"/>
              <a:ext cx="1828800" cy="195834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25607" y="2778447"/>
                <a:ext cx="3999681" cy="18964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5</xdr:col>
      <xdr:colOff>319191</xdr:colOff>
      <xdr:row>9</xdr:row>
      <xdr:rowOff>42396</xdr:rowOff>
    </xdr:from>
    <xdr:to>
      <xdr:col>22</xdr:col>
      <xdr:colOff>29307</xdr:colOff>
      <xdr:row>39</xdr:row>
      <xdr:rowOff>164337</xdr:rowOff>
    </xdr:to>
    <xdr:grpSp>
      <xdr:nvGrpSpPr>
        <xdr:cNvPr id="30" name="Group 29">
          <a:extLst>
            <a:ext uri="{FF2B5EF4-FFF2-40B4-BE49-F238E27FC236}">
              <a16:creationId xmlns:a16="http://schemas.microsoft.com/office/drawing/2014/main" id="{0F18D677-4AEE-48C3-960E-77C8AF783BF4}"/>
            </a:ext>
          </a:extLst>
        </xdr:cNvPr>
        <xdr:cNvGrpSpPr/>
      </xdr:nvGrpSpPr>
      <xdr:grpSpPr>
        <a:xfrm>
          <a:off x="4069660" y="1649740"/>
          <a:ext cx="10032835" cy="5479753"/>
          <a:chOff x="8416863" y="1111470"/>
          <a:chExt cx="10303316" cy="5581046"/>
        </a:xfrm>
      </xdr:grpSpPr>
      <xdr:grpSp>
        <xdr:nvGrpSpPr>
          <xdr:cNvPr id="27" name="Group 26">
            <a:extLst>
              <a:ext uri="{FF2B5EF4-FFF2-40B4-BE49-F238E27FC236}">
                <a16:creationId xmlns:a16="http://schemas.microsoft.com/office/drawing/2014/main" id="{6CB2A109-F391-2C7D-4377-B4EA318C3844}"/>
              </a:ext>
            </a:extLst>
          </xdr:cNvPr>
          <xdr:cNvGrpSpPr/>
        </xdr:nvGrpSpPr>
        <xdr:grpSpPr>
          <a:xfrm>
            <a:off x="8416863" y="1111470"/>
            <a:ext cx="5413362" cy="5581046"/>
            <a:chOff x="4149692" y="1603304"/>
            <a:chExt cx="5393010" cy="5534560"/>
          </a:xfrm>
        </xdr:grpSpPr>
        <xdr:graphicFrame macro="">
          <xdr:nvGraphicFramePr>
            <xdr:cNvPr id="5" name="Chart 4">
              <a:extLst>
                <a:ext uri="{FF2B5EF4-FFF2-40B4-BE49-F238E27FC236}">
                  <a16:creationId xmlns:a16="http://schemas.microsoft.com/office/drawing/2014/main" id="{ECA2CB38-B672-4527-8675-06C23D246C17}"/>
                </a:ext>
              </a:extLst>
            </xdr:cNvPr>
            <xdr:cNvGraphicFramePr>
              <a:graphicFrameLocks/>
            </xdr:cNvGraphicFramePr>
          </xdr:nvGraphicFramePr>
          <xdr:xfrm>
            <a:off x="4160728" y="1603304"/>
            <a:ext cx="5381974" cy="2025928"/>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12" name="Chart 11">
              <a:extLst>
                <a:ext uri="{FF2B5EF4-FFF2-40B4-BE49-F238E27FC236}">
                  <a16:creationId xmlns:a16="http://schemas.microsoft.com/office/drawing/2014/main" id="{7C6DCD82-2A26-4C23-81F8-F7A67FF1F690}"/>
                </a:ext>
              </a:extLst>
            </xdr:cNvPr>
            <xdr:cNvGraphicFramePr>
              <a:graphicFrameLocks/>
            </xdr:cNvGraphicFramePr>
          </xdr:nvGraphicFramePr>
          <xdr:xfrm>
            <a:off x="4149692" y="3632804"/>
            <a:ext cx="5388821" cy="3505060"/>
          </xdr:xfrm>
          <a:graphic>
            <a:graphicData uri="http://schemas.openxmlformats.org/drawingml/2006/chart">
              <c:chart xmlns:c="http://schemas.openxmlformats.org/drawingml/2006/chart" xmlns:r="http://schemas.openxmlformats.org/officeDocument/2006/relationships" r:id="rId12"/>
            </a:graphicData>
          </a:graphic>
        </xdr:graphicFrame>
      </xdr:grpSp>
      <xdr:graphicFrame macro="">
        <xdr:nvGraphicFramePr>
          <xdr:cNvPr id="28" name="Chart 27">
            <a:extLst>
              <a:ext uri="{FF2B5EF4-FFF2-40B4-BE49-F238E27FC236}">
                <a16:creationId xmlns:a16="http://schemas.microsoft.com/office/drawing/2014/main" id="{BEFF2D72-AD88-4318-BDD9-AA29ABA4DE43}"/>
              </a:ext>
            </a:extLst>
          </xdr:cNvPr>
          <xdr:cNvGraphicFramePr>
            <a:graphicFrameLocks/>
          </xdr:cNvGraphicFramePr>
        </xdr:nvGraphicFramePr>
        <xdr:xfrm>
          <a:off x="13841105" y="3866865"/>
          <a:ext cx="4879074" cy="2809164"/>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29" name="Chart 28">
            <a:extLst>
              <a:ext uri="{FF2B5EF4-FFF2-40B4-BE49-F238E27FC236}">
                <a16:creationId xmlns:a16="http://schemas.microsoft.com/office/drawing/2014/main" id="{974B64B1-BA44-4BA5-B501-2B756FA3B58A}"/>
              </a:ext>
            </a:extLst>
          </xdr:cNvPr>
          <xdr:cNvGraphicFramePr>
            <a:graphicFrameLocks/>
          </xdr:cNvGraphicFramePr>
        </xdr:nvGraphicFramePr>
        <xdr:xfrm>
          <a:off x="13841104" y="1114568"/>
          <a:ext cx="4867701" cy="2743200"/>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4</xdr:row>
      <xdr:rowOff>0</xdr:rowOff>
    </xdr:from>
    <xdr:to>
      <xdr:col>16</xdr:col>
      <xdr:colOff>251460</xdr:colOff>
      <xdr:row>11</xdr:row>
      <xdr:rowOff>7620</xdr:rowOff>
    </xdr:to>
    <xdr:sp macro="" textlink="">
      <xdr:nvSpPr>
        <xdr:cNvPr id="2" name="TextBox 1">
          <a:extLst>
            <a:ext uri="{FF2B5EF4-FFF2-40B4-BE49-F238E27FC236}">
              <a16:creationId xmlns:a16="http://schemas.microsoft.com/office/drawing/2014/main" id="{5FD11725-8EAC-CB35-8689-99D1E483256D}"/>
            </a:ext>
          </a:extLst>
        </xdr:cNvPr>
        <xdr:cNvSpPr txBox="1"/>
      </xdr:nvSpPr>
      <xdr:spPr>
        <a:xfrm>
          <a:off x="10850880" y="731520"/>
          <a:ext cx="2689860" cy="1287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Here it</a:t>
          </a:r>
          <a:r>
            <a:rPr lang="en-IN" sz="1100" baseline="0"/>
            <a:t> is the sales data of a wholesale store</a:t>
          </a:r>
        </a:p>
        <a:p>
          <a:endParaRPr lang="en-IN" sz="1100" baseline="0"/>
        </a:p>
        <a:p>
          <a:r>
            <a:rPr lang="en-IN" sz="1100" baseline="0"/>
            <a:t>1 Unit of Coffee = 1KG packet of Coffee</a:t>
          </a:r>
        </a:p>
        <a:p>
          <a:r>
            <a:rPr lang="en-IN" sz="1100" baseline="0"/>
            <a:t>1 Muffin unit = A pack of 100 Muffins</a:t>
          </a:r>
        </a:p>
        <a:p>
          <a:pPr marL="0" marR="0" lvl="0" indent="0" defTabSz="914400" eaLnBrk="1" fontAlgn="auto" latinLnBrk="0" hangingPunct="1">
            <a:lnSpc>
              <a:spcPct val="100000"/>
            </a:lnSpc>
            <a:spcBef>
              <a:spcPts val="0"/>
            </a:spcBef>
            <a:spcAft>
              <a:spcPts val="0"/>
            </a:spcAft>
            <a:buClrTx/>
            <a:buSzTx/>
            <a:buFontTx/>
            <a:buNone/>
            <a:tabLst/>
            <a:defRPr/>
          </a:pPr>
          <a:r>
            <a:rPr lang="en-IN" sz="1100" baseline="0">
              <a:solidFill>
                <a:schemeClr val="dk1"/>
              </a:solidFill>
              <a:effectLst/>
              <a:latin typeface="+mn-lt"/>
              <a:ea typeface="+mn-ea"/>
              <a:cs typeface="+mn-cs"/>
            </a:rPr>
            <a:t>1 Donut unit = A pack of 100 Donuts</a:t>
          </a:r>
          <a:endParaRPr lang="en-IN">
            <a:effectLst/>
          </a:endParaRPr>
        </a:p>
        <a:p>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KANTH V" refreshedDate="45453.931325925929" createdVersion="8" refreshedVersion="8" minRefreshableVersion="3" recordCount="100" xr:uid="{6E0D15A1-F6F7-4259-A669-3C1071007D76}">
  <cacheSource type="worksheet">
    <worksheetSource name="sales_data"/>
  </cacheSource>
  <cacheFields count="14">
    <cacheField name="Date" numFmtId="14">
      <sharedItems containsSemiMixedTypes="0" containsNonDate="0" containsDate="1" containsString="0" minDate="2024-01-02T00:00:00" maxDate="2024-06-08T00:00:00" count="77">
        <d v="2024-03-27T00:00:00"/>
        <d v="2024-05-15T00:00:00"/>
        <d v="2024-02-01T00:00:00"/>
        <d v="2024-02-21T00:00:00"/>
        <d v="2024-04-28T00:00:00"/>
        <d v="2024-04-10T00:00:00"/>
        <d v="2024-04-29T00:00:00"/>
        <d v="2024-01-30T00:00:00"/>
        <d v="2024-01-13T00:00:00"/>
        <d v="2024-03-09T00:00:00"/>
        <d v="2024-05-08T00:00:00"/>
        <d v="2024-04-26T00:00:00"/>
        <d v="2024-03-06T00:00:00"/>
        <d v="2024-03-04T00:00:00"/>
        <d v="2024-05-14T00:00:00"/>
        <d v="2024-01-22T00:00:00"/>
        <d v="2024-02-06T00:00:00"/>
        <d v="2024-05-31T00:00:00"/>
        <d v="2024-03-21T00:00:00"/>
        <d v="2024-05-03T00:00:00"/>
        <d v="2024-05-05T00:00:00"/>
        <d v="2024-05-16T00:00:00"/>
        <d v="2024-02-25T00:00:00"/>
        <d v="2024-05-04T00:00:00"/>
        <d v="2024-04-03T00:00:00"/>
        <d v="2024-02-20T00:00:00"/>
        <d v="2024-05-02T00:00:00"/>
        <d v="2024-05-30T00:00:00"/>
        <d v="2024-03-03T00:00:00"/>
        <d v="2024-05-26T00:00:00"/>
        <d v="2024-05-24T00:00:00"/>
        <d v="2024-04-27T00:00:00"/>
        <d v="2024-01-21T00:00:00"/>
        <d v="2024-05-12T00:00:00"/>
        <d v="2024-06-04T00:00:00"/>
        <d v="2024-03-29T00:00:00"/>
        <d v="2024-01-02T00:00:00"/>
        <d v="2024-02-12T00:00:00"/>
        <d v="2024-01-09T00:00:00"/>
        <d v="2024-06-05T00:00:00"/>
        <d v="2024-05-13T00:00:00"/>
        <d v="2024-04-16T00:00:00"/>
        <d v="2024-05-19T00:00:00"/>
        <d v="2024-04-19T00:00:00"/>
        <d v="2024-04-15T00:00:00"/>
        <d v="2024-02-28T00:00:00"/>
        <d v="2024-05-27T00:00:00"/>
        <d v="2024-03-26T00:00:00"/>
        <d v="2024-03-05T00:00:00"/>
        <d v="2024-04-24T00:00:00"/>
        <d v="2024-05-22T00:00:00"/>
        <d v="2024-03-31T00:00:00"/>
        <d v="2024-01-26T00:00:00"/>
        <d v="2024-05-01T00:00:00"/>
        <d v="2024-06-06T00:00:00"/>
        <d v="2024-02-27T00:00:00"/>
        <d v="2024-01-11T00:00:00"/>
        <d v="2024-06-01T00:00:00"/>
        <d v="2024-04-20T00:00:00"/>
        <d v="2024-04-11T00:00:00"/>
        <d v="2024-03-30T00:00:00"/>
        <d v="2024-02-13T00:00:00"/>
        <d v="2024-02-23T00:00:00"/>
        <d v="2024-02-03T00:00:00"/>
        <d v="2024-03-15T00:00:00"/>
        <d v="2024-06-07T00:00:00"/>
        <d v="2024-05-29T00:00:00"/>
        <d v="2024-01-31T00:00:00"/>
        <d v="2024-01-16T00:00:00"/>
        <d v="2024-04-12T00:00:00"/>
        <d v="2024-03-10T00:00:00"/>
        <d v="2024-01-05T00:00:00"/>
        <d v="2024-03-02T00:00:00"/>
        <d v="2024-01-20T00:00:00"/>
        <d v="2024-02-19T00:00:00"/>
        <d v="2024-01-25T00:00:00"/>
        <d v="2024-04-30T00:00:00"/>
      </sharedItems>
      <fieldGroup par="13"/>
    </cacheField>
    <cacheField name="Product" numFmtId="0">
      <sharedItems count="10">
        <s v="Honey Cruller"/>
        <s v="Dark Roast"/>
        <s v="Decaf"/>
        <s v="French Vanilla"/>
        <s v="Blueberry"/>
        <s v="Fruit Explosion"/>
        <s v="Raisin Bran"/>
        <s v="Original Blend"/>
        <s v="Apple Fritter"/>
        <s v="Boston Cream"/>
      </sharedItems>
    </cacheField>
    <cacheField name="Category" numFmtId="0">
      <sharedItems count="3">
        <s v="Donut"/>
        <s v="Coffee"/>
        <s v="Muffin"/>
      </sharedItems>
    </cacheField>
    <cacheField name="Quantity" numFmtId="0">
      <sharedItems containsSemiMixedTypes="0" containsString="0" containsNumber="1" containsInteger="1" minValue="1" maxValue="19" count="19">
        <n v="3"/>
        <n v="4"/>
        <n v="5"/>
        <n v="10"/>
        <n v="16"/>
        <n v="17"/>
        <n v="7"/>
        <n v="9"/>
        <n v="11"/>
        <n v="12"/>
        <n v="13"/>
        <n v="18"/>
        <n v="14"/>
        <n v="15"/>
        <n v="6"/>
        <n v="19"/>
        <n v="8"/>
        <n v="2"/>
        <n v="1"/>
      </sharedItems>
    </cacheField>
    <cacheField name="Cost per unit" numFmtId="164">
      <sharedItems containsSemiMixedTypes="0" containsString="0" containsNumber="1" containsInteger="1" minValue="115" maxValue="210"/>
    </cacheField>
    <cacheField name="Total Cost" numFmtId="164">
      <sharedItems containsSemiMixedTypes="0" containsString="0" containsNumber="1" containsInteger="1" minValue="115" maxValue="3780"/>
    </cacheField>
    <cacheField name="Price per unit" numFmtId="164">
      <sharedItems containsSemiMixedTypes="0" containsString="0" containsNumber="1" containsInteger="1" minValue="275" maxValue="420"/>
    </cacheField>
    <cacheField name="Total Sales" numFmtId="164">
      <sharedItems containsSemiMixedTypes="0" containsString="0" containsNumber="1" containsInteger="1" minValue="275" maxValue="7560"/>
    </cacheField>
    <cacheField name="Salesperson" numFmtId="0">
      <sharedItems count="10">
        <s v="Heather"/>
        <s v="Melissa"/>
        <s v="Samuel"/>
        <s v="Daniel"/>
        <s v="Jamie"/>
        <s v="Jay"/>
        <s v="Dennis"/>
        <s v="Dawn"/>
        <s v="Tina"/>
        <s v="Kim"/>
      </sharedItems>
    </cacheField>
    <cacheField name="Customer name" numFmtId="0">
      <sharedItems count="100">
        <s v="Jacob Jackson"/>
        <s v="Christina Hall"/>
        <s v="Vicki Torres"/>
        <s v="Jeffery Moore"/>
        <s v="Andre Sanchez"/>
        <s v="Raymond Miles"/>
        <s v="Danielle Jones"/>
        <s v="Jane Brown"/>
        <s v="James Ryan"/>
        <s v="Sara Young"/>
        <s v="Ronald Patel"/>
        <s v="Nicole Wilson"/>
        <s v="Andrew Haley"/>
        <s v="Abigail Garcia"/>
        <s v="Dustin James"/>
        <s v="Amber Morris"/>
        <s v="Janet Ramsey"/>
        <s v="Laura Fowler"/>
        <s v="Sandy Johnson"/>
        <s v="Rachel Richards"/>
        <s v="Norman Espinoza"/>
        <s v="Andrew Tyler"/>
        <s v="Nicholas Johnson"/>
        <s v="Heather Brown"/>
        <s v="Laura Webb"/>
        <s v="Abigail Edwards"/>
        <s v="Natalie Hamilton"/>
        <s v="Kylie Flores"/>
        <s v="Karen Wilson"/>
        <s v="Steven Rodriguez"/>
        <s v="Carol Thomas"/>
        <s v="Brent Smith"/>
        <s v="Robin Mccoy"/>
        <s v="Gerald Hayes"/>
        <s v="Bradley Burke"/>
        <s v="Teresa Lopez"/>
        <s v="Alexis Barr"/>
        <s v="Sydney Mejia"/>
        <s v="Benjamin Hinton"/>
        <s v="Kelly Nelson"/>
        <s v="Gregory Johnson"/>
        <s v="Jason Cooper"/>
        <s v="Janet Dixon"/>
        <s v="Jamie Thompson"/>
        <s v="Sandra Torres MD"/>
        <s v="Bonnie Aguilar"/>
        <s v="Daniel Bautista"/>
        <s v="Amy Brandt"/>
        <s v="Andrea Rivas"/>
        <s v="Jennifer Stevens"/>
        <s v="Julie Long"/>
        <s v="Brent Cantu"/>
        <s v="Robert Perry"/>
        <s v="Amanda Johnson"/>
        <s v="David Warren"/>
        <s v="Paige Holloway"/>
        <s v="Michele Bennett"/>
        <s v="Mark Webb"/>
        <s v="Wanda Foster MD"/>
        <s v="Lindsay Bass"/>
        <s v="Tim Phelps"/>
        <s v="Shawn Blackwell"/>
        <s v="Albert Cooley"/>
        <s v="Melissa Simpson"/>
        <s v="Patrick Cook"/>
        <s v="Alicia Haley"/>
        <s v="Kimberly Park"/>
        <s v="Karina Estrada DDS"/>
        <s v="Mario Hernandez"/>
        <s v="Brittany Castillo PhD"/>
        <s v="Kendra Bentley"/>
        <s v="Melanie Jones DVM"/>
        <s v="Sarah Bennett"/>
        <s v="Annette Abbott"/>
        <s v="Colleen Casey"/>
        <s v="Veronica Conner"/>
        <s v="Ricky Garrett"/>
        <s v="Mike Wallace"/>
        <s v="Lori Cruz"/>
        <s v="Kristina Erickson"/>
        <s v="David Duran"/>
        <s v="Cindy Brewer"/>
        <s v="Theresa Fernandez"/>
        <s v="Robert Lowery"/>
        <s v="Michael Cruz"/>
        <s v="Jessica Brown"/>
        <s v="Carlos Conrad"/>
        <s v="Michael Mullins"/>
        <s v="Darlene Lamb"/>
        <s v="Ashley Hood"/>
        <s v="Jonathan Brown"/>
        <s v="Travis Black"/>
        <s v="Frank Davis"/>
        <s v="Lisa Clark"/>
        <s v="Michael Rodriguez"/>
        <s v="Denise Johnson"/>
        <s v="Spencer Clayton"/>
        <s v="Robert Alexander"/>
        <s v="Zachary Jones"/>
        <s v="Dillon Martinez"/>
      </sharedItems>
    </cacheField>
    <cacheField name="State" numFmtId="0">
      <sharedItems count="43">
        <s v="Minnesota"/>
        <s v="Louisiana"/>
        <s v="Nebraska"/>
        <s v="Wisconsin"/>
        <s v="Texas"/>
        <s v="Oklahoma"/>
        <s v="New Mexico"/>
        <s v="Massachusetts"/>
        <s v="Montana"/>
        <s v="Florida"/>
        <s v="Maine"/>
        <s v="West Virginia"/>
        <s v="Iowa"/>
        <s v="South Carolina"/>
        <s v="Kansas"/>
        <s v="North Dakota"/>
        <s v="Mississippi"/>
        <s v="Utah"/>
        <s v="Wyoming"/>
        <s v="Virginia"/>
        <s v="Arizona"/>
        <s v="Maryland"/>
        <s v="Indiana"/>
        <s v="Tennessee"/>
        <s v="Alaska"/>
        <s v="Idaho"/>
        <s v="Rhode Island"/>
        <s v="Illinois"/>
        <s v="California"/>
        <s v="North Carolina"/>
        <s v="Oregon"/>
        <s v="Kentucky"/>
        <s v="Vermont"/>
        <s v="Michigan"/>
        <s v="New Hampshire"/>
        <s v="Hawaii"/>
        <s v="Georgia"/>
        <s v="Washington"/>
        <s v="New Jersey"/>
        <s v="Nevada"/>
        <s v="New York"/>
        <s v="Pennsylvania"/>
        <s v="Delaware"/>
      </sharedItems>
    </cacheField>
    <cacheField name="Total Profit" numFmtId="0" formula="'Total Sales'-'Total Cost'" databaseField="0"/>
    <cacheField name="Days (Date)" numFmtId="0" databaseField="0">
      <fieldGroup base="0">
        <rangePr groupBy="days" startDate="2024-01-02T00:00:00" endDate="2024-06-08T00:00:00"/>
        <groupItems count="368">
          <s v="&lt;02-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8-06-2024"/>
        </groupItems>
      </fieldGroup>
    </cacheField>
    <cacheField name="Months (Date)" numFmtId="0" databaseField="0">
      <fieldGroup base="0">
        <rangePr groupBy="months" startDate="2024-01-02T00:00:00" endDate="2024-06-08T00:00:00"/>
        <groupItems count="14">
          <s v="&lt;02-01-2024"/>
          <s v="Jan"/>
          <s v="Feb"/>
          <s v="Mar"/>
          <s v="Apr"/>
          <s v="May"/>
          <s v="Jun"/>
          <s v="Jul"/>
          <s v="Aug"/>
          <s v="Sep"/>
          <s v="Oct"/>
          <s v="Nov"/>
          <s v="Dec"/>
          <s v="&gt;08-06-2024"/>
        </groupItems>
      </fieldGroup>
    </cacheField>
  </cacheFields>
  <extLst>
    <ext xmlns:x14="http://schemas.microsoft.com/office/spreadsheetml/2009/9/main" uri="{725AE2AE-9491-48be-B2B4-4EB974FC3084}">
      <x14:pivotCacheDefinition pivotCacheId="828797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n v="210"/>
    <n v="630"/>
    <n v="375"/>
    <n v="1125"/>
    <x v="0"/>
    <x v="0"/>
    <x v="0"/>
  </r>
  <r>
    <x v="1"/>
    <x v="1"/>
    <x v="1"/>
    <x v="1"/>
    <n v="115"/>
    <n v="460"/>
    <n v="275"/>
    <n v="1100"/>
    <x v="1"/>
    <x v="1"/>
    <x v="1"/>
  </r>
  <r>
    <x v="2"/>
    <x v="2"/>
    <x v="1"/>
    <x v="2"/>
    <n v="115"/>
    <n v="575"/>
    <n v="275"/>
    <n v="1375"/>
    <x v="2"/>
    <x v="2"/>
    <x v="2"/>
  </r>
  <r>
    <x v="3"/>
    <x v="3"/>
    <x v="1"/>
    <x v="3"/>
    <n v="115"/>
    <n v="1150"/>
    <n v="275"/>
    <n v="2750"/>
    <x v="3"/>
    <x v="3"/>
    <x v="3"/>
  </r>
  <r>
    <x v="4"/>
    <x v="2"/>
    <x v="1"/>
    <x v="4"/>
    <n v="115"/>
    <n v="1840"/>
    <n v="275"/>
    <n v="4400"/>
    <x v="4"/>
    <x v="4"/>
    <x v="4"/>
  </r>
  <r>
    <x v="5"/>
    <x v="4"/>
    <x v="2"/>
    <x v="5"/>
    <n v="210"/>
    <n v="3570"/>
    <n v="420"/>
    <n v="7140"/>
    <x v="5"/>
    <x v="5"/>
    <x v="5"/>
  </r>
  <r>
    <x v="6"/>
    <x v="5"/>
    <x v="2"/>
    <x v="6"/>
    <n v="210"/>
    <n v="1470"/>
    <n v="420"/>
    <n v="2940"/>
    <x v="5"/>
    <x v="6"/>
    <x v="0"/>
  </r>
  <r>
    <x v="7"/>
    <x v="3"/>
    <x v="1"/>
    <x v="7"/>
    <n v="115"/>
    <n v="1035"/>
    <n v="275"/>
    <n v="2475"/>
    <x v="1"/>
    <x v="7"/>
    <x v="6"/>
  </r>
  <r>
    <x v="8"/>
    <x v="2"/>
    <x v="1"/>
    <x v="3"/>
    <n v="115"/>
    <n v="1150"/>
    <n v="275"/>
    <n v="2750"/>
    <x v="6"/>
    <x v="8"/>
    <x v="7"/>
  </r>
  <r>
    <x v="9"/>
    <x v="6"/>
    <x v="2"/>
    <x v="8"/>
    <n v="210"/>
    <n v="2310"/>
    <n v="420"/>
    <n v="4620"/>
    <x v="3"/>
    <x v="9"/>
    <x v="8"/>
  </r>
  <r>
    <x v="10"/>
    <x v="7"/>
    <x v="1"/>
    <x v="7"/>
    <n v="115"/>
    <n v="1035"/>
    <n v="275"/>
    <n v="2475"/>
    <x v="7"/>
    <x v="10"/>
    <x v="9"/>
  </r>
  <r>
    <x v="11"/>
    <x v="8"/>
    <x v="0"/>
    <x v="9"/>
    <n v="210"/>
    <n v="2520"/>
    <n v="375"/>
    <n v="4500"/>
    <x v="4"/>
    <x v="11"/>
    <x v="10"/>
  </r>
  <r>
    <x v="12"/>
    <x v="0"/>
    <x v="0"/>
    <x v="1"/>
    <n v="210"/>
    <n v="840"/>
    <n v="375"/>
    <n v="1500"/>
    <x v="2"/>
    <x v="12"/>
    <x v="11"/>
  </r>
  <r>
    <x v="13"/>
    <x v="2"/>
    <x v="1"/>
    <x v="9"/>
    <n v="115"/>
    <n v="1380"/>
    <n v="275"/>
    <n v="3300"/>
    <x v="8"/>
    <x v="13"/>
    <x v="9"/>
  </r>
  <r>
    <x v="14"/>
    <x v="1"/>
    <x v="1"/>
    <x v="2"/>
    <n v="115"/>
    <n v="575"/>
    <n v="275"/>
    <n v="1375"/>
    <x v="7"/>
    <x v="14"/>
    <x v="12"/>
  </r>
  <r>
    <x v="15"/>
    <x v="3"/>
    <x v="1"/>
    <x v="7"/>
    <n v="115"/>
    <n v="1035"/>
    <n v="275"/>
    <n v="2475"/>
    <x v="3"/>
    <x v="15"/>
    <x v="13"/>
  </r>
  <r>
    <x v="16"/>
    <x v="2"/>
    <x v="1"/>
    <x v="3"/>
    <n v="115"/>
    <n v="1150"/>
    <n v="275"/>
    <n v="2750"/>
    <x v="3"/>
    <x v="16"/>
    <x v="14"/>
  </r>
  <r>
    <x v="17"/>
    <x v="5"/>
    <x v="2"/>
    <x v="10"/>
    <n v="210"/>
    <n v="2730"/>
    <n v="420"/>
    <n v="5460"/>
    <x v="9"/>
    <x v="17"/>
    <x v="12"/>
  </r>
  <r>
    <x v="18"/>
    <x v="8"/>
    <x v="0"/>
    <x v="11"/>
    <n v="210"/>
    <n v="3780"/>
    <n v="375"/>
    <n v="6750"/>
    <x v="2"/>
    <x v="18"/>
    <x v="5"/>
  </r>
  <r>
    <x v="19"/>
    <x v="8"/>
    <x v="0"/>
    <x v="12"/>
    <n v="210"/>
    <n v="2940"/>
    <n v="375"/>
    <n v="5250"/>
    <x v="2"/>
    <x v="19"/>
    <x v="9"/>
  </r>
  <r>
    <x v="20"/>
    <x v="7"/>
    <x v="1"/>
    <x v="13"/>
    <n v="115"/>
    <n v="1725"/>
    <n v="275"/>
    <n v="4125"/>
    <x v="3"/>
    <x v="20"/>
    <x v="15"/>
  </r>
  <r>
    <x v="21"/>
    <x v="8"/>
    <x v="0"/>
    <x v="9"/>
    <n v="210"/>
    <n v="2520"/>
    <n v="375"/>
    <n v="4500"/>
    <x v="0"/>
    <x v="21"/>
    <x v="16"/>
  </r>
  <r>
    <x v="22"/>
    <x v="5"/>
    <x v="2"/>
    <x v="1"/>
    <n v="210"/>
    <n v="840"/>
    <n v="420"/>
    <n v="1680"/>
    <x v="0"/>
    <x v="22"/>
    <x v="12"/>
  </r>
  <r>
    <x v="23"/>
    <x v="1"/>
    <x v="1"/>
    <x v="14"/>
    <n v="115"/>
    <n v="690"/>
    <n v="275"/>
    <n v="1650"/>
    <x v="7"/>
    <x v="23"/>
    <x v="17"/>
  </r>
  <r>
    <x v="24"/>
    <x v="0"/>
    <x v="0"/>
    <x v="10"/>
    <n v="210"/>
    <n v="2730"/>
    <n v="375"/>
    <n v="4875"/>
    <x v="1"/>
    <x v="24"/>
    <x v="6"/>
  </r>
  <r>
    <x v="25"/>
    <x v="5"/>
    <x v="2"/>
    <x v="4"/>
    <n v="210"/>
    <n v="3360"/>
    <n v="420"/>
    <n v="6720"/>
    <x v="2"/>
    <x v="25"/>
    <x v="6"/>
  </r>
  <r>
    <x v="22"/>
    <x v="7"/>
    <x v="1"/>
    <x v="15"/>
    <n v="115"/>
    <n v="2185"/>
    <n v="275"/>
    <n v="5225"/>
    <x v="5"/>
    <x v="26"/>
    <x v="4"/>
  </r>
  <r>
    <x v="26"/>
    <x v="2"/>
    <x v="1"/>
    <x v="2"/>
    <n v="115"/>
    <n v="575"/>
    <n v="275"/>
    <n v="1375"/>
    <x v="4"/>
    <x v="27"/>
    <x v="11"/>
  </r>
  <r>
    <x v="27"/>
    <x v="8"/>
    <x v="0"/>
    <x v="16"/>
    <n v="210"/>
    <n v="1680"/>
    <n v="375"/>
    <n v="3000"/>
    <x v="2"/>
    <x v="28"/>
    <x v="0"/>
  </r>
  <r>
    <x v="28"/>
    <x v="3"/>
    <x v="1"/>
    <x v="13"/>
    <n v="115"/>
    <n v="1725"/>
    <n v="275"/>
    <n v="4125"/>
    <x v="6"/>
    <x v="29"/>
    <x v="18"/>
  </r>
  <r>
    <x v="29"/>
    <x v="5"/>
    <x v="2"/>
    <x v="12"/>
    <n v="210"/>
    <n v="2940"/>
    <n v="420"/>
    <n v="5880"/>
    <x v="7"/>
    <x v="30"/>
    <x v="19"/>
  </r>
  <r>
    <x v="0"/>
    <x v="2"/>
    <x v="1"/>
    <x v="11"/>
    <n v="115"/>
    <n v="2070"/>
    <n v="275"/>
    <n v="4950"/>
    <x v="9"/>
    <x v="31"/>
    <x v="20"/>
  </r>
  <r>
    <x v="30"/>
    <x v="3"/>
    <x v="1"/>
    <x v="5"/>
    <n v="115"/>
    <n v="1955"/>
    <n v="275"/>
    <n v="4675"/>
    <x v="0"/>
    <x v="32"/>
    <x v="9"/>
  </r>
  <r>
    <x v="31"/>
    <x v="2"/>
    <x v="1"/>
    <x v="12"/>
    <n v="115"/>
    <n v="1610"/>
    <n v="275"/>
    <n v="3850"/>
    <x v="9"/>
    <x v="33"/>
    <x v="18"/>
  </r>
  <r>
    <x v="32"/>
    <x v="8"/>
    <x v="0"/>
    <x v="2"/>
    <n v="210"/>
    <n v="1050"/>
    <n v="375"/>
    <n v="1875"/>
    <x v="9"/>
    <x v="34"/>
    <x v="21"/>
  </r>
  <r>
    <x v="33"/>
    <x v="3"/>
    <x v="1"/>
    <x v="0"/>
    <n v="115"/>
    <n v="345"/>
    <n v="275"/>
    <n v="825"/>
    <x v="5"/>
    <x v="35"/>
    <x v="10"/>
  </r>
  <r>
    <x v="34"/>
    <x v="7"/>
    <x v="1"/>
    <x v="11"/>
    <n v="115"/>
    <n v="2070"/>
    <n v="275"/>
    <n v="4950"/>
    <x v="8"/>
    <x v="36"/>
    <x v="0"/>
  </r>
  <r>
    <x v="35"/>
    <x v="6"/>
    <x v="2"/>
    <x v="11"/>
    <n v="210"/>
    <n v="3780"/>
    <n v="420"/>
    <n v="7560"/>
    <x v="5"/>
    <x v="37"/>
    <x v="22"/>
  </r>
  <r>
    <x v="36"/>
    <x v="8"/>
    <x v="0"/>
    <x v="17"/>
    <n v="210"/>
    <n v="420"/>
    <n v="375"/>
    <n v="750"/>
    <x v="9"/>
    <x v="38"/>
    <x v="18"/>
  </r>
  <r>
    <x v="37"/>
    <x v="5"/>
    <x v="2"/>
    <x v="16"/>
    <n v="210"/>
    <n v="1680"/>
    <n v="420"/>
    <n v="3360"/>
    <x v="6"/>
    <x v="39"/>
    <x v="23"/>
  </r>
  <r>
    <x v="38"/>
    <x v="8"/>
    <x v="0"/>
    <x v="9"/>
    <n v="210"/>
    <n v="2520"/>
    <n v="375"/>
    <n v="4500"/>
    <x v="0"/>
    <x v="40"/>
    <x v="8"/>
  </r>
  <r>
    <x v="39"/>
    <x v="5"/>
    <x v="2"/>
    <x v="16"/>
    <n v="210"/>
    <n v="1680"/>
    <n v="420"/>
    <n v="3360"/>
    <x v="7"/>
    <x v="41"/>
    <x v="11"/>
  </r>
  <r>
    <x v="29"/>
    <x v="8"/>
    <x v="0"/>
    <x v="1"/>
    <n v="210"/>
    <n v="840"/>
    <n v="375"/>
    <n v="1500"/>
    <x v="4"/>
    <x v="42"/>
    <x v="19"/>
  </r>
  <r>
    <x v="40"/>
    <x v="2"/>
    <x v="1"/>
    <x v="2"/>
    <n v="115"/>
    <n v="575"/>
    <n v="275"/>
    <n v="1375"/>
    <x v="1"/>
    <x v="43"/>
    <x v="8"/>
  </r>
  <r>
    <x v="41"/>
    <x v="8"/>
    <x v="0"/>
    <x v="4"/>
    <n v="210"/>
    <n v="3360"/>
    <n v="375"/>
    <n v="6000"/>
    <x v="9"/>
    <x v="44"/>
    <x v="24"/>
  </r>
  <r>
    <x v="42"/>
    <x v="3"/>
    <x v="1"/>
    <x v="13"/>
    <n v="115"/>
    <n v="1725"/>
    <n v="275"/>
    <n v="4125"/>
    <x v="1"/>
    <x v="45"/>
    <x v="25"/>
  </r>
  <r>
    <x v="43"/>
    <x v="1"/>
    <x v="1"/>
    <x v="4"/>
    <n v="115"/>
    <n v="1840"/>
    <n v="275"/>
    <n v="4400"/>
    <x v="0"/>
    <x v="46"/>
    <x v="4"/>
  </r>
  <r>
    <x v="44"/>
    <x v="6"/>
    <x v="2"/>
    <x v="16"/>
    <n v="210"/>
    <n v="1680"/>
    <n v="420"/>
    <n v="3360"/>
    <x v="0"/>
    <x v="47"/>
    <x v="13"/>
  </r>
  <r>
    <x v="7"/>
    <x v="5"/>
    <x v="2"/>
    <x v="11"/>
    <n v="210"/>
    <n v="3780"/>
    <n v="420"/>
    <n v="7560"/>
    <x v="3"/>
    <x v="48"/>
    <x v="26"/>
  </r>
  <r>
    <x v="45"/>
    <x v="6"/>
    <x v="2"/>
    <x v="7"/>
    <n v="210"/>
    <n v="1890"/>
    <n v="420"/>
    <n v="3780"/>
    <x v="9"/>
    <x v="49"/>
    <x v="18"/>
  </r>
  <r>
    <x v="46"/>
    <x v="7"/>
    <x v="1"/>
    <x v="2"/>
    <n v="115"/>
    <n v="575"/>
    <n v="275"/>
    <n v="1375"/>
    <x v="2"/>
    <x v="50"/>
    <x v="27"/>
  </r>
  <r>
    <x v="13"/>
    <x v="7"/>
    <x v="1"/>
    <x v="18"/>
    <n v="115"/>
    <n v="115"/>
    <n v="275"/>
    <n v="275"/>
    <x v="8"/>
    <x v="51"/>
    <x v="26"/>
  </r>
  <r>
    <x v="47"/>
    <x v="0"/>
    <x v="0"/>
    <x v="11"/>
    <n v="210"/>
    <n v="3780"/>
    <n v="375"/>
    <n v="6750"/>
    <x v="7"/>
    <x v="52"/>
    <x v="28"/>
  </r>
  <r>
    <x v="48"/>
    <x v="7"/>
    <x v="1"/>
    <x v="3"/>
    <n v="115"/>
    <n v="1150"/>
    <n v="275"/>
    <n v="2750"/>
    <x v="0"/>
    <x v="53"/>
    <x v="29"/>
  </r>
  <r>
    <x v="37"/>
    <x v="5"/>
    <x v="2"/>
    <x v="6"/>
    <n v="210"/>
    <n v="1470"/>
    <n v="420"/>
    <n v="2940"/>
    <x v="8"/>
    <x v="54"/>
    <x v="17"/>
  </r>
  <r>
    <x v="49"/>
    <x v="7"/>
    <x v="1"/>
    <x v="12"/>
    <n v="115"/>
    <n v="1610"/>
    <n v="275"/>
    <n v="3850"/>
    <x v="4"/>
    <x v="55"/>
    <x v="13"/>
  </r>
  <r>
    <x v="50"/>
    <x v="0"/>
    <x v="0"/>
    <x v="0"/>
    <n v="210"/>
    <n v="630"/>
    <n v="375"/>
    <n v="1125"/>
    <x v="6"/>
    <x v="56"/>
    <x v="23"/>
  </r>
  <r>
    <x v="51"/>
    <x v="6"/>
    <x v="2"/>
    <x v="13"/>
    <n v="210"/>
    <n v="3150"/>
    <n v="420"/>
    <n v="6300"/>
    <x v="0"/>
    <x v="57"/>
    <x v="30"/>
  </r>
  <r>
    <x v="52"/>
    <x v="5"/>
    <x v="2"/>
    <x v="16"/>
    <n v="210"/>
    <n v="1680"/>
    <n v="420"/>
    <n v="3360"/>
    <x v="1"/>
    <x v="58"/>
    <x v="31"/>
  </r>
  <r>
    <x v="53"/>
    <x v="5"/>
    <x v="2"/>
    <x v="1"/>
    <n v="210"/>
    <n v="840"/>
    <n v="420"/>
    <n v="1680"/>
    <x v="2"/>
    <x v="59"/>
    <x v="28"/>
  </r>
  <r>
    <x v="54"/>
    <x v="6"/>
    <x v="2"/>
    <x v="8"/>
    <n v="210"/>
    <n v="2310"/>
    <n v="420"/>
    <n v="4620"/>
    <x v="4"/>
    <x v="60"/>
    <x v="32"/>
  </r>
  <r>
    <x v="24"/>
    <x v="3"/>
    <x v="1"/>
    <x v="18"/>
    <n v="115"/>
    <n v="115"/>
    <n v="275"/>
    <n v="275"/>
    <x v="6"/>
    <x v="61"/>
    <x v="30"/>
  </r>
  <r>
    <x v="55"/>
    <x v="2"/>
    <x v="1"/>
    <x v="14"/>
    <n v="115"/>
    <n v="690"/>
    <n v="275"/>
    <n v="1650"/>
    <x v="5"/>
    <x v="62"/>
    <x v="6"/>
  </r>
  <r>
    <x v="48"/>
    <x v="0"/>
    <x v="0"/>
    <x v="13"/>
    <n v="210"/>
    <n v="3150"/>
    <n v="375"/>
    <n v="5625"/>
    <x v="5"/>
    <x v="63"/>
    <x v="1"/>
  </r>
  <r>
    <x v="56"/>
    <x v="0"/>
    <x v="0"/>
    <x v="6"/>
    <n v="210"/>
    <n v="1470"/>
    <n v="375"/>
    <n v="2625"/>
    <x v="2"/>
    <x v="64"/>
    <x v="33"/>
  </r>
  <r>
    <x v="13"/>
    <x v="1"/>
    <x v="1"/>
    <x v="17"/>
    <n v="115"/>
    <n v="230"/>
    <n v="275"/>
    <n v="550"/>
    <x v="7"/>
    <x v="65"/>
    <x v="10"/>
  </r>
  <r>
    <x v="40"/>
    <x v="7"/>
    <x v="1"/>
    <x v="7"/>
    <n v="115"/>
    <n v="1035"/>
    <n v="275"/>
    <n v="2475"/>
    <x v="2"/>
    <x v="66"/>
    <x v="34"/>
  </r>
  <r>
    <x v="57"/>
    <x v="6"/>
    <x v="2"/>
    <x v="5"/>
    <n v="210"/>
    <n v="3570"/>
    <n v="420"/>
    <n v="7140"/>
    <x v="9"/>
    <x v="67"/>
    <x v="35"/>
  </r>
  <r>
    <x v="58"/>
    <x v="0"/>
    <x v="0"/>
    <x v="16"/>
    <n v="210"/>
    <n v="1680"/>
    <n v="375"/>
    <n v="3000"/>
    <x v="2"/>
    <x v="68"/>
    <x v="17"/>
  </r>
  <r>
    <x v="59"/>
    <x v="3"/>
    <x v="1"/>
    <x v="0"/>
    <n v="115"/>
    <n v="345"/>
    <n v="275"/>
    <n v="825"/>
    <x v="1"/>
    <x v="69"/>
    <x v="36"/>
  </r>
  <r>
    <x v="60"/>
    <x v="8"/>
    <x v="0"/>
    <x v="13"/>
    <n v="210"/>
    <n v="3150"/>
    <n v="375"/>
    <n v="5625"/>
    <x v="3"/>
    <x v="70"/>
    <x v="4"/>
  </r>
  <r>
    <x v="61"/>
    <x v="5"/>
    <x v="2"/>
    <x v="7"/>
    <n v="210"/>
    <n v="1890"/>
    <n v="420"/>
    <n v="3780"/>
    <x v="8"/>
    <x v="71"/>
    <x v="1"/>
  </r>
  <r>
    <x v="62"/>
    <x v="6"/>
    <x v="2"/>
    <x v="4"/>
    <n v="210"/>
    <n v="3360"/>
    <n v="420"/>
    <n v="6720"/>
    <x v="8"/>
    <x v="72"/>
    <x v="17"/>
  </r>
  <r>
    <x v="63"/>
    <x v="0"/>
    <x v="0"/>
    <x v="0"/>
    <n v="210"/>
    <n v="630"/>
    <n v="375"/>
    <n v="1125"/>
    <x v="9"/>
    <x v="73"/>
    <x v="37"/>
  </r>
  <r>
    <x v="18"/>
    <x v="3"/>
    <x v="1"/>
    <x v="9"/>
    <n v="115"/>
    <n v="1380"/>
    <n v="275"/>
    <n v="3300"/>
    <x v="5"/>
    <x v="74"/>
    <x v="30"/>
  </r>
  <r>
    <x v="64"/>
    <x v="7"/>
    <x v="1"/>
    <x v="10"/>
    <n v="115"/>
    <n v="1495"/>
    <n v="275"/>
    <n v="3575"/>
    <x v="5"/>
    <x v="75"/>
    <x v="38"/>
  </r>
  <r>
    <x v="2"/>
    <x v="8"/>
    <x v="0"/>
    <x v="18"/>
    <n v="210"/>
    <n v="210"/>
    <n v="375"/>
    <n v="375"/>
    <x v="3"/>
    <x v="76"/>
    <x v="39"/>
  </r>
  <r>
    <x v="56"/>
    <x v="9"/>
    <x v="0"/>
    <x v="0"/>
    <n v="210"/>
    <n v="630"/>
    <n v="375"/>
    <n v="1125"/>
    <x v="8"/>
    <x v="77"/>
    <x v="14"/>
  </r>
  <r>
    <x v="33"/>
    <x v="4"/>
    <x v="2"/>
    <x v="4"/>
    <n v="210"/>
    <n v="3360"/>
    <n v="420"/>
    <n v="6720"/>
    <x v="9"/>
    <x v="78"/>
    <x v="23"/>
  </r>
  <r>
    <x v="65"/>
    <x v="4"/>
    <x v="2"/>
    <x v="16"/>
    <n v="210"/>
    <n v="1680"/>
    <n v="420"/>
    <n v="3360"/>
    <x v="2"/>
    <x v="79"/>
    <x v="19"/>
  </r>
  <r>
    <x v="66"/>
    <x v="6"/>
    <x v="2"/>
    <x v="8"/>
    <n v="210"/>
    <n v="2310"/>
    <n v="420"/>
    <n v="4620"/>
    <x v="6"/>
    <x v="80"/>
    <x v="40"/>
  </r>
  <r>
    <x v="67"/>
    <x v="7"/>
    <x v="1"/>
    <x v="13"/>
    <n v="115"/>
    <n v="1725"/>
    <n v="275"/>
    <n v="4125"/>
    <x v="7"/>
    <x v="81"/>
    <x v="28"/>
  </r>
  <r>
    <x v="47"/>
    <x v="9"/>
    <x v="0"/>
    <x v="2"/>
    <n v="210"/>
    <n v="1050"/>
    <n v="375"/>
    <n v="1875"/>
    <x v="5"/>
    <x v="82"/>
    <x v="34"/>
  </r>
  <r>
    <x v="68"/>
    <x v="1"/>
    <x v="1"/>
    <x v="5"/>
    <n v="115"/>
    <n v="1955"/>
    <n v="275"/>
    <n v="4675"/>
    <x v="5"/>
    <x v="83"/>
    <x v="18"/>
  </r>
  <r>
    <x v="69"/>
    <x v="8"/>
    <x v="0"/>
    <x v="3"/>
    <n v="210"/>
    <n v="2100"/>
    <n v="375"/>
    <n v="3750"/>
    <x v="3"/>
    <x v="84"/>
    <x v="34"/>
  </r>
  <r>
    <x v="8"/>
    <x v="8"/>
    <x v="0"/>
    <x v="3"/>
    <n v="210"/>
    <n v="2100"/>
    <n v="375"/>
    <n v="3750"/>
    <x v="1"/>
    <x v="85"/>
    <x v="13"/>
  </r>
  <r>
    <x v="3"/>
    <x v="7"/>
    <x v="1"/>
    <x v="14"/>
    <n v="115"/>
    <n v="690"/>
    <n v="275"/>
    <n v="1650"/>
    <x v="9"/>
    <x v="86"/>
    <x v="11"/>
  </r>
  <r>
    <x v="70"/>
    <x v="9"/>
    <x v="0"/>
    <x v="17"/>
    <n v="210"/>
    <n v="420"/>
    <n v="375"/>
    <n v="750"/>
    <x v="1"/>
    <x v="87"/>
    <x v="14"/>
  </r>
  <r>
    <x v="71"/>
    <x v="9"/>
    <x v="0"/>
    <x v="7"/>
    <n v="210"/>
    <n v="1890"/>
    <n v="375"/>
    <n v="3375"/>
    <x v="3"/>
    <x v="88"/>
    <x v="13"/>
  </r>
  <r>
    <x v="72"/>
    <x v="3"/>
    <x v="1"/>
    <x v="15"/>
    <n v="115"/>
    <n v="2185"/>
    <n v="275"/>
    <n v="5225"/>
    <x v="1"/>
    <x v="89"/>
    <x v="24"/>
  </r>
  <r>
    <x v="73"/>
    <x v="5"/>
    <x v="2"/>
    <x v="12"/>
    <n v="210"/>
    <n v="2940"/>
    <n v="420"/>
    <n v="5880"/>
    <x v="6"/>
    <x v="90"/>
    <x v="21"/>
  </r>
  <r>
    <x v="26"/>
    <x v="5"/>
    <x v="2"/>
    <x v="4"/>
    <n v="210"/>
    <n v="3360"/>
    <n v="420"/>
    <n v="6720"/>
    <x v="7"/>
    <x v="91"/>
    <x v="19"/>
  </r>
  <r>
    <x v="74"/>
    <x v="7"/>
    <x v="1"/>
    <x v="1"/>
    <n v="115"/>
    <n v="460"/>
    <n v="275"/>
    <n v="1100"/>
    <x v="8"/>
    <x v="92"/>
    <x v="34"/>
  </r>
  <r>
    <x v="3"/>
    <x v="7"/>
    <x v="1"/>
    <x v="3"/>
    <n v="115"/>
    <n v="1150"/>
    <n v="275"/>
    <n v="2750"/>
    <x v="8"/>
    <x v="93"/>
    <x v="10"/>
  </r>
  <r>
    <x v="37"/>
    <x v="3"/>
    <x v="1"/>
    <x v="3"/>
    <n v="115"/>
    <n v="1150"/>
    <n v="275"/>
    <n v="2750"/>
    <x v="4"/>
    <x v="94"/>
    <x v="41"/>
  </r>
  <r>
    <x v="54"/>
    <x v="1"/>
    <x v="1"/>
    <x v="0"/>
    <n v="115"/>
    <n v="345"/>
    <n v="275"/>
    <n v="825"/>
    <x v="1"/>
    <x v="95"/>
    <x v="42"/>
  </r>
  <r>
    <x v="75"/>
    <x v="2"/>
    <x v="1"/>
    <x v="17"/>
    <n v="115"/>
    <n v="230"/>
    <n v="275"/>
    <n v="550"/>
    <x v="7"/>
    <x v="96"/>
    <x v="13"/>
  </r>
  <r>
    <x v="76"/>
    <x v="0"/>
    <x v="0"/>
    <x v="11"/>
    <n v="210"/>
    <n v="3780"/>
    <n v="375"/>
    <n v="6750"/>
    <x v="8"/>
    <x v="97"/>
    <x v="42"/>
  </r>
  <r>
    <x v="45"/>
    <x v="1"/>
    <x v="1"/>
    <x v="1"/>
    <n v="115"/>
    <n v="460"/>
    <n v="275"/>
    <n v="1100"/>
    <x v="5"/>
    <x v="98"/>
    <x v="33"/>
  </r>
  <r>
    <x v="44"/>
    <x v="8"/>
    <x v="0"/>
    <x v="8"/>
    <n v="210"/>
    <n v="2310"/>
    <n v="375"/>
    <n v="4125"/>
    <x v="9"/>
    <x v="99"/>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E23EF6-7604-494D-A7DB-83FF871AAA4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E33" firstHeaderRow="1" firstDataRow="2" firstDataCol="1"/>
  <pivotFields count="14">
    <pivotField numFmtId="14" showAll="0">
      <items count="78">
        <item x="36"/>
        <item x="71"/>
        <item x="38"/>
        <item x="56"/>
        <item x="8"/>
        <item x="68"/>
        <item x="73"/>
        <item x="32"/>
        <item x="15"/>
        <item x="75"/>
        <item x="52"/>
        <item x="7"/>
        <item x="67"/>
        <item x="2"/>
        <item x="63"/>
        <item x="16"/>
        <item x="37"/>
        <item x="61"/>
        <item x="74"/>
        <item x="25"/>
        <item x="3"/>
        <item x="62"/>
        <item x="22"/>
        <item x="55"/>
        <item x="45"/>
        <item x="72"/>
        <item x="28"/>
        <item x="13"/>
        <item x="48"/>
        <item x="12"/>
        <item x="9"/>
        <item x="70"/>
        <item x="64"/>
        <item x="18"/>
        <item x="47"/>
        <item x="0"/>
        <item x="35"/>
        <item x="60"/>
        <item x="51"/>
        <item x="24"/>
        <item x="5"/>
        <item x="59"/>
        <item x="69"/>
        <item x="44"/>
        <item x="41"/>
        <item x="43"/>
        <item x="58"/>
        <item x="49"/>
        <item x="11"/>
        <item x="31"/>
        <item x="4"/>
        <item x="6"/>
        <item x="76"/>
        <item x="53"/>
        <item x="26"/>
        <item x="19"/>
        <item x="23"/>
        <item x="20"/>
        <item x="10"/>
        <item x="33"/>
        <item x="40"/>
        <item x="14"/>
        <item x="1"/>
        <item x="21"/>
        <item x="42"/>
        <item x="50"/>
        <item x="30"/>
        <item x="29"/>
        <item x="46"/>
        <item x="66"/>
        <item x="27"/>
        <item x="17"/>
        <item x="57"/>
        <item x="34"/>
        <item x="39"/>
        <item x="54"/>
        <item x="65"/>
        <item t="default"/>
      </items>
    </pivotField>
    <pivotField showAll="0"/>
    <pivotField axis="axisCol" showAll="0">
      <items count="4">
        <item x="1"/>
        <item x="0"/>
        <item x="2"/>
        <item t="default"/>
      </items>
    </pivotField>
    <pivotField showAll="0"/>
    <pivotField showAll="0"/>
    <pivotField numFmtId="164" showAll="0"/>
    <pivotField showAll="0"/>
    <pivotField dataField="1" numFmtId="164" showAll="0"/>
    <pivotField showAll="0"/>
    <pivotField showAll="0"/>
    <pivotField showAll="0"/>
    <pivotField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7">
    <i>
      <x v="1"/>
    </i>
    <i>
      <x v="2"/>
    </i>
    <i>
      <x v="3"/>
    </i>
    <i>
      <x v="4"/>
    </i>
    <i>
      <x v="5"/>
    </i>
    <i>
      <x v="6"/>
    </i>
    <i t="grand">
      <x/>
    </i>
  </rowItems>
  <colFields count="1">
    <field x="2"/>
  </colFields>
  <colItems count="4">
    <i>
      <x/>
    </i>
    <i>
      <x v="1"/>
    </i>
    <i>
      <x v="2"/>
    </i>
    <i t="grand">
      <x/>
    </i>
  </colItems>
  <dataFields count="1">
    <dataField name="Sum of Total Sales" fld="7" baseField="0" baseItem="0" numFmtId="165"/>
  </dataFields>
  <formats count="1">
    <format dxfId="1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64A3AD-B5A9-4C49-9E66-97217F994B3B}"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6" firstHeaderRow="1" firstDataRow="1" firstDataCol="1"/>
  <pivotFields count="14">
    <pivotField numFmtId="14" showAll="0">
      <items count="78">
        <item x="36"/>
        <item x="71"/>
        <item x="38"/>
        <item x="56"/>
        <item x="8"/>
        <item x="68"/>
        <item x="73"/>
        <item x="32"/>
        <item x="15"/>
        <item x="75"/>
        <item x="52"/>
        <item x="7"/>
        <item x="67"/>
        <item x="2"/>
        <item x="63"/>
        <item x="16"/>
        <item x="37"/>
        <item x="61"/>
        <item x="74"/>
        <item x="25"/>
        <item x="3"/>
        <item x="62"/>
        <item x="22"/>
        <item x="55"/>
        <item x="45"/>
        <item x="72"/>
        <item x="28"/>
        <item x="13"/>
        <item x="48"/>
        <item x="12"/>
        <item x="9"/>
        <item x="70"/>
        <item x="64"/>
        <item x="18"/>
        <item x="47"/>
        <item x="0"/>
        <item x="35"/>
        <item x="60"/>
        <item x="51"/>
        <item x="24"/>
        <item x="5"/>
        <item x="59"/>
        <item x="69"/>
        <item x="44"/>
        <item x="41"/>
        <item x="43"/>
        <item x="58"/>
        <item x="49"/>
        <item x="11"/>
        <item x="31"/>
        <item x="4"/>
        <item x="6"/>
        <item x="76"/>
        <item x="53"/>
        <item x="26"/>
        <item x="19"/>
        <item x="23"/>
        <item x="20"/>
        <item x="10"/>
        <item x="33"/>
        <item x="40"/>
        <item x="14"/>
        <item x="1"/>
        <item x="21"/>
        <item x="42"/>
        <item x="50"/>
        <item x="30"/>
        <item x="29"/>
        <item x="46"/>
        <item x="66"/>
        <item x="27"/>
        <item x="17"/>
        <item x="57"/>
        <item x="34"/>
        <item x="39"/>
        <item x="54"/>
        <item x="65"/>
        <item t="default"/>
      </items>
    </pivotField>
    <pivotField showAll="0"/>
    <pivotField axis="axisRow" showAll="0">
      <items count="4">
        <item sd="0" x="1"/>
        <item sd="0" x="0"/>
        <item sd="0" x="2"/>
        <item t="default"/>
      </items>
    </pivotField>
    <pivotField showAll="0"/>
    <pivotField showAll="0"/>
    <pivotField numFmtId="164" showAll="0"/>
    <pivotField showAll="0"/>
    <pivotField numFmtId="164" showAll="0"/>
    <pivotField showAll="0"/>
    <pivotField showAll="0"/>
    <pivotField showAll="0"/>
    <pivotField dataField="1"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x v="2"/>
    </i>
  </rowItems>
  <colItems count="1">
    <i/>
  </colItems>
  <dataFields count="1">
    <dataField name="Sum of Total Profit" fld="11" baseField="2" baseItem="0" numFmtId="165"/>
  </dataFields>
  <formats count="1">
    <format dxfId="134">
      <pivotArea outline="0" collapsedLevelsAreSubtotals="1" fieldPosition="0"/>
    </format>
  </format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0"/>
          </reference>
        </references>
      </pivotArea>
    </chartFormat>
    <chartFormat chart="3" format="10">
      <pivotArea type="data" outline="0" fieldPosition="0">
        <references count="2">
          <reference field="4294967294" count="1" selected="0">
            <x v="0"/>
          </reference>
          <reference field="2" count="1" selected="0">
            <x v="1"/>
          </reference>
        </references>
      </pivotArea>
    </chartFormat>
    <chartFormat chart="3"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97EB89-41AF-4EA9-A0B7-E7FA4D4CBD55}" name="PivotTable14"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6">
  <location ref="I12:J13" firstHeaderRow="1" firstDataRow="1" firstDataCol="1"/>
  <pivotFields count="14">
    <pivotField numFmtId="14" showAll="0">
      <items count="78">
        <item x="36"/>
        <item x="71"/>
        <item x="38"/>
        <item x="56"/>
        <item x="8"/>
        <item x="68"/>
        <item x="73"/>
        <item x="32"/>
        <item x="15"/>
        <item x="75"/>
        <item x="52"/>
        <item x="7"/>
        <item x="67"/>
        <item x="2"/>
        <item x="63"/>
        <item x="16"/>
        <item x="37"/>
        <item x="61"/>
        <item x="74"/>
        <item x="25"/>
        <item x="3"/>
        <item x="62"/>
        <item x="22"/>
        <item x="55"/>
        <item x="45"/>
        <item x="72"/>
        <item x="28"/>
        <item x="13"/>
        <item x="48"/>
        <item x="12"/>
        <item x="9"/>
        <item x="70"/>
        <item x="64"/>
        <item x="18"/>
        <item x="47"/>
        <item x="0"/>
        <item x="35"/>
        <item x="60"/>
        <item x="51"/>
        <item x="24"/>
        <item x="5"/>
        <item x="59"/>
        <item x="69"/>
        <item x="44"/>
        <item x="41"/>
        <item x="43"/>
        <item x="58"/>
        <item x="49"/>
        <item x="11"/>
        <item x="31"/>
        <item x="4"/>
        <item x="6"/>
        <item x="76"/>
        <item x="53"/>
        <item x="26"/>
        <item x="19"/>
        <item x="23"/>
        <item x="20"/>
        <item x="10"/>
        <item x="33"/>
        <item x="40"/>
        <item x="14"/>
        <item x="1"/>
        <item x="21"/>
        <item x="42"/>
        <item x="50"/>
        <item x="30"/>
        <item x="29"/>
        <item x="46"/>
        <item x="66"/>
        <item x="27"/>
        <item x="17"/>
        <item x="57"/>
        <item x="34"/>
        <item x="39"/>
        <item x="54"/>
        <item x="65"/>
        <item t="default"/>
      </items>
    </pivotField>
    <pivotField showAll="0"/>
    <pivotField showAll="0">
      <items count="4">
        <item x="1"/>
        <item x="0"/>
        <item x="2"/>
        <item t="default"/>
      </items>
    </pivotField>
    <pivotField showAll="0"/>
    <pivotField showAll="0"/>
    <pivotField numFmtId="164" showAll="0"/>
    <pivotField showAll="0"/>
    <pivotField dataField="1" numFmtId="164" showAll="0"/>
    <pivotField axis="axisRow" showAll="0" sortType="descending">
      <items count="11">
        <item h="1" x="3"/>
        <item h="1" x="7"/>
        <item h="1" x="6"/>
        <item h="1" x="0"/>
        <item h="1" x="4"/>
        <item h="1" x="5"/>
        <item x="9"/>
        <item h="1" x="1"/>
        <item h="1" x="2"/>
        <item h="1" x="8"/>
        <item t="default"/>
      </items>
      <autoSortScope>
        <pivotArea dataOnly="0" outline="0" fieldPosition="0">
          <references count="1">
            <reference field="4294967294" count="1" selected="0">
              <x v="0"/>
            </reference>
          </references>
        </pivotArea>
      </autoSortScope>
    </pivotField>
    <pivotField showAll="0"/>
    <pivotField showAll="0"/>
    <pivotField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1">
    <i>
      <x v="6"/>
    </i>
  </rowItems>
  <colItems count="1">
    <i/>
  </colItems>
  <dataFields count="1">
    <dataField name="Sum of Total Sales" fld="7" baseField="0" baseItem="0" numFmtId="165"/>
  </dataFields>
  <formats count="5">
    <format dxfId="139">
      <pivotArea type="all" dataOnly="0" outline="0" fieldPosition="0"/>
    </format>
    <format dxfId="138">
      <pivotArea outline="0" collapsedLevelsAreSubtotals="1" fieldPosition="0"/>
    </format>
    <format dxfId="137">
      <pivotArea field="8" type="button" dataOnly="0" labelOnly="1" outline="0" axis="axisRow" fieldPosition="0"/>
    </format>
    <format dxfId="136">
      <pivotArea dataOnly="0" labelOnly="1" fieldPosition="0">
        <references count="1">
          <reference field="8" count="0"/>
        </references>
      </pivotArea>
    </format>
    <format dxfId="13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03E024-3C8B-4678-9578-7175028959B6}" name="PivotTable12"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6">
  <location ref="I3:I4" firstHeaderRow="1" firstDataRow="1" firstDataCol="0"/>
  <pivotFields count="14">
    <pivotField numFmtId="14" showAll="0">
      <items count="78">
        <item x="36"/>
        <item x="71"/>
        <item x="38"/>
        <item x="56"/>
        <item x="8"/>
        <item x="68"/>
        <item x="73"/>
        <item x="32"/>
        <item x="15"/>
        <item x="75"/>
        <item x="52"/>
        <item x="7"/>
        <item x="67"/>
        <item x="2"/>
        <item x="63"/>
        <item x="16"/>
        <item x="37"/>
        <item x="61"/>
        <item x="74"/>
        <item x="25"/>
        <item x="3"/>
        <item x="62"/>
        <item x="22"/>
        <item x="55"/>
        <item x="45"/>
        <item x="72"/>
        <item x="28"/>
        <item x="13"/>
        <item x="48"/>
        <item x="12"/>
        <item x="9"/>
        <item x="70"/>
        <item x="64"/>
        <item x="18"/>
        <item x="47"/>
        <item x="0"/>
        <item x="35"/>
        <item x="60"/>
        <item x="51"/>
        <item x="24"/>
        <item x="5"/>
        <item x="59"/>
        <item x="69"/>
        <item x="44"/>
        <item x="41"/>
        <item x="43"/>
        <item x="58"/>
        <item x="49"/>
        <item x="11"/>
        <item x="31"/>
        <item x="4"/>
        <item x="6"/>
        <item x="76"/>
        <item x="53"/>
        <item x="26"/>
        <item x="19"/>
        <item x="23"/>
        <item x="20"/>
        <item x="10"/>
        <item x="33"/>
        <item x="40"/>
        <item x="14"/>
        <item x="1"/>
        <item x="21"/>
        <item x="42"/>
        <item x="50"/>
        <item x="30"/>
        <item x="29"/>
        <item x="46"/>
        <item x="66"/>
        <item x="27"/>
        <item x="17"/>
        <item x="57"/>
        <item x="34"/>
        <item x="39"/>
        <item x="54"/>
        <item x="65"/>
        <item t="default"/>
      </items>
    </pivotField>
    <pivotField showAll="0"/>
    <pivotField showAll="0">
      <items count="4">
        <item x="1"/>
        <item x="0"/>
        <item x="2"/>
        <item t="default"/>
      </items>
    </pivotField>
    <pivotField showAll="0"/>
    <pivotField showAll="0"/>
    <pivotField numFmtId="164" showAll="0"/>
    <pivotField showAll="0"/>
    <pivotField numFmtId="164" showAll="0"/>
    <pivotField showAll="0"/>
    <pivotField showAll="0"/>
    <pivotField showAll="0"/>
    <pivotField dataField="1"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Sum of Total Profit" fld="11" baseField="0" baseItem="0" numFmtId="165"/>
  </dataFields>
  <formats count="1">
    <format dxfId="140">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4A19B3-826B-49AB-9CA0-8C347144958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7:B48" firstHeaderRow="1" firstDataRow="1" firstDataCol="1"/>
  <pivotFields count="14">
    <pivotField numFmtId="14" showAll="0">
      <items count="78">
        <item x="36"/>
        <item x="71"/>
        <item x="38"/>
        <item x="56"/>
        <item x="8"/>
        <item x="68"/>
        <item x="73"/>
        <item x="32"/>
        <item x="15"/>
        <item x="75"/>
        <item x="52"/>
        <item x="7"/>
        <item x="67"/>
        <item x="2"/>
        <item x="63"/>
        <item x="16"/>
        <item x="37"/>
        <item x="61"/>
        <item x="74"/>
        <item x="25"/>
        <item x="3"/>
        <item x="62"/>
        <item x="22"/>
        <item x="55"/>
        <item x="45"/>
        <item x="72"/>
        <item x="28"/>
        <item x="13"/>
        <item x="48"/>
        <item x="12"/>
        <item x="9"/>
        <item x="70"/>
        <item x="64"/>
        <item x="18"/>
        <item x="47"/>
        <item x="0"/>
        <item x="35"/>
        <item x="60"/>
        <item x="51"/>
        <item x="24"/>
        <item x="5"/>
        <item x="59"/>
        <item x="69"/>
        <item x="44"/>
        <item x="41"/>
        <item x="43"/>
        <item x="58"/>
        <item x="49"/>
        <item x="11"/>
        <item x="31"/>
        <item x="4"/>
        <item x="6"/>
        <item x="76"/>
        <item x="53"/>
        <item x="26"/>
        <item x="19"/>
        <item x="23"/>
        <item x="20"/>
        <item x="10"/>
        <item x="33"/>
        <item x="40"/>
        <item x="14"/>
        <item x="1"/>
        <item x="21"/>
        <item x="42"/>
        <item x="50"/>
        <item x="30"/>
        <item x="29"/>
        <item x="46"/>
        <item x="66"/>
        <item x="27"/>
        <item x="17"/>
        <item x="57"/>
        <item x="34"/>
        <item x="39"/>
        <item x="54"/>
        <item x="65"/>
        <item t="default"/>
      </items>
    </pivotField>
    <pivotField axis="axisRow" showAll="0">
      <items count="11">
        <item x="8"/>
        <item x="4"/>
        <item x="9"/>
        <item x="1"/>
        <item x="2"/>
        <item x="3"/>
        <item x="5"/>
        <item x="0"/>
        <item x="7"/>
        <item x="6"/>
        <item t="default"/>
      </items>
    </pivotField>
    <pivotField showAll="0">
      <items count="4">
        <item x="1"/>
        <item x="0"/>
        <item x="2"/>
        <item t="default"/>
      </items>
    </pivotField>
    <pivotField dataField="1" showAll="0">
      <items count="20">
        <item x="18"/>
        <item x="17"/>
        <item x="0"/>
        <item x="1"/>
        <item x="2"/>
        <item x="14"/>
        <item x="6"/>
        <item x="16"/>
        <item x="7"/>
        <item x="3"/>
        <item x="8"/>
        <item x="9"/>
        <item x="10"/>
        <item x="12"/>
        <item x="13"/>
        <item x="4"/>
        <item x="5"/>
        <item x="11"/>
        <item x="15"/>
        <item t="default"/>
      </items>
    </pivotField>
    <pivotField showAll="0"/>
    <pivotField numFmtId="164" showAll="0"/>
    <pivotField showAll="0"/>
    <pivotField numFmtId="164" showAll="0"/>
    <pivotField showAll="0"/>
    <pivotField showAll="0"/>
    <pivotField showAll="0">
      <items count="44">
        <item x="24"/>
        <item x="20"/>
        <item x="28"/>
        <item x="42"/>
        <item x="9"/>
        <item x="36"/>
        <item x="35"/>
        <item x="25"/>
        <item x="27"/>
        <item x="22"/>
        <item x="12"/>
        <item x="14"/>
        <item x="31"/>
        <item x="1"/>
        <item x="10"/>
        <item x="21"/>
        <item x="7"/>
        <item x="33"/>
        <item x="0"/>
        <item x="16"/>
        <item x="8"/>
        <item x="2"/>
        <item x="39"/>
        <item x="34"/>
        <item x="38"/>
        <item x="6"/>
        <item x="40"/>
        <item x="29"/>
        <item x="15"/>
        <item x="5"/>
        <item x="30"/>
        <item x="41"/>
        <item x="26"/>
        <item x="13"/>
        <item x="23"/>
        <item x="4"/>
        <item x="17"/>
        <item x="32"/>
        <item x="19"/>
        <item x="37"/>
        <item x="11"/>
        <item x="3"/>
        <item x="18"/>
        <item t="default"/>
      </items>
    </pivotField>
    <pivotField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11">
    <i>
      <x/>
    </i>
    <i>
      <x v="1"/>
    </i>
    <i>
      <x v="2"/>
    </i>
    <i>
      <x v="3"/>
    </i>
    <i>
      <x v="4"/>
    </i>
    <i>
      <x v="5"/>
    </i>
    <i>
      <x v="6"/>
    </i>
    <i>
      <x v="7"/>
    </i>
    <i>
      <x v="8"/>
    </i>
    <i>
      <x v="9"/>
    </i>
    <i t="grand">
      <x/>
    </i>
  </rowItems>
  <colItems count="1">
    <i/>
  </colItems>
  <dataFields count="1">
    <dataField name="Sum of Quantity" fld="3"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47042E-C115-4307-B5C2-9346D8B4EBD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E3:G14" firstHeaderRow="0" firstDataRow="1" firstDataCol="1"/>
  <pivotFields count="14">
    <pivotField numFmtId="14" showAll="0">
      <items count="78">
        <item x="36"/>
        <item x="71"/>
        <item x="38"/>
        <item x="56"/>
        <item x="8"/>
        <item x="68"/>
        <item x="73"/>
        <item x="32"/>
        <item x="15"/>
        <item x="75"/>
        <item x="52"/>
        <item x="7"/>
        <item x="67"/>
        <item x="2"/>
        <item x="63"/>
        <item x="16"/>
        <item x="37"/>
        <item x="61"/>
        <item x="74"/>
        <item x="25"/>
        <item x="3"/>
        <item x="62"/>
        <item x="22"/>
        <item x="55"/>
        <item x="45"/>
        <item x="72"/>
        <item x="28"/>
        <item x="13"/>
        <item x="48"/>
        <item x="12"/>
        <item x="9"/>
        <item x="70"/>
        <item x="64"/>
        <item x="18"/>
        <item x="47"/>
        <item x="0"/>
        <item x="35"/>
        <item x="60"/>
        <item x="51"/>
        <item x="24"/>
        <item x="5"/>
        <item x="59"/>
        <item x="69"/>
        <item x="44"/>
        <item x="41"/>
        <item x="43"/>
        <item x="58"/>
        <item x="49"/>
        <item x="11"/>
        <item x="31"/>
        <item x="4"/>
        <item x="6"/>
        <item x="76"/>
        <item x="53"/>
        <item x="26"/>
        <item x="19"/>
        <item x="23"/>
        <item x="20"/>
        <item x="10"/>
        <item x="33"/>
        <item x="40"/>
        <item x="14"/>
        <item x="1"/>
        <item x="21"/>
        <item x="42"/>
        <item x="50"/>
        <item x="30"/>
        <item x="29"/>
        <item x="46"/>
        <item x="66"/>
        <item x="27"/>
        <item x="17"/>
        <item x="57"/>
        <item x="34"/>
        <item x="39"/>
        <item x="54"/>
        <item x="65"/>
        <item t="default"/>
      </items>
    </pivotField>
    <pivotField axis="axisRow" showAll="0" sortType="ascending">
      <items count="11">
        <item x="6"/>
        <item x="7"/>
        <item x="0"/>
        <item x="5"/>
        <item x="3"/>
        <item x="2"/>
        <item x="1"/>
        <item x="9"/>
        <item x="4"/>
        <item x="8"/>
        <item t="default"/>
      </items>
      <autoSortScope>
        <pivotArea dataOnly="0" outline="0" fieldPosition="0">
          <references count="1">
            <reference field="4294967294" count="1" selected="0">
              <x v="1"/>
            </reference>
          </references>
        </pivotArea>
      </autoSortScope>
    </pivotField>
    <pivotField showAll="0">
      <items count="4">
        <item x="1"/>
        <item x="0"/>
        <item x="2"/>
        <item t="default"/>
      </items>
    </pivotField>
    <pivotField showAll="0"/>
    <pivotField showAll="0"/>
    <pivotField numFmtId="164" showAll="0"/>
    <pivotField showAll="0"/>
    <pivotField dataField="1" numFmtId="164" showAll="0"/>
    <pivotField showAll="0"/>
    <pivotField showAll="0"/>
    <pivotField showAll="0"/>
    <pivotField dataField="1"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7"/>
    </i>
    <i>
      <x v="6"/>
    </i>
    <i>
      <x v="8"/>
    </i>
    <i>
      <x v="5"/>
    </i>
    <i>
      <x v="4"/>
    </i>
    <i>
      <x v="2"/>
    </i>
    <i>
      <x v="1"/>
    </i>
    <i>
      <x/>
    </i>
    <i>
      <x v="9"/>
    </i>
    <i>
      <x v="3"/>
    </i>
    <i t="grand">
      <x/>
    </i>
  </rowItems>
  <colFields count="1">
    <field x="-2"/>
  </colFields>
  <colItems count="2">
    <i>
      <x/>
    </i>
    <i i="1">
      <x v="1"/>
    </i>
  </colItems>
  <dataFields count="2">
    <dataField name="Sum of Total Profit" fld="11" baseField="0" baseItem="0" numFmtId="164"/>
    <dataField name="Sum of Total Sales" fld="7" baseField="0" baseItem="0" numFmtId="164"/>
  </dataFields>
  <formats count="2">
    <format dxfId="142">
      <pivotArea outline="0" collapsedLevelsAreSubtotals="1" fieldPosition="0">
        <references count="1">
          <reference field="4294967294" count="1" selected="0">
            <x v="1"/>
          </reference>
        </references>
      </pivotArea>
    </format>
    <format dxfId="141">
      <pivotArea outline="0" collapsedLevelsAreSubtotals="1" fieldPosition="0"/>
    </format>
  </formats>
  <chartFormats count="2">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143F40-4FC2-4D7C-97A0-C21B510843F3}"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53:C57" firstHeaderRow="0" firstDataRow="1" firstDataCol="1"/>
  <pivotFields count="14">
    <pivotField numFmtId="14" showAll="0">
      <items count="78">
        <item x="36"/>
        <item x="71"/>
        <item x="38"/>
        <item x="56"/>
        <item x="8"/>
        <item x="68"/>
        <item x="73"/>
        <item x="32"/>
        <item x="15"/>
        <item x="75"/>
        <item x="52"/>
        <item x="7"/>
        <item x="67"/>
        <item x="2"/>
        <item x="63"/>
        <item x="16"/>
        <item x="37"/>
        <item x="61"/>
        <item x="74"/>
        <item x="25"/>
        <item x="3"/>
        <item x="62"/>
        <item x="22"/>
        <item x="55"/>
        <item x="45"/>
        <item x="72"/>
        <item x="28"/>
        <item x="13"/>
        <item x="48"/>
        <item x="12"/>
        <item x="9"/>
        <item x="70"/>
        <item x="64"/>
        <item x="18"/>
        <item x="47"/>
        <item x="0"/>
        <item x="35"/>
        <item x="60"/>
        <item x="51"/>
        <item x="24"/>
        <item x="5"/>
        <item x="59"/>
        <item x="69"/>
        <item x="44"/>
        <item x="41"/>
        <item x="43"/>
        <item x="58"/>
        <item x="49"/>
        <item x="11"/>
        <item x="31"/>
        <item x="4"/>
        <item x="6"/>
        <item x="76"/>
        <item x="53"/>
        <item x="26"/>
        <item x="19"/>
        <item x="23"/>
        <item x="20"/>
        <item x="10"/>
        <item x="33"/>
        <item x="40"/>
        <item x="14"/>
        <item x="1"/>
        <item x="21"/>
        <item x="42"/>
        <item x="50"/>
        <item x="30"/>
        <item x="29"/>
        <item x="46"/>
        <item x="66"/>
        <item x="27"/>
        <item x="17"/>
        <item x="57"/>
        <item x="34"/>
        <item x="39"/>
        <item x="54"/>
        <item x="65"/>
        <item t="default"/>
      </items>
    </pivotField>
    <pivotField showAll="0">
      <items count="11">
        <item x="6"/>
        <item x="7"/>
        <item x="0"/>
        <item x="5"/>
        <item x="3"/>
        <item x="2"/>
        <item x="1"/>
        <item x="9"/>
        <item x="4"/>
        <item x="8"/>
        <item t="default"/>
      </items>
    </pivotField>
    <pivotField axis="axisRow" showAll="0">
      <items count="4">
        <item x="1"/>
        <item x="0"/>
        <item x="2"/>
        <item t="default"/>
      </items>
    </pivotField>
    <pivotField showAll="0"/>
    <pivotField showAll="0"/>
    <pivotField dataField="1" numFmtId="164" showAll="0"/>
    <pivotField showAll="0"/>
    <pivotField numFmtId="164" showAll="0"/>
    <pivotField showAll="0"/>
    <pivotField showAll="0"/>
    <pivotField showAll="0"/>
    <pivotField dataField="1"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Fields count="1">
    <field x="-2"/>
  </colFields>
  <colItems count="2">
    <i>
      <x/>
    </i>
    <i i="1">
      <x v="1"/>
    </i>
  </colItems>
  <dataFields count="2">
    <dataField name="Sum of Total Cost" fld="5" baseField="0" baseItem="0"/>
    <dataField name="Sum of Total Profit" fld="11" baseField="0" baseItem="0" numFmtId="164"/>
  </dataFields>
  <chartFormats count="3">
    <chartFormat chart="9" format="5"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ACFBED1-FC48-458D-A155-1EC3CA4269C0}"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8">
  <location ref="A12:B19" firstHeaderRow="1" firstDataRow="1" firstDataCol="1"/>
  <pivotFields count="14">
    <pivotField numFmtId="14" showAll="0">
      <items count="78">
        <item x="36"/>
        <item x="71"/>
        <item x="38"/>
        <item x="56"/>
        <item x="8"/>
        <item x="68"/>
        <item x="73"/>
        <item x="32"/>
        <item x="15"/>
        <item x="75"/>
        <item x="52"/>
        <item x="7"/>
        <item x="67"/>
        <item x="2"/>
        <item x="63"/>
        <item x="16"/>
        <item x="37"/>
        <item x="61"/>
        <item x="74"/>
        <item x="25"/>
        <item x="3"/>
        <item x="62"/>
        <item x="22"/>
        <item x="55"/>
        <item x="45"/>
        <item x="72"/>
        <item x="28"/>
        <item x="13"/>
        <item x="48"/>
        <item x="12"/>
        <item x="9"/>
        <item x="70"/>
        <item x="64"/>
        <item x="18"/>
        <item x="47"/>
        <item x="0"/>
        <item x="35"/>
        <item x="60"/>
        <item x="51"/>
        <item x="24"/>
        <item x="5"/>
        <item x="59"/>
        <item x="69"/>
        <item x="44"/>
        <item x="41"/>
        <item x="43"/>
        <item x="58"/>
        <item x="49"/>
        <item x="11"/>
        <item x="31"/>
        <item x="4"/>
        <item x="6"/>
        <item x="76"/>
        <item x="53"/>
        <item x="26"/>
        <item x="19"/>
        <item x="23"/>
        <item x="20"/>
        <item x="10"/>
        <item x="33"/>
        <item x="40"/>
        <item x="14"/>
        <item x="1"/>
        <item x="21"/>
        <item x="42"/>
        <item x="50"/>
        <item x="30"/>
        <item x="29"/>
        <item x="46"/>
        <item x="66"/>
        <item x="27"/>
        <item x="17"/>
        <item x="57"/>
        <item x="34"/>
        <item x="39"/>
        <item x="54"/>
        <item x="65"/>
        <item t="default"/>
      </items>
    </pivotField>
    <pivotField showAll="0"/>
    <pivotField showAll="0">
      <items count="4">
        <item x="1"/>
        <item x="0"/>
        <item x="2"/>
        <item t="default"/>
      </items>
    </pivotField>
    <pivotField showAll="0"/>
    <pivotField showAll="0"/>
    <pivotField numFmtId="164" showAll="0"/>
    <pivotField showAll="0"/>
    <pivotField numFmtId="164" showAll="0"/>
    <pivotField showAll="0"/>
    <pivotField showAll="0"/>
    <pivotField showAll="0"/>
    <pivotField dataField="1"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7">
    <i>
      <x v="1"/>
    </i>
    <i>
      <x v="2"/>
    </i>
    <i>
      <x v="3"/>
    </i>
    <i>
      <x v="4"/>
    </i>
    <i>
      <x v="5"/>
    </i>
    <i>
      <x v="6"/>
    </i>
    <i t="grand">
      <x/>
    </i>
  </rowItems>
  <colItems count="1">
    <i/>
  </colItems>
  <dataFields count="1">
    <dataField name="Sum of Total Profit" fld="11" baseField="0" baseItem="0" numFmtId="165"/>
  </dataFields>
  <formats count="1">
    <format dxfId="143">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5956539-17A8-4583-899F-11510488E0E0}" name="PivotTable13"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6">
  <location ref="I8:I9" firstHeaderRow="1" firstDataRow="1" firstDataCol="0"/>
  <pivotFields count="14">
    <pivotField numFmtId="14" showAll="0">
      <items count="78">
        <item x="36"/>
        <item x="71"/>
        <item x="38"/>
        <item x="56"/>
        <item x="8"/>
        <item x="68"/>
        <item x="73"/>
        <item x="32"/>
        <item x="15"/>
        <item x="75"/>
        <item x="52"/>
        <item x="7"/>
        <item x="67"/>
        <item x="2"/>
        <item x="63"/>
        <item x="16"/>
        <item x="37"/>
        <item x="61"/>
        <item x="74"/>
        <item x="25"/>
        <item x="3"/>
        <item x="62"/>
        <item x="22"/>
        <item x="55"/>
        <item x="45"/>
        <item x="72"/>
        <item x="28"/>
        <item x="13"/>
        <item x="48"/>
        <item x="12"/>
        <item x="9"/>
        <item x="70"/>
        <item x="64"/>
        <item x="18"/>
        <item x="47"/>
        <item x="0"/>
        <item x="35"/>
        <item x="60"/>
        <item x="51"/>
        <item x="24"/>
        <item x="5"/>
        <item x="59"/>
        <item x="69"/>
        <item x="44"/>
        <item x="41"/>
        <item x="43"/>
        <item x="58"/>
        <item x="49"/>
        <item x="11"/>
        <item x="31"/>
        <item x="4"/>
        <item x="6"/>
        <item x="76"/>
        <item x="53"/>
        <item x="26"/>
        <item x="19"/>
        <item x="23"/>
        <item x="20"/>
        <item x="10"/>
        <item x="33"/>
        <item x="40"/>
        <item x="14"/>
        <item x="1"/>
        <item x="21"/>
        <item x="42"/>
        <item x="50"/>
        <item x="30"/>
        <item x="29"/>
        <item x="46"/>
        <item x="66"/>
        <item x="27"/>
        <item x="17"/>
        <item x="57"/>
        <item x="34"/>
        <item x="39"/>
        <item x="54"/>
        <item x="65"/>
        <item t="default"/>
      </items>
    </pivotField>
    <pivotField showAll="0"/>
    <pivotField showAll="0">
      <items count="4">
        <item x="1"/>
        <item x="0"/>
        <item x="2"/>
        <item t="default"/>
      </items>
    </pivotField>
    <pivotField showAll="0"/>
    <pivotField showAll="0"/>
    <pivotField numFmtId="164" showAll="0"/>
    <pivotField showAll="0"/>
    <pivotField dataField="1" numFmtId="164" showAll="0"/>
    <pivotField showAll="0"/>
    <pivotField showAll="0"/>
    <pivotField showAll="0"/>
    <pivotField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Sum of Total Sales" fld="7" baseField="0" baseItem="0" numFmtId="165"/>
  </dataFields>
  <formats count="3">
    <format dxfId="146">
      <pivotArea type="all" dataOnly="0" outline="0" fieldPosition="0"/>
    </format>
    <format dxfId="145">
      <pivotArea outline="0" collapsedLevelsAreSubtotals="1" fieldPosition="0"/>
    </format>
    <format dxfId="1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0ED58F9-10CA-4889-84D4-C9EE1321E89A}"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I16:J116" firstHeaderRow="1" firstDataRow="1" firstDataCol="1"/>
  <pivotFields count="14">
    <pivotField numFmtId="14" showAll="0">
      <items count="78">
        <item x="36"/>
        <item x="71"/>
        <item x="38"/>
        <item x="56"/>
        <item x="8"/>
        <item x="68"/>
        <item x="73"/>
        <item x="32"/>
        <item x="15"/>
        <item x="75"/>
        <item x="52"/>
        <item x="7"/>
        <item x="67"/>
        <item x="2"/>
        <item x="63"/>
        <item x="16"/>
        <item x="37"/>
        <item x="61"/>
        <item x="74"/>
        <item x="25"/>
        <item x="3"/>
        <item x="62"/>
        <item x="22"/>
        <item x="55"/>
        <item x="45"/>
        <item x="72"/>
        <item x="28"/>
        <item x="13"/>
        <item x="48"/>
        <item x="12"/>
        <item x="9"/>
        <item x="70"/>
        <item x="64"/>
        <item x="18"/>
        <item x="47"/>
        <item x="0"/>
        <item x="35"/>
        <item x="60"/>
        <item x="51"/>
        <item x="24"/>
        <item x="5"/>
        <item x="59"/>
        <item x="69"/>
        <item x="44"/>
        <item x="41"/>
        <item x="43"/>
        <item x="58"/>
        <item x="49"/>
        <item x="11"/>
        <item x="31"/>
        <item x="4"/>
        <item x="6"/>
        <item x="76"/>
        <item x="53"/>
        <item x="26"/>
        <item x="19"/>
        <item x="23"/>
        <item x="20"/>
        <item x="10"/>
        <item x="33"/>
        <item x="40"/>
        <item x="14"/>
        <item x="1"/>
        <item x="21"/>
        <item x="42"/>
        <item x="50"/>
        <item x="30"/>
        <item x="29"/>
        <item x="46"/>
        <item x="66"/>
        <item x="27"/>
        <item x="17"/>
        <item x="57"/>
        <item x="34"/>
        <item x="39"/>
        <item x="54"/>
        <item x="65"/>
        <item t="default"/>
      </items>
    </pivotField>
    <pivotField showAll="0">
      <items count="11">
        <item x="6"/>
        <item x="7"/>
        <item x="0"/>
        <item x="5"/>
        <item x="3"/>
        <item x="2"/>
        <item x="1"/>
        <item x="9"/>
        <item x="4"/>
        <item x="8"/>
        <item t="default"/>
      </items>
    </pivotField>
    <pivotField showAll="0">
      <items count="4">
        <item x="1"/>
        <item x="0"/>
        <item x="2"/>
        <item t="default"/>
      </items>
    </pivotField>
    <pivotField showAll="0"/>
    <pivotField showAll="0"/>
    <pivotField numFmtId="164" showAll="0"/>
    <pivotField showAll="0"/>
    <pivotField numFmtId="164" showAll="0"/>
    <pivotField showAll="0"/>
    <pivotField axis="axisRow" showAll="0" sortType="descending">
      <items count="101">
        <item x="25"/>
        <item x="13"/>
        <item x="62"/>
        <item x="36"/>
        <item x="65"/>
        <item x="53"/>
        <item x="15"/>
        <item x="47"/>
        <item x="4"/>
        <item x="48"/>
        <item x="12"/>
        <item x="21"/>
        <item x="73"/>
        <item x="89"/>
        <item x="38"/>
        <item x="45"/>
        <item x="34"/>
        <item x="51"/>
        <item x="31"/>
        <item x="69"/>
        <item x="86"/>
        <item x="30"/>
        <item x="1"/>
        <item x="81"/>
        <item x="74"/>
        <item x="46"/>
        <item x="6"/>
        <item x="88"/>
        <item x="80"/>
        <item x="54"/>
        <item x="95"/>
        <item x="99"/>
        <item x="14"/>
        <item x="92"/>
        <item x="33"/>
        <item x="40"/>
        <item x="23"/>
        <item x="0"/>
        <item x="8"/>
        <item x="43"/>
        <item x="7"/>
        <item x="42"/>
        <item x="16"/>
        <item x="41"/>
        <item x="3"/>
        <item x="49"/>
        <item x="85"/>
        <item x="90"/>
        <item x="50"/>
        <item x="28"/>
        <item x="67"/>
        <item x="39"/>
        <item x="70"/>
        <item x="66"/>
        <item x="79"/>
        <item x="27"/>
        <item x="17"/>
        <item x="24"/>
        <item x="59"/>
        <item x="93"/>
        <item x="78"/>
        <item x="68"/>
        <item x="57"/>
        <item x="71"/>
        <item x="63"/>
        <item x="84"/>
        <item x="87"/>
        <item x="94"/>
        <item x="56"/>
        <item x="77"/>
        <item x="26"/>
        <item x="22"/>
        <item x="11"/>
        <item x="20"/>
        <item x="55"/>
        <item x="64"/>
        <item x="19"/>
        <item x="5"/>
        <item x="76"/>
        <item x="97"/>
        <item x="83"/>
        <item x="52"/>
        <item x="32"/>
        <item x="10"/>
        <item x="44"/>
        <item x="18"/>
        <item x="9"/>
        <item x="72"/>
        <item x="61"/>
        <item x="96"/>
        <item x="29"/>
        <item x="37"/>
        <item x="35"/>
        <item x="82"/>
        <item x="60"/>
        <item x="91"/>
        <item x="75"/>
        <item x="2"/>
        <item x="58"/>
        <item x="98"/>
        <item t="default"/>
      </items>
      <autoSortScope>
        <pivotArea dataOnly="0" outline="0" fieldPosition="0">
          <references count="1">
            <reference field="4294967294" count="1" selected="0">
              <x v="0"/>
            </reference>
          </references>
        </pivotArea>
      </autoSortScope>
    </pivotField>
    <pivotField showAll="0"/>
    <pivotField dataField="1"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100">
    <i>
      <x v="91"/>
    </i>
    <i>
      <x v="9"/>
    </i>
    <i>
      <x v="77"/>
    </i>
    <i>
      <x v="50"/>
    </i>
    <i>
      <x v="95"/>
    </i>
    <i>
      <x v="87"/>
    </i>
    <i>
      <x/>
    </i>
    <i>
      <x v="60"/>
    </i>
    <i>
      <x v="62"/>
    </i>
    <i>
      <x v="13"/>
    </i>
    <i>
      <x v="70"/>
    </i>
    <i>
      <x v="81"/>
    </i>
    <i>
      <x v="79"/>
    </i>
    <i>
      <x v="85"/>
    </i>
    <i>
      <x v="21"/>
    </i>
    <i>
      <x v="47"/>
    </i>
    <i>
      <x v="3"/>
    </i>
    <i>
      <x v="18"/>
    </i>
    <i>
      <x v="56"/>
    </i>
    <i>
      <x v="80"/>
    </i>
    <i>
      <x v="82"/>
    </i>
    <i>
      <x v="84"/>
    </i>
    <i>
      <x v="8"/>
    </i>
    <i>
      <x v="25"/>
    </i>
    <i>
      <x v="64"/>
    </i>
    <i>
      <x v="52"/>
    </i>
    <i>
      <x v="15"/>
    </i>
    <i>
      <x v="23"/>
    </i>
    <i>
      <x v="90"/>
    </i>
    <i>
      <x v="73"/>
    </i>
    <i>
      <x v="28"/>
    </i>
    <i>
      <x v="86"/>
    </i>
    <i>
      <x v="94"/>
    </i>
    <i>
      <x v="76"/>
    </i>
    <i>
      <x v="74"/>
    </i>
    <i>
      <x v="34"/>
    </i>
    <i>
      <x v="57"/>
    </i>
    <i>
      <x v="96"/>
    </i>
    <i>
      <x v="11"/>
    </i>
    <i>
      <x v="72"/>
    </i>
    <i>
      <x v="35"/>
    </i>
    <i>
      <x v="24"/>
    </i>
    <i>
      <x v="1"/>
    </i>
    <i>
      <x v="45"/>
    </i>
    <i>
      <x v="63"/>
    </i>
    <i>
      <x v="31"/>
    </i>
    <i>
      <x v="43"/>
    </i>
    <i>
      <x v="98"/>
    </i>
    <i>
      <x v="54"/>
    </i>
    <i>
      <x v="7"/>
    </i>
    <i>
      <x v="51"/>
    </i>
    <i>
      <x v="65"/>
    </i>
    <i>
      <x v="46"/>
    </i>
    <i>
      <x v="44"/>
    </i>
    <i>
      <x v="38"/>
    </i>
    <i>
      <x v="67"/>
    </i>
    <i>
      <x v="59"/>
    </i>
    <i>
      <x v="42"/>
    </i>
    <i>
      <x v="5"/>
    </i>
    <i>
      <x v="27"/>
    </i>
    <i>
      <x v="29"/>
    </i>
    <i>
      <x v="26"/>
    </i>
    <i>
      <x v="40"/>
    </i>
    <i>
      <x v="53"/>
    </i>
    <i>
      <x v="6"/>
    </i>
    <i>
      <x v="83"/>
    </i>
    <i>
      <x v="61"/>
    </i>
    <i>
      <x v="49"/>
    </i>
    <i>
      <x v="75"/>
    </i>
    <i>
      <x v="36"/>
    </i>
    <i>
      <x v="20"/>
    </i>
    <i>
      <x v="2"/>
    </i>
    <i>
      <x v="58"/>
    </i>
    <i>
      <x v="71"/>
    </i>
    <i>
      <x v="16"/>
    </i>
    <i>
      <x v="93"/>
    </i>
    <i>
      <x v="48"/>
    </i>
    <i>
      <x v="32"/>
    </i>
    <i>
      <x v="97"/>
    </i>
    <i>
      <x v="55"/>
    </i>
    <i>
      <x v="39"/>
    </i>
    <i>
      <x v="41"/>
    </i>
    <i>
      <x v="10"/>
    </i>
    <i>
      <x v="33"/>
    </i>
    <i>
      <x v="22"/>
    </i>
    <i>
      <x v="99"/>
    </i>
    <i>
      <x v="69"/>
    </i>
    <i>
      <x v="12"/>
    </i>
    <i>
      <x v="37"/>
    </i>
    <i>
      <x v="68"/>
    </i>
    <i>
      <x v="92"/>
    </i>
    <i>
      <x v="19"/>
    </i>
    <i>
      <x v="30"/>
    </i>
    <i>
      <x v="14"/>
    </i>
    <i>
      <x v="66"/>
    </i>
    <i>
      <x v="89"/>
    </i>
    <i>
      <x v="4"/>
    </i>
    <i>
      <x v="78"/>
    </i>
    <i>
      <x v="88"/>
    </i>
    <i>
      <x v="17"/>
    </i>
  </rowItems>
  <colItems count="1">
    <i/>
  </colItems>
  <dataFields count="1">
    <dataField name="Sum of Total Profit" fld="11" baseField="0" baseItem="0" numFmtId="164"/>
  </dataFields>
  <formats count="5">
    <format dxfId="151">
      <pivotArea type="all" dataOnly="0" outline="0" fieldPosition="0"/>
    </format>
    <format dxfId="150">
      <pivotArea outline="0" collapsedLevelsAreSubtotals="1" fieldPosition="0"/>
    </format>
    <format dxfId="149">
      <pivotArea field="9" type="button" dataOnly="0" labelOnly="1" outline="0" axis="axisRow" fieldPosition="0"/>
    </format>
    <format dxfId="148">
      <pivotArea dataOnly="0" labelOnly="1" fieldPosition="0">
        <references count="1">
          <reference field="9" count="0"/>
        </references>
      </pivotArea>
    </format>
    <format dxfId="14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3D47CB2-4C36-4237-A808-267FB570A797}" autoFormatId="16" applyNumberFormats="0" applyBorderFormats="0" applyFontFormats="0" applyPatternFormats="0" applyAlignmentFormats="0" applyWidthHeightFormats="0">
  <queryTableRefresh nextId="18" unboundColumnsRight="6">
    <queryTableFields count="11">
      <queryTableField id="1" name="Date" tableColumnId="1"/>
      <queryTableField id="2" name="Product" tableColumnId="2"/>
      <queryTableField id="9" name="Category" tableColumnId="9"/>
      <queryTableField id="3" name="Quantity" tableColumnId="3"/>
      <queryTableField id="4" name="Cost per unit" tableColumnId="4"/>
      <queryTableField id="5" dataBound="0" tableColumnId="5"/>
      <queryTableField id="6" dataBound="0" tableColumnId="6"/>
      <queryTableField id="7" dataBound="0" tableColumnId="7"/>
      <queryTableField id="8" dataBound="0" tableColumnId="8"/>
      <queryTableField id="16" dataBound="0" tableColumnId="10"/>
      <queryTableField id="17" dataBound="0" tableColumnId="11"/>
    </queryTableFields>
    <queryTableDeletedFields count="4">
      <deletedField name="Price per unit"/>
      <deletedField name="Salesperson"/>
      <deletedField name="Customer name"/>
      <deletedField name="Stat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95C98BB-02AA-43B1-8BE4-2505F6D424EC}" sourceName="Category">
  <pivotTables>
    <pivotTable tabId="3" name="PivotTable1"/>
    <pivotTable tabId="3" name="PivotTable12"/>
    <pivotTable tabId="3" name="PivotTable13"/>
    <pivotTable tabId="3" name="PivotTable14"/>
    <pivotTable tabId="3" name="PivotTable15"/>
    <pivotTable tabId="3" name="PivotTable2"/>
    <pivotTable tabId="3" name="PivotTable3"/>
    <pivotTable tabId="3" name="PivotTable4"/>
    <pivotTable tabId="3" name="PivotTable9"/>
    <pivotTable tabId="3" name="PivotTable16"/>
  </pivotTables>
  <data>
    <tabular pivotCacheId="828797202">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A9463A4E-5002-4002-9CAD-D43E0ABB1437}" sourceName="Months (Date)">
  <pivotTables>
    <pivotTable tabId="3" name="PivotTable4"/>
    <pivotTable tabId="3" name="PivotTable1"/>
    <pivotTable tabId="3" name="PivotTable12"/>
    <pivotTable tabId="3" name="PivotTable13"/>
    <pivotTable tabId="3" name="PivotTable14"/>
    <pivotTable tabId="3" name="PivotTable15"/>
    <pivotTable tabId="3" name="PivotTable2"/>
    <pivotTable tabId="3" name="PivotTable3"/>
    <pivotTable tabId="3" name="PivotTable9"/>
    <pivotTable tabId="3" name="PivotTable16"/>
  </pivotTables>
  <data>
    <tabular pivotCacheId="828797202">
      <items count="14">
        <i x="1" s="1"/>
        <i x="2" s="1"/>
        <i x="3" s="1"/>
        <i x="4" s="1"/>
        <i x="5" s="1"/>
        <i x="6" s="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9D59A540-80CB-43CF-8DBA-D89D0DE131E9}" cache="Slicer_Category" caption="Category" rowHeight="234950"/>
  <slicer name="Months" xr10:uid="{6BF99B3F-9AA0-4589-ADD7-62454C641E6C}" cache="Slicer_Months__Date" caption="Months"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A26959-EB0F-468E-8FAC-479E1CD218EA}" name="Table1" displayName="Table1" ref="A13:C44" totalsRowCount="1" headerRowDxfId="169" headerRowBorderDxfId="168" tableBorderDxfId="167" totalsRowBorderDxfId="166">
  <autoFilter ref="A13:C43" xr:uid="{D3A26959-EB0F-468E-8FAC-479E1CD218EA}"/>
  <tableColumns count="3">
    <tableColumn id="1" xr3:uid="{B9373738-2A30-4581-BAB0-BC043FE62C4E}" name="Task/Line Item" totalsRowLabel="SUB TOTAL" totalsRowDxfId="165"/>
    <tableColumn id="2" xr3:uid="{E61C6A53-2156-4EEE-9C47-2792A219C03E}" name="Category" totalsRowDxfId="164"/>
    <tableColumn id="3" xr3:uid="{84864026-AE5E-4780-A185-CF39A3D285EC}" name="Cost" totalsRowFunction="custom" dataDxfId="163" totalsRowDxfId="162">
      <totalsRowFormula>SUBTOTAL(9,Table1[Cost])</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5E80AB-4963-4506-8DD4-6E533B41FC82}" name="Table4" displayName="Table4" ref="I4:J10" totalsRowShown="0">
  <autoFilter ref="I4:J10" xr:uid="{3F5E80AB-4963-4506-8DD4-6E533B41FC82}"/>
  <tableColumns count="2">
    <tableColumn id="1" xr3:uid="{00E37324-BE80-429F-8EA6-A52F64F84F02}" name="Function"/>
    <tableColumn id="2" xr3:uid="{E8B13E1C-5413-4F45-8A9A-301EA28B8E03}" name="Value" dataDxfId="16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743653-7507-4B3C-AB37-411ECCD8B8E9}" name="sales_data" displayName="sales_data" ref="A1:K101" tableType="queryTable" totalsRowShown="0">
  <autoFilter ref="A1:K101" xr:uid="{D9743653-7507-4B3C-AB37-411ECCD8B8E9}"/>
  <tableColumns count="11">
    <tableColumn id="1" xr3:uid="{23FBEB2E-0465-4DC2-A4BE-275D96D04166}" uniqueName="1" name="Date" queryTableFieldId="1" dataDxfId="160"/>
    <tableColumn id="2" xr3:uid="{1795ED28-2517-4CA5-8CCE-EA999830A82E}" uniqueName="2" name="Product" queryTableFieldId="2" dataDxfId="159"/>
    <tableColumn id="9" xr3:uid="{0D5709F4-68C5-4774-AB70-7E4B82E5D878}" uniqueName="9" name="Category" queryTableFieldId="9"/>
    <tableColumn id="3" xr3:uid="{3C914B37-8DD2-48FD-8C5A-BDAAC6668B74}" uniqueName="3" name="Quantity" queryTableFieldId="3"/>
    <tableColumn id="4" xr3:uid="{E210901A-3C49-484A-AECA-E6E13EEC429F}" uniqueName="4" name="Cost per unit" queryTableFieldId="4" dataDxfId="158"/>
    <tableColumn id="5" xr3:uid="{90335BE1-EB01-4B49-8F94-633622280471}" uniqueName="5" name="Total Cost" queryTableFieldId="5" dataDxfId="157">
      <calculatedColumnFormula>sales_data[[#This Row],[Quantity]]*sales_data[[#This Row],[Cost per unit]]</calculatedColumnFormula>
    </tableColumn>
    <tableColumn id="6" xr3:uid="{948A0740-ADC8-4A77-9D1E-F8E212D826FB}" uniqueName="6" name="Price per unit" queryTableFieldId="6" dataDxfId="156">
      <calculatedColumnFormula array="1">_xlfn.SWITCH(C2,"Coffee", 275,"Donut", 375, "Muffin", 420)</calculatedColumnFormula>
    </tableColumn>
    <tableColumn id="7" xr3:uid="{A4D53CD0-3309-4F2D-A82A-31AA63591A61}" uniqueName="7" name="Total Sales" queryTableFieldId="7" dataDxfId="155">
      <calculatedColumnFormula>sales_data[[#This Row],[Quantity]]*sales_data[[#This Row],[Price per unit]]</calculatedColumnFormula>
    </tableColumn>
    <tableColumn id="8" xr3:uid="{E26F02B8-661E-4C16-9BAB-37EEF1C07E66}" uniqueName="8" name="Salesperson" queryTableFieldId="8" dataDxfId="154"/>
    <tableColumn id="10" xr3:uid="{0E780D70-C3CC-47A5-BEC9-0678E51D14DC}" uniqueName="10" name="Customer name" queryTableFieldId="16" dataDxfId="153"/>
    <tableColumn id="11" xr3:uid="{8483FB76-85B6-4409-BC94-C69D868B3375}" uniqueName="11" name="State" queryTableFieldId="17" dataDxfId="152"/>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E5DCF-AB27-461D-81CD-9381FCF211AE}">
  <dimension ref="A4:J44"/>
  <sheetViews>
    <sheetView workbookViewId="0">
      <selection activeCell="D22" sqref="D22"/>
    </sheetView>
  </sheetViews>
  <sheetFormatPr defaultRowHeight="14.4" x14ac:dyDescent="0.3"/>
  <cols>
    <col min="1" max="1" width="29.88671875" bestFit="1" customWidth="1"/>
    <col min="2" max="2" width="19.77734375" bestFit="1" customWidth="1"/>
    <col min="3" max="3" width="18.88671875" bestFit="1" customWidth="1"/>
    <col min="9" max="9" width="12.5546875" bestFit="1" customWidth="1"/>
    <col min="10" max="10" width="12.6640625" bestFit="1" customWidth="1"/>
  </cols>
  <sheetData>
    <row r="4" spans="1:10" x14ac:dyDescent="0.3">
      <c r="I4" t="s">
        <v>229</v>
      </c>
      <c r="J4" s="5" t="s">
        <v>230</v>
      </c>
    </row>
    <row r="5" spans="1:10" x14ac:dyDescent="0.3">
      <c r="I5" t="s">
        <v>223</v>
      </c>
      <c r="J5" s="5">
        <f>SUMIFS(Table1[Cost],Table1[Category],B14)</f>
        <v>90500</v>
      </c>
    </row>
    <row r="6" spans="1:10" x14ac:dyDescent="0.3">
      <c r="I6" t="s">
        <v>224</v>
      </c>
      <c r="J6" s="5">
        <f>MIN(Table1[Cost])</f>
        <v>1000</v>
      </c>
    </row>
    <row r="7" spans="1:10" x14ac:dyDescent="0.3">
      <c r="I7" t="s">
        <v>225</v>
      </c>
      <c r="J7" s="5">
        <f>AVERAGE(Table1[Cost])</f>
        <v>6166.666666666667</v>
      </c>
    </row>
    <row r="8" spans="1:10" x14ac:dyDescent="0.3">
      <c r="I8" t="s">
        <v>226</v>
      </c>
      <c r="J8" s="5">
        <f>MAX(Table1[Cost])</f>
        <v>15000</v>
      </c>
    </row>
    <row r="9" spans="1:10" x14ac:dyDescent="0.3">
      <c r="I9" t="s">
        <v>228</v>
      </c>
      <c r="J9" s="5">
        <f>MEDIAN(Table1[Cost])</f>
        <v>6000</v>
      </c>
    </row>
    <row r="10" spans="1:10" x14ac:dyDescent="0.3">
      <c r="I10" t="s">
        <v>227</v>
      </c>
      <c r="J10" s="5">
        <f>SUBTOTAL(7,Table1[Cost])</f>
        <v>3392.0122532851769</v>
      </c>
    </row>
    <row r="13" spans="1:10" x14ac:dyDescent="0.3">
      <c r="A13" s="8" t="s">
        <v>186</v>
      </c>
      <c r="B13" s="8" t="s">
        <v>169</v>
      </c>
      <c r="C13" s="8" t="s">
        <v>187</v>
      </c>
    </row>
    <row r="14" spans="1:10" x14ac:dyDescent="0.3">
      <c r="A14" t="s">
        <v>188</v>
      </c>
      <c r="B14" t="s">
        <v>189</v>
      </c>
      <c r="C14" s="5">
        <v>5000</v>
      </c>
    </row>
    <row r="15" spans="1:10" x14ac:dyDescent="0.3">
      <c r="A15" t="s">
        <v>190</v>
      </c>
      <c r="B15" t="s">
        <v>189</v>
      </c>
      <c r="C15" s="5">
        <v>7000</v>
      </c>
    </row>
    <row r="16" spans="1:10" x14ac:dyDescent="0.3">
      <c r="A16" t="s">
        <v>191</v>
      </c>
      <c r="B16" t="s">
        <v>189</v>
      </c>
      <c r="C16" s="5">
        <v>8000</v>
      </c>
    </row>
    <row r="17" spans="1:3" x14ac:dyDescent="0.3">
      <c r="A17" t="s">
        <v>192</v>
      </c>
      <c r="B17" t="s">
        <v>189</v>
      </c>
      <c r="C17" s="5">
        <v>6000</v>
      </c>
    </row>
    <row r="18" spans="1:3" x14ac:dyDescent="0.3">
      <c r="A18" t="s">
        <v>193</v>
      </c>
      <c r="B18" t="s">
        <v>194</v>
      </c>
      <c r="C18" s="5">
        <v>10000</v>
      </c>
    </row>
    <row r="19" spans="1:3" x14ac:dyDescent="0.3">
      <c r="A19" t="s">
        <v>195</v>
      </c>
      <c r="B19" t="s">
        <v>194</v>
      </c>
      <c r="C19" s="5">
        <v>15000</v>
      </c>
    </row>
    <row r="20" spans="1:3" x14ac:dyDescent="0.3">
      <c r="A20" t="s">
        <v>196</v>
      </c>
      <c r="B20" t="s">
        <v>194</v>
      </c>
      <c r="C20" s="5">
        <v>12000</v>
      </c>
    </row>
    <row r="21" spans="1:3" x14ac:dyDescent="0.3">
      <c r="A21" t="s">
        <v>197</v>
      </c>
      <c r="B21" t="s">
        <v>194</v>
      </c>
      <c r="C21" s="5">
        <v>7000</v>
      </c>
    </row>
    <row r="22" spans="1:3" x14ac:dyDescent="0.3">
      <c r="A22" t="s">
        <v>198</v>
      </c>
      <c r="B22" t="s">
        <v>194</v>
      </c>
      <c r="C22" s="5">
        <v>5000</v>
      </c>
    </row>
    <row r="23" spans="1:3" x14ac:dyDescent="0.3">
      <c r="A23" t="s">
        <v>199</v>
      </c>
      <c r="B23" t="s">
        <v>189</v>
      </c>
      <c r="C23" s="5">
        <v>9000</v>
      </c>
    </row>
    <row r="24" spans="1:3" x14ac:dyDescent="0.3">
      <c r="A24" t="s">
        <v>200</v>
      </c>
      <c r="B24" t="s">
        <v>189</v>
      </c>
      <c r="C24" s="5">
        <v>8000</v>
      </c>
    </row>
    <row r="25" spans="1:3" x14ac:dyDescent="0.3">
      <c r="A25" t="s">
        <v>201</v>
      </c>
      <c r="B25" t="s">
        <v>189</v>
      </c>
      <c r="C25" s="5">
        <v>7500</v>
      </c>
    </row>
    <row r="26" spans="1:3" x14ac:dyDescent="0.3">
      <c r="A26" t="s">
        <v>202</v>
      </c>
      <c r="B26" t="s">
        <v>194</v>
      </c>
      <c r="C26" s="5">
        <v>7000</v>
      </c>
    </row>
    <row r="27" spans="1:3" x14ac:dyDescent="0.3">
      <c r="A27" t="s">
        <v>203</v>
      </c>
      <c r="B27" t="s">
        <v>189</v>
      </c>
      <c r="C27" s="5">
        <v>10000</v>
      </c>
    </row>
    <row r="28" spans="1:3" x14ac:dyDescent="0.3">
      <c r="A28" t="s">
        <v>204</v>
      </c>
      <c r="B28" t="s">
        <v>194</v>
      </c>
      <c r="C28" s="5">
        <v>6000</v>
      </c>
    </row>
    <row r="29" spans="1:3" x14ac:dyDescent="0.3">
      <c r="A29" t="s">
        <v>205</v>
      </c>
      <c r="B29" t="s">
        <v>194</v>
      </c>
      <c r="C29" s="5">
        <v>3000</v>
      </c>
    </row>
    <row r="30" spans="1:3" x14ac:dyDescent="0.3">
      <c r="A30" t="s">
        <v>206</v>
      </c>
      <c r="B30" t="s">
        <v>194</v>
      </c>
      <c r="C30" s="5">
        <v>5000</v>
      </c>
    </row>
    <row r="31" spans="1:3" x14ac:dyDescent="0.3">
      <c r="A31" t="s">
        <v>207</v>
      </c>
      <c r="B31" t="s">
        <v>189</v>
      </c>
      <c r="C31" s="5">
        <v>7000</v>
      </c>
    </row>
    <row r="32" spans="1:3" x14ac:dyDescent="0.3">
      <c r="A32" t="s">
        <v>208</v>
      </c>
      <c r="B32" t="s">
        <v>194</v>
      </c>
      <c r="C32" s="5">
        <v>4000</v>
      </c>
    </row>
    <row r="33" spans="1:3" x14ac:dyDescent="0.3">
      <c r="A33" t="s">
        <v>209</v>
      </c>
      <c r="B33" t="s">
        <v>194</v>
      </c>
      <c r="C33" s="5">
        <v>9000</v>
      </c>
    </row>
    <row r="34" spans="1:3" x14ac:dyDescent="0.3">
      <c r="A34" t="s">
        <v>210</v>
      </c>
      <c r="B34" t="s">
        <v>189</v>
      </c>
      <c r="C34" s="5">
        <v>3000</v>
      </c>
    </row>
    <row r="35" spans="1:3" x14ac:dyDescent="0.3">
      <c r="A35" t="s">
        <v>211</v>
      </c>
      <c r="B35" t="s">
        <v>189</v>
      </c>
      <c r="C35" s="5">
        <v>2000</v>
      </c>
    </row>
    <row r="36" spans="1:3" x14ac:dyDescent="0.3">
      <c r="A36" t="s">
        <v>212</v>
      </c>
      <c r="B36" t="s">
        <v>189</v>
      </c>
      <c r="C36" s="5">
        <v>10000</v>
      </c>
    </row>
    <row r="37" spans="1:3" x14ac:dyDescent="0.3">
      <c r="A37" t="s">
        <v>213</v>
      </c>
      <c r="B37" t="s">
        <v>214</v>
      </c>
      <c r="C37" s="5">
        <v>1000</v>
      </c>
    </row>
    <row r="38" spans="1:3" x14ac:dyDescent="0.3">
      <c r="A38" t="s">
        <v>215</v>
      </c>
      <c r="B38" t="s">
        <v>194</v>
      </c>
      <c r="C38" s="5">
        <v>5000</v>
      </c>
    </row>
    <row r="39" spans="1:3" x14ac:dyDescent="0.3">
      <c r="A39" t="s">
        <v>216</v>
      </c>
      <c r="B39" t="s">
        <v>217</v>
      </c>
      <c r="C39" s="5">
        <v>3000</v>
      </c>
    </row>
    <row r="40" spans="1:3" x14ac:dyDescent="0.3">
      <c r="A40" t="s">
        <v>218</v>
      </c>
      <c r="B40" t="s">
        <v>194</v>
      </c>
      <c r="C40" s="5">
        <v>1000</v>
      </c>
    </row>
    <row r="41" spans="1:3" x14ac:dyDescent="0.3">
      <c r="A41" t="s">
        <v>219</v>
      </c>
      <c r="B41" t="s">
        <v>189</v>
      </c>
      <c r="C41" s="5">
        <v>6000</v>
      </c>
    </row>
    <row r="42" spans="1:3" x14ac:dyDescent="0.3">
      <c r="A42" t="s">
        <v>220</v>
      </c>
      <c r="B42" t="s">
        <v>189</v>
      </c>
      <c r="C42" s="5">
        <v>2000</v>
      </c>
    </row>
    <row r="43" spans="1:3" ht="15" thickBot="1" x14ac:dyDescent="0.35">
      <c r="A43" t="s">
        <v>221</v>
      </c>
      <c r="B43" t="s">
        <v>214</v>
      </c>
      <c r="C43" s="5">
        <v>1500</v>
      </c>
    </row>
    <row r="44" spans="1:3" ht="15" thickTop="1" x14ac:dyDescent="0.3">
      <c r="A44" s="9" t="s">
        <v>222</v>
      </c>
      <c r="B44" s="10"/>
      <c r="C44" s="11">
        <f>SUBTOTAL(9,Table1[Cost])</f>
        <v>185000</v>
      </c>
    </row>
  </sheetData>
  <dataValidations count="1">
    <dataValidation type="list" allowBlank="1" showInputMessage="1" showErrorMessage="1" sqref="L8:L12" xr:uid="{8977C159-1662-4DA2-92A3-16E6FFCCA8FE}">
      <formula1>$A$14:$A$43</formula1>
    </dataValidation>
  </dataValidations>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5CE27-D41A-41B7-AA94-FD033D60AE43}">
  <dimension ref="A1:V11"/>
  <sheetViews>
    <sheetView showGridLines="0" tabSelected="1" zoomScale="64" zoomScaleNormal="100" workbookViewId="0">
      <selection activeCell="AA28" sqref="AA28"/>
    </sheetView>
  </sheetViews>
  <sheetFormatPr defaultRowHeight="14.4" x14ac:dyDescent="0.3"/>
  <cols>
    <col min="2" max="2" width="19.21875" bestFit="1" customWidth="1"/>
  </cols>
  <sheetData>
    <row r="1" spans="1:22" ht="14.4" customHeight="1" x14ac:dyDescent="0.3">
      <c r="A1" s="14" t="s">
        <v>185</v>
      </c>
      <c r="B1" s="14"/>
      <c r="C1" s="14"/>
      <c r="D1" s="14"/>
      <c r="E1" s="14"/>
      <c r="F1" s="14"/>
      <c r="G1" s="14"/>
      <c r="H1" s="14"/>
      <c r="I1" s="14"/>
      <c r="J1" s="14"/>
      <c r="K1" s="14"/>
      <c r="L1" s="14"/>
      <c r="M1" s="14"/>
      <c r="N1" s="13"/>
      <c r="O1" s="13"/>
      <c r="P1" s="13"/>
      <c r="Q1" s="13"/>
      <c r="R1" s="13"/>
      <c r="S1" s="13"/>
      <c r="T1" s="13"/>
      <c r="U1" s="13"/>
      <c r="V1" s="13"/>
    </row>
    <row r="2" spans="1:22" ht="14.4" customHeight="1" x14ac:dyDescent="0.3">
      <c r="A2" s="14"/>
      <c r="B2" s="14"/>
      <c r="C2" s="14"/>
      <c r="D2" s="14"/>
      <c r="E2" s="14"/>
      <c r="F2" s="14"/>
      <c r="G2" s="14"/>
      <c r="H2" s="14"/>
      <c r="I2" s="14"/>
      <c r="J2" s="14"/>
      <c r="K2" s="14"/>
      <c r="L2" s="14"/>
      <c r="M2" s="14"/>
      <c r="N2" s="13"/>
      <c r="O2" s="13"/>
      <c r="P2" s="13"/>
      <c r="Q2" s="13"/>
      <c r="R2" s="13"/>
      <c r="S2" s="13"/>
      <c r="T2" s="13"/>
      <c r="U2" s="13"/>
      <c r="V2" s="13"/>
    </row>
    <row r="3" spans="1:22" ht="14.4" customHeight="1" x14ac:dyDescent="0.3">
      <c r="A3" s="14"/>
      <c r="B3" s="14"/>
      <c r="C3" s="14"/>
      <c r="D3" s="14"/>
      <c r="E3" s="14"/>
      <c r="F3" s="14"/>
      <c r="G3" s="14"/>
      <c r="H3" s="14"/>
      <c r="I3" s="14"/>
      <c r="J3" s="14"/>
      <c r="K3" s="14"/>
      <c r="L3" s="14"/>
      <c r="M3" s="14"/>
      <c r="N3" s="13"/>
      <c r="O3" s="13"/>
      <c r="P3" s="13"/>
      <c r="Q3" s="13"/>
      <c r="R3" s="13"/>
      <c r="S3" s="13"/>
      <c r="T3" s="13"/>
      <c r="U3" s="13"/>
      <c r="V3" s="13"/>
    </row>
    <row r="4" spans="1:22" x14ac:dyDescent="0.3">
      <c r="A4" s="14"/>
      <c r="B4" s="14"/>
      <c r="C4" s="14"/>
      <c r="D4" s="14"/>
      <c r="E4" s="14"/>
      <c r="F4" s="14"/>
      <c r="G4" s="14"/>
      <c r="H4" s="14"/>
      <c r="I4" s="14"/>
      <c r="J4" s="14"/>
      <c r="K4" s="14"/>
      <c r="L4" s="14"/>
      <c r="M4" s="14"/>
      <c r="N4" s="13"/>
      <c r="O4" s="13"/>
      <c r="P4" s="13"/>
      <c r="Q4" s="13"/>
      <c r="R4" s="13"/>
      <c r="S4" s="13"/>
      <c r="T4" s="13"/>
      <c r="U4" s="13"/>
      <c r="V4" s="13"/>
    </row>
    <row r="5" spans="1:22" x14ac:dyDescent="0.3">
      <c r="A5" s="15">
        <f>GETPIVOTDATA("Total Sales",'Pivot Tables'!$I$8)</f>
        <v>343660</v>
      </c>
      <c r="B5" s="15"/>
      <c r="C5" s="15"/>
      <c r="D5" s="16">
        <f>GETPIVOTDATA("Total Profit",'Pivot Tables'!$I$3)</f>
        <v>175655</v>
      </c>
      <c r="E5" s="16"/>
      <c r="F5" s="16"/>
      <c r="G5" s="16"/>
      <c r="H5" s="17" t="str">
        <f>'Pivot Tables'!I17</f>
        <v>Sydney Mejia</v>
      </c>
      <c r="I5" s="17"/>
      <c r="J5" s="17"/>
      <c r="K5" s="17"/>
      <c r="L5" s="17"/>
      <c r="M5" s="17"/>
      <c r="N5" s="13"/>
      <c r="O5" s="13"/>
      <c r="P5" s="13"/>
      <c r="Q5" s="13"/>
      <c r="R5" s="13"/>
      <c r="S5" s="13"/>
      <c r="T5" s="13"/>
      <c r="U5" s="13"/>
      <c r="V5" s="13"/>
    </row>
    <row r="6" spans="1:22" x14ac:dyDescent="0.3">
      <c r="A6" s="15"/>
      <c r="B6" s="15"/>
      <c r="C6" s="15"/>
      <c r="D6" s="16"/>
      <c r="E6" s="16"/>
      <c r="F6" s="16"/>
      <c r="G6" s="16"/>
      <c r="H6" s="17"/>
      <c r="I6" s="17"/>
      <c r="J6" s="17"/>
      <c r="K6" s="17"/>
      <c r="L6" s="17"/>
      <c r="M6" s="17"/>
      <c r="N6" s="13"/>
      <c r="O6" s="13"/>
      <c r="P6" s="13"/>
      <c r="Q6" s="13"/>
      <c r="R6" s="13"/>
      <c r="S6" s="13"/>
      <c r="T6" s="13"/>
      <c r="U6" s="13"/>
      <c r="V6" s="13"/>
    </row>
    <row r="7" spans="1:22" x14ac:dyDescent="0.3">
      <c r="A7" s="15"/>
      <c r="B7" s="15"/>
      <c r="C7" s="15"/>
      <c r="D7" s="16"/>
      <c r="E7" s="16"/>
      <c r="F7" s="16"/>
      <c r="G7" s="16"/>
      <c r="H7" s="17"/>
      <c r="I7" s="17"/>
      <c r="J7" s="17"/>
      <c r="K7" s="17"/>
      <c r="L7" s="17"/>
      <c r="M7" s="17"/>
      <c r="N7" s="13"/>
      <c r="O7" s="13"/>
      <c r="P7" s="13"/>
      <c r="Q7" s="13"/>
      <c r="R7" s="13"/>
      <c r="S7" s="13"/>
      <c r="T7" s="13"/>
      <c r="U7" s="13"/>
      <c r="V7" s="13"/>
    </row>
    <row r="8" spans="1:22" x14ac:dyDescent="0.3">
      <c r="A8" s="15"/>
      <c r="B8" s="15"/>
      <c r="C8" s="15"/>
      <c r="D8" s="16"/>
      <c r="E8" s="16"/>
      <c r="F8" s="16"/>
      <c r="G8" s="16"/>
      <c r="H8" s="17"/>
      <c r="I8" s="17"/>
      <c r="J8" s="17"/>
      <c r="K8" s="17"/>
      <c r="L8" s="17"/>
      <c r="M8" s="17"/>
      <c r="N8" s="13"/>
      <c r="O8" s="13"/>
      <c r="P8" s="13"/>
      <c r="Q8" s="13"/>
      <c r="R8" s="13"/>
      <c r="S8" s="13"/>
      <c r="T8" s="13"/>
      <c r="U8" s="13"/>
      <c r="V8" s="13"/>
    </row>
    <row r="9" spans="1:22" x14ac:dyDescent="0.3">
      <c r="A9" s="15"/>
      <c r="B9" s="15"/>
      <c r="C9" s="15"/>
      <c r="D9" s="16"/>
      <c r="E9" s="16"/>
      <c r="F9" s="16"/>
      <c r="G9" s="16"/>
      <c r="H9" s="17"/>
      <c r="I9" s="17"/>
      <c r="J9" s="17"/>
      <c r="K9" s="17"/>
      <c r="L9" s="17"/>
      <c r="M9" s="17"/>
      <c r="N9" s="13"/>
      <c r="O9" s="13"/>
      <c r="P9" s="13"/>
      <c r="Q9" s="13"/>
      <c r="R9" s="13"/>
      <c r="S9" s="13"/>
      <c r="T9" s="13"/>
      <c r="U9" s="13"/>
      <c r="V9" s="13"/>
    </row>
    <row r="10" spans="1:22" x14ac:dyDescent="0.3">
      <c r="H10" s="17"/>
      <c r="I10" s="17"/>
      <c r="J10" s="17"/>
      <c r="K10" s="17"/>
      <c r="L10" s="17"/>
      <c r="M10" s="17"/>
    </row>
    <row r="11" spans="1:22" x14ac:dyDescent="0.3">
      <c r="H11" s="12"/>
    </row>
  </sheetData>
  <mergeCells count="5">
    <mergeCell ref="N1:V9"/>
    <mergeCell ref="A1:M4"/>
    <mergeCell ref="A5:C9"/>
    <mergeCell ref="D5:G9"/>
    <mergeCell ref="H5:M1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FC098-CDF2-42D1-869A-7A1F62E6C23F}">
  <dimension ref="A1:K101"/>
  <sheetViews>
    <sheetView workbookViewId="0">
      <selection activeCell="E2" sqref="E2"/>
    </sheetView>
  </sheetViews>
  <sheetFormatPr defaultRowHeight="14.4" x14ac:dyDescent="0.3"/>
  <cols>
    <col min="1" max="1" width="11.88671875" customWidth="1"/>
    <col min="2" max="2" width="12.5546875" customWidth="1"/>
    <col min="3" max="3" width="10.5546875" customWidth="1"/>
    <col min="4" max="4" width="10.33203125" customWidth="1"/>
    <col min="5" max="5" width="13.6640625" customWidth="1"/>
    <col min="6" max="6" width="14.21875" customWidth="1"/>
    <col min="7" max="7" width="13.44140625" customWidth="1"/>
    <col min="8" max="8" width="17.33203125" customWidth="1"/>
    <col min="9" max="9" width="14" customWidth="1"/>
    <col min="10" max="10" width="17.33203125" customWidth="1"/>
    <col min="11" max="11" width="14" customWidth="1"/>
  </cols>
  <sheetData>
    <row r="1" spans="1:11" x14ac:dyDescent="0.3">
      <c r="A1" t="s">
        <v>0</v>
      </c>
      <c r="B1" t="s">
        <v>1</v>
      </c>
      <c r="C1" t="s">
        <v>169</v>
      </c>
      <c r="D1" t="s">
        <v>2</v>
      </c>
      <c r="E1" s="4" t="s">
        <v>3</v>
      </c>
      <c r="F1" s="4" t="s">
        <v>178</v>
      </c>
      <c r="G1" s="4" t="s">
        <v>4</v>
      </c>
      <c r="H1" s="4" t="s">
        <v>179</v>
      </c>
      <c r="I1" t="s">
        <v>5</v>
      </c>
      <c r="J1" t="s">
        <v>6</v>
      </c>
      <c r="K1" t="s">
        <v>7</v>
      </c>
    </row>
    <row r="2" spans="1:11" x14ac:dyDescent="0.3">
      <c r="A2" s="1">
        <v>45378</v>
      </c>
      <c r="B2" t="s">
        <v>8</v>
      </c>
      <c r="C2" t="s">
        <v>170</v>
      </c>
      <c r="D2">
        <v>3</v>
      </c>
      <c r="E2" s="4" cm="1">
        <f t="array" ref="E2">_xlfn.SWITCH(C2,"Coffee", 115,"Donut", 210, "Muffin", 210)</f>
        <v>210</v>
      </c>
      <c r="F2" s="4">
        <f>sales_data[[#This Row],[Quantity]]*sales_data[[#This Row],[Cost per unit]]</f>
        <v>630</v>
      </c>
      <c r="G2" s="4" cm="1">
        <f t="array" ref="G2">_xlfn.SWITCH(C2,"Coffee", 275,"Donut", 375, "Muffin", 420)</f>
        <v>375</v>
      </c>
      <c r="H2" s="4">
        <f>sales_data[[#This Row],[Quantity]]*sales_data[[#This Row],[Price per unit]]</f>
        <v>1125</v>
      </c>
      <c r="I2" t="s">
        <v>9</v>
      </c>
      <c r="J2" t="s">
        <v>10</v>
      </c>
      <c r="K2" t="s">
        <v>11</v>
      </c>
    </row>
    <row r="3" spans="1:11" x14ac:dyDescent="0.3">
      <c r="A3" s="1">
        <v>45427</v>
      </c>
      <c r="B3" t="s">
        <v>12</v>
      </c>
      <c r="C3" t="s">
        <v>171</v>
      </c>
      <c r="D3">
        <v>4</v>
      </c>
      <c r="E3" s="4" cm="1">
        <f t="array" ref="E3">_xlfn.SWITCH(C3,"Coffee", 115,"Donut", 210, "Muffin", 210)</f>
        <v>115</v>
      </c>
      <c r="F3" s="4">
        <f>sales_data[[#This Row],[Quantity]]*sales_data[[#This Row],[Cost per unit]]</f>
        <v>460</v>
      </c>
      <c r="G3" s="4" cm="1">
        <f t="array" ref="G3">_xlfn.SWITCH(C3,"Coffee", 275,"Donut", 375, "Muffin", 420)</f>
        <v>275</v>
      </c>
      <c r="H3" s="4">
        <f>sales_data[[#This Row],[Quantity]]*sales_data[[#This Row],[Price per unit]]</f>
        <v>1100</v>
      </c>
      <c r="I3" t="s">
        <v>13</v>
      </c>
      <c r="J3" t="s">
        <v>14</v>
      </c>
      <c r="K3" t="s">
        <v>15</v>
      </c>
    </row>
    <row r="4" spans="1:11" x14ac:dyDescent="0.3">
      <c r="A4" s="1">
        <v>45323</v>
      </c>
      <c r="B4" t="s">
        <v>16</v>
      </c>
      <c r="C4" t="s">
        <v>171</v>
      </c>
      <c r="D4">
        <v>5</v>
      </c>
      <c r="E4" s="4" cm="1">
        <f t="array" ref="E4">_xlfn.SWITCH(C4,"Coffee", 115,"Donut", 210, "Muffin", 210)</f>
        <v>115</v>
      </c>
      <c r="F4" s="4">
        <f>sales_data[[#This Row],[Quantity]]*sales_data[[#This Row],[Cost per unit]]</f>
        <v>575</v>
      </c>
      <c r="G4" s="4" cm="1">
        <f t="array" ref="G4">_xlfn.SWITCH(C4,"Coffee", 275,"Donut", 375, "Muffin", 420)</f>
        <v>275</v>
      </c>
      <c r="H4" s="4">
        <f>sales_data[[#This Row],[Quantity]]*sales_data[[#This Row],[Price per unit]]</f>
        <v>1375</v>
      </c>
      <c r="I4" t="s">
        <v>17</v>
      </c>
      <c r="J4" t="s">
        <v>18</v>
      </c>
      <c r="K4" t="s">
        <v>19</v>
      </c>
    </row>
    <row r="5" spans="1:11" x14ac:dyDescent="0.3">
      <c r="A5" s="1">
        <v>45343</v>
      </c>
      <c r="B5" t="s">
        <v>172</v>
      </c>
      <c r="C5" t="s">
        <v>171</v>
      </c>
      <c r="D5">
        <v>10</v>
      </c>
      <c r="E5" s="4" cm="1">
        <f t="array" ref="E5">_xlfn.SWITCH(C5,"Coffee", 115,"Donut", 210, "Muffin", 210)</f>
        <v>115</v>
      </c>
      <c r="F5" s="4">
        <f>sales_data[[#This Row],[Quantity]]*sales_data[[#This Row],[Cost per unit]]</f>
        <v>1150</v>
      </c>
      <c r="G5" s="4" cm="1">
        <f t="array" ref="G5">_xlfn.SWITCH(C5,"Coffee", 275,"Donut", 375, "Muffin", 420)</f>
        <v>275</v>
      </c>
      <c r="H5" s="4">
        <f>sales_data[[#This Row],[Quantity]]*sales_data[[#This Row],[Price per unit]]</f>
        <v>2750</v>
      </c>
      <c r="I5" t="s">
        <v>20</v>
      </c>
      <c r="J5" t="s">
        <v>21</v>
      </c>
      <c r="K5" t="s">
        <v>22</v>
      </c>
    </row>
    <row r="6" spans="1:11" x14ac:dyDescent="0.3">
      <c r="A6" s="1">
        <v>45410</v>
      </c>
      <c r="B6" t="s">
        <v>16</v>
      </c>
      <c r="C6" t="s">
        <v>171</v>
      </c>
      <c r="D6">
        <v>16</v>
      </c>
      <c r="E6" s="4" cm="1">
        <f t="array" ref="E6">_xlfn.SWITCH(C6,"Coffee", 115,"Donut", 210, "Muffin", 210)</f>
        <v>115</v>
      </c>
      <c r="F6" s="4">
        <f>sales_data[[#This Row],[Quantity]]*sales_data[[#This Row],[Cost per unit]]</f>
        <v>1840</v>
      </c>
      <c r="G6" s="4" cm="1">
        <f t="array" ref="G6">_xlfn.SWITCH(C6,"Coffee", 275,"Donut", 375, "Muffin", 420)</f>
        <v>275</v>
      </c>
      <c r="H6" s="4">
        <f>sales_data[[#This Row],[Quantity]]*sales_data[[#This Row],[Price per unit]]</f>
        <v>4400</v>
      </c>
      <c r="I6" t="s">
        <v>23</v>
      </c>
      <c r="J6" t="s">
        <v>24</v>
      </c>
      <c r="K6" t="s">
        <v>25</v>
      </c>
    </row>
    <row r="7" spans="1:11" x14ac:dyDescent="0.3">
      <c r="A7" s="1">
        <v>45392</v>
      </c>
      <c r="B7" t="s">
        <v>26</v>
      </c>
      <c r="C7" t="s">
        <v>173</v>
      </c>
      <c r="D7">
        <v>17</v>
      </c>
      <c r="E7" s="4" cm="1">
        <f t="array" ref="E7">_xlfn.SWITCH(C7,"Coffee", 115,"Donut", 210, "Muffin", 210)</f>
        <v>210</v>
      </c>
      <c r="F7" s="4">
        <f>sales_data[[#This Row],[Quantity]]*sales_data[[#This Row],[Cost per unit]]</f>
        <v>3570</v>
      </c>
      <c r="G7" s="4" cm="1">
        <f t="array" ref="G7">_xlfn.SWITCH(C7,"Coffee", 275,"Donut", 375, "Muffin", 420)</f>
        <v>420</v>
      </c>
      <c r="H7" s="4">
        <f>sales_data[[#This Row],[Quantity]]*sales_data[[#This Row],[Price per unit]]</f>
        <v>7140</v>
      </c>
      <c r="I7" t="s">
        <v>27</v>
      </c>
      <c r="J7" t="s">
        <v>28</v>
      </c>
      <c r="K7" t="s">
        <v>29</v>
      </c>
    </row>
    <row r="8" spans="1:11" x14ac:dyDescent="0.3">
      <c r="A8" s="1">
        <v>45411</v>
      </c>
      <c r="B8" t="s">
        <v>30</v>
      </c>
      <c r="C8" t="s">
        <v>173</v>
      </c>
      <c r="D8">
        <v>7</v>
      </c>
      <c r="E8" s="4" cm="1">
        <f t="array" ref="E8">_xlfn.SWITCH(C8,"Coffee", 115,"Donut", 210, "Muffin", 210)</f>
        <v>210</v>
      </c>
      <c r="F8" s="4">
        <f>sales_data[[#This Row],[Quantity]]*sales_data[[#This Row],[Cost per unit]]</f>
        <v>1470</v>
      </c>
      <c r="G8" s="4" cm="1">
        <f t="array" ref="G8">_xlfn.SWITCH(C8,"Coffee", 275,"Donut", 375, "Muffin", 420)</f>
        <v>420</v>
      </c>
      <c r="H8" s="4">
        <f>sales_data[[#This Row],[Quantity]]*sales_data[[#This Row],[Price per unit]]</f>
        <v>2940</v>
      </c>
      <c r="I8" t="s">
        <v>27</v>
      </c>
      <c r="J8" t="s">
        <v>31</v>
      </c>
      <c r="K8" t="s">
        <v>11</v>
      </c>
    </row>
    <row r="9" spans="1:11" x14ac:dyDescent="0.3">
      <c r="A9" s="1">
        <v>45321</v>
      </c>
      <c r="B9" t="s">
        <v>172</v>
      </c>
      <c r="C9" t="s">
        <v>171</v>
      </c>
      <c r="D9">
        <v>9</v>
      </c>
      <c r="E9" s="4" cm="1">
        <f t="array" ref="E9">_xlfn.SWITCH(C9,"Coffee", 115,"Donut", 210, "Muffin", 210)</f>
        <v>115</v>
      </c>
      <c r="F9" s="4">
        <f>sales_data[[#This Row],[Quantity]]*sales_data[[#This Row],[Cost per unit]]</f>
        <v>1035</v>
      </c>
      <c r="G9" s="4" cm="1">
        <f t="array" ref="G9">_xlfn.SWITCH(C9,"Coffee", 275,"Donut", 375, "Muffin", 420)</f>
        <v>275</v>
      </c>
      <c r="H9" s="4">
        <f>sales_data[[#This Row],[Quantity]]*sales_data[[#This Row],[Price per unit]]</f>
        <v>2475</v>
      </c>
      <c r="I9" t="s">
        <v>13</v>
      </c>
      <c r="J9" t="s">
        <v>32</v>
      </c>
      <c r="K9" t="s">
        <v>33</v>
      </c>
    </row>
    <row r="10" spans="1:11" x14ac:dyDescent="0.3">
      <c r="A10" s="1">
        <v>45304</v>
      </c>
      <c r="B10" t="s">
        <v>16</v>
      </c>
      <c r="C10" t="s">
        <v>171</v>
      </c>
      <c r="D10">
        <v>10</v>
      </c>
      <c r="E10" s="4" cm="1">
        <f t="array" ref="E10">_xlfn.SWITCH(C10,"Coffee", 115,"Donut", 210, "Muffin", 210)</f>
        <v>115</v>
      </c>
      <c r="F10" s="4">
        <f>sales_data[[#This Row],[Quantity]]*sales_data[[#This Row],[Cost per unit]]</f>
        <v>1150</v>
      </c>
      <c r="G10" s="4" cm="1">
        <f t="array" ref="G10">_xlfn.SWITCH(C10,"Coffee", 275,"Donut", 375, "Muffin", 420)</f>
        <v>275</v>
      </c>
      <c r="H10" s="4">
        <f>sales_data[[#This Row],[Quantity]]*sales_data[[#This Row],[Price per unit]]</f>
        <v>2750</v>
      </c>
      <c r="I10" t="s">
        <v>34</v>
      </c>
      <c r="J10" t="s">
        <v>35</v>
      </c>
      <c r="K10" t="s">
        <v>36</v>
      </c>
    </row>
    <row r="11" spans="1:11" x14ac:dyDescent="0.3">
      <c r="A11" s="1">
        <v>45360</v>
      </c>
      <c r="B11" t="s">
        <v>37</v>
      </c>
      <c r="C11" t="s">
        <v>173</v>
      </c>
      <c r="D11">
        <v>11</v>
      </c>
      <c r="E11" s="4" cm="1">
        <f t="array" ref="E11">_xlfn.SWITCH(C11,"Coffee", 115,"Donut", 210, "Muffin", 210)</f>
        <v>210</v>
      </c>
      <c r="F11" s="4">
        <f>sales_data[[#This Row],[Quantity]]*sales_data[[#This Row],[Cost per unit]]</f>
        <v>2310</v>
      </c>
      <c r="G11" s="4" cm="1">
        <f t="array" ref="G11">_xlfn.SWITCH(C11,"Coffee", 275,"Donut", 375, "Muffin", 420)</f>
        <v>420</v>
      </c>
      <c r="H11" s="4">
        <f>sales_data[[#This Row],[Quantity]]*sales_data[[#This Row],[Price per unit]]</f>
        <v>4620</v>
      </c>
      <c r="I11" t="s">
        <v>20</v>
      </c>
      <c r="J11" t="s">
        <v>38</v>
      </c>
      <c r="K11" t="s">
        <v>39</v>
      </c>
    </row>
    <row r="12" spans="1:11" x14ac:dyDescent="0.3">
      <c r="A12" s="1">
        <v>45420</v>
      </c>
      <c r="B12" t="s">
        <v>174</v>
      </c>
      <c r="C12" t="s">
        <v>171</v>
      </c>
      <c r="D12">
        <v>9</v>
      </c>
      <c r="E12" s="4" cm="1">
        <f t="array" ref="E12">_xlfn.SWITCH(C12,"Coffee", 115,"Donut", 210, "Muffin", 210)</f>
        <v>115</v>
      </c>
      <c r="F12" s="4">
        <f>sales_data[[#This Row],[Quantity]]*sales_data[[#This Row],[Cost per unit]]</f>
        <v>1035</v>
      </c>
      <c r="G12" s="4" cm="1">
        <f t="array" ref="G12">_xlfn.SWITCH(C12,"Coffee", 275,"Donut", 375, "Muffin", 420)</f>
        <v>275</v>
      </c>
      <c r="H12" s="4">
        <f>sales_data[[#This Row],[Quantity]]*sales_data[[#This Row],[Price per unit]]</f>
        <v>2475</v>
      </c>
      <c r="I12" t="s">
        <v>40</v>
      </c>
      <c r="J12" t="s">
        <v>41</v>
      </c>
      <c r="K12" t="s">
        <v>42</v>
      </c>
    </row>
    <row r="13" spans="1:11" x14ac:dyDescent="0.3">
      <c r="A13" s="1">
        <v>45408</v>
      </c>
      <c r="B13" t="s">
        <v>43</v>
      </c>
      <c r="C13" t="s">
        <v>170</v>
      </c>
      <c r="D13">
        <v>12</v>
      </c>
      <c r="E13" s="4" cm="1">
        <f t="array" ref="E13">_xlfn.SWITCH(C13,"Coffee", 115,"Donut", 210, "Muffin", 210)</f>
        <v>210</v>
      </c>
      <c r="F13" s="4">
        <f>sales_data[[#This Row],[Quantity]]*sales_data[[#This Row],[Cost per unit]]</f>
        <v>2520</v>
      </c>
      <c r="G13" s="4" cm="1">
        <f t="array" ref="G13">_xlfn.SWITCH(C13,"Coffee", 275,"Donut", 375, "Muffin", 420)</f>
        <v>375</v>
      </c>
      <c r="H13" s="4">
        <f>sales_data[[#This Row],[Quantity]]*sales_data[[#This Row],[Price per unit]]</f>
        <v>4500</v>
      </c>
      <c r="I13" t="s">
        <v>23</v>
      </c>
      <c r="J13" t="s">
        <v>44</v>
      </c>
      <c r="K13" t="s">
        <v>45</v>
      </c>
    </row>
    <row r="14" spans="1:11" x14ac:dyDescent="0.3">
      <c r="A14" s="1">
        <v>45357</v>
      </c>
      <c r="B14" t="s">
        <v>8</v>
      </c>
      <c r="C14" t="s">
        <v>170</v>
      </c>
      <c r="D14">
        <v>4</v>
      </c>
      <c r="E14" s="4" cm="1">
        <f t="array" ref="E14">_xlfn.SWITCH(C14,"Coffee", 115,"Donut", 210, "Muffin", 210)</f>
        <v>210</v>
      </c>
      <c r="F14" s="4">
        <f>sales_data[[#This Row],[Quantity]]*sales_data[[#This Row],[Cost per unit]]</f>
        <v>840</v>
      </c>
      <c r="G14" s="4" cm="1">
        <f t="array" ref="G14">_xlfn.SWITCH(C14,"Coffee", 275,"Donut", 375, "Muffin", 420)</f>
        <v>375</v>
      </c>
      <c r="H14" s="4">
        <f>sales_data[[#This Row],[Quantity]]*sales_data[[#This Row],[Price per unit]]</f>
        <v>1500</v>
      </c>
      <c r="I14" t="s">
        <v>17</v>
      </c>
      <c r="J14" t="s">
        <v>46</v>
      </c>
      <c r="K14" t="s">
        <v>47</v>
      </c>
    </row>
    <row r="15" spans="1:11" x14ac:dyDescent="0.3">
      <c r="A15" s="1">
        <v>45355</v>
      </c>
      <c r="B15" t="s">
        <v>16</v>
      </c>
      <c r="C15" t="s">
        <v>171</v>
      </c>
      <c r="D15">
        <v>12</v>
      </c>
      <c r="E15" s="4" cm="1">
        <f t="array" ref="E15">_xlfn.SWITCH(C15,"Coffee", 115,"Donut", 210, "Muffin", 210)</f>
        <v>115</v>
      </c>
      <c r="F15" s="4">
        <f>sales_data[[#This Row],[Quantity]]*sales_data[[#This Row],[Cost per unit]]</f>
        <v>1380</v>
      </c>
      <c r="G15" s="4" cm="1">
        <f t="array" ref="G15">_xlfn.SWITCH(C15,"Coffee", 275,"Donut", 375, "Muffin", 420)</f>
        <v>275</v>
      </c>
      <c r="H15" s="4">
        <f>sales_data[[#This Row],[Quantity]]*sales_data[[#This Row],[Price per unit]]</f>
        <v>3300</v>
      </c>
      <c r="I15" t="s">
        <v>48</v>
      </c>
      <c r="J15" t="s">
        <v>49</v>
      </c>
      <c r="K15" t="s">
        <v>42</v>
      </c>
    </row>
    <row r="16" spans="1:11" x14ac:dyDescent="0.3">
      <c r="A16" s="1">
        <v>45426</v>
      </c>
      <c r="B16" t="s">
        <v>12</v>
      </c>
      <c r="C16" t="s">
        <v>171</v>
      </c>
      <c r="D16">
        <v>5</v>
      </c>
      <c r="E16" s="4" cm="1">
        <f t="array" ref="E16">_xlfn.SWITCH(C16,"Coffee", 115,"Donut", 210, "Muffin", 210)</f>
        <v>115</v>
      </c>
      <c r="F16" s="4">
        <f>sales_data[[#This Row],[Quantity]]*sales_data[[#This Row],[Cost per unit]]</f>
        <v>575</v>
      </c>
      <c r="G16" s="4" cm="1">
        <f t="array" ref="G16">_xlfn.SWITCH(C16,"Coffee", 275,"Donut", 375, "Muffin", 420)</f>
        <v>275</v>
      </c>
      <c r="H16" s="4">
        <f>sales_data[[#This Row],[Quantity]]*sales_data[[#This Row],[Price per unit]]</f>
        <v>1375</v>
      </c>
      <c r="I16" t="s">
        <v>40</v>
      </c>
      <c r="J16" t="s">
        <v>50</v>
      </c>
      <c r="K16" t="s">
        <v>51</v>
      </c>
    </row>
    <row r="17" spans="1:11" x14ac:dyDescent="0.3">
      <c r="A17" s="1">
        <v>45313</v>
      </c>
      <c r="B17" t="s">
        <v>172</v>
      </c>
      <c r="C17" t="s">
        <v>171</v>
      </c>
      <c r="D17">
        <v>9</v>
      </c>
      <c r="E17" s="4" cm="1">
        <f t="array" ref="E17">_xlfn.SWITCH(C17,"Coffee", 115,"Donut", 210, "Muffin", 210)</f>
        <v>115</v>
      </c>
      <c r="F17" s="4">
        <f>sales_data[[#This Row],[Quantity]]*sales_data[[#This Row],[Cost per unit]]</f>
        <v>1035</v>
      </c>
      <c r="G17" s="4" cm="1">
        <f t="array" ref="G17">_xlfn.SWITCH(C17,"Coffee", 275,"Donut", 375, "Muffin", 420)</f>
        <v>275</v>
      </c>
      <c r="H17" s="4">
        <f>sales_data[[#This Row],[Quantity]]*sales_data[[#This Row],[Price per unit]]</f>
        <v>2475</v>
      </c>
      <c r="I17" t="s">
        <v>20</v>
      </c>
      <c r="J17" t="s">
        <v>52</v>
      </c>
      <c r="K17" t="s">
        <v>53</v>
      </c>
    </row>
    <row r="18" spans="1:11" x14ac:dyDescent="0.3">
      <c r="A18" s="1">
        <v>45328</v>
      </c>
      <c r="B18" t="s">
        <v>16</v>
      </c>
      <c r="C18" t="s">
        <v>171</v>
      </c>
      <c r="D18">
        <v>10</v>
      </c>
      <c r="E18" s="4" cm="1">
        <f t="array" ref="E18">_xlfn.SWITCH(C18,"Coffee", 115,"Donut", 210, "Muffin", 210)</f>
        <v>115</v>
      </c>
      <c r="F18" s="4">
        <f>sales_data[[#This Row],[Quantity]]*sales_data[[#This Row],[Cost per unit]]</f>
        <v>1150</v>
      </c>
      <c r="G18" s="4" cm="1">
        <f t="array" ref="G18">_xlfn.SWITCH(C18,"Coffee", 275,"Donut", 375, "Muffin", 420)</f>
        <v>275</v>
      </c>
      <c r="H18" s="4">
        <f>sales_data[[#This Row],[Quantity]]*sales_data[[#This Row],[Price per unit]]</f>
        <v>2750</v>
      </c>
      <c r="I18" t="s">
        <v>20</v>
      </c>
      <c r="J18" t="s">
        <v>54</v>
      </c>
      <c r="K18" t="s">
        <v>55</v>
      </c>
    </row>
    <row r="19" spans="1:11" x14ac:dyDescent="0.3">
      <c r="A19" s="1">
        <v>45443</v>
      </c>
      <c r="B19" t="s">
        <v>30</v>
      </c>
      <c r="C19" t="s">
        <v>173</v>
      </c>
      <c r="D19">
        <v>13</v>
      </c>
      <c r="E19" s="4" cm="1">
        <f t="array" ref="E19">_xlfn.SWITCH(C19,"Coffee", 115,"Donut", 210, "Muffin", 210)</f>
        <v>210</v>
      </c>
      <c r="F19" s="4">
        <f>sales_data[[#This Row],[Quantity]]*sales_data[[#This Row],[Cost per unit]]</f>
        <v>2730</v>
      </c>
      <c r="G19" s="4" cm="1">
        <f t="array" ref="G19">_xlfn.SWITCH(C19,"Coffee", 275,"Donut", 375, "Muffin", 420)</f>
        <v>420</v>
      </c>
      <c r="H19" s="4">
        <f>sales_data[[#This Row],[Quantity]]*sales_data[[#This Row],[Price per unit]]</f>
        <v>5460</v>
      </c>
      <c r="I19" t="s">
        <v>56</v>
      </c>
      <c r="J19" t="s">
        <v>57</v>
      </c>
      <c r="K19" t="s">
        <v>51</v>
      </c>
    </row>
    <row r="20" spans="1:11" x14ac:dyDescent="0.3">
      <c r="A20" s="1">
        <v>45372</v>
      </c>
      <c r="B20" t="s">
        <v>43</v>
      </c>
      <c r="C20" t="s">
        <v>170</v>
      </c>
      <c r="D20">
        <v>18</v>
      </c>
      <c r="E20" s="4" cm="1">
        <f t="array" ref="E20">_xlfn.SWITCH(C20,"Coffee", 115,"Donut", 210, "Muffin", 210)</f>
        <v>210</v>
      </c>
      <c r="F20" s="4">
        <f>sales_data[[#This Row],[Quantity]]*sales_data[[#This Row],[Cost per unit]]</f>
        <v>3780</v>
      </c>
      <c r="G20" s="4" cm="1">
        <f t="array" ref="G20">_xlfn.SWITCH(C20,"Coffee", 275,"Donut", 375, "Muffin", 420)</f>
        <v>375</v>
      </c>
      <c r="H20" s="4">
        <f>sales_data[[#This Row],[Quantity]]*sales_data[[#This Row],[Price per unit]]</f>
        <v>6750</v>
      </c>
      <c r="I20" t="s">
        <v>17</v>
      </c>
      <c r="J20" t="s">
        <v>58</v>
      </c>
      <c r="K20" t="s">
        <v>29</v>
      </c>
    </row>
    <row r="21" spans="1:11" x14ac:dyDescent="0.3">
      <c r="A21" s="1">
        <v>45415</v>
      </c>
      <c r="B21" t="s">
        <v>43</v>
      </c>
      <c r="C21" t="s">
        <v>170</v>
      </c>
      <c r="D21">
        <v>14</v>
      </c>
      <c r="E21" s="4" cm="1">
        <f t="array" ref="E21">_xlfn.SWITCH(C21,"Coffee", 115,"Donut", 210, "Muffin", 210)</f>
        <v>210</v>
      </c>
      <c r="F21" s="4">
        <f>sales_data[[#This Row],[Quantity]]*sales_data[[#This Row],[Cost per unit]]</f>
        <v>2940</v>
      </c>
      <c r="G21" s="4" cm="1">
        <f t="array" ref="G21">_xlfn.SWITCH(C21,"Coffee", 275,"Donut", 375, "Muffin", 420)</f>
        <v>375</v>
      </c>
      <c r="H21" s="4">
        <f>sales_data[[#This Row],[Quantity]]*sales_data[[#This Row],[Price per unit]]</f>
        <v>5250</v>
      </c>
      <c r="I21" t="s">
        <v>17</v>
      </c>
      <c r="J21" t="s">
        <v>59</v>
      </c>
      <c r="K21" t="s">
        <v>42</v>
      </c>
    </row>
    <row r="22" spans="1:11" x14ac:dyDescent="0.3">
      <c r="A22" s="1">
        <v>45417</v>
      </c>
      <c r="B22" t="s">
        <v>174</v>
      </c>
      <c r="C22" t="s">
        <v>171</v>
      </c>
      <c r="D22">
        <v>15</v>
      </c>
      <c r="E22" s="4" cm="1">
        <f t="array" ref="E22">_xlfn.SWITCH(C22,"Coffee", 115,"Donut", 210, "Muffin", 210)</f>
        <v>115</v>
      </c>
      <c r="F22" s="4">
        <f>sales_data[[#This Row],[Quantity]]*sales_data[[#This Row],[Cost per unit]]</f>
        <v>1725</v>
      </c>
      <c r="G22" s="4" cm="1">
        <f t="array" ref="G22">_xlfn.SWITCH(C22,"Coffee", 275,"Donut", 375, "Muffin", 420)</f>
        <v>275</v>
      </c>
      <c r="H22" s="4">
        <f>sales_data[[#This Row],[Quantity]]*sales_data[[#This Row],[Price per unit]]</f>
        <v>4125</v>
      </c>
      <c r="I22" t="s">
        <v>20</v>
      </c>
      <c r="J22" t="s">
        <v>60</v>
      </c>
      <c r="K22" t="s">
        <v>61</v>
      </c>
    </row>
    <row r="23" spans="1:11" x14ac:dyDescent="0.3">
      <c r="A23" s="1">
        <v>45428</v>
      </c>
      <c r="B23" t="s">
        <v>43</v>
      </c>
      <c r="C23" t="s">
        <v>170</v>
      </c>
      <c r="D23">
        <v>12</v>
      </c>
      <c r="E23" s="4" cm="1">
        <f t="array" ref="E23">_xlfn.SWITCH(C23,"Coffee", 115,"Donut", 210, "Muffin", 210)</f>
        <v>210</v>
      </c>
      <c r="F23" s="4">
        <f>sales_data[[#This Row],[Quantity]]*sales_data[[#This Row],[Cost per unit]]</f>
        <v>2520</v>
      </c>
      <c r="G23" s="4" cm="1">
        <f t="array" ref="G23">_xlfn.SWITCH(C23,"Coffee", 275,"Donut", 375, "Muffin", 420)</f>
        <v>375</v>
      </c>
      <c r="H23" s="4">
        <f>sales_data[[#This Row],[Quantity]]*sales_data[[#This Row],[Price per unit]]</f>
        <v>4500</v>
      </c>
      <c r="I23" t="s">
        <v>9</v>
      </c>
      <c r="J23" t="s">
        <v>62</v>
      </c>
      <c r="K23" t="s">
        <v>63</v>
      </c>
    </row>
    <row r="24" spans="1:11" x14ac:dyDescent="0.3">
      <c r="A24" s="1">
        <v>45347</v>
      </c>
      <c r="B24" t="s">
        <v>30</v>
      </c>
      <c r="C24" t="s">
        <v>173</v>
      </c>
      <c r="D24">
        <v>4</v>
      </c>
      <c r="E24" s="4" cm="1">
        <f t="array" ref="E24">_xlfn.SWITCH(C24,"Coffee", 115,"Donut", 210, "Muffin", 210)</f>
        <v>210</v>
      </c>
      <c r="F24" s="4">
        <f>sales_data[[#This Row],[Quantity]]*sales_data[[#This Row],[Cost per unit]]</f>
        <v>840</v>
      </c>
      <c r="G24" s="4" cm="1">
        <f t="array" ref="G24">_xlfn.SWITCH(C24,"Coffee", 275,"Donut", 375, "Muffin", 420)</f>
        <v>420</v>
      </c>
      <c r="H24" s="4">
        <f>sales_data[[#This Row],[Quantity]]*sales_data[[#This Row],[Price per unit]]</f>
        <v>1680</v>
      </c>
      <c r="I24" t="s">
        <v>9</v>
      </c>
      <c r="J24" t="s">
        <v>64</v>
      </c>
      <c r="K24" t="s">
        <v>51</v>
      </c>
    </row>
    <row r="25" spans="1:11" x14ac:dyDescent="0.3">
      <c r="A25" s="1">
        <v>45416</v>
      </c>
      <c r="B25" t="s">
        <v>12</v>
      </c>
      <c r="C25" t="s">
        <v>171</v>
      </c>
      <c r="D25">
        <v>6</v>
      </c>
      <c r="E25" s="4" cm="1">
        <f t="array" ref="E25">_xlfn.SWITCH(C25,"Coffee", 115,"Donut", 210, "Muffin", 210)</f>
        <v>115</v>
      </c>
      <c r="F25" s="4">
        <f>sales_data[[#This Row],[Quantity]]*sales_data[[#This Row],[Cost per unit]]</f>
        <v>690</v>
      </c>
      <c r="G25" s="4" cm="1">
        <f t="array" ref="G25">_xlfn.SWITCH(C25,"Coffee", 275,"Donut", 375, "Muffin", 420)</f>
        <v>275</v>
      </c>
      <c r="H25" s="4">
        <f>sales_data[[#This Row],[Quantity]]*sales_data[[#This Row],[Price per unit]]</f>
        <v>1650</v>
      </c>
      <c r="I25" t="s">
        <v>40</v>
      </c>
      <c r="J25" t="s">
        <v>65</v>
      </c>
      <c r="K25" t="s">
        <v>66</v>
      </c>
    </row>
    <row r="26" spans="1:11" x14ac:dyDescent="0.3">
      <c r="A26" s="1">
        <v>45385</v>
      </c>
      <c r="B26" t="s">
        <v>8</v>
      </c>
      <c r="C26" t="s">
        <v>170</v>
      </c>
      <c r="D26">
        <v>13</v>
      </c>
      <c r="E26" s="4" cm="1">
        <f t="array" ref="E26">_xlfn.SWITCH(C26,"Coffee", 115,"Donut", 210, "Muffin", 210)</f>
        <v>210</v>
      </c>
      <c r="F26" s="4">
        <f>sales_data[[#This Row],[Quantity]]*sales_data[[#This Row],[Cost per unit]]</f>
        <v>2730</v>
      </c>
      <c r="G26" s="4" cm="1">
        <f t="array" ref="G26">_xlfn.SWITCH(C26,"Coffee", 275,"Donut", 375, "Muffin", 420)</f>
        <v>375</v>
      </c>
      <c r="H26" s="4">
        <f>sales_data[[#This Row],[Quantity]]*sales_data[[#This Row],[Price per unit]]</f>
        <v>4875</v>
      </c>
      <c r="I26" t="s">
        <v>13</v>
      </c>
      <c r="J26" t="s">
        <v>67</v>
      </c>
      <c r="K26" t="s">
        <v>33</v>
      </c>
    </row>
    <row r="27" spans="1:11" x14ac:dyDescent="0.3">
      <c r="A27" s="1">
        <v>45342</v>
      </c>
      <c r="B27" t="s">
        <v>30</v>
      </c>
      <c r="C27" t="s">
        <v>173</v>
      </c>
      <c r="D27">
        <v>16</v>
      </c>
      <c r="E27" s="4" cm="1">
        <f t="array" ref="E27">_xlfn.SWITCH(C27,"Coffee", 115,"Donut", 210, "Muffin", 210)</f>
        <v>210</v>
      </c>
      <c r="F27" s="4">
        <f>sales_data[[#This Row],[Quantity]]*sales_data[[#This Row],[Cost per unit]]</f>
        <v>3360</v>
      </c>
      <c r="G27" s="4" cm="1">
        <f t="array" ref="G27">_xlfn.SWITCH(C27,"Coffee", 275,"Donut", 375, "Muffin", 420)</f>
        <v>420</v>
      </c>
      <c r="H27" s="4">
        <f>sales_data[[#This Row],[Quantity]]*sales_data[[#This Row],[Price per unit]]</f>
        <v>6720</v>
      </c>
      <c r="I27" t="s">
        <v>17</v>
      </c>
      <c r="J27" t="s">
        <v>68</v>
      </c>
      <c r="K27" t="s">
        <v>33</v>
      </c>
    </row>
    <row r="28" spans="1:11" x14ac:dyDescent="0.3">
      <c r="A28" s="1">
        <v>45347</v>
      </c>
      <c r="B28" t="s">
        <v>174</v>
      </c>
      <c r="C28" t="s">
        <v>171</v>
      </c>
      <c r="D28">
        <v>19</v>
      </c>
      <c r="E28" s="4" cm="1">
        <f t="array" ref="E28">_xlfn.SWITCH(C28,"Coffee", 115,"Donut", 210, "Muffin", 210)</f>
        <v>115</v>
      </c>
      <c r="F28" s="4">
        <f>sales_data[[#This Row],[Quantity]]*sales_data[[#This Row],[Cost per unit]]</f>
        <v>2185</v>
      </c>
      <c r="G28" s="4" cm="1">
        <f t="array" ref="G28">_xlfn.SWITCH(C28,"Coffee", 275,"Donut", 375, "Muffin", 420)</f>
        <v>275</v>
      </c>
      <c r="H28" s="4">
        <f>sales_data[[#This Row],[Quantity]]*sales_data[[#This Row],[Price per unit]]</f>
        <v>5225</v>
      </c>
      <c r="I28" t="s">
        <v>27</v>
      </c>
      <c r="J28" t="s">
        <v>69</v>
      </c>
      <c r="K28" t="s">
        <v>25</v>
      </c>
    </row>
    <row r="29" spans="1:11" x14ac:dyDescent="0.3">
      <c r="A29" s="1">
        <v>45414</v>
      </c>
      <c r="B29" t="s">
        <v>16</v>
      </c>
      <c r="C29" t="s">
        <v>171</v>
      </c>
      <c r="D29">
        <v>5</v>
      </c>
      <c r="E29" s="4" cm="1">
        <f t="array" ref="E29">_xlfn.SWITCH(C29,"Coffee", 115,"Donut", 210, "Muffin", 210)</f>
        <v>115</v>
      </c>
      <c r="F29" s="4">
        <f>sales_data[[#This Row],[Quantity]]*sales_data[[#This Row],[Cost per unit]]</f>
        <v>575</v>
      </c>
      <c r="G29" s="4" cm="1">
        <f t="array" ref="G29">_xlfn.SWITCH(C29,"Coffee", 275,"Donut", 375, "Muffin", 420)</f>
        <v>275</v>
      </c>
      <c r="H29" s="4">
        <f>sales_data[[#This Row],[Quantity]]*sales_data[[#This Row],[Price per unit]]</f>
        <v>1375</v>
      </c>
      <c r="I29" t="s">
        <v>23</v>
      </c>
      <c r="J29" t="s">
        <v>70</v>
      </c>
      <c r="K29" t="s">
        <v>47</v>
      </c>
    </row>
    <row r="30" spans="1:11" x14ac:dyDescent="0.3">
      <c r="A30" s="1">
        <v>45442</v>
      </c>
      <c r="B30" t="s">
        <v>43</v>
      </c>
      <c r="C30" t="s">
        <v>170</v>
      </c>
      <c r="D30">
        <v>8</v>
      </c>
      <c r="E30" s="4" cm="1">
        <f t="array" ref="E30">_xlfn.SWITCH(C30,"Coffee", 115,"Donut", 210, "Muffin", 210)</f>
        <v>210</v>
      </c>
      <c r="F30" s="4">
        <f>sales_data[[#This Row],[Quantity]]*sales_data[[#This Row],[Cost per unit]]</f>
        <v>1680</v>
      </c>
      <c r="G30" s="4" cm="1">
        <f t="array" ref="G30">_xlfn.SWITCH(C30,"Coffee", 275,"Donut", 375, "Muffin", 420)</f>
        <v>375</v>
      </c>
      <c r="H30" s="4">
        <f>sales_data[[#This Row],[Quantity]]*sales_data[[#This Row],[Price per unit]]</f>
        <v>3000</v>
      </c>
      <c r="I30" t="s">
        <v>17</v>
      </c>
      <c r="J30" t="s">
        <v>71</v>
      </c>
      <c r="K30" t="s">
        <v>11</v>
      </c>
    </row>
    <row r="31" spans="1:11" x14ac:dyDescent="0.3">
      <c r="A31" s="1">
        <v>45354</v>
      </c>
      <c r="B31" t="s">
        <v>172</v>
      </c>
      <c r="C31" t="s">
        <v>171</v>
      </c>
      <c r="D31">
        <v>15</v>
      </c>
      <c r="E31" s="4" cm="1">
        <f t="array" ref="E31">_xlfn.SWITCH(C31,"Coffee", 115,"Donut", 210, "Muffin", 210)</f>
        <v>115</v>
      </c>
      <c r="F31" s="4">
        <f>sales_data[[#This Row],[Quantity]]*sales_data[[#This Row],[Cost per unit]]</f>
        <v>1725</v>
      </c>
      <c r="G31" s="4" cm="1">
        <f t="array" ref="G31">_xlfn.SWITCH(C31,"Coffee", 275,"Donut", 375, "Muffin", 420)</f>
        <v>275</v>
      </c>
      <c r="H31" s="4">
        <f>sales_data[[#This Row],[Quantity]]*sales_data[[#This Row],[Price per unit]]</f>
        <v>4125</v>
      </c>
      <c r="I31" t="s">
        <v>34</v>
      </c>
      <c r="J31" t="s">
        <v>72</v>
      </c>
      <c r="K31" t="s">
        <v>73</v>
      </c>
    </row>
    <row r="32" spans="1:11" x14ac:dyDescent="0.3">
      <c r="A32" s="1">
        <v>45438</v>
      </c>
      <c r="B32" t="s">
        <v>30</v>
      </c>
      <c r="C32" t="s">
        <v>173</v>
      </c>
      <c r="D32">
        <v>14</v>
      </c>
      <c r="E32" s="4" cm="1">
        <f t="array" ref="E32">_xlfn.SWITCH(C32,"Coffee", 115,"Donut", 210, "Muffin", 210)</f>
        <v>210</v>
      </c>
      <c r="F32" s="4">
        <f>sales_data[[#This Row],[Quantity]]*sales_data[[#This Row],[Cost per unit]]</f>
        <v>2940</v>
      </c>
      <c r="G32" s="4" cm="1">
        <f t="array" ref="G32">_xlfn.SWITCH(C32,"Coffee", 275,"Donut", 375, "Muffin", 420)</f>
        <v>420</v>
      </c>
      <c r="H32" s="4">
        <f>sales_data[[#This Row],[Quantity]]*sales_data[[#This Row],[Price per unit]]</f>
        <v>5880</v>
      </c>
      <c r="I32" t="s">
        <v>40</v>
      </c>
      <c r="J32" t="s">
        <v>74</v>
      </c>
      <c r="K32" t="s">
        <v>75</v>
      </c>
    </row>
    <row r="33" spans="1:11" x14ac:dyDescent="0.3">
      <c r="A33" s="1">
        <v>45378</v>
      </c>
      <c r="B33" t="s">
        <v>16</v>
      </c>
      <c r="C33" t="s">
        <v>171</v>
      </c>
      <c r="D33">
        <v>18</v>
      </c>
      <c r="E33" s="4" cm="1">
        <f t="array" ref="E33">_xlfn.SWITCH(C33,"Coffee", 115,"Donut", 210, "Muffin", 210)</f>
        <v>115</v>
      </c>
      <c r="F33" s="4">
        <f>sales_data[[#This Row],[Quantity]]*sales_data[[#This Row],[Cost per unit]]</f>
        <v>2070</v>
      </c>
      <c r="G33" s="4" cm="1">
        <f t="array" ref="G33">_xlfn.SWITCH(C33,"Coffee", 275,"Donut", 375, "Muffin", 420)</f>
        <v>275</v>
      </c>
      <c r="H33" s="4">
        <f>sales_data[[#This Row],[Quantity]]*sales_data[[#This Row],[Price per unit]]</f>
        <v>4950</v>
      </c>
      <c r="I33" t="s">
        <v>56</v>
      </c>
      <c r="J33" t="s">
        <v>76</v>
      </c>
      <c r="K33" t="s">
        <v>77</v>
      </c>
    </row>
    <row r="34" spans="1:11" x14ac:dyDescent="0.3">
      <c r="A34" s="1">
        <v>45436</v>
      </c>
      <c r="B34" t="s">
        <v>172</v>
      </c>
      <c r="C34" t="s">
        <v>171</v>
      </c>
      <c r="D34">
        <v>17</v>
      </c>
      <c r="E34" s="4" cm="1">
        <f t="array" ref="E34">_xlfn.SWITCH(C34,"Coffee", 115,"Donut", 210, "Muffin", 210)</f>
        <v>115</v>
      </c>
      <c r="F34" s="4">
        <f>sales_data[[#This Row],[Quantity]]*sales_data[[#This Row],[Cost per unit]]</f>
        <v>1955</v>
      </c>
      <c r="G34" s="4" cm="1">
        <f t="array" ref="G34">_xlfn.SWITCH(C34,"Coffee", 275,"Donut", 375, "Muffin", 420)</f>
        <v>275</v>
      </c>
      <c r="H34" s="4">
        <f>sales_data[[#This Row],[Quantity]]*sales_data[[#This Row],[Price per unit]]</f>
        <v>4675</v>
      </c>
      <c r="I34" t="s">
        <v>9</v>
      </c>
      <c r="J34" t="s">
        <v>78</v>
      </c>
      <c r="K34" t="s">
        <v>42</v>
      </c>
    </row>
    <row r="35" spans="1:11" x14ac:dyDescent="0.3">
      <c r="A35" s="1">
        <v>45409</v>
      </c>
      <c r="B35" t="s">
        <v>16</v>
      </c>
      <c r="C35" t="s">
        <v>171</v>
      </c>
      <c r="D35">
        <v>14</v>
      </c>
      <c r="E35" s="4" cm="1">
        <f t="array" ref="E35">_xlfn.SWITCH(C35,"Coffee", 115,"Donut", 210, "Muffin", 210)</f>
        <v>115</v>
      </c>
      <c r="F35" s="4">
        <f>sales_data[[#This Row],[Quantity]]*sales_data[[#This Row],[Cost per unit]]</f>
        <v>1610</v>
      </c>
      <c r="G35" s="4" cm="1">
        <f t="array" ref="G35">_xlfn.SWITCH(C35,"Coffee", 275,"Donut", 375, "Muffin", 420)</f>
        <v>275</v>
      </c>
      <c r="H35" s="4">
        <f>sales_data[[#This Row],[Quantity]]*sales_data[[#This Row],[Price per unit]]</f>
        <v>3850</v>
      </c>
      <c r="I35" t="s">
        <v>56</v>
      </c>
      <c r="J35" t="s">
        <v>79</v>
      </c>
      <c r="K35" t="s">
        <v>73</v>
      </c>
    </row>
    <row r="36" spans="1:11" x14ac:dyDescent="0.3">
      <c r="A36" s="1">
        <v>45312</v>
      </c>
      <c r="B36" t="s">
        <v>43</v>
      </c>
      <c r="C36" t="s">
        <v>170</v>
      </c>
      <c r="D36">
        <v>5</v>
      </c>
      <c r="E36" s="4" cm="1">
        <f t="array" ref="E36">_xlfn.SWITCH(C36,"Coffee", 115,"Donut", 210, "Muffin", 210)</f>
        <v>210</v>
      </c>
      <c r="F36" s="4">
        <f>sales_data[[#This Row],[Quantity]]*sales_data[[#This Row],[Cost per unit]]</f>
        <v>1050</v>
      </c>
      <c r="G36" s="4" cm="1">
        <f t="array" ref="G36">_xlfn.SWITCH(C36,"Coffee", 275,"Donut", 375, "Muffin", 420)</f>
        <v>375</v>
      </c>
      <c r="H36" s="4">
        <f>sales_data[[#This Row],[Quantity]]*sales_data[[#This Row],[Price per unit]]</f>
        <v>1875</v>
      </c>
      <c r="I36" t="s">
        <v>56</v>
      </c>
      <c r="J36" t="s">
        <v>80</v>
      </c>
      <c r="K36" t="s">
        <v>81</v>
      </c>
    </row>
    <row r="37" spans="1:11" x14ac:dyDescent="0.3">
      <c r="A37" s="1">
        <v>45424</v>
      </c>
      <c r="B37" t="s">
        <v>172</v>
      </c>
      <c r="C37" t="s">
        <v>171</v>
      </c>
      <c r="D37">
        <v>3</v>
      </c>
      <c r="E37" s="4" cm="1">
        <f t="array" ref="E37">_xlfn.SWITCH(C37,"Coffee", 115,"Donut", 210, "Muffin", 210)</f>
        <v>115</v>
      </c>
      <c r="F37" s="4">
        <f>sales_data[[#This Row],[Quantity]]*sales_data[[#This Row],[Cost per unit]]</f>
        <v>345</v>
      </c>
      <c r="G37" s="4" cm="1">
        <f t="array" ref="G37">_xlfn.SWITCH(C37,"Coffee", 275,"Donut", 375, "Muffin", 420)</f>
        <v>275</v>
      </c>
      <c r="H37" s="4">
        <f>sales_data[[#This Row],[Quantity]]*sales_data[[#This Row],[Price per unit]]</f>
        <v>825</v>
      </c>
      <c r="I37" t="s">
        <v>27</v>
      </c>
      <c r="J37" t="s">
        <v>82</v>
      </c>
      <c r="K37" t="s">
        <v>45</v>
      </c>
    </row>
    <row r="38" spans="1:11" x14ac:dyDescent="0.3">
      <c r="A38" s="1">
        <v>45447</v>
      </c>
      <c r="B38" t="s">
        <v>174</v>
      </c>
      <c r="C38" t="s">
        <v>171</v>
      </c>
      <c r="D38">
        <v>18</v>
      </c>
      <c r="E38" s="4" cm="1">
        <f t="array" ref="E38">_xlfn.SWITCH(C38,"Coffee", 115,"Donut", 210, "Muffin", 210)</f>
        <v>115</v>
      </c>
      <c r="F38" s="4">
        <f>sales_data[[#This Row],[Quantity]]*sales_data[[#This Row],[Cost per unit]]</f>
        <v>2070</v>
      </c>
      <c r="G38" s="4" cm="1">
        <f t="array" ref="G38">_xlfn.SWITCH(C38,"Coffee", 275,"Donut", 375, "Muffin", 420)</f>
        <v>275</v>
      </c>
      <c r="H38" s="4">
        <f>sales_data[[#This Row],[Quantity]]*sales_data[[#This Row],[Price per unit]]</f>
        <v>4950</v>
      </c>
      <c r="I38" t="s">
        <v>48</v>
      </c>
      <c r="J38" t="s">
        <v>83</v>
      </c>
      <c r="K38" t="s">
        <v>11</v>
      </c>
    </row>
    <row r="39" spans="1:11" x14ac:dyDescent="0.3">
      <c r="A39" s="1">
        <v>45380</v>
      </c>
      <c r="B39" t="s">
        <v>37</v>
      </c>
      <c r="C39" t="s">
        <v>173</v>
      </c>
      <c r="D39">
        <v>18</v>
      </c>
      <c r="E39" s="4" cm="1">
        <f t="array" ref="E39">_xlfn.SWITCH(C39,"Coffee", 115,"Donut", 210, "Muffin", 210)</f>
        <v>210</v>
      </c>
      <c r="F39" s="4">
        <f>sales_data[[#This Row],[Quantity]]*sales_data[[#This Row],[Cost per unit]]</f>
        <v>3780</v>
      </c>
      <c r="G39" s="4" cm="1">
        <f t="array" ref="G39">_xlfn.SWITCH(C39,"Coffee", 275,"Donut", 375, "Muffin", 420)</f>
        <v>420</v>
      </c>
      <c r="H39" s="4">
        <f>sales_data[[#This Row],[Quantity]]*sales_data[[#This Row],[Price per unit]]</f>
        <v>7560</v>
      </c>
      <c r="I39" t="s">
        <v>27</v>
      </c>
      <c r="J39" t="s">
        <v>84</v>
      </c>
      <c r="K39" t="s">
        <v>85</v>
      </c>
    </row>
    <row r="40" spans="1:11" x14ac:dyDescent="0.3">
      <c r="A40" s="1">
        <v>45293</v>
      </c>
      <c r="B40" t="s">
        <v>43</v>
      </c>
      <c r="C40" t="s">
        <v>170</v>
      </c>
      <c r="D40">
        <v>2</v>
      </c>
      <c r="E40" s="4" cm="1">
        <f t="array" ref="E40">_xlfn.SWITCH(C40,"Coffee", 115,"Donut", 210, "Muffin", 210)</f>
        <v>210</v>
      </c>
      <c r="F40" s="4">
        <f>sales_data[[#This Row],[Quantity]]*sales_data[[#This Row],[Cost per unit]]</f>
        <v>420</v>
      </c>
      <c r="G40" s="4" cm="1">
        <f t="array" ref="G40">_xlfn.SWITCH(C40,"Coffee", 275,"Donut", 375, "Muffin", 420)</f>
        <v>375</v>
      </c>
      <c r="H40" s="4">
        <f>sales_data[[#This Row],[Quantity]]*sales_data[[#This Row],[Price per unit]]</f>
        <v>750</v>
      </c>
      <c r="I40" t="s">
        <v>56</v>
      </c>
      <c r="J40" t="s">
        <v>86</v>
      </c>
      <c r="K40" t="s">
        <v>73</v>
      </c>
    </row>
    <row r="41" spans="1:11" x14ac:dyDescent="0.3">
      <c r="A41" s="1">
        <v>45334</v>
      </c>
      <c r="B41" t="s">
        <v>30</v>
      </c>
      <c r="C41" t="s">
        <v>173</v>
      </c>
      <c r="D41">
        <v>8</v>
      </c>
      <c r="E41" s="4" cm="1">
        <f t="array" ref="E41">_xlfn.SWITCH(C41,"Coffee", 115,"Donut", 210, "Muffin", 210)</f>
        <v>210</v>
      </c>
      <c r="F41" s="4">
        <f>sales_data[[#This Row],[Quantity]]*sales_data[[#This Row],[Cost per unit]]</f>
        <v>1680</v>
      </c>
      <c r="G41" s="4" cm="1">
        <f t="array" ref="G41">_xlfn.SWITCH(C41,"Coffee", 275,"Donut", 375, "Muffin", 420)</f>
        <v>420</v>
      </c>
      <c r="H41" s="4">
        <f>sales_data[[#This Row],[Quantity]]*sales_data[[#This Row],[Price per unit]]</f>
        <v>3360</v>
      </c>
      <c r="I41" t="s">
        <v>34</v>
      </c>
      <c r="J41" t="s">
        <v>87</v>
      </c>
      <c r="K41" t="s">
        <v>88</v>
      </c>
    </row>
    <row r="42" spans="1:11" x14ac:dyDescent="0.3">
      <c r="A42" s="1">
        <v>45300</v>
      </c>
      <c r="B42" t="s">
        <v>43</v>
      </c>
      <c r="C42" t="s">
        <v>170</v>
      </c>
      <c r="D42">
        <v>12</v>
      </c>
      <c r="E42" s="4" cm="1">
        <f t="array" ref="E42">_xlfn.SWITCH(C42,"Coffee", 115,"Donut", 210, "Muffin", 210)</f>
        <v>210</v>
      </c>
      <c r="F42" s="4">
        <f>sales_data[[#This Row],[Quantity]]*sales_data[[#This Row],[Cost per unit]]</f>
        <v>2520</v>
      </c>
      <c r="G42" s="4" cm="1">
        <f t="array" ref="G42">_xlfn.SWITCH(C42,"Coffee", 275,"Donut", 375, "Muffin", 420)</f>
        <v>375</v>
      </c>
      <c r="H42" s="4">
        <f>sales_data[[#This Row],[Quantity]]*sales_data[[#This Row],[Price per unit]]</f>
        <v>4500</v>
      </c>
      <c r="I42" t="s">
        <v>9</v>
      </c>
      <c r="J42" t="s">
        <v>89</v>
      </c>
      <c r="K42" t="s">
        <v>39</v>
      </c>
    </row>
    <row r="43" spans="1:11" x14ac:dyDescent="0.3">
      <c r="A43" s="1">
        <v>45448</v>
      </c>
      <c r="B43" t="s">
        <v>30</v>
      </c>
      <c r="C43" t="s">
        <v>173</v>
      </c>
      <c r="D43">
        <v>8</v>
      </c>
      <c r="E43" s="4" cm="1">
        <f t="array" ref="E43">_xlfn.SWITCH(C43,"Coffee", 115,"Donut", 210, "Muffin", 210)</f>
        <v>210</v>
      </c>
      <c r="F43" s="4">
        <f>sales_data[[#This Row],[Quantity]]*sales_data[[#This Row],[Cost per unit]]</f>
        <v>1680</v>
      </c>
      <c r="G43" s="4" cm="1">
        <f t="array" ref="G43">_xlfn.SWITCH(C43,"Coffee", 275,"Donut", 375, "Muffin", 420)</f>
        <v>420</v>
      </c>
      <c r="H43" s="4">
        <f>sales_data[[#This Row],[Quantity]]*sales_data[[#This Row],[Price per unit]]</f>
        <v>3360</v>
      </c>
      <c r="I43" t="s">
        <v>40</v>
      </c>
      <c r="J43" t="s">
        <v>90</v>
      </c>
      <c r="K43" t="s">
        <v>47</v>
      </c>
    </row>
    <row r="44" spans="1:11" x14ac:dyDescent="0.3">
      <c r="A44" s="1">
        <v>45438</v>
      </c>
      <c r="B44" t="s">
        <v>43</v>
      </c>
      <c r="C44" t="s">
        <v>170</v>
      </c>
      <c r="D44">
        <v>4</v>
      </c>
      <c r="E44" s="4" cm="1">
        <f t="array" ref="E44">_xlfn.SWITCH(C44,"Coffee", 115,"Donut", 210, "Muffin", 210)</f>
        <v>210</v>
      </c>
      <c r="F44" s="4">
        <f>sales_data[[#This Row],[Quantity]]*sales_data[[#This Row],[Cost per unit]]</f>
        <v>840</v>
      </c>
      <c r="G44" s="4" cm="1">
        <f t="array" ref="G44">_xlfn.SWITCH(C44,"Coffee", 275,"Donut", 375, "Muffin", 420)</f>
        <v>375</v>
      </c>
      <c r="H44" s="4">
        <f>sales_data[[#This Row],[Quantity]]*sales_data[[#This Row],[Price per unit]]</f>
        <v>1500</v>
      </c>
      <c r="I44" t="s">
        <v>23</v>
      </c>
      <c r="J44" t="s">
        <v>91</v>
      </c>
      <c r="K44" t="s">
        <v>75</v>
      </c>
    </row>
    <row r="45" spans="1:11" x14ac:dyDescent="0.3">
      <c r="A45" s="1">
        <v>45425</v>
      </c>
      <c r="B45" t="s">
        <v>16</v>
      </c>
      <c r="C45" t="s">
        <v>171</v>
      </c>
      <c r="D45">
        <v>5</v>
      </c>
      <c r="E45" s="4" cm="1">
        <f t="array" ref="E45">_xlfn.SWITCH(C45,"Coffee", 115,"Donut", 210, "Muffin", 210)</f>
        <v>115</v>
      </c>
      <c r="F45" s="4">
        <f>sales_data[[#This Row],[Quantity]]*sales_data[[#This Row],[Cost per unit]]</f>
        <v>575</v>
      </c>
      <c r="G45" s="4" cm="1">
        <f t="array" ref="G45">_xlfn.SWITCH(C45,"Coffee", 275,"Donut", 375, "Muffin", 420)</f>
        <v>275</v>
      </c>
      <c r="H45" s="4">
        <f>sales_data[[#This Row],[Quantity]]*sales_data[[#This Row],[Price per unit]]</f>
        <v>1375</v>
      </c>
      <c r="I45" t="s">
        <v>13</v>
      </c>
      <c r="J45" t="s">
        <v>92</v>
      </c>
      <c r="K45" t="s">
        <v>39</v>
      </c>
    </row>
    <row r="46" spans="1:11" x14ac:dyDescent="0.3">
      <c r="A46" s="1">
        <v>45398</v>
      </c>
      <c r="B46" t="s">
        <v>43</v>
      </c>
      <c r="C46" t="s">
        <v>170</v>
      </c>
      <c r="D46">
        <v>16</v>
      </c>
      <c r="E46" s="4" cm="1">
        <f t="array" ref="E46">_xlfn.SWITCH(C46,"Coffee", 115,"Donut", 210, "Muffin", 210)</f>
        <v>210</v>
      </c>
      <c r="F46" s="4">
        <f>sales_data[[#This Row],[Quantity]]*sales_data[[#This Row],[Cost per unit]]</f>
        <v>3360</v>
      </c>
      <c r="G46" s="4" cm="1">
        <f t="array" ref="G46">_xlfn.SWITCH(C46,"Coffee", 275,"Donut", 375, "Muffin", 420)</f>
        <v>375</v>
      </c>
      <c r="H46" s="4">
        <f>sales_data[[#This Row],[Quantity]]*sales_data[[#This Row],[Price per unit]]</f>
        <v>6000</v>
      </c>
      <c r="I46" t="s">
        <v>56</v>
      </c>
      <c r="J46" t="s">
        <v>93</v>
      </c>
      <c r="K46" t="s">
        <v>94</v>
      </c>
    </row>
    <row r="47" spans="1:11" x14ac:dyDescent="0.3">
      <c r="A47" s="1">
        <v>45431</v>
      </c>
      <c r="B47" t="s">
        <v>172</v>
      </c>
      <c r="C47" t="s">
        <v>171</v>
      </c>
      <c r="D47">
        <v>15</v>
      </c>
      <c r="E47" s="4" cm="1">
        <f t="array" ref="E47">_xlfn.SWITCH(C47,"Coffee", 115,"Donut", 210, "Muffin", 210)</f>
        <v>115</v>
      </c>
      <c r="F47" s="4">
        <f>sales_data[[#This Row],[Quantity]]*sales_data[[#This Row],[Cost per unit]]</f>
        <v>1725</v>
      </c>
      <c r="G47" s="4" cm="1">
        <f t="array" ref="G47">_xlfn.SWITCH(C47,"Coffee", 275,"Donut", 375, "Muffin", 420)</f>
        <v>275</v>
      </c>
      <c r="H47" s="4">
        <f>sales_data[[#This Row],[Quantity]]*sales_data[[#This Row],[Price per unit]]</f>
        <v>4125</v>
      </c>
      <c r="I47" t="s">
        <v>13</v>
      </c>
      <c r="J47" t="s">
        <v>95</v>
      </c>
      <c r="K47" t="s">
        <v>96</v>
      </c>
    </row>
    <row r="48" spans="1:11" x14ac:dyDescent="0.3">
      <c r="A48" s="1">
        <v>45401</v>
      </c>
      <c r="B48" t="s">
        <v>12</v>
      </c>
      <c r="C48" t="s">
        <v>171</v>
      </c>
      <c r="D48">
        <v>16</v>
      </c>
      <c r="E48" s="4" cm="1">
        <f t="array" ref="E48">_xlfn.SWITCH(C48,"Coffee", 115,"Donut", 210, "Muffin", 210)</f>
        <v>115</v>
      </c>
      <c r="F48" s="4">
        <f>sales_data[[#This Row],[Quantity]]*sales_data[[#This Row],[Cost per unit]]</f>
        <v>1840</v>
      </c>
      <c r="G48" s="4" cm="1">
        <f t="array" ref="G48">_xlfn.SWITCH(C48,"Coffee", 275,"Donut", 375, "Muffin", 420)</f>
        <v>275</v>
      </c>
      <c r="H48" s="4">
        <f>sales_data[[#This Row],[Quantity]]*sales_data[[#This Row],[Price per unit]]</f>
        <v>4400</v>
      </c>
      <c r="I48" t="s">
        <v>9</v>
      </c>
      <c r="J48" t="s">
        <v>97</v>
      </c>
      <c r="K48" t="s">
        <v>25</v>
      </c>
    </row>
    <row r="49" spans="1:11" x14ac:dyDescent="0.3">
      <c r="A49" s="1">
        <v>45397</v>
      </c>
      <c r="B49" t="s">
        <v>37</v>
      </c>
      <c r="C49" t="s">
        <v>173</v>
      </c>
      <c r="D49">
        <v>8</v>
      </c>
      <c r="E49" s="4" cm="1">
        <f t="array" ref="E49">_xlfn.SWITCH(C49,"Coffee", 115,"Donut", 210, "Muffin", 210)</f>
        <v>210</v>
      </c>
      <c r="F49" s="4">
        <f>sales_data[[#This Row],[Quantity]]*sales_data[[#This Row],[Cost per unit]]</f>
        <v>1680</v>
      </c>
      <c r="G49" s="4" cm="1">
        <f t="array" ref="G49">_xlfn.SWITCH(C49,"Coffee", 275,"Donut", 375, "Muffin", 420)</f>
        <v>420</v>
      </c>
      <c r="H49" s="4">
        <f>sales_data[[#This Row],[Quantity]]*sales_data[[#This Row],[Price per unit]]</f>
        <v>3360</v>
      </c>
      <c r="I49" t="s">
        <v>9</v>
      </c>
      <c r="J49" t="s">
        <v>98</v>
      </c>
      <c r="K49" t="s">
        <v>53</v>
      </c>
    </row>
    <row r="50" spans="1:11" x14ac:dyDescent="0.3">
      <c r="A50" s="1">
        <v>45321</v>
      </c>
      <c r="B50" t="s">
        <v>30</v>
      </c>
      <c r="C50" t="s">
        <v>173</v>
      </c>
      <c r="D50">
        <v>18</v>
      </c>
      <c r="E50" s="4" cm="1">
        <f t="array" ref="E50">_xlfn.SWITCH(C50,"Coffee", 115,"Donut", 210, "Muffin", 210)</f>
        <v>210</v>
      </c>
      <c r="F50" s="4">
        <f>sales_data[[#This Row],[Quantity]]*sales_data[[#This Row],[Cost per unit]]</f>
        <v>3780</v>
      </c>
      <c r="G50" s="4" cm="1">
        <f t="array" ref="G50">_xlfn.SWITCH(C50,"Coffee", 275,"Donut", 375, "Muffin", 420)</f>
        <v>420</v>
      </c>
      <c r="H50" s="4">
        <f>sales_data[[#This Row],[Quantity]]*sales_data[[#This Row],[Price per unit]]</f>
        <v>7560</v>
      </c>
      <c r="I50" t="s">
        <v>20</v>
      </c>
      <c r="J50" t="s">
        <v>99</v>
      </c>
      <c r="K50" t="s">
        <v>100</v>
      </c>
    </row>
    <row r="51" spans="1:11" x14ac:dyDescent="0.3">
      <c r="A51" s="1">
        <v>45350</v>
      </c>
      <c r="B51" t="s">
        <v>37</v>
      </c>
      <c r="C51" t="s">
        <v>173</v>
      </c>
      <c r="D51">
        <v>9</v>
      </c>
      <c r="E51" s="4" cm="1">
        <f t="array" ref="E51">_xlfn.SWITCH(C51,"Coffee", 115,"Donut", 210, "Muffin", 210)</f>
        <v>210</v>
      </c>
      <c r="F51" s="4">
        <f>sales_data[[#This Row],[Quantity]]*sales_data[[#This Row],[Cost per unit]]</f>
        <v>1890</v>
      </c>
      <c r="G51" s="4" cm="1">
        <f t="array" ref="G51">_xlfn.SWITCH(C51,"Coffee", 275,"Donut", 375, "Muffin", 420)</f>
        <v>420</v>
      </c>
      <c r="H51" s="4">
        <f>sales_data[[#This Row],[Quantity]]*sales_data[[#This Row],[Price per unit]]</f>
        <v>3780</v>
      </c>
      <c r="I51" t="s">
        <v>56</v>
      </c>
      <c r="J51" t="s">
        <v>101</v>
      </c>
      <c r="K51" t="s">
        <v>73</v>
      </c>
    </row>
    <row r="52" spans="1:11" x14ac:dyDescent="0.3">
      <c r="A52" s="1">
        <v>45439</v>
      </c>
      <c r="B52" t="s">
        <v>174</v>
      </c>
      <c r="C52" t="s">
        <v>171</v>
      </c>
      <c r="D52">
        <v>5</v>
      </c>
      <c r="E52" s="4" cm="1">
        <f t="array" ref="E52">_xlfn.SWITCH(C52,"Coffee", 115,"Donut", 210, "Muffin", 210)</f>
        <v>115</v>
      </c>
      <c r="F52" s="4">
        <f>sales_data[[#This Row],[Quantity]]*sales_data[[#This Row],[Cost per unit]]</f>
        <v>575</v>
      </c>
      <c r="G52" s="4" cm="1">
        <f t="array" ref="G52">_xlfn.SWITCH(C52,"Coffee", 275,"Donut", 375, "Muffin", 420)</f>
        <v>275</v>
      </c>
      <c r="H52" s="4">
        <f>sales_data[[#This Row],[Quantity]]*sales_data[[#This Row],[Price per unit]]</f>
        <v>1375</v>
      </c>
      <c r="I52" t="s">
        <v>17</v>
      </c>
      <c r="J52" t="s">
        <v>102</v>
      </c>
      <c r="K52" t="s">
        <v>103</v>
      </c>
    </row>
    <row r="53" spans="1:11" x14ac:dyDescent="0.3">
      <c r="A53" s="1">
        <v>45355</v>
      </c>
      <c r="B53" t="s">
        <v>174</v>
      </c>
      <c r="C53" t="s">
        <v>171</v>
      </c>
      <c r="D53">
        <v>1</v>
      </c>
      <c r="E53" s="4" cm="1">
        <f t="array" ref="E53">_xlfn.SWITCH(C53,"Coffee", 115,"Donut", 210, "Muffin", 210)</f>
        <v>115</v>
      </c>
      <c r="F53" s="4">
        <f>sales_data[[#This Row],[Quantity]]*sales_data[[#This Row],[Cost per unit]]</f>
        <v>115</v>
      </c>
      <c r="G53" s="4" cm="1">
        <f t="array" ref="G53">_xlfn.SWITCH(C53,"Coffee", 275,"Donut", 375, "Muffin", 420)</f>
        <v>275</v>
      </c>
      <c r="H53" s="4">
        <f>sales_data[[#This Row],[Quantity]]*sales_data[[#This Row],[Price per unit]]</f>
        <v>275</v>
      </c>
      <c r="I53" t="s">
        <v>48</v>
      </c>
      <c r="J53" t="s">
        <v>104</v>
      </c>
      <c r="K53" t="s">
        <v>100</v>
      </c>
    </row>
    <row r="54" spans="1:11" x14ac:dyDescent="0.3">
      <c r="A54" s="1">
        <v>45377</v>
      </c>
      <c r="B54" t="s">
        <v>8</v>
      </c>
      <c r="C54" t="s">
        <v>170</v>
      </c>
      <c r="D54">
        <v>18</v>
      </c>
      <c r="E54" s="4" cm="1">
        <f t="array" ref="E54">_xlfn.SWITCH(C54,"Coffee", 115,"Donut", 210, "Muffin", 210)</f>
        <v>210</v>
      </c>
      <c r="F54" s="4">
        <f>sales_data[[#This Row],[Quantity]]*sales_data[[#This Row],[Cost per unit]]</f>
        <v>3780</v>
      </c>
      <c r="G54" s="4" cm="1">
        <f t="array" ref="G54">_xlfn.SWITCH(C54,"Coffee", 275,"Donut", 375, "Muffin", 420)</f>
        <v>375</v>
      </c>
      <c r="H54" s="4">
        <f>sales_data[[#This Row],[Quantity]]*sales_data[[#This Row],[Price per unit]]</f>
        <v>6750</v>
      </c>
      <c r="I54" t="s">
        <v>40</v>
      </c>
      <c r="J54" t="s">
        <v>105</v>
      </c>
      <c r="K54" t="s">
        <v>106</v>
      </c>
    </row>
    <row r="55" spans="1:11" x14ac:dyDescent="0.3">
      <c r="A55" s="1">
        <v>45356</v>
      </c>
      <c r="B55" t="s">
        <v>174</v>
      </c>
      <c r="C55" t="s">
        <v>171</v>
      </c>
      <c r="D55">
        <v>10</v>
      </c>
      <c r="E55" s="4" cm="1">
        <f t="array" ref="E55">_xlfn.SWITCH(C55,"Coffee", 115,"Donut", 210, "Muffin", 210)</f>
        <v>115</v>
      </c>
      <c r="F55" s="4">
        <f>sales_data[[#This Row],[Quantity]]*sales_data[[#This Row],[Cost per unit]]</f>
        <v>1150</v>
      </c>
      <c r="G55" s="4" cm="1">
        <f t="array" ref="G55">_xlfn.SWITCH(C55,"Coffee", 275,"Donut", 375, "Muffin", 420)</f>
        <v>275</v>
      </c>
      <c r="H55" s="4">
        <f>sales_data[[#This Row],[Quantity]]*sales_data[[#This Row],[Price per unit]]</f>
        <v>2750</v>
      </c>
      <c r="I55" t="s">
        <v>9</v>
      </c>
      <c r="J55" t="s">
        <v>107</v>
      </c>
      <c r="K55" t="s">
        <v>108</v>
      </c>
    </row>
    <row r="56" spans="1:11" x14ac:dyDescent="0.3">
      <c r="A56" s="1">
        <v>45334</v>
      </c>
      <c r="B56" t="s">
        <v>30</v>
      </c>
      <c r="C56" t="s">
        <v>173</v>
      </c>
      <c r="D56">
        <v>7</v>
      </c>
      <c r="E56" s="4" cm="1">
        <f t="array" ref="E56">_xlfn.SWITCH(C56,"Coffee", 115,"Donut", 210, "Muffin", 210)</f>
        <v>210</v>
      </c>
      <c r="F56" s="4">
        <f>sales_data[[#This Row],[Quantity]]*sales_data[[#This Row],[Cost per unit]]</f>
        <v>1470</v>
      </c>
      <c r="G56" s="4" cm="1">
        <f t="array" ref="G56">_xlfn.SWITCH(C56,"Coffee", 275,"Donut", 375, "Muffin", 420)</f>
        <v>420</v>
      </c>
      <c r="H56" s="4">
        <f>sales_data[[#This Row],[Quantity]]*sales_data[[#This Row],[Price per unit]]</f>
        <v>2940</v>
      </c>
      <c r="I56" t="s">
        <v>48</v>
      </c>
      <c r="J56" t="s">
        <v>109</v>
      </c>
      <c r="K56" t="s">
        <v>66</v>
      </c>
    </row>
    <row r="57" spans="1:11" x14ac:dyDescent="0.3">
      <c r="A57" s="1">
        <v>45406</v>
      </c>
      <c r="B57" t="s">
        <v>174</v>
      </c>
      <c r="C57" t="s">
        <v>171</v>
      </c>
      <c r="D57">
        <v>14</v>
      </c>
      <c r="E57" s="4" cm="1">
        <f t="array" ref="E57">_xlfn.SWITCH(C57,"Coffee", 115,"Donut", 210, "Muffin", 210)</f>
        <v>115</v>
      </c>
      <c r="F57" s="4">
        <f>sales_data[[#This Row],[Quantity]]*sales_data[[#This Row],[Cost per unit]]</f>
        <v>1610</v>
      </c>
      <c r="G57" s="4" cm="1">
        <f t="array" ref="G57">_xlfn.SWITCH(C57,"Coffee", 275,"Donut", 375, "Muffin", 420)</f>
        <v>275</v>
      </c>
      <c r="H57" s="4">
        <f>sales_data[[#This Row],[Quantity]]*sales_data[[#This Row],[Price per unit]]</f>
        <v>3850</v>
      </c>
      <c r="I57" t="s">
        <v>23</v>
      </c>
      <c r="J57" t="s">
        <v>110</v>
      </c>
      <c r="K57" t="s">
        <v>53</v>
      </c>
    </row>
    <row r="58" spans="1:11" x14ac:dyDescent="0.3">
      <c r="A58" s="1">
        <v>45434</v>
      </c>
      <c r="B58" t="s">
        <v>8</v>
      </c>
      <c r="C58" t="s">
        <v>170</v>
      </c>
      <c r="D58">
        <v>3</v>
      </c>
      <c r="E58" s="4" cm="1">
        <f t="array" ref="E58">_xlfn.SWITCH(C58,"Coffee", 115,"Donut", 210, "Muffin", 210)</f>
        <v>210</v>
      </c>
      <c r="F58" s="4">
        <f>sales_data[[#This Row],[Quantity]]*sales_data[[#This Row],[Cost per unit]]</f>
        <v>630</v>
      </c>
      <c r="G58" s="4" cm="1">
        <f t="array" ref="G58">_xlfn.SWITCH(C58,"Coffee", 275,"Donut", 375, "Muffin", 420)</f>
        <v>375</v>
      </c>
      <c r="H58" s="4">
        <f>sales_data[[#This Row],[Quantity]]*sales_data[[#This Row],[Price per unit]]</f>
        <v>1125</v>
      </c>
      <c r="I58" t="s">
        <v>34</v>
      </c>
      <c r="J58" t="s">
        <v>111</v>
      </c>
      <c r="K58" t="s">
        <v>88</v>
      </c>
    </row>
    <row r="59" spans="1:11" x14ac:dyDescent="0.3">
      <c r="A59" s="1">
        <v>45382</v>
      </c>
      <c r="B59" t="s">
        <v>37</v>
      </c>
      <c r="C59" t="s">
        <v>173</v>
      </c>
      <c r="D59">
        <v>15</v>
      </c>
      <c r="E59" s="4" cm="1">
        <f t="array" ref="E59">_xlfn.SWITCH(C59,"Coffee", 115,"Donut", 210, "Muffin", 210)</f>
        <v>210</v>
      </c>
      <c r="F59" s="4">
        <f>sales_data[[#This Row],[Quantity]]*sales_data[[#This Row],[Cost per unit]]</f>
        <v>3150</v>
      </c>
      <c r="G59" s="4" cm="1">
        <f t="array" ref="G59">_xlfn.SWITCH(C59,"Coffee", 275,"Donut", 375, "Muffin", 420)</f>
        <v>420</v>
      </c>
      <c r="H59" s="4">
        <f>sales_data[[#This Row],[Quantity]]*sales_data[[#This Row],[Price per unit]]</f>
        <v>6300</v>
      </c>
      <c r="I59" t="s">
        <v>9</v>
      </c>
      <c r="J59" t="s">
        <v>112</v>
      </c>
      <c r="K59" t="s">
        <v>113</v>
      </c>
    </row>
    <row r="60" spans="1:11" x14ac:dyDescent="0.3">
      <c r="A60" s="1">
        <v>45317</v>
      </c>
      <c r="B60" t="s">
        <v>30</v>
      </c>
      <c r="C60" t="s">
        <v>173</v>
      </c>
      <c r="D60">
        <v>8</v>
      </c>
      <c r="E60" s="4" cm="1">
        <f t="array" ref="E60">_xlfn.SWITCH(C60,"Coffee", 115,"Donut", 210, "Muffin", 210)</f>
        <v>210</v>
      </c>
      <c r="F60" s="4">
        <f>sales_data[[#This Row],[Quantity]]*sales_data[[#This Row],[Cost per unit]]</f>
        <v>1680</v>
      </c>
      <c r="G60" s="4" cm="1">
        <f t="array" ref="G60">_xlfn.SWITCH(C60,"Coffee", 275,"Donut", 375, "Muffin", 420)</f>
        <v>420</v>
      </c>
      <c r="H60" s="4">
        <f>sales_data[[#This Row],[Quantity]]*sales_data[[#This Row],[Price per unit]]</f>
        <v>3360</v>
      </c>
      <c r="I60" t="s">
        <v>13</v>
      </c>
      <c r="J60" t="s">
        <v>114</v>
      </c>
      <c r="K60" t="s">
        <v>115</v>
      </c>
    </row>
    <row r="61" spans="1:11" x14ac:dyDescent="0.3">
      <c r="A61" s="1">
        <v>45413</v>
      </c>
      <c r="B61" t="s">
        <v>30</v>
      </c>
      <c r="C61" t="s">
        <v>173</v>
      </c>
      <c r="D61">
        <v>4</v>
      </c>
      <c r="E61" s="4" cm="1">
        <f t="array" ref="E61">_xlfn.SWITCH(C61,"Coffee", 115,"Donut", 210, "Muffin", 210)</f>
        <v>210</v>
      </c>
      <c r="F61" s="4">
        <f>sales_data[[#This Row],[Quantity]]*sales_data[[#This Row],[Cost per unit]]</f>
        <v>840</v>
      </c>
      <c r="G61" s="4" cm="1">
        <f t="array" ref="G61">_xlfn.SWITCH(C61,"Coffee", 275,"Donut", 375, "Muffin", 420)</f>
        <v>420</v>
      </c>
      <c r="H61" s="4">
        <f>sales_data[[#This Row],[Quantity]]*sales_data[[#This Row],[Price per unit]]</f>
        <v>1680</v>
      </c>
      <c r="I61" t="s">
        <v>17</v>
      </c>
      <c r="J61" t="s">
        <v>116</v>
      </c>
      <c r="K61" t="s">
        <v>106</v>
      </c>
    </row>
    <row r="62" spans="1:11" x14ac:dyDescent="0.3">
      <c r="A62" s="1">
        <v>45449</v>
      </c>
      <c r="B62" t="s">
        <v>37</v>
      </c>
      <c r="C62" t="s">
        <v>173</v>
      </c>
      <c r="D62">
        <v>11</v>
      </c>
      <c r="E62" s="4" cm="1">
        <f t="array" ref="E62">_xlfn.SWITCH(C62,"Coffee", 115,"Donut", 210, "Muffin", 210)</f>
        <v>210</v>
      </c>
      <c r="F62" s="4">
        <f>sales_data[[#This Row],[Quantity]]*sales_data[[#This Row],[Cost per unit]]</f>
        <v>2310</v>
      </c>
      <c r="G62" s="4" cm="1">
        <f t="array" ref="G62">_xlfn.SWITCH(C62,"Coffee", 275,"Donut", 375, "Muffin", 420)</f>
        <v>420</v>
      </c>
      <c r="H62" s="4">
        <f>sales_data[[#This Row],[Quantity]]*sales_data[[#This Row],[Price per unit]]</f>
        <v>4620</v>
      </c>
      <c r="I62" t="s">
        <v>23</v>
      </c>
      <c r="J62" t="s">
        <v>117</v>
      </c>
      <c r="K62" t="s">
        <v>118</v>
      </c>
    </row>
    <row r="63" spans="1:11" x14ac:dyDescent="0.3">
      <c r="A63" s="1">
        <v>45385</v>
      </c>
      <c r="B63" t="s">
        <v>172</v>
      </c>
      <c r="C63" t="s">
        <v>171</v>
      </c>
      <c r="D63">
        <v>1</v>
      </c>
      <c r="E63" s="4" cm="1">
        <f t="array" ref="E63">_xlfn.SWITCH(C63,"Coffee", 115,"Donut", 210, "Muffin", 210)</f>
        <v>115</v>
      </c>
      <c r="F63" s="4">
        <f>sales_data[[#This Row],[Quantity]]*sales_data[[#This Row],[Cost per unit]]</f>
        <v>115</v>
      </c>
      <c r="G63" s="4" cm="1">
        <f t="array" ref="G63">_xlfn.SWITCH(C63,"Coffee", 275,"Donut", 375, "Muffin", 420)</f>
        <v>275</v>
      </c>
      <c r="H63" s="4">
        <f>sales_data[[#This Row],[Quantity]]*sales_data[[#This Row],[Price per unit]]</f>
        <v>275</v>
      </c>
      <c r="I63" t="s">
        <v>34</v>
      </c>
      <c r="J63" t="s">
        <v>119</v>
      </c>
      <c r="K63" t="s">
        <v>113</v>
      </c>
    </row>
    <row r="64" spans="1:11" x14ac:dyDescent="0.3">
      <c r="A64" s="1">
        <v>45349</v>
      </c>
      <c r="B64" t="s">
        <v>16</v>
      </c>
      <c r="C64" t="s">
        <v>171</v>
      </c>
      <c r="D64">
        <v>6</v>
      </c>
      <c r="E64" s="4" cm="1">
        <f t="array" ref="E64">_xlfn.SWITCH(C64,"Coffee", 115,"Donut", 210, "Muffin", 210)</f>
        <v>115</v>
      </c>
      <c r="F64" s="4">
        <f>sales_data[[#This Row],[Quantity]]*sales_data[[#This Row],[Cost per unit]]</f>
        <v>690</v>
      </c>
      <c r="G64" s="4" cm="1">
        <f t="array" ref="G64">_xlfn.SWITCH(C64,"Coffee", 275,"Donut", 375, "Muffin", 420)</f>
        <v>275</v>
      </c>
      <c r="H64" s="4">
        <f>sales_data[[#This Row],[Quantity]]*sales_data[[#This Row],[Price per unit]]</f>
        <v>1650</v>
      </c>
      <c r="I64" t="s">
        <v>27</v>
      </c>
      <c r="J64" t="s">
        <v>120</v>
      </c>
      <c r="K64" t="s">
        <v>33</v>
      </c>
    </row>
    <row r="65" spans="1:11" x14ac:dyDescent="0.3">
      <c r="A65" s="1">
        <v>45356</v>
      </c>
      <c r="B65" t="s">
        <v>8</v>
      </c>
      <c r="C65" t="s">
        <v>170</v>
      </c>
      <c r="D65">
        <v>15</v>
      </c>
      <c r="E65" s="4" cm="1">
        <f t="array" ref="E65">_xlfn.SWITCH(C65,"Coffee", 115,"Donut", 210, "Muffin", 210)</f>
        <v>210</v>
      </c>
      <c r="F65" s="4">
        <f>sales_data[[#This Row],[Quantity]]*sales_data[[#This Row],[Cost per unit]]</f>
        <v>3150</v>
      </c>
      <c r="G65" s="4" cm="1">
        <f t="array" ref="G65">_xlfn.SWITCH(C65,"Coffee", 275,"Donut", 375, "Muffin", 420)</f>
        <v>375</v>
      </c>
      <c r="H65" s="4">
        <f>sales_data[[#This Row],[Quantity]]*sales_data[[#This Row],[Price per unit]]</f>
        <v>5625</v>
      </c>
      <c r="I65" t="s">
        <v>27</v>
      </c>
      <c r="J65" t="s">
        <v>121</v>
      </c>
      <c r="K65" t="s">
        <v>15</v>
      </c>
    </row>
    <row r="66" spans="1:11" x14ac:dyDescent="0.3">
      <c r="A66" s="1">
        <v>45302</v>
      </c>
      <c r="B66" t="s">
        <v>8</v>
      </c>
      <c r="C66" t="s">
        <v>170</v>
      </c>
      <c r="D66">
        <v>7</v>
      </c>
      <c r="E66" s="4" cm="1">
        <f t="array" ref="E66">_xlfn.SWITCH(C66,"Coffee", 115,"Donut", 210, "Muffin", 210)</f>
        <v>210</v>
      </c>
      <c r="F66" s="4">
        <f>sales_data[[#This Row],[Quantity]]*sales_data[[#This Row],[Cost per unit]]</f>
        <v>1470</v>
      </c>
      <c r="G66" s="4" cm="1">
        <f t="array" ref="G66">_xlfn.SWITCH(C66,"Coffee", 275,"Donut", 375, "Muffin", 420)</f>
        <v>375</v>
      </c>
      <c r="H66" s="4">
        <f>sales_data[[#This Row],[Quantity]]*sales_data[[#This Row],[Price per unit]]</f>
        <v>2625</v>
      </c>
      <c r="I66" t="s">
        <v>17</v>
      </c>
      <c r="J66" t="s">
        <v>122</v>
      </c>
      <c r="K66" t="s">
        <v>123</v>
      </c>
    </row>
    <row r="67" spans="1:11" x14ac:dyDescent="0.3">
      <c r="A67" s="1">
        <v>45355</v>
      </c>
      <c r="B67" t="s">
        <v>12</v>
      </c>
      <c r="C67" t="s">
        <v>171</v>
      </c>
      <c r="D67">
        <v>2</v>
      </c>
      <c r="E67" s="4" cm="1">
        <f t="array" ref="E67">_xlfn.SWITCH(C67,"Coffee", 115,"Donut", 210, "Muffin", 210)</f>
        <v>115</v>
      </c>
      <c r="F67" s="4">
        <f>sales_data[[#This Row],[Quantity]]*sales_data[[#This Row],[Cost per unit]]</f>
        <v>230</v>
      </c>
      <c r="G67" s="4" cm="1">
        <f t="array" ref="G67">_xlfn.SWITCH(C67,"Coffee", 275,"Donut", 375, "Muffin", 420)</f>
        <v>275</v>
      </c>
      <c r="H67" s="4">
        <f>sales_data[[#This Row],[Quantity]]*sales_data[[#This Row],[Price per unit]]</f>
        <v>550</v>
      </c>
      <c r="I67" t="s">
        <v>40</v>
      </c>
      <c r="J67" t="s">
        <v>124</v>
      </c>
      <c r="K67" t="s">
        <v>45</v>
      </c>
    </row>
    <row r="68" spans="1:11" x14ac:dyDescent="0.3">
      <c r="A68" s="1">
        <v>45425</v>
      </c>
      <c r="B68" t="s">
        <v>174</v>
      </c>
      <c r="C68" t="s">
        <v>171</v>
      </c>
      <c r="D68">
        <v>9</v>
      </c>
      <c r="E68" s="4" cm="1">
        <f t="array" ref="E68">_xlfn.SWITCH(C68,"Coffee", 115,"Donut", 210, "Muffin", 210)</f>
        <v>115</v>
      </c>
      <c r="F68" s="4">
        <f>sales_data[[#This Row],[Quantity]]*sales_data[[#This Row],[Cost per unit]]</f>
        <v>1035</v>
      </c>
      <c r="G68" s="4" cm="1">
        <f t="array" ref="G68">_xlfn.SWITCH(C68,"Coffee", 275,"Donut", 375, "Muffin", 420)</f>
        <v>275</v>
      </c>
      <c r="H68" s="4">
        <f>sales_data[[#This Row],[Quantity]]*sales_data[[#This Row],[Price per unit]]</f>
        <v>2475</v>
      </c>
      <c r="I68" t="s">
        <v>17</v>
      </c>
      <c r="J68" t="s">
        <v>125</v>
      </c>
      <c r="K68" t="s">
        <v>126</v>
      </c>
    </row>
    <row r="69" spans="1:11" x14ac:dyDescent="0.3">
      <c r="A69" s="1">
        <v>45444</v>
      </c>
      <c r="B69" t="s">
        <v>37</v>
      </c>
      <c r="C69" t="s">
        <v>173</v>
      </c>
      <c r="D69">
        <v>17</v>
      </c>
      <c r="E69" s="4" cm="1">
        <f t="array" ref="E69">_xlfn.SWITCH(C69,"Coffee", 115,"Donut", 210, "Muffin", 210)</f>
        <v>210</v>
      </c>
      <c r="F69" s="4">
        <f>sales_data[[#This Row],[Quantity]]*sales_data[[#This Row],[Cost per unit]]</f>
        <v>3570</v>
      </c>
      <c r="G69" s="4" cm="1">
        <f t="array" ref="G69">_xlfn.SWITCH(C69,"Coffee", 275,"Donut", 375, "Muffin", 420)</f>
        <v>420</v>
      </c>
      <c r="H69" s="4">
        <f>sales_data[[#This Row],[Quantity]]*sales_data[[#This Row],[Price per unit]]</f>
        <v>7140</v>
      </c>
      <c r="I69" t="s">
        <v>56</v>
      </c>
      <c r="J69" t="s">
        <v>127</v>
      </c>
      <c r="K69" t="s">
        <v>128</v>
      </c>
    </row>
    <row r="70" spans="1:11" x14ac:dyDescent="0.3">
      <c r="A70" s="1">
        <v>45402</v>
      </c>
      <c r="B70" t="s">
        <v>8</v>
      </c>
      <c r="C70" t="s">
        <v>170</v>
      </c>
      <c r="D70">
        <v>8</v>
      </c>
      <c r="E70" s="4" cm="1">
        <f t="array" ref="E70">_xlfn.SWITCH(C70,"Coffee", 115,"Donut", 210, "Muffin", 210)</f>
        <v>210</v>
      </c>
      <c r="F70" s="4">
        <f>sales_data[[#This Row],[Quantity]]*sales_data[[#This Row],[Cost per unit]]</f>
        <v>1680</v>
      </c>
      <c r="G70" s="4" cm="1">
        <f t="array" ref="G70">_xlfn.SWITCH(C70,"Coffee", 275,"Donut", 375, "Muffin", 420)</f>
        <v>375</v>
      </c>
      <c r="H70" s="4">
        <f>sales_data[[#This Row],[Quantity]]*sales_data[[#This Row],[Price per unit]]</f>
        <v>3000</v>
      </c>
      <c r="I70" t="s">
        <v>17</v>
      </c>
      <c r="J70" t="s">
        <v>129</v>
      </c>
      <c r="K70" t="s">
        <v>66</v>
      </c>
    </row>
    <row r="71" spans="1:11" x14ac:dyDescent="0.3">
      <c r="A71" s="1">
        <v>45393</v>
      </c>
      <c r="B71" t="s">
        <v>172</v>
      </c>
      <c r="C71" t="s">
        <v>171</v>
      </c>
      <c r="D71">
        <v>3</v>
      </c>
      <c r="E71" s="4" cm="1">
        <f t="array" ref="E71">_xlfn.SWITCH(C71,"Coffee", 115,"Donut", 210, "Muffin", 210)</f>
        <v>115</v>
      </c>
      <c r="F71" s="4">
        <f>sales_data[[#This Row],[Quantity]]*sales_data[[#This Row],[Cost per unit]]</f>
        <v>345</v>
      </c>
      <c r="G71" s="4" cm="1">
        <f t="array" ref="G71">_xlfn.SWITCH(C71,"Coffee", 275,"Donut", 375, "Muffin", 420)</f>
        <v>275</v>
      </c>
      <c r="H71" s="4">
        <f>sales_data[[#This Row],[Quantity]]*sales_data[[#This Row],[Price per unit]]</f>
        <v>825</v>
      </c>
      <c r="I71" t="s">
        <v>13</v>
      </c>
      <c r="J71" t="s">
        <v>130</v>
      </c>
      <c r="K71" t="s">
        <v>131</v>
      </c>
    </row>
    <row r="72" spans="1:11" x14ac:dyDescent="0.3">
      <c r="A72" s="1">
        <v>45381</v>
      </c>
      <c r="B72" t="s">
        <v>43</v>
      </c>
      <c r="C72" t="s">
        <v>170</v>
      </c>
      <c r="D72">
        <v>15</v>
      </c>
      <c r="E72" s="4" cm="1">
        <f t="array" ref="E72">_xlfn.SWITCH(C72,"Coffee", 115,"Donut", 210, "Muffin", 210)</f>
        <v>210</v>
      </c>
      <c r="F72" s="4">
        <f>sales_data[[#This Row],[Quantity]]*sales_data[[#This Row],[Cost per unit]]</f>
        <v>3150</v>
      </c>
      <c r="G72" s="4" cm="1">
        <f t="array" ref="G72">_xlfn.SWITCH(C72,"Coffee", 275,"Donut", 375, "Muffin", 420)</f>
        <v>375</v>
      </c>
      <c r="H72" s="4">
        <f>sales_data[[#This Row],[Quantity]]*sales_data[[#This Row],[Price per unit]]</f>
        <v>5625</v>
      </c>
      <c r="I72" t="s">
        <v>20</v>
      </c>
      <c r="J72" t="s">
        <v>132</v>
      </c>
      <c r="K72" t="s">
        <v>25</v>
      </c>
    </row>
    <row r="73" spans="1:11" x14ac:dyDescent="0.3">
      <c r="A73" s="1">
        <v>45335</v>
      </c>
      <c r="B73" t="s">
        <v>30</v>
      </c>
      <c r="C73" t="s">
        <v>173</v>
      </c>
      <c r="D73">
        <v>9</v>
      </c>
      <c r="E73" s="4" cm="1">
        <f t="array" ref="E73">_xlfn.SWITCH(C73,"Coffee", 115,"Donut", 210, "Muffin", 210)</f>
        <v>210</v>
      </c>
      <c r="F73" s="4">
        <f>sales_data[[#This Row],[Quantity]]*sales_data[[#This Row],[Cost per unit]]</f>
        <v>1890</v>
      </c>
      <c r="G73" s="4" cm="1">
        <f t="array" ref="G73">_xlfn.SWITCH(C73,"Coffee", 275,"Donut", 375, "Muffin", 420)</f>
        <v>420</v>
      </c>
      <c r="H73" s="4">
        <f>sales_data[[#This Row],[Quantity]]*sales_data[[#This Row],[Price per unit]]</f>
        <v>3780</v>
      </c>
      <c r="I73" t="s">
        <v>48</v>
      </c>
      <c r="J73" t="s">
        <v>133</v>
      </c>
      <c r="K73" t="s">
        <v>15</v>
      </c>
    </row>
    <row r="74" spans="1:11" x14ac:dyDescent="0.3">
      <c r="A74" s="1">
        <v>45345</v>
      </c>
      <c r="B74" t="s">
        <v>37</v>
      </c>
      <c r="C74" t="s">
        <v>173</v>
      </c>
      <c r="D74">
        <v>16</v>
      </c>
      <c r="E74" s="4" cm="1">
        <f t="array" ref="E74">_xlfn.SWITCH(C74,"Coffee", 115,"Donut", 210, "Muffin", 210)</f>
        <v>210</v>
      </c>
      <c r="F74" s="4">
        <f>sales_data[[#This Row],[Quantity]]*sales_data[[#This Row],[Cost per unit]]</f>
        <v>3360</v>
      </c>
      <c r="G74" s="4" cm="1">
        <f t="array" ref="G74">_xlfn.SWITCH(C74,"Coffee", 275,"Donut", 375, "Muffin", 420)</f>
        <v>420</v>
      </c>
      <c r="H74" s="4">
        <f>sales_data[[#This Row],[Quantity]]*sales_data[[#This Row],[Price per unit]]</f>
        <v>6720</v>
      </c>
      <c r="I74" t="s">
        <v>48</v>
      </c>
      <c r="J74" t="s">
        <v>134</v>
      </c>
      <c r="K74" t="s">
        <v>66</v>
      </c>
    </row>
    <row r="75" spans="1:11" x14ac:dyDescent="0.3">
      <c r="A75" s="1">
        <v>45325</v>
      </c>
      <c r="B75" t="s">
        <v>8</v>
      </c>
      <c r="C75" t="s">
        <v>170</v>
      </c>
      <c r="D75">
        <v>3</v>
      </c>
      <c r="E75" s="4" cm="1">
        <f t="array" ref="E75">_xlfn.SWITCH(C75,"Coffee", 115,"Donut", 210, "Muffin", 210)</f>
        <v>210</v>
      </c>
      <c r="F75" s="4">
        <f>sales_data[[#This Row],[Quantity]]*sales_data[[#This Row],[Cost per unit]]</f>
        <v>630</v>
      </c>
      <c r="G75" s="4" cm="1">
        <f t="array" ref="G75">_xlfn.SWITCH(C75,"Coffee", 275,"Donut", 375, "Muffin", 420)</f>
        <v>375</v>
      </c>
      <c r="H75" s="4">
        <f>sales_data[[#This Row],[Quantity]]*sales_data[[#This Row],[Price per unit]]</f>
        <v>1125</v>
      </c>
      <c r="I75" t="s">
        <v>56</v>
      </c>
      <c r="J75" t="s">
        <v>135</v>
      </c>
      <c r="K75" t="s">
        <v>136</v>
      </c>
    </row>
    <row r="76" spans="1:11" x14ac:dyDescent="0.3">
      <c r="A76" s="1">
        <v>45372</v>
      </c>
      <c r="B76" t="s">
        <v>172</v>
      </c>
      <c r="C76" t="s">
        <v>171</v>
      </c>
      <c r="D76">
        <v>12</v>
      </c>
      <c r="E76" s="4" cm="1">
        <f t="array" ref="E76">_xlfn.SWITCH(C76,"Coffee", 115,"Donut", 210, "Muffin", 210)</f>
        <v>115</v>
      </c>
      <c r="F76" s="4">
        <f>sales_data[[#This Row],[Quantity]]*sales_data[[#This Row],[Cost per unit]]</f>
        <v>1380</v>
      </c>
      <c r="G76" s="4" cm="1">
        <f t="array" ref="G76">_xlfn.SWITCH(C76,"Coffee", 275,"Donut", 375, "Muffin", 420)</f>
        <v>275</v>
      </c>
      <c r="H76" s="4">
        <f>sales_data[[#This Row],[Quantity]]*sales_data[[#This Row],[Price per unit]]</f>
        <v>3300</v>
      </c>
      <c r="I76" t="s">
        <v>27</v>
      </c>
      <c r="J76" t="s">
        <v>137</v>
      </c>
      <c r="K76" t="s">
        <v>113</v>
      </c>
    </row>
    <row r="77" spans="1:11" x14ac:dyDescent="0.3">
      <c r="A77" s="1">
        <v>45366</v>
      </c>
      <c r="B77" t="s">
        <v>174</v>
      </c>
      <c r="C77" t="s">
        <v>171</v>
      </c>
      <c r="D77">
        <v>13</v>
      </c>
      <c r="E77" s="4" cm="1">
        <f t="array" ref="E77">_xlfn.SWITCH(C77,"Coffee", 115,"Donut", 210, "Muffin", 210)</f>
        <v>115</v>
      </c>
      <c r="F77" s="4">
        <f>sales_data[[#This Row],[Quantity]]*sales_data[[#This Row],[Cost per unit]]</f>
        <v>1495</v>
      </c>
      <c r="G77" s="4" cm="1">
        <f t="array" ref="G77">_xlfn.SWITCH(C77,"Coffee", 275,"Donut", 375, "Muffin", 420)</f>
        <v>275</v>
      </c>
      <c r="H77" s="4">
        <f>sales_data[[#This Row],[Quantity]]*sales_data[[#This Row],[Price per unit]]</f>
        <v>3575</v>
      </c>
      <c r="I77" t="s">
        <v>27</v>
      </c>
      <c r="J77" t="s">
        <v>138</v>
      </c>
      <c r="K77" t="s">
        <v>139</v>
      </c>
    </row>
    <row r="78" spans="1:11" x14ac:dyDescent="0.3">
      <c r="A78" s="1">
        <v>45323</v>
      </c>
      <c r="B78" t="s">
        <v>43</v>
      </c>
      <c r="C78" t="s">
        <v>170</v>
      </c>
      <c r="D78">
        <v>1</v>
      </c>
      <c r="E78" s="4" cm="1">
        <f t="array" ref="E78">_xlfn.SWITCH(C78,"Coffee", 115,"Donut", 210, "Muffin", 210)</f>
        <v>210</v>
      </c>
      <c r="F78" s="4">
        <f>sales_data[[#This Row],[Quantity]]*sales_data[[#This Row],[Cost per unit]]</f>
        <v>210</v>
      </c>
      <c r="G78" s="4" cm="1">
        <f t="array" ref="G78">_xlfn.SWITCH(C78,"Coffee", 275,"Donut", 375, "Muffin", 420)</f>
        <v>375</v>
      </c>
      <c r="H78" s="4">
        <f>sales_data[[#This Row],[Quantity]]*sales_data[[#This Row],[Price per unit]]</f>
        <v>375</v>
      </c>
      <c r="I78" t="s">
        <v>20</v>
      </c>
      <c r="J78" t="s">
        <v>140</v>
      </c>
      <c r="K78" t="s">
        <v>141</v>
      </c>
    </row>
    <row r="79" spans="1:11" x14ac:dyDescent="0.3">
      <c r="A79" s="1">
        <v>45302</v>
      </c>
      <c r="B79" t="s">
        <v>142</v>
      </c>
      <c r="C79" t="s">
        <v>170</v>
      </c>
      <c r="D79">
        <v>3</v>
      </c>
      <c r="E79" s="4" cm="1">
        <f t="array" ref="E79">_xlfn.SWITCH(C79,"Coffee", 115,"Donut", 210, "Muffin", 210)</f>
        <v>210</v>
      </c>
      <c r="F79" s="4">
        <f>sales_data[[#This Row],[Quantity]]*sales_data[[#This Row],[Cost per unit]]</f>
        <v>630</v>
      </c>
      <c r="G79" s="4" cm="1">
        <f t="array" ref="G79">_xlfn.SWITCH(C79,"Coffee", 275,"Donut", 375, "Muffin", 420)</f>
        <v>375</v>
      </c>
      <c r="H79" s="4">
        <f>sales_data[[#This Row],[Quantity]]*sales_data[[#This Row],[Price per unit]]</f>
        <v>1125</v>
      </c>
      <c r="I79" t="s">
        <v>48</v>
      </c>
      <c r="J79" t="s">
        <v>143</v>
      </c>
      <c r="K79" t="s">
        <v>55</v>
      </c>
    </row>
    <row r="80" spans="1:11" x14ac:dyDescent="0.3">
      <c r="A80" s="1">
        <v>45424</v>
      </c>
      <c r="B80" t="s">
        <v>26</v>
      </c>
      <c r="C80" t="s">
        <v>173</v>
      </c>
      <c r="D80">
        <v>16</v>
      </c>
      <c r="E80" s="4" cm="1">
        <f t="array" ref="E80">_xlfn.SWITCH(C80,"Coffee", 115,"Donut", 210, "Muffin", 210)</f>
        <v>210</v>
      </c>
      <c r="F80" s="4">
        <f>sales_data[[#This Row],[Quantity]]*sales_data[[#This Row],[Cost per unit]]</f>
        <v>3360</v>
      </c>
      <c r="G80" s="4" cm="1">
        <f t="array" ref="G80">_xlfn.SWITCH(C80,"Coffee", 275,"Donut", 375, "Muffin", 420)</f>
        <v>420</v>
      </c>
      <c r="H80" s="4">
        <f>sales_data[[#This Row],[Quantity]]*sales_data[[#This Row],[Price per unit]]</f>
        <v>6720</v>
      </c>
      <c r="I80" t="s">
        <v>56</v>
      </c>
      <c r="J80" t="s">
        <v>144</v>
      </c>
      <c r="K80" t="s">
        <v>88</v>
      </c>
    </row>
    <row r="81" spans="1:11" x14ac:dyDescent="0.3">
      <c r="A81" s="1">
        <v>45450</v>
      </c>
      <c r="B81" t="s">
        <v>26</v>
      </c>
      <c r="C81" t="s">
        <v>173</v>
      </c>
      <c r="D81">
        <v>8</v>
      </c>
      <c r="E81" s="4" cm="1">
        <f t="array" ref="E81">_xlfn.SWITCH(C81,"Coffee", 115,"Donut", 210, "Muffin", 210)</f>
        <v>210</v>
      </c>
      <c r="F81" s="4">
        <f>sales_data[[#This Row],[Quantity]]*sales_data[[#This Row],[Cost per unit]]</f>
        <v>1680</v>
      </c>
      <c r="G81" s="4" cm="1">
        <f t="array" ref="G81">_xlfn.SWITCH(C81,"Coffee", 275,"Donut", 375, "Muffin", 420)</f>
        <v>420</v>
      </c>
      <c r="H81" s="4">
        <f>sales_data[[#This Row],[Quantity]]*sales_data[[#This Row],[Price per unit]]</f>
        <v>3360</v>
      </c>
      <c r="I81" t="s">
        <v>17</v>
      </c>
      <c r="J81" t="s">
        <v>145</v>
      </c>
      <c r="K81" t="s">
        <v>75</v>
      </c>
    </row>
    <row r="82" spans="1:11" x14ac:dyDescent="0.3">
      <c r="A82" s="1">
        <v>45441</v>
      </c>
      <c r="B82" t="s">
        <v>37</v>
      </c>
      <c r="C82" t="s">
        <v>173</v>
      </c>
      <c r="D82">
        <v>11</v>
      </c>
      <c r="E82" s="4" cm="1">
        <f t="array" ref="E82">_xlfn.SWITCH(C82,"Coffee", 115,"Donut", 210, "Muffin", 210)</f>
        <v>210</v>
      </c>
      <c r="F82" s="4">
        <f>sales_data[[#This Row],[Quantity]]*sales_data[[#This Row],[Cost per unit]]</f>
        <v>2310</v>
      </c>
      <c r="G82" s="4" cm="1">
        <f t="array" ref="G82">_xlfn.SWITCH(C82,"Coffee", 275,"Donut", 375, "Muffin", 420)</f>
        <v>420</v>
      </c>
      <c r="H82" s="4">
        <f>sales_data[[#This Row],[Quantity]]*sales_data[[#This Row],[Price per unit]]</f>
        <v>4620</v>
      </c>
      <c r="I82" t="s">
        <v>34</v>
      </c>
      <c r="J82" t="s">
        <v>146</v>
      </c>
      <c r="K82" t="s">
        <v>147</v>
      </c>
    </row>
    <row r="83" spans="1:11" x14ac:dyDescent="0.3">
      <c r="A83" s="1">
        <v>45322</v>
      </c>
      <c r="B83" t="s">
        <v>174</v>
      </c>
      <c r="C83" t="s">
        <v>171</v>
      </c>
      <c r="D83">
        <v>15</v>
      </c>
      <c r="E83" s="4" cm="1">
        <f t="array" ref="E83">_xlfn.SWITCH(C83,"Coffee", 115,"Donut", 210, "Muffin", 210)</f>
        <v>115</v>
      </c>
      <c r="F83" s="4">
        <f>sales_data[[#This Row],[Quantity]]*sales_data[[#This Row],[Cost per unit]]</f>
        <v>1725</v>
      </c>
      <c r="G83" s="4" cm="1">
        <f t="array" ref="G83">_xlfn.SWITCH(C83,"Coffee", 275,"Donut", 375, "Muffin", 420)</f>
        <v>275</v>
      </c>
      <c r="H83" s="4">
        <f>sales_data[[#This Row],[Quantity]]*sales_data[[#This Row],[Price per unit]]</f>
        <v>4125</v>
      </c>
      <c r="I83" t="s">
        <v>40</v>
      </c>
      <c r="J83" t="s">
        <v>148</v>
      </c>
      <c r="K83" t="s">
        <v>106</v>
      </c>
    </row>
    <row r="84" spans="1:11" x14ac:dyDescent="0.3">
      <c r="A84" s="1">
        <v>45377</v>
      </c>
      <c r="B84" t="s">
        <v>142</v>
      </c>
      <c r="C84" t="s">
        <v>170</v>
      </c>
      <c r="D84">
        <v>5</v>
      </c>
      <c r="E84" s="4" cm="1">
        <f t="array" ref="E84">_xlfn.SWITCH(C84,"Coffee", 115,"Donut", 210, "Muffin", 210)</f>
        <v>210</v>
      </c>
      <c r="F84" s="4">
        <f>sales_data[[#This Row],[Quantity]]*sales_data[[#This Row],[Cost per unit]]</f>
        <v>1050</v>
      </c>
      <c r="G84" s="4" cm="1">
        <f t="array" ref="G84">_xlfn.SWITCH(C84,"Coffee", 275,"Donut", 375, "Muffin", 420)</f>
        <v>375</v>
      </c>
      <c r="H84" s="4">
        <f>sales_data[[#This Row],[Quantity]]*sales_data[[#This Row],[Price per unit]]</f>
        <v>1875</v>
      </c>
      <c r="I84" t="s">
        <v>27</v>
      </c>
      <c r="J84" t="s">
        <v>149</v>
      </c>
      <c r="K84" t="s">
        <v>126</v>
      </c>
    </row>
    <row r="85" spans="1:11" x14ac:dyDescent="0.3">
      <c r="A85" s="1">
        <v>45307</v>
      </c>
      <c r="B85" t="s">
        <v>12</v>
      </c>
      <c r="C85" t="s">
        <v>171</v>
      </c>
      <c r="D85">
        <v>17</v>
      </c>
      <c r="E85" s="4" cm="1">
        <f t="array" ref="E85">_xlfn.SWITCH(C85,"Coffee", 115,"Donut", 210, "Muffin", 210)</f>
        <v>115</v>
      </c>
      <c r="F85" s="4">
        <f>sales_data[[#This Row],[Quantity]]*sales_data[[#This Row],[Cost per unit]]</f>
        <v>1955</v>
      </c>
      <c r="G85" s="4" cm="1">
        <f t="array" ref="G85">_xlfn.SWITCH(C85,"Coffee", 275,"Donut", 375, "Muffin", 420)</f>
        <v>275</v>
      </c>
      <c r="H85" s="4">
        <f>sales_data[[#This Row],[Quantity]]*sales_data[[#This Row],[Price per unit]]</f>
        <v>4675</v>
      </c>
      <c r="I85" t="s">
        <v>27</v>
      </c>
      <c r="J85" t="s">
        <v>150</v>
      </c>
      <c r="K85" t="s">
        <v>73</v>
      </c>
    </row>
    <row r="86" spans="1:11" x14ac:dyDescent="0.3">
      <c r="A86" s="1">
        <v>45394</v>
      </c>
      <c r="B86" t="s">
        <v>43</v>
      </c>
      <c r="C86" t="s">
        <v>170</v>
      </c>
      <c r="D86">
        <v>10</v>
      </c>
      <c r="E86" s="4" cm="1">
        <f t="array" ref="E86">_xlfn.SWITCH(C86,"Coffee", 115,"Donut", 210, "Muffin", 210)</f>
        <v>210</v>
      </c>
      <c r="F86" s="4">
        <f>sales_data[[#This Row],[Quantity]]*sales_data[[#This Row],[Cost per unit]]</f>
        <v>2100</v>
      </c>
      <c r="G86" s="4" cm="1">
        <f t="array" ref="G86">_xlfn.SWITCH(C86,"Coffee", 275,"Donut", 375, "Muffin", 420)</f>
        <v>375</v>
      </c>
      <c r="H86" s="4">
        <f>sales_data[[#This Row],[Quantity]]*sales_data[[#This Row],[Price per unit]]</f>
        <v>3750</v>
      </c>
      <c r="I86" t="s">
        <v>20</v>
      </c>
      <c r="J86" t="s">
        <v>151</v>
      </c>
      <c r="K86" t="s">
        <v>126</v>
      </c>
    </row>
    <row r="87" spans="1:11" x14ac:dyDescent="0.3">
      <c r="A87" s="1">
        <v>45304</v>
      </c>
      <c r="B87" t="s">
        <v>43</v>
      </c>
      <c r="C87" t="s">
        <v>170</v>
      </c>
      <c r="D87">
        <v>10</v>
      </c>
      <c r="E87" s="4" cm="1">
        <f t="array" ref="E87">_xlfn.SWITCH(C87,"Coffee", 115,"Donut", 210, "Muffin", 210)</f>
        <v>210</v>
      </c>
      <c r="F87" s="4">
        <f>sales_data[[#This Row],[Quantity]]*sales_data[[#This Row],[Cost per unit]]</f>
        <v>2100</v>
      </c>
      <c r="G87" s="4" cm="1">
        <f t="array" ref="G87">_xlfn.SWITCH(C87,"Coffee", 275,"Donut", 375, "Muffin", 420)</f>
        <v>375</v>
      </c>
      <c r="H87" s="4">
        <f>sales_data[[#This Row],[Quantity]]*sales_data[[#This Row],[Price per unit]]</f>
        <v>3750</v>
      </c>
      <c r="I87" t="s">
        <v>13</v>
      </c>
      <c r="J87" t="s">
        <v>152</v>
      </c>
      <c r="K87" t="s">
        <v>53</v>
      </c>
    </row>
    <row r="88" spans="1:11" x14ac:dyDescent="0.3">
      <c r="A88" s="1">
        <v>45343</v>
      </c>
      <c r="B88" t="s">
        <v>174</v>
      </c>
      <c r="C88" t="s">
        <v>171</v>
      </c>
      <c r="D88">
        <v>6</v>
      </c>
      <c r="E88" s="4" cm="1">
        <f t="array" ref="E88">_xlfn.SWITCH(C88,"Coffee", 115,"Donut", 210, "Muffin", 210)</f>
        <v>115</v>
      </c>
      <c r="F88" s="4">
        <f>sales_data[[#This Row],[Quantity]]*sales_data[[#This Row],[Cost per unit]]</f>
        <v>690</v>
      </c>
      <c r="G88" s="4" cm="1">
        <f t="array" ref="G88">_xlfn.SWITCH(C88,"Coffee", 275,"Donut", 375, "Muffin", 420)</f>
        <v>275</v>
      </c>
      <c r="H88" s="4">
        <f>sales_data[[#This Row],[Quantity]]*sales_data[[#This Row],[Price per unit]]</f>
        <v>1650</v>
      </c>
      <c r="I88" t="s">
        <v>56</v>
      </c>
      <c r="J88" t="s">
        <v>153</v>
      </c>
      <c r="K88" t="s">
        <v>47</v>
      </c>
    </row>
    <row r="89" spans="1:11" x14ac:dyDescent="0.3">
      <c r="A89" s="1">
        <v>45361</v>
      </c>
      <c r="B89" t="s">
        <v>142</v>
      </c>
      <c r="C89" t="s">
        <v>170</v>
      </c>
      <c r="D89">
        <v>2</v>
      </c>
      <c r="E89" s="4" cm="1">
        <f t="array" ref="E89">_xlfn.SWITCH(C89,"Coffee", 115,"Donut", 210, "Muffin", 210)</f>
        <v>210</v>
      </c>
      <c r="F89" s="4">
        <f>sales_data[[#This Row],[Quantity]]*sales_data[[#This Row],[Cost per unit]]</f>
        <v>420</v>
      </c>
      <c r="G89" s="4" cm="1">
        <f t="array" ref="G89">_xlfn.SWITCH(C89,"Coffee", 275,"Donut", 375, "Muffin", 420)</f>
        <v>375</v>
      </c>
      <c r="H89" s="4">
        <f>sales_data[[#This Row],[Quantity]]*sales_data[[#This Row],[Price per unit]]</f>
        <v>750</v>
      </c>
      <c r="I89" t="s">
        <v>13</v>
      </c>
      <c r="J89" t="s">
        <v>154</v>
      </c>
      <c r="K89" t="s">
        <v>55</v>
      </c>
    </row>
    <row r="90" spans="1:11" x14ac:dyDescent="0.3">
      <c r="A90" s="1">
        <v>45296</v>
      </c>
      <c r="B90" t="s">
        <v>142</v>
      </c>
      <c r="C90" t="s">
        <v>170</v>
      </c>
      <c r="D90">
        <v>9</v>
      </c>
      <c r="E90" s="4" cm="1">
        <f t="array" ref="E90">_xlfn.SWITCH(C90,"Coffee", 115,"Donut", 210, "Muffin", 210)</f>
        <v>210</v>
      </c>
      <c r="F90" s="4">
        <f>sales_data[[#This Row],[Quantity]]*sales_data[[#This Row],[Cost per unit]]</f>
        <v>1890</v>
      </c>
      <c r="G90" s="4" cm="1">
        <f t="array" ref="G90">_xlfn.SWITCH(C90,"Coffee", 275,"Donut", 375, "Muffin", 420)</f>
        <v>375</v>
      </c>
      <c r="H90" s="4">
        <f>sales_data[[#This Row],[Quantity]]*sales_data[[#This Row],[Price per unit]]</f>
        <v>3375</v>
      </c>
      <c r="I90" t="s">
        <v>20</v>
      </c>
      <c r="J90" t="s">
        <v>155</v>
      </c>
      <c r="K90" t="s">
        <v>53</v>
      </c>
    </row>
    <row r="91" spans="1:11" x14ac:dyDescent="0.3">
      <c r="A91" s="1">
        <v>45353</v>
      </c>
      <c r="B91" t="s">
        <v>172</v>
      </c>
      <c r="C91" t="s">
        <v>171</v>
      </c>
      <c r="D91">
        <v>19</v>
      </c>
      <c r="E91" s="4" cm="1">
        <f t="array" ref="E91">_xlfn.SWITCH(C91,"Coffee", 115,"Donut", 210, "Muffin", 210)</f>
        <v>115</v>
      </c>
      <c r="F91" s="4">
        <f>sales_data[[#This Row],[Quantity]]*sales_data[[#This Row],[Cost per unit]]</f>
        <v>2185</v>
      </c>
      <c r="G91" s="4" cm="1">
        <f t="array" ref="G91">_xlfn.SWITCH(C91,"Coffee", 275,"Donut", 375, "Muffin", 420)</f>
        <v>275</v>
      </c>
      <c r="H91" s="4">
        <f>sales_data[[#This Row],[Quantity]]*sales_data[[#This Row],[Price per unit]]</f>
        <v>5225</v>
      </c>
      <c r="I91" t="s">
        <v>13</v>
      </c>
      <c r="J91" t="s">
        <v>156</v>
      </c>
      <c r="K91" t="s">
        <v>94</v>
      </c>
    </row>
    <row r="92" spans="1:11" x14ac:dyDescent="0.3">
      <c r="A92" s="1">
        <v>45311</v>
      </c>
      <c r="B92" t="s">
        <v>30</v>
      </c>
      <c r="C92" t="s">
        <v>173</v>
      </c>
      <c r="D92">
        <v>14</v>
      </c>
      <c r="E92" s="4" cm="1">
        <f t="array" ref="E92">_xlfn.SWITCH(C92,"Coffee", 115,"Donut", 210, "Muffin", 210)</f>
        <v>210</v>
      </c>
      <c r="F92" s="4">
        <f>sales_data[[#This Row],[Quantity]]*sales_data[[#This Row],[Cost per unit]]</f>
        <v>2940</v>
      </c>
      <c r="G92" s="4" cm="1">
        <f t="array" ref="G92">_xlfn.SWITCH(C92,"Coffee", 275,"Donut", 375, "Muffin", 420)</f>
        <v>420</v>
      </c>
      <c r="H92" s="4">
        <f>sales_data[[#This Row],[Quantity]]*sales_data[[#This Row],[Price per unit]]</f>
        <v>5880</v>
      </c>
      <c r="I92" t="s">
        <v>34</v>
      </c>
      <c r="J92" t="s">
        <v>157</v>
      </c>
      <c r="K92" t="s">
        <v>81</v>
      </c>
    </row>
    <row r="93" spans="1:11" x14ac:dyDescent="0.3">
      <c r="A93" s="1">
        <v>45414</v>
      </c>
      <c r="B93" t="s">
        <v>30</v>
      </c>
      <c r="C93" t="s">
        <v>173</v>
      </c>
      <c r="D93">
        <v>16</v>
      </c>
      <c r="E93" s="4" cm="1">
        <f t="array" ref="E93">_xlfn.SWITCH(C93,"Coffee", 115,"Donut", 210, "Muffin", 210)</f>
        <v>210</v>
      </c>
      <c r="F93" s="4">
        <f>sales_data[[#This Row],[Quantity]]*sales_data[[#This Row],[Cost per unit]]</f>
        <v>3360</v>
      </c>
      <c r="G93" s="4" cm="1">
        <f t="array" ref="G93">_xlfn.SWITCH(C93,"Coffee", 275,"Donut", 375, "Muffin", 420)</f>
        <v>420</v>
      </c>
      <c r="H93" s="4">
        <f>sales_data[[#This Row],[Quantity]]*sales_data[[#This Row],[Price per unit]]</f>
        <v>6720</v>
      </c>
      <c r="I93" t="s">
        <v>40</v>
      </c>
      <c r="J93" t="s">
        <v>158</v>
      </c>
      <c r="K93" t="s">
        <v>75</v>
      </c>
    </row>
    <row r="94" spans="1:11" x14ac:dyDescent="0.3">
      <c r="A94" s="1">
        <v>45341</v>
      </c>
      <c r="B94" t="s">
        <v>174</v>
      </c>
      <c r="C94" t="s">
        <v>171</v>
      </c>
      <c r="D94">
        <v>4</v>
      </c>
      <c r="E94" s="4" cm="1">
        <f t="array" ref="E94">_xlfn.SWITCH(C94,"Coffee", 115,"Donut", 210, "Muffin", 210)</f>
        <v>115</v>
      </c>
      <c r="F94" s="4">
        <f>sales_data[[#This Row],[Quantity]]*sales_data[[#This Row],[Cost per unit]]</f>
        <v>460</v>
      </c>
      <c r="G94" s="4" cm="1">
        <f t="array" ref="G94">_xlfn.SWITCH(C94,"Coffee", 275,"Donut", 375, "Muffin", 420)</f>
        <v>275</v>
      </c>
      <c r="H94" s="4">
        <f>sales_data[[#This Row],[Quantity]]*sales_data[[#This Row],[Price per unit]]</f>
        <v>1100</v>
      </c>
      <c r="I94" t="s">
        <v>48</v>
      </c>
      <c r="J94" t="s">
        <v>159</v>
      </c>
      <c r="K94" t="s">
        <v>126</v>
      </c>
    </row>
    <row r="95" spans="1:11" x14ac:dyDescent="0.3">
      <c r="A95" s="1">
        <v>45343</v>
      </c>
      <c r="B95" t="s">
        <v>174</v>
      </c>
      <c r="C95" t="s">
        <v>171</v>
      </c>
      <c r="D95">
        <v>10</v>
      </c>
      <c r="E95" s="4" cm="1">
        <f t="array" ref="E95">_xlfn.SWITCH(C95,"Coffee", 115,"Donut", 210, "Muffin", 210)</f>
        <v>115</v>
      </c>
      <c r="F95" s="4">
        <f>sales_data[[#This Row],[Quantity]]*sales_data[[#This Row],[Cost per unit]]</f>
        <v>1150</v>
      </c>
      <c r="G95" s="4" cm="1">
        <f t="array" ref="G95">_xlfn.SWITCH(C95,"Coffee", 275,"Donut", 375, "Muffin", 420)</f>
        <v>275</v>
      </c>
      <c r="H95" s="4">
        <f>sales_data[[#This Row],[Quantity]]*sales_data[[#This Row],[Price per unit]]</f>
        <v>2750</v>
      </c>
      <c r="I95" t="s">
        <v>48</v>
      </c>
      <c r="J95" t="s">
        <v>160</v>
      </c>
      <c r="K95" t="s">
        <v>45</v>
      </c>
    </row>
    <row r="96" spans="1:11" x14ac:dyDescent="0.3">
      <c r="A96" s="1">
        <v>45334</v>
      </c>
      <c r="B96" t="s">
        <v>172</v>
      </c>
      <c r="C96" t="s">
        <v>171</v>
      </c>
      <c r="D96">
        <v>10</v>
      </c>
      <c r="E96" s="4" cm="1">
        <f t="array" ref="E96">_xlfn.SWITCH(C96,"Coffee", 115,"Donut", 210, "Muffin", 210)</f>
        <v>115</v>
      </c>
      <c r="F96" s="4">
        <f>sales_data[[#This Row],[Quantity]]*sales_data[[#This Row],[Cost per unit]]</f>
        <v>1150</v>
      </c>
      <c r="G96" s="4" cm="1">
        <f t="array" ref="G96">_xlfn.SWITCH(C96,"Coffee", 275,"Donut", 375, "Muffin", 420)</f>
        <v>275</v>
      </c>
      <c r="H96" s="4">
        <f>sales_data[[#This Row],[Quantity]]*sales_data[[#This Row],[Price per unit]]</f>
        <v>2750</v>
      </c>
      <c r="I96" t="s">
        <v>23</v>
      </c>
      <c r="J96" t="s">
        <v>161</v>
      </c>
      <c r="K96" t="s">
        <v>162</v>
      </c>
    </row>
    <row r="97" spans="1:11" x14ac:dyDescent="0.3">
      <c r="A97" s="1">
        <v>45449</v>
      </c>
      <c r="B97" t="s">
        <v>12</v>
      </c>
      <c r="C97" t="s">
        <v>171</v>
      </c>
      <c r="D97">
        <v>3</v>
      </c>
      <c r="E97" s="4" cm="1">
        <f t="array" ref="E97">_xlfn.SWITCH(C97,"Coffee", 115,"Donut", 210, "Muffin", 210)</f>
        <v>115</v>
      </c>
      <c r="F97" s="4">
        <f>sales_data[[#This Row],[Quantity]]*sales_data[[#This Row],[Cost per unit]]</f>
        <v>345</v>
      </c>
      <c r="G97" s="4" cm="1">
        <f t="array" ref="G97">_xlfn.SWITCH(C97,"Coffee", 275,"Donut", 375, "Muffin", 420)</f>
        <v>275</v>
      </c>
      <c r="H97" s="4">
        <f>sales_data[[#This Row],[Quantity]]*sales_data[[#This Row],[Price per unit]]</f>
        <v>825</v>
      </c>
      <c r="I97" t="s">
        <v>13</v>
      </c>
      <c r="J97" t="s">
        <v>163</v>
      </c>
      <c r="K97" t="s">
        <v>164</v>
      </c>
    </row>
    <row r="98" spans="1:11" x14ac:dyDescent="0.3">
      <c r="A98" s="1">
        <v>45316</v>
      </c>
      <c r="B98" t="s">
        <v>16</v>
      </c>
      <c r="C98" t="s">
        <v>171</v>
      </c>
      <c r="D98">
        <v>2</v>
      </c>
      <c r="E98" s="4" cm="1">
        <f t="array" ref="E98">_xlfn.SWITCH(C98,"Coffee", 115,"Donut", 210, "Muffin", 210)</f>
        <v>115</v>
      </c>
      <c r="F98" s="4">
        <f>sales_data[[#This Row],[Quantity]]*sales_data[[#This Row],[Cost per unit]]</f>
        <v>230</v>
      </c>
      <c r="G98" s="4" cm="1">
        <f t="array" ref="G98">_xlfn.SWITCH(C98,"Coffee", 275,"Donut", 375, "Muffin", 420)</f>
        <v>275</v>
      </c>
      <c r="H98" s="4">
        <f>sales_data[[#This Row],[Quantity]]*sales_data[[#This Row],[Price per unit]]</f>
        <v>550</v>
      </c>
      <c r="I98" t="s">
        <v>40</v>
      </c>
      <c r="J98" t="s">
        <v>165</v>
      </c>
      <c r="K98" t="s">
        <v>53</v>
      </c>
    </row>
    <row r="99" spans="1:11" x14ac:dyDescent="0.3">
      <c r="A99" s="1">
        <v>45412</v>
      </c>
      <c r="B99" t="s">
        <v>8</v>
      </c>
      <c r="C99" t="s">
        <v>170</v>
      </c>
      <c r="D99">
        <v>18</v>
      </c>
      <c r="E99" s="4" cm="1">
        <f t="array" ref="E99">_xlfn.SWITCH(C99,"Coffee", 115,"Donut", 210, "Muffin", 210)</f>
        <v>210</v>
      </c>
      <c r="F99" s="4">
        <f>sales_data[[#This Row],[Quantity]]*sales_data[[#This Row],[Cost per unit]]</f>
        <v>3780</v>
      </c>
      <c r="G99" s="4" cm="1">
        <f t="array" ref="G99">_xlfn.SWITCH(C99,"Coffee", 275,"Donut", 375, "Muffin", 420)</f>
        <v>375</v>
      </c>
      <c r="H99" s="4">
        <f>sales_data[[#This Row],[Quantity]]*sales_data[[#This Row],[Price per unit]]</f>
        <v>6750</v>
      </c>
      <c r="I99" t="s">
        <v>48</v>
      </c>
      <c r="J99" t="s">
        <v>166</v>
      </c>
      <c r="K99" t="s">
        <v>164</v>
      </c>
    </row>
    <row r="100" spans="1:11" x14ac:dyDescent="0.3">
      <c r="A100" s="1">
        <v>45350</v>
      </c>
      <c r="B100" t="s">
        <v>12</v>
      </c>
      <c r="C100" t="s">
        <v>171</v>
      </c>
      <c r="D100">
        <v>4</v>
      </c>
      <c r="E100" s="4" cm="1">
        <f t="array" ref="E100">_xlfn.SWITCH(C100,"Coffee", 115,"Donut", 210, "Muffin", 210)</f>
        <v>115</v>
      </c>
      <c r="F100" s="4">
        <f>sales_data[[#This Row],[Quantity]]*sales_data[[#This Row],[Cost per unit]]</f>
        <v>460</v>
      </c>
      <c r="G100" s="4" cm="1">
        <f t="array" ref="G100">_xlfn.SWITCH(C100,"Coffee", 275,"Donut", 375, "Muffin", 420)</f>
        <v>275</v>
      </c>
      <c r="H100" s="4">
        <f>sales_data[[#This Row],[Quantity]]*sales_data[[#This Row],[Price per unit]]</f>
        <v>1100</v>
      </c>
      <c r="I100" t="s">
        <v>27</v>
      </c>
      <c r="J100" t="s">
        <v>167</v>
      </c>
      <c r="K100" t="s">
        <v>123</v>
      </c>
    </row>
    <row r="101" spans="1:11" x14ac:dyDescent="0.3">
      <c r="A101" s="1">
        <v>45397</v>
      </c>
      <c r="B101" t="s">
        <v>43</v>
      </c>
      <c r="C101" t="s">
        <v>170</v>
      </c>
      <c r="D101">
        <v>11</v>
      </c>
      <c r="E101" s="4" cm="1">
        <f t="array" ref="E101">_xlfn.SWITCH(C101,"Coffee", 115,"Donut", 210, "Muffin", 210)</f>
        <v>210</v>
      </c>
      <c r="F101" s="4">
        <f>sales_data[[#This Row],[Quantity]]*sales_data[[#This Row],[Cost per unit]]</f>
        <v>2310</v>
      </c>
      <c r="G101" s="4" cm="1">
        <f t="array" ref="G101">_xlfn.SWITCH(C101,"Coffee", 275,"Donut", 375, "Muffin", 420)</f>
        <v>375</v>
      </c>
      <c r="H101" s="4">
        <f>sales_data[[#This Row],[Quantity]]*sales_data[[#This Row],[Price per unit]]</f>
        <v>4125</v>
      </c>
      <c r="I101" t="s">
        <v>56</v>
      </c>
      <c r="J101" t="s">
        <v>168</v>
      </c>
      <c r="K101" t="s">
        <v>29</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E023D-82BB-4EC1-8F6D-1012F494F077}">
  <dimension ref="A3:J116"/>
  <sheetViews>
    <sheetView workbookViewId="0">
      <selection activeCell="J19" sqref="J19"/>
    </sheetView>
  </sheetViews>
  <sheetFormatPr defaultRowHeight="14.4" x14ac:dyDescent="0.3"/>
  <cols>
    <col min="1" max="1" width="12.44140625" bestFit="1" customWidth="1"/>
    <col min="2" max="2" width="15.33203125" bestFit="1" customWidth="1"/>
    <col min="3" max="3" width="16.109375" bestFit="1" customWidth="1"/>
    <col min="4" max="4" width="12.6640625" bestFit="1" customWidth="1"/>
    <col min="5" max="5" width="12.5546875" bestFit="1" customWidth="1"/>
    <col min="6" max="7" width="16.109375" bestFit="1" customWidth="1"/>
    <col min="8" max="8" width="11.6640625" customWidth="1"/>
    <col min="9" max="9" width="18.33203125" bestFit="1" customWidth="1"/>
    <col min="10" max="10" width="17.21875" bestFit="1" customWidth="1"/>
    <col min="11" max="11" width="12.88671875" customWidth="1"/>
    <col min="12" max="14" width="11.6640625" customWidth="1"/>
    <col min="15" max="19" width="12.88671875" customWidth="1"/>
    <col min="20" max="20" width="11.6640625" customWidth="1"/>
    <col min="21" max="21" width="15" customWidth="1"/>
    <col min="22" max="22" width="10.33203125" customWidth="1"/>
    <col min="23" max="82" width="10.33203125" bestFit="1" customWidth="1"/>
    <col min="83" max="83" width="10.5546875" bestFit="1" customWidth="1"/>
  </cols>
  <sheetData>
    <row r="3" spans="1:10" x14ac:dyDescent="0.3">
      <c r="A3" s="2" t="s">
        <v>175</v>
      </c>
      <c r="B3" t="s">
        <v>180</v>
      </c>
      <c r="E3" s="2" t="s">
        <v>175</v>
      </c>
      <c r="F3" t="s">
        <v>180</v>
      </c>
      <c r="G3" t="s">
        <v>177</v>
      </c>
      <c r="I3" t="s">
        <v>180</v>
      </c>
    </row>
    <row r="4" spans="1:10" x14ac:dyDescent="0.3">
      <c r="A4" s="3" t="s">
        <v>171</v>
      </c>
      <c r="B4" s="5">
        <v>68960</v>
      </c>
      <c r="E4" s="3" t="s">
        <v>142</v>
      </c>
      <c r="F4" s="5">
        <v>3135</v>
      </c>
      <c r="G4" s="5">
        <v>7125</v>
      </c>
      <c r="I4" s="5">
        <v>175655</v>
      </c>
      <c r="J4" s="5"/>
    </row>
    <row r="5" spans="1:10" x14ac:dyDescent="0.3">
      <c r="A5" s="3" t="s">
        <v>170</v>
      </c>
      <c r="B5" s="5">
        <v>43065</v>
      </c>
      <c r="E5" s="3" t="s">
        <v>12</v>
      </c>
      <c r="F5" s="5">
        <v>9120</v>
      </c>
      <c r="G5" s="5">
        <v>15675</v>
      </c>
      <c r="I5" s="5"/>
      <c r="J5" s="5"/>
    </row>
    <row r="6" spans="1:10" x14ac:dyDescent="0.3">
      <c r="A6" s="3" t="s">
        <v>173</v>
      </c>
      <c r="B6" s="5">
        <v>63630</v>
      </c>
      <c r="E6" s="3" t="s">
        <v>26</v>
      </c>
      <c r="F6" s="5">
        <v>8610</v>
      </c>
      <c r="G6" s="5">
        <v>17220</v>
      </c>
      <c r="I6" s="5"/>
      <c r="J6" s="5"/>
    </row>
    <row r="7" spans="1:10" x14ac:dyDescent="0.3">
      <c r="E7" s="3" t="s">
        <v>16</v>
      </c>
      <c r="F7" s="5">
        <v>16480</v>
      </c>
      <c r="G7" s="5">
        <v>28325</v>
      </c>
      <c r="I7" s="5"/>
      <c r="J7" s="5"/>
    </row>
    <row r="8" spans="1:10" x14ac:dyDescent="0.3">
      <c r="E8" s="3" t="s">
        <v>172</v>
      </c>
      <c r="F8" s="5">
        <v>19680</v>
      </c>
      <c r="G8" s="5">
        <v>33825</v>
      </c>
      <c r="I8" s="5" t="s">
        <v>177</v>
      </c>
      <c r="J8" s="5"/>
    </row>
    <row r="9" spans="1:10" x14ac:dyDescent="0.3">
      <c r="E9" s="3" t="s">
        <v>8</v>
      </c>
      <c r="F9" s="5">
        <v>15180</v>
      </c>
      <c r="G9" s="5">
        <v>34500</v>
      </c>
      <c r="I9" s="5">
        <v>343660</v>
      </c>
      <c r="J9" s="5"/>
    </row>
    <row r="10" spans="1:10" x14ac:dyDescent="0.3">
      <c r="E10" s="3" t="s">
        <v>174</v>
      </c>
      <c r="F10" s="5">
        <v>23680</v>
      </c>
      <c r="G10" s="5">
        <v>40700</v>
      </c>
      <c r="I10" s="5"/>
      <c r="J10" s="5"/>
    </row>
    <row r="11" spans="1:10" x14ac:dyDescent="0.3">
      <c r="E11" s="3" t="s">
        <v>37</v>
      </c>
      <c r="F11" s="5">
        <v>24360</v>
      </c>
      <c r="G11" s="5">
        <v>48720</v>
      </c>
      <c r="I11" s="5"/>
      <c r="J11" s="5"/>
    </row>
    <row r="12" spans="1:10" x14ac:dyDescent="0.3">
      <c r="A12" s="2" t="s">
        <v>175</v>
      </c>
      <c r="B12" t="s">
        <v>180</v>
      </c>
      <c r="E12" s="3" t="s">
        <v>43</v>
      </c>
      <c r="F12" s="5">
        <v>24750</v>
      </c>
      <c r="G12" s="5">
        <v>56250</v>
      </c>
      <c r="I12" s="6" t="s">
        <v>175</v>
      </c>
      <c r="J12" s="5" t="s">
        <v>177</v>
      </c>
    </row>
    <row r="13" spans="1:10" x14ac:dyDescent="0.3">
      <c r="A13" s="3" t="s">
        <v>231</v>
      </c>
      <c r="B13" s="5">
        <v>26240</v>
      </c>
      <c r="E13" s="3" t="s">
        <v>30</v>
      </c>
      <c r="F13" s="5">
        <v>30660</v>
      </c>
      <c r="G13" s="5">
        <v>61320</v>
      </c>
      <c r="I13" s="7" t="s">
        <v>56</v>
      </c>
      <c r="J13" s="5">
        <v>47425</v>
      </c>
    </row>
    <row r="14" spans="1:10" x14ac:dyDescent="0.3">
      <c r="A14" s="3" t="s">
        <v>233</v>
      </c>
      <c r="B14" s="5">
        <v>28590</v>
      </c>
      <c r="E14" s="3" t="s">
        <v>176</v>
      </c>
      <c r="F14" s="5">
        <v>175655</v>
      </c>
      <c r="G14" s="5">
        <v>343660</v>
      </c>
      <c r="I14" s="5"/>
      <c r="J14" s="5"/>
    </row>
    <row r="15" spans="1:10" x14ac:dyDescent="0.3">
      <c r="A15" s="3" t="s">
        <v>232</v>
      </c>
      <c r="B15" s="5">
        <v>38760</v>
      </c>
      <c r="I15" s="5"/>
      <c r="J15" s="5"/>
    </row>
    <row r="16" spans="1:10" x14ac:dyDescent="0.3">
      <c r="A16" s="3" t="s">
        <v>234</v>
      </c>
      <c r="B16" s="5">
        <v>31480</v>
      </c>
      <c r="I16" s="6" t="s">
        <v>175</v>
      </c>
      <c r="J16" s="5" t="s">
        <v>180</v>
      </c>
    </row>
    <row r="17" spans="1:10" x14ac:dyDescent="0.3">
      <c r="A17" s="3" t="s">
        <v>235</v>
      </c>
      <c r="B17" s="5">
        <v>37985</v>
      </c>
      <c r="I17" s="7" t="s">
        <v>84</v>
      </c>
      <c r="J17" s="5">
        <v>3780</v>
      </c>
    </row>
    <row r="18" spans="1:10" x14ac:dyDescent="0.3">
      <c r="A18" s="3" t="s">
        <v>181</v>
      </c>
      <c r="B18" s="5">
        <v>12600</v>
      </c>
      <c r="I18" s="7" t="s">
        <v>99</v>
      </c>
      <c r="J18" s="5">
        <v>3780</v>
      </c>
    </row>
    <row r="19" spans="1:10" x14ac:dyDescent="0.3">
      <c r="A19" s="3" t="s">
        <v>176</v>
      </c>
      <c r="B19" s="5">
        <v>175655</v>
      </c>
      <c r="I19" s="7" t="s">
        <v>28</v>
      </c>
      <c r="J19" s="5">
        <v>3570</v>
      </c>
    </row>
    <row r="20" spans="1:10" x14ac:dyDescent="0.3">
      <c r="I20" s="7" t="s">
        <v>127</v>
      </c>
      <c r="J20" s="5">
        <v>3570</v>
      </c>
    </row>
    <row r="21" spans="1:10" x14ac:dyDescent="0.3">
      <c r="I21" s="7" t="s">
        <v>158</v>
      </c>
      <c r="J21" s="5">
        <v>3360</v>
      </c>
    </row>
    <row r="22" spans="1:10" x14ac:dyDescent="0.3">
      <c r="I22" s="7" t="s">
        <v>134</v>
      </c>
      <c r="J22" s="5">
        <v>3360</v>
      </c>
    </row>
    <row r="23" spans="1:10" x14ac:dyDescent="0.3">
      <c r="I23" s="7" t="s">
        <v>68</v>
      </c>
      <c r="J23" s="5">
        <v>3360</v>
      </c>
    </row>
    <row r="24" spans="1:10" x14ac:dyDescent="0.3">
      <c r="I24" s="7" t="s">
        <v>144</v>
      </c>
      <c r="J24" s="5">
        <v>3360</v>
      </c>
    </row>
    <row r="25" spans="1:10" x14ac:dyDescent="0.3">
      <c r="A25" s="2" t="s">
        <v>177</v>
      </c>
      <c r="B25" s="2" t="s">
        <v>183</v>
      </c>
      <c r="I25" s="7" t="s">
        <v>112</v>
      </c>
      <c r="J25" s="5">
        <v>3150</v>
      </c>
    </row>
    <row r="26" spans="1:10" x14ac:dyDescent="0.3">
      <c r="A26" s="2" t="s">
        <v>175</v>
      </c>
      <c r="B26" t="s">
        <v>171</v>
      </c>
      <c r="C26" t="s">
        <v>170</v>
      </c>
      <c r="D26" t="s">
        <v>173</v>
      </c>
      <c r="E26" t="s">
        <v>176</v>
      </c>
      <c r="I26" s="7" t="s">
        <v>156</v>
      </c>
      <c r="J26" s="5">
        <v>3040</v>
      </c>
    </row>
    <row r="27" spans="1:10" x14ac:dyDescent="0.3">
      <c r="A27" s="3" t="s">
        <v>231</v>
      </c>
      <c r="B27" s="5">
        <v>17050</v>
      </c>
      <c r="C27" s="5">
        <v>18000</v>
      </c>
      <c r="D27" s="5">
        <v>16800</v>
      </c>
      <c r="E27" s="5">
        <v>51850</v>
      </c>
      <c r="I27" s="7" t="s">
        <v>69</v>
      </c>
      <c r="J27" s="5">
        <v>3040</v>
      </c>
    </row>
    <row r="28" spans="1:10" x14ac:dyDescent="0.3">
      <c r="A28" s="3" t="s">
        <v>233</v>
      </c>
      <c r="B28" s="5">
        <v>23100</v>
      </c>
      <c r="C28" s="5">
        <v>1500</v>
      </c>
      <c r="D28" s="5">
        <v>28980</v>
      </c>
      <c r="E28" s="5">
        <v>53580</v>
      </c>
      <c r="I28" s="7" t="s">
        <v>105</v>
      </c>
      <c r="J28" s="5">
        <v>2970</v>
      </c>
    </row>
    <row r="29" spans="1:10" x14ac:dyDescent="0.3">
      <c r="A29" s="3" t="s">
        <v>232</v>
      </c>
      <c r="B29" s="5">
        <v>28050</v>
      </c>
      <c r="C29" s="5">
        <v>30000</v>
      </c>
      <c r="D29" s="5">
        <v>18480</v>
      </c>
      <c r="E29" s="5">
        <v>76530</v>
      </c>
      <c r="I29" s="7" t="s">
        <v>166</v>
      </c>
      <c r="J29" s="5">
        <v>2970</v>
      </c>
    </row>
    <row r="30" spans="1:10" x14ac:dyDescent="0.3">
      <c r="A30" s="3" t="s">
        <v>234</v>
      </c>
      <c r="B30" s="5">
        <v>17600</v>
      </c>
      <c r="C30" s="5">
        <v>33000</v>
      </c>
      <c r="D30" s="5">
        <v>13440</v>
      </c>
      <c r="E30" s="5">
        <v>64040</v>
      </c>
      <c r="I30" s="7" t="s">
        <v>58</v>
      </c>
      <c r="J30" s="5">
        <v>2970</v>
      </c>
    </row>
    <row r="31" spans="1:10" x14ac:dyDescent="0.3">
      <c r="A31" s="3" t="s">
        <v>235</v>
      </c>
      <c r="B31" s="5">
        <v>26950</v>
      </c>
      <c r="C31" s="5">
        <v>15375</v>
      </c>
      <c r="D31" s="5">
        <v>31080</v>
      </c>
      <c r="E31" s="5">
        <v>73405</v>
      </c>
      <c r="I31" s="7" t="s">
        <v>74</v>
      </c>
      <c r="J31" s="5">
        <v>2940</v>
      </c>
    </row>
    <row r="32" spans="1:10" x14ac:dyDescent="0.3">
      <c r="A32" s="3" t="s">
        <v>181</v>
      </c>
      <c r="B32" s="5">
        <v>5775</v>
      </c>
      <c r="C32" s="5"/>
      <c r="D32" s="5">
        <v>18480</v>
      </c>
      <c r="E32" s="5">
        <v>24255</v>
      </c>
      <c r="I32" s="7" t="s">
        <v>157</v>
      </c>
      <c r="J32" s="5">
        <v>2940</v>
      </c>
    </row>
    <row r="33" spans="1:10" x14ac:dyDescent="0.3">
      <c r="A33" s="3" t="s">
        <v>176</v>
      </c>
      <c r="B33" s="5">
        <v>118525</v>
      </c>
      <c r="C33" s="5">
        <v>97875</v>
      </c>
      <c r="D33" s="5">
        <v>127260</v>
      </c>
      <c r="E33" s="5">
        <v>343660</v>
      </c>
      <c r="I33" s="7" t="s">
        <v>83</v>
      </c>
      <c r="J33" s="5">
        <v>2880</v>
      </c>
    </row>
    <row r="34" spans="1:10" x14ac:dyDescent="0.3">
      <c r="I34" s="7" t="s">
        <v>76</v>
      </c>
      <c r="J34" s="5">
        <v>2880</v>
      </c>
    </row>
    <row r="35" spans="1:10" x14ac:dyDescent="0.3">
      <c r="I35" s="7" t="s">
        <v>57</v>
      </c>
      <c r="J35" s="5">
        <v>2730</v>
      </c>
    </row>
    <row r="36" spans="1:10" x14ac:dyDescent="0.3">
      <c r="I36" s="7" t="s">
        <v>150</v>
      </c>
      <c r="J36" s="5">
        <v>2720</v>
      </c>
    </row>
    <row r="37" spans="1:10" x14ac:dyDescent="0.3">
      <c r="A37" s="2" t="s">
        <v>175</v>
      </c>
      <c r="B37" t="s">
        <v>182</v>
      </c>
      <c r="I37" s="7" t="s">
        <v>78</v>
      </c>
      <c r="J37" s="5">
        <v>2720</v>
      </c>
    </row>
    <row r="38" spans="1:10" x14ac:dyDescent="0.3">
      <c r="A38" s="3" t="s">
        <v>43</v>
      </c>
      <c r="B38" s="18">
        <v>150</v>
      </c>
      <c r="I38" s="7" t="s">
        <v>93</v>
      </c>
      <c r="J38" s="5">
        <v>2640</v>
      </c>
    </row>
    <row r="39" spans="1:10" x14ac:dyDescent="0.3">
      <c r="A39" s="3" t="s">
        <v>26</v>
      </c>
      <c r="B39" s="18">
        <v>41</v>
      </c>
      <c r="I39" s="7" t="s">
        <v>24</v>
      </c>
      <c r="J39" s="5">
        <v>2560</v>
      </c>
    </row>
    <row r="40" spans="1:10" x14ac:dyDescent="0.3">
      <c r="A40" s="3" t="s">
        <v>142</v>
      </c>
      <c r="B40" s="18">
        <v>19</v>
      </c>
      <c r="I40" s="7" t="s">
        <v>97</v>
      </c>
      <c r="J40" s="5">
        <v>2560</v>
      </c>
    </row>
    <row r="41" spans="1:10" x14ac:dyDescent="0.3">
      <c r="A41" s="3" t="s">
        <v>12</v>
      </c>
      <c r="B41" s="18">
        <v>57</v>
      </c>
      <c r="I41" s="7" t="s">
        <v>121</v>
      </c>
      <c r="J41" s="5">
        <v>2475</v>
      </c>
    </row>
    <row r="42" spans="1:10" x14ac:dyDescent="0.3">
      <c r="A42" s="3" t="s">
        <v>16</v>
      </c>
      <c r="B42" s="18">
        <v>103</v>
      </c>
      <c r="I42" s="7" t="s">
        <v>132</v>
      </c>
      <c r="J42" s="5">
        <v>2475</v>
      </c>
    </row>
    <row r="43" spans="1:10" x14ac:dyDescent="0.3">
      <c r="A43" s="3" t="s">
        <v>172</v>
      </c>
      <c r="B43" s="18">
        <v>123</v>
      </c>
      <c r="I43" s="7" t="s">
        <v>95</v>
      </c>
      <c r="J43" s="5">
        <v>2400</v>
      </c>
    </row>
    <row r="44" spans="1:10" x14ac:dyDescent="0.3">
      <c r="A44" s="3" t="s">
        <v>30</v>
      </c>
      <c r="B44" s="18">
        <v>146</v>
      </c>
      <c r="I44" s="7" t="s">
        <v>148</v>
      </c>
      <c r="J44" s="5">
        <v>2400</v>
      </c>
    </row>
    <row r="45" spans="1:10" x14ac:dyDescent="0.3">
      <c r="A45" s="3" t="s">
        <v>8</v>
      </c>
      <c r="B45" s="18">
        <v>92</v>
      </c>
      <c r="I45" s="7" t="s">
        <v>72</v>
      </c>
      <c r="J45" s="5">
        <v>2400</v>
      </c>
    </row>
    <row r="46" spans="1:10" x14ac:dyDescent="0.3">
      <c r="A46" s="3" t="s">
        <v>174</v>
      </c>
      <c r="B46" s="18">
        <v>148</v>
      </c>
      <c r="I46" s="7" t="s">
        <v>60</v>
      </c>
      <c r="J46" s="5">
        <v>2400</v>
      </c>
    </row>
    <row r="47" spans="1:10" x14ac:dyDescent="0.3">
      <c r="A47" s="3" t="s">
        <v>37</v>
      </c>
      <c r="B47" s="18">
        <v>116</v>
      </c>
      <c r="I47" s="7" t="s">
        <v>146</v>
      </c>
      <c r="J47" s="5">
        <v>2310</v>
      </c>
    </row>
    <row r="48" spans="1:10" x14ac:dyDescent="0.3">
      <c r="A48" s="3" t="s">
        <v>176</v>
      </c>
      <c r="B48" s="18">
        <v>995</v>
      </c>
      <c r="I48" s="7" t="s">
        <v>38</v>
      </c>
      <c r="J48" s="5">
        <v>2310</v>
      </c>
    </row>
    <row r="49" spans="1:10" x14ac:dyDescent="0.3">
      <c r="I49" s="7" t="s">
        <v>117</v>
      </c>
      <c r="J49" s="5">
        <v>2310</v>
      </c>
    </row>
    <row r="50" spans="1:10" x14ac:dyDescent="0.3">
      <c r="C50" s="4"/>
      <c r="D50" s="4"/>
      <c r="I50" s="7" t="s">
        <v>59</v>
      </c>
      <c r="J50" s="5">
        <v>2310</v>
      </c>
    </row>
    <row r="51" spans="1:10" x14ac:dyDescent="0.3">
      <c r="C51" s="4"/>
      <c r="D51" s="4"/>
      <c r="I51" s="7" t="s">
        <v>110</v>
      </c>
      <c r="J51" s="5">
        <v>2240</v>
      </c>
    </row>
    <row r="52" spans="1:10" x14ac:dyDescent="0.3">
      <c r="C52" s="4"/>
      <c r="D52" s="4"/>
      <c r="I52" s="7" t="s">
        <v>79</v>
      </c>
      <c r="J52" s="5">
        <v>2240</v>
      </c>
    </row>
    <row r="53" spans="1:10" x14ac:dyDescent="0.3">
      <c r="A53" s="2" t="s">
        <v>175</v>
      </c>
      <c r="B53" t="s">
        <v>184</v>
      </c>
      <c r="C53" t="s">
        <v>180</v>
      </c>
      <c r="D53" s="4"/>
      <c r="I53" s="7" t="s">
        <v>67</v>
      </c>
      <c r="J53" s="5">
        <v>2145</v>
      </c>
    </row>
    <row r="54" spans="1:10" x14ac:dyDescent="0.3">
      <c r="A54" s="3" t="s">
        <v>171</v>
      </c>
      <c r="B54" s="18">
        <v>49565</v>
      </c>
      <c r="C54" s="4">
        <v>68960</v>
      </c>
      <c r="D54" s="4"/>
      <c r="I54" s="7" t="s">
        <v>138</v>
      </c>
      <c r="J54" s="5">
        <v>2080</v>
      </c>
    </row>
    <row r="55" spans="1:10" x14ac:dyDescent="0.3">
      <c r="A55" s="3" t="s">
        <v>170</v>
      </c>
      <c r="B55" s="18">
        <v>54810</v>
      </c>
      <c r="C55" s="4">
        <v>43065</v>
      </c>
      <c r="D55" s="4"/>
      <c r="I55" s="7" t="s">
        <v>62</v>
      </c>
      <c r="J55" s="5">
        <v>1980</v>
      </c>
    </row>
    <row r="56" spans="1:10" x14ac:dyDescent="0.3">
      <c r="A56" s="3" t="s">
        <v>173</v>
      </c>
      <c r="B56" s="18">
        <v>63630</v>
      </c>
      <c r="C56" s="4">
        <v>63630</v>
      </c>
      <c r="D56" s="4"/>
      <c r="I56" s="7" t="s">
        <v>44</v>
      </c>
      <c r="J56" s="5">
        <v>1980</v>
      </c>
    </row>
    <row r="57" spans="1:10" x14ac:dyDescent="0.3">
      <c r="A57" s="3" t="s">
        <v>176</v>
      </c>
      <c r="B57" s="18">
        <v>168005</v>
      </c>
      <c r="C57" s="4">
        <v>175655</v>
      </c>
      <c r="D57" s="4"/>
      <c r="I57" s="7" t="s">
        <v>89</v>
      </c>
      <c r="J57" s="5">
        <v>1980</v>
      </c>
    </row>
    <row r="58" spans="1:10" x14ac:dyDescent="0.3">
      <c r="D58" s="4"/>
      <c r="I58" s="7" t="s">
        <v>137</v>
      </c>
      <c r="J58" s="5">
        <v>1920</v>
      </c>
    </row>
    <row r="59" spans="1:10" x14ac:dyDescent="0.3">
      <c r="D59" s="4"/>
      <c r="I59" s="7" t="s">
        <v>49</v>
      </c>
      <c r="J59" s="5">
        <v>1920</v>
      </c>
    </row>
    <row r="60" spans="1:10" x14ac:dyDescent="0.3">
      <c r="D60" s="4"/>
      <c r="I60" s="7" t="s">
        <v>101</v>
      </c>
      <c r="J60" s="5">
        <v>1890</v>
      </c>
    </row>
    <row r="61" spans="1:10" x14ac:dyDescent="0.3">
      <c r="D61" s="4"/>
      <c r="I61" s="7" t="s">
        <v>133</v>
      </c>
      <c r="J61" s="5">
        <v>1890</v>
      </c>
    </row>
    <row r="62" spans="1:10" x14ac:dyDescent="0.3">
      <c r="D62" s="4"/>
      <c r="I62" s="7" t="s">
        <v>168</v>
      </c>
      <c r="J62" s="5">
        <v>1815</v>
      </c>
    </row>
    <row r="63" spans="1:10" x14ac:dyDescent="0.3">
      <c r="D63" s="4"/>
      <c r="I63" s="7" t="s">
        <v>90</v>
      </c>
      <c r="J63" s="5">
        <v>1680</v>
      </c>
    </row>
    <row r="64" spans="1:10" x14ac:dyDescent="0.3">
      <c r="D64" s="4"/>
      <c r="I64" s="7" t="s">
        <v>114</v>
      </c>
      <c r="J64" s="5">
        <v>1680</v>
      </c>
    </row>
    <row r="65" spans="3:10" x14ac:dyDescent="0.3">
      <c r="C65" s="4"/>
      <c r="D65" s="4"/>
      <c r="I65" s="7" t="s">
        <v>145</v>
      </c>
      <c r="J65" s="5">
        <v>1680</v>
      </c>
    </row>
    <row r="66" spans="3:10" x14ac:dyDescent="0.3">
      <c r="C66" s="4"/>
      <c r="D66" s="4"/>
      <c r="I66" s="7" t="s">
        <v>98</v>
      </c>
      <c r="J66" s="5">
        <v>1680</v>
      </c>
    </row>
    <row r="67" spans="3:10" x14ac:dyDescent="0.3">
      <c r="C67" s="4"/>
      <c r="D67" s="4"/>
      <c r="I67" s="7" t="s">
        <v>87</v>
      </c>
      <c r="J67" s="5">
        <v>1680</v>
      </c>
    </row>
    <row r="68" spans="3:10" x14ac:dyDescent="0.3">
      <c r="C68" s="4"/>
      <c r="D68" s="4"/>
      <c r="I68" s="7" t="s">
        <v>151</v>
      </c>
      <c r="J68" s="5">
        <v>1650</v>
      </c>
    </row>
    <row r="69" spans="3:10" x14ac:dyDescent="0.3">
      <c r="C69" s="4"/>
      <c r="D69" s="4"/>
      <c r="I69" s="7" t="s">
        <v>152</v>
      </c>
      <c r="J69" s="5">
        <v>1650</v>
      </c>
    </row>
    <row r="70" spans="3:10" x14ac:dyDescent="0.3">
      <c r="C70" s="4"/>
      <c r="D70" s="4"/>
      <c r="I70" s="7" t="s">
        <v>21</v>
      </c>
      <c r="J70" s="5">
        <v>1600</v>
      </c>
    </row>
    <row r="71" spans="3:10" x14ac:dyDescent="0.3">
      <c r="C71" s="4"/>
      <c r="D71" s="4"/>
      <c r="I71" s="7" t="s">
        <v>35</v>
      </c>
      <c r="J71" s="5">
        <v>1600</v>
      </c>
    </row>
    <row r="72" spans="3:10" x14ac:dyDescent="0.3">
      <c r="C72" s="4"/>
      <c r="D72" s="4"/>
      <c r="I72" s="7" t="s">
        <v>161</v>
      </c>
      <c r="J72" s="5">
        <v>1600</v>
      </c>
    </row>
    <row r="73" spans="3:10" x14ac:dyDescent="0.3">
      <c r="C73" s="4"/>
      <c r="D73" s="4"/>
      <c r="I73" s="7" t="s">
        <v>160</v>
      </c>
      <c r="J73" s="5">
        <v>1600</v>
      </c>
    </row>
    <row r="74" spans="3:10" x14ac:dyDescent="0.3">
      <c r="C74" s="4"/>
      <c r="D74" s="4"/>
      <c r="I74" s="7" t="s">
        <v>54</v>
      </c>
      <c r="J74" s="5">
        <v>1600</v>
      </c>
    </row>
    <row r="75" spans="3:10" x14ac:dyDescent="0.3">
      <c r="C75" s="4"/>
      <c r="D75" s="4"/>
      <c r="I75" s="7" t="s">
        <v>107</v>
      </c>
      <c r="J75" s="5">
        <v>1600</v>
      </c>
    </row>
    <row r="76" spans="3:10" x14ac:dyDescent="0.3">
      <c r="C76" s="4"/>
      <c r="D76" s="4"/>
      <c r="I76" s="7" t="s">
        <v>155</v>
      </c>
      <c r="J76" s="5">
        <v>1485</v>
      </c>
    </row>
    <row r="77" spans="3:10" x14ac:dyDescent="0.3">
      <c r="D77" s="4"/>
      <c r="I77" s="7" t="s">
        <v>109</v>
      </c>
      <c r="J77" s="5">
        <v>1470</v>
      </c>
    </row>
    <row r="78" spans="3:10" x14ac:dyDescent="0.3">
      <c r="D78" s="4"/>
      <c r="I78" s="7" t="s">
        <v>31</v>
      </c>
      <c r="J78" s="5">
        <v>1470</v>
      </c>
    </row>
    <row r="79" spans="3:10" x14ac:dyDescent="0.3">
      <c r="D79" s="4"/>
      <c r="I79" s="7" t="s">
        <v>32</v>
      </c>
      <c r="J79" s="5">
        <v>1440</v>
      </c>
    </row>
    <row r="80" spans="3:10" x14ac:dyDescent="0.3">
      <c r="D80" s="4"/>
      <c r="I80" s="7" t="s">
        <v>125</v>
      </c>
      <c r="J80" s="5">
        <v>1440</v>
      </c>
    </row>
    <row r="81" spans="4:10" x14ac:dyDescent="0.3">
      <c r="D81" s="4"/>
      <c r="I81" s="7" t="s">
        <v>52</v>
      </c>
      <c r="J81" s="5">
        <v>1440</v>
      </c>
    </row>
    <row r="82" spans="4:10" x14ac:dyDescent="0.3">
      <c r="I82" s="7" t="s">
        <v>41</v>
      </c>
      <c r="J82" s="5">
        <v>1440</v>
      </c>
    </row>
    <row r="83" spans="4:10" x14ac:dyDescent="0.3">
      <c r="I83" s="7" t="s">
        <v>129</v>
      </c>
      <c r="J83" s="5">
        <v>1320</v>
      </c>
    </row>
    <row r="84" spans="4:10" x14ac:dyDescent="0.3">
      <c r="I84" s="7" t="s">
        <v>71</v>
      </c>
      <c r="J84" s="5">
        <v>1320</v>
      </c>
    </row>
    <row r="85" spans="4:10" x14ac:dyDescent="0.3">
      <c r="I85" s="7" t="s">
        <v>122</v>
      </c>
      <c r="J85" s="5">
        <v>1155</v>
      </c>
    </row>
    <row r="86" spans="4:10" x14ac:dyDescent="0.3">
      <c r="I86" s="7" t="s">
        <v>65</v>
      </c>
      <c r="J86" s="5">
        <v>960</v>
      </c>
    </row>
    <row r="87" spans="4:10" x14ac:dyDescent="0.3">
      <c r="I87" s="7" t="s">
        <v>153</v>
      </c>
      <c r="J87" s="5">
        <v>960</v>
      </c>
    </row>
    <row r="88" spans="4:10" x14ac:dyDescent="0.3">
      <c r="I88" s="7" t="s">
        <v>120</v>
      </c>
      <c r="J88" s="5">
        <v>960</v>
      </c>
    </row>
    <row r="89" spans="4:10" x14ac:dyDescent="0.3">
      <c r="I89" s="7" t="s">
        <v>116</v>
      </c>
      <c r="J89" s="5">
        <v>840</v>
      </c>
    </row>
    <row r="90" spans="4:10" x14ac:dyDescent="0.3">
      <c r="I90" s="7" t="s">
        <v>64</v>
      </c>
      <c r="J90" s="5">
        <v>840</v>
      </c>
    </row>
    <row r="91" spans="4:10" x14ac:dyDescent="0.3">
      <c r="I91" s="7" t="s">
        <v>80</v>
      </c>
      <c r="J91" s="5">
        <v>825</v>
      </c>
    </row>
    <row r="92" spans="4:10" x14ac:dyDescent="0.3">
      <c r="I92" s="7" t="s">
        <v>149</v>
      </c>
      <c r="J92" s="5">
        <v>825</v>
      </c>
    </row>
    <row r="93" spans="4:10" x14ac:dyDescent="0.3">
      <c r="I93" s="7" t="s">
        <v>102</v>
      </c>
      <c r="J93" s="5">
        <v>800</v>
      </c>
    </row>
    <row r="94" spans="4:10" x14ac:dyDescent="0.3">
      <c r="I94" s="7" t="s">
        <v>50</v>
      </c>
      <c r="J94" s="5">
        <v>800</v>
      </c>
    </row>
    <row r="95" spans="4:10" x14ac:dyDescent="0.3">
      <c r="I95" s="7" t="s">
        <v>18</v>
      </c>
      <c r="J95" s="5">
        <v>800</v>
      </c>
    </row>
    <row r="96" spans="4:10" x14ac:dyDescent="0.3">
      <c r="I96" s="7" t="s">
        <v>70</v>
      </c>
      <c r="J96" s="5">
        <v>800</v>
      </c>
    </row>
    <row r="97" spans="9:10" x14ac:dyDescent="0.3">
      <c r="I97" s="7" t="s">
        <v>92</v>
      </c>
      <c r="J97" s="5">
        <v>800</v>
      </c>
    </row>
    <row r="98" spans="9:10" x14ac:dyDescent="0.3">
      <c r="I98" s="7" t="s">
        <v>91</v>
      </c>
      <c r="J98" s="5">
        <v>660</v>
      </c>
    </row>
    <row r="99" spans="9:10" x14ac:dyDescent="0.3">
      <c r="I99" s="7" t="s">
        <v>46</v>
      </c>
      <c r="J99" s="5">
        <v>660</v>
      </c>
    </row>
    <row r="100" spans="9:10" x14ac:dyDescent="0.3">
      <c r="I100" s="7" t="s">
        <v>159</v>
      </c>
      <c r="J100" s="5">
        <v>640</v>
      </c>
    </row>
    <row r="101" spans="9:10" x14ac:dyDescent="0.3">
      <c r="I101" s="7" t="s">
        <v>14</v>
      </c>
      <c r="J101" s="5">
        <v>640</v>
      </c>
    </row>
    <row r="102" spans="9:10" x14ac:dyDescent="0.3">
      <c r="I102" s="7" t="s">
        <v>167</v>
      </c>
      <c r="J102" s="5">
        <v>640</v>
      </c>
    </row>
    <row r="103" spans="9:10" x14ac:dyDescent="0.3">
      <c r="I103" s="7" t="s">
        <v>143</v>
      </c>
      <c r="J103" s="5">
        <v>495</v>
      </c>
    </row>
    <row r="104" spans="9:10" x14ac:dyDescent="0.3">
      <c r="I104" s="7" t="s">
        <v>135</v>
      </c>
      <c r="J104" s="5">
        <v>495</v>
      </c>
    </row>
    <row r="105" spans="9:10" x14ac:dyDescent="0.3">
      <c r="I105" s="7" t="s">
        <v>10</v>
      </c>
      <c r="J105" s="5">
        <v>495</v>
      </c>
    </row>
    <row r="106" spans="9:10" x14ac:dyDescent="0.3">
      <c r="I106" s="7" t="s">
        <v>111</v>
      </c>
      <c r="J106" s="5">
        <v>495</v>
      </c>
    </row>
    <row r="107" spans="9:10" x14ac:dyDescent="0.3">
      <c r="I107" s="7" t="s">
        <v>82</v>
      </c>
      <c r="J107" s="5">
        <v>480</v>
      </c>
    </row>
    <row r="108" spans="9:10" x14ac:dyDescent="0.3">
      <c r="I108" s="7" t="s">
        <v>130</v>
      </c>
      <c r="J108" s="5">
        <v>480</v>
      </c>
    </row>
    <row r="109" spans="9:10" x14ac:dyDescent="0.3">
      <c r="I109" s="7" t="s">
        <v>163</v>
      </c>
      <c r="J109" s="5">
        <v>480</v>
      </c>
    </row>
    <row r="110" spans="9:10" x14ac:dyDescent="0.3">
      <c r="I110" s="7" t="s">
        <v>86</v>
      </c>
      <c r="J110" s="5">
        <v>330</v>
      </c>
    </row>
    <row r="111" spans="9:10" x14ac:dyDescent="0.3">
      <c r="I111" s="7" t="s">
        <v>154</v>
      </c>
      <c r="J111" s="5">
        <v>330</v>
      </c>
    </row>
    <row r="112" spans="9:10" x14ac:dyDescent="0.3">
      <c r="I112" s="7" t="s">
        <v>165</v>
      </c>
      <c r="J112" s="5">
        <v>320</v>
      </c>
    </row>
    <row r="113" spans="9:10" x14ac:dyDescent="0.3">
      <c r="I113" s="7" t="s">
        <v>124</v>
      </c>
      <c r="J113" s="5">
        <v>320</v>
      </c>
    </row>
    <row r="114" spans="9:10" x14ac:dyDescent="0.3">
      <c r="I114" s="7" t="s">
        <v>140</v>
      </c>
      <c r="J114" s="5">
        <v>165</v>
      </c>
    </row>
    <row r="115" spans="9:10" x14ac:dyDescent="0.3">
      <c r="I115" s="7" t="s">
        <v>119</v>
      </c>
      <c r="J115" s="5">
        <v>160</v>
      </c>
    </row>
    <row r="116" spans="9:10" x14ac:dyDescent="0.3">
      <c r="I116" s="7" t="s">
        <v>104</v>
      </c>
      <c r="J116" s="5">
        <v>160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65285E09B5A970459877D591176A1995" ma:contentTypeVersion="4" ma:contentTypeDescription="Create a new document." ma:contentTypeScope="" ma:versionID="4b5cb35526d475686645c8838ef4bd48">
  <xsd:schema xmlns:xsd="http://www.w3.org/2001/XMLSchema" xmlns:xs="http://www.w3.org/2001/XMLSchema" xmlns:p="http://schemas.microsoft.com/office/2006/metadata/properties" xmlns:ns3="c760cc49-5920-4c8d-9918-e8a929d3f604" targetNamespace="http://schemas.microsoft.com/office/2006/metadata/properties" ma:root="true" ma:fieldsID="6701328b101cdb05f27644abb0b5834c" ns3:_="">
    <xsd:import namespace="c760cc49-5920-4c8d-9918-e8a929d3f604"/>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60cc49-5920-4c8d-9918-e8a929d3f6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5BCEDC-945C-48BC-A0AA-D758A62D06EB}">
  <ds:schemaRefs>
    <ds:schemaRef ds:uri="http://www.w3.org/XML/1998/namespace"/>
    <ds:schemaRef ds:uri="http://schemas.microsoft.com/office/2006/documentManagement/types"/>
    <ds:schemaRef ds:uri="http://schemas.microsoft.com/office/infopath/2007/PartnerControls"/>
    <ds:schemaRef ds:uri="http://purl.org/dc/dcmitype/"/>
    <ds:schemaRef ds:uri="http://purl.org/dc/elements/1.1/"/>
    <ds:schemaRef ds:uri="http://purl.org/dc/terms/"/>
    <ds:schemaRef ds:uri="c760cc49-5920-4c8d-9918-e8a929d3f604"/>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0A264F65-0393-4279-AD64-3712A0FC870B}">
  <ds:schemaRefs>
    <ds:schemaRef ds:uri="http://schemas.microsoft.com/DataMashup"/>
  </ds:schemaRefs>
</ds:datastoreItem>
</file>

<file path=customXml/itemProps3.xml><?xml version="1.0" encoding="utf-8"?>
<ds:datastoreItem xmlns:ds="http://schemas.openxmlformats.org/officeDocument/2006/customXml" ds:itemID="{B814525E-E9CD-46F1-A4AE-8EF7B32F1F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60cc49-5920-4c8d-9918-e8a929d3f6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E415F50-252C-462D-A744-C22551508C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vt:lpstr>
      <vt:lpstr>Dashboard</vt:lpstr>
      <vt:lpstr>updated_dummy_sales_data</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Veeramalla</dc:creator>
  <cp:lastModifiedBy>Srikanth Veeramalla</cp:lastModifiedBy>
  <dcterms:created xsi:type="dcterms:W3CDTF">2024-06-10T23:21:09Z</dcterms:created>
  <dcterms:modified xsi:type="dcterms:W3CDTF">2025-02-06T01:09:27Z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0x01010065285E09B5A970459877D591176A1995</vt:lpwstr>
  </property>
</Properties>
</file>