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comments2.xml" ContentType="application/vnd.openxmlformats-officedocument.spreadsheetml.comments+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samanth"/>
  <workbookPr/>
  <bookViews>
    <workbookView activeTab="6" xWindow="240" yWindow="60" windowWidth="20724" windowHeight="11164" tabRatio="781"/>
  </bookViews>
  <sheets>
    <sheet name="Executive Summary" sheetId="1" r:id="rId4"/>
    <sheet name="Executive Summary2-Projectwise" sheetId="2" r:id="rId5"/>
    <sheet name="Executive Summary1-Responsewise" sheetId="3" r:id="rId6"/>
    <sheet name="Details" sheetId="4" r:id="rId7"/>
    <sheet name="Comparision" sheetId="5" r:id="rId8"/>
    <sheet name="CSAT Responses_Sep'2019" sheetId="6" r:id="rId9"/>
    <sheet name="Co-Managed" sheetId="7" r:id="rId10"/>
    <sheet name="Client-Managed" sheetId="8" r:id="rId11"/>
    <sheet name="Tracker" sheetId="9" r:id="rId12"/>
  </sheets>
  <definedNames>
    <definedName name="_xlnm._FilterDatabase" localSheetId="6" hidden="1">'Co-Managed'!$A$1:$AP$53</definedName>
  </definedNames>
  <calcPr/>
  <extLst>
    <ext uri="smNativeData">
      <pm:revision xmlns:pm="smNativeData" day="1580793424" val="972" rev="124" rev64="64" revOS="3" revMin="124" revMax="0"/>
      <pm:docPrefs xmlns:pm="smNativeData" id="1580793424" fixedDigits="0" showNotice="1" showFrameBounds="1" autoChart="1" recalcOnPrint="1" recalcOnCopy="1" finalRounding="1" compatTextArt="1" tab="567" useDefinedPrintRange="1" printArea="currentSheet"/>
      <pm:compatibility xmlns:pm="smNativeData" id="1580793424" overlapCells="1"/>
      <pm:defCurrency xmlns:pm="smNativeData" id="1580793424"/>
    </ext>
  </extLst>
</workbook>
</file>

<file path=xl/comments1.xml><?xml version="1.0" encoding="utf-8"?>
<comments xmlns="http://schemas.openxmlformats.org/spreadsheetml/2006/main">
  <authors>
    <author>Unknown</author>
  </authors>
  <commentList>
    <comment ref="K76" authorId="0">
      <text>
        <r>
          <rPr>
            <rFont val="Tahoma"/>
            <charset val="0"/>
            <family val="2"/>
            <sz val="9"/>
            <b/>
            <i val="0"/>
            <extLst>
              <ext uri="smNativeData">
                <pm:charSpec xmlns:pm="smNativeData" id="1580793424">
                  <pm:latin face="Tahoma" sz="180" weight="bold" i="0"/>
                  <pm:cs face="Tahoma" sz="180" weight="bold"/>
                  <pm:ea face="Tahoma" sz="180" weight="bold"/>
                </pm:charSpec>
              </ext>
            </extLst>
          </rPr>
          <t>Shipra Barot:</t>
        </r>
        <r>
          <rPr>
            <rFont val="Tahoma"/>
            <charset val="0"/>
            <family val="2"/>
            <sz val="9"/>
            <b val="0"/>
            <i val="0"/>
            <extLst>
              <ext uri="smNativeData">
                <pm:charSpec xmlns:pm="smNativeData" id="1580793424">
                  <pm:latin face="Tahoma" sz="180" weight="normal" i="0"/>
                  <pm:cs weight="normal"/>
                  <pm:ea weight="normal"/>
                </pm:charSpec>
              </ext>
            </extLst>
          </rPr>
          <t xml:space="preserve">
Kshitij has shared the Co managed link</t>
        </r>
      </text>
    </comment>
    <comment ref="W4" authorId="0">
      <text>
        <r>
          <rPr>
            <rFont val="Tahoma"/>
            <charset val="0"/>
            <family val="2"/>
            <sz val="9"/>
            <b/>
            <i val="0"/>
            <extLst>
              <ext uri="smNativeData">
                <pm:charSpec xmlns:pm="smNativeData" id="1580793424">
                  <pm:latin face="Tahoma" sz="180" weight="bold" i="0"/>
                  <pm:cs face="Tahoma" sz="180" weight="bold"/>
                  <pm:ea face="Tahoma" sz="180" weight="bold"/>
                </pm:charSpec>
              </ext>
            </extLst>
          </rPr>
          <t>Shipra Barot:</t>
        </r>
        <r>
          <rPr>
            <rFont val="Tahoma"/>
            <charset val="0"/>
            <family val="2"/>
            <sz val="9"/>
            <b val="0"/>
            <i val="0"/>
            <extLst>
              <ext uri="smNativeData">
                <pm:charSpec xmlns:pm="smNativeData" id="1580793424">
                  <pm:latin face="Tahoma" sz="180" weight="normal" i="0"/>
                  <pm:cs weight="normal"/>
                  <pm:ea weight="normal"/>
                </pm:charSpec>
              </ext>
            </extLst>
          </rPr>
          <t xml:space="preserve">
As confirmed by Laksh considered Code and design as NA</t>
        </r>
      </text>
    </comment>
    <comment ref="D76" authorId="0">
      <text>
        <r>
          <rPr>
            <rFont val="Tahoma"/>
            <charset val="0"/>
            <family val="2"/>
            <sz val="9"/>
            <b/>
            <i val="0"/>
            <extLst>
              <ext uri="smNativeData">
                <pm:charSpec xmlns:pm="smNativeData" id="1580793424">
                  <pm:latin face="Tahoma" sz="180" weight="bold" i="0"/>
                  <pm:cs face="Tahoma" sz="180" weight="bold"/>
                  <pm:ea face="Tahoma" sz="180" weight="bold"/>
                </pm:charSpec>
              </ext>
            </extLst>
          </rPr>
          <t>Shipra Barot:</t>
        </r>
        <r>
          <rPr>
            <rFont val="Tahoma"/>
            <charset val="0"/>
            <family val="2"/>
            <sz val="9"/>
            <b val="0"/>
            <i val="0"/>
            <extLst>
              <ext uri="smNativeData">
                <pm:charSpec xmlns:pm="smNativeData" id="1580793424">
                  <pm:latin face="Tahoma" sz="180" weight="normal" i="0"/>
                  <pm:cs weight="normal"/>
                  <pm:ea weight="normal"/>
                </pm:charSpec>
              </ext>
            </extLst>
          </rPr>
          <t xml:space="preserve">
Feedback recorded for co managed</t>
        </r>
      </text>
    </comment>
    <comment ref="N20" authorId="0">
      <text>
        <r>
          <rPr>
            <rFont val="Tahoma"/>
            <charset val="0"/>
            <family val="2"/>
            <sz val="9"/>
            <b/>
            <i val="0"/>
            <extLst>
              <ext uri="smNativeData">
                <pm:charSpec xmlns:pm="smNativeData" id="1580793424">
                  <pm:latin face="Tahoma" sz="180" weight="bold" i="0"/>
                  <pm:cs face="Tahoma" sz="180" weight="bold"/>
                  <pm:ea face="Tahoma" sz="180" weight="bold"/>
                </pm:charSpec>
              </ext>
            </extLst>
          </rPr>
          <t>Shipra Barot:</t>
        </r>
        <r>
          <rPr>
            <rFont val="Tahoma"/>
            <charset val="0"/>
            <family val="2"/>
            <sz val="9"/>
            <b val="0"/>
            <i val="0"/>
            <extLst>
              <ext uri="smNativeData">
                <pm:charSpec xmlns:pm="smNativeData" id="1580793424">
                  <pm:latin face="Tahoma" sz="180" weight="normal" i="0"/>
                  <pm:cs weight="normal"/>
                  <pm:ea weight="normal"/>
                </pm:charSpec>
              </ext>
            </extLst>
          </rPr>
          <t xml:space="preserve">
Feedback receieved from Lizette Ramos</t>
        </r>
      </text>
    </comment>
    <comment ref="Q77" authorId="0">
      <text>
        <r>
          <rPr>
            <rFont val="Tahoma"/>
            <charset val="0"/>
            <family val="2"/>
            <sz val="9"/>
            <b/>
            <i val="0"/>
            <extLst>
              <ext uri="smNativeData">
                <pm:charSpec xmlns:pm="smNativeData" id="1580793424">
                  <pm:latin face="Tahoma" sz="180" weight="bold" i="0"/>
                  <pm:cs face="Tahoma" sz="180" weight="bold"/>
                  <pm:ea face="Tahoma" sz="180" weight="bold"/>
                </pm:charSpec>
              </ext>
            </extLst>
          </rPr>
          <t>Rupal Mehrotra:</t>
        </r>
        <r>
          <rPr>
            <rFont val="Tahoma"/>
            <charset val="0"/>
            <family val="2"/>
            <sz val="9"/>
            <b val="0"/>
            <i val="0"/>
            <extLst>
              <ext uri="smNativeData">
                <pm:charSpec xmlns:pm="smNativeData" id="1580793424">
                  <pm:latin face="Tahoma" sz="180" weight="normal" i="0"/>
                  <pm:cs weight="normal"/>
                  <pm:ea weight="normal"/>
                </pm:charSpec>
              </ext>
            </extLst>
          </rPr>
          <t xml:space="preserve">
Shared with 2 SPOCs</t>
        </r>
      </text>
    </comment>
    <comment ref="D75" authorId="0">
      <text>
        <r>
          <rPr>
            <rFont val="Tahoma"/>
            <charset val="0"/>
            <family val="2"/>
            <sz val="9"/>
            <b/>
            <i val="0"/>
            <extLst>
              <ext uri="smNativeData">
                <pm:charSpec xmlns:pm="smNativeData" id="1580793424">
                  <pm:latin face="Tahoma" sz="180" weight="bold" i="0"/>
                  <pm:cs face="Tahoma" sz="180" weight="bold"/>
                  <pm:ea face="Tahoma" sz="180" weight="bold"/>
                </pm:charSpec>
              </ext>
            </extLst>
          </rPr>
          <t>Rupal Mehrotra:</t>
        </r>
        <r>
          <rPr>
            <rFont val="Tahoma"/>
            <charset val="0"/>
            <family val="2"/>
            <sz val="9"/>
            <b val="0"/>
            <i val="0"/>
            <extLst>
              <ext uri="smNativeData">
                <pm:charSpec xmlns:pm="smNativeData" id="1580793424">
                  <pm:latin face="Tahoma" sz="180" weight="normal" i="0"/>
                  <pm:cs weight="normal"/>
                  <pm:ea weight="normal"/>
                </pm:charSpec>
              </ext>
            </extLst>
          </rPr>
          <t xml:space="preserve">
As per mail from Vipul</t>
        </r>
      </text>
    </comment>
    <comment ref="Q16" authorId="0">
      <text>
        <r>
          <rPr>
            <rFont val="Tahoma"/>
            <charset val="0"/>
            <family val="2"/>
            <sz val="9"/>
            <b/>
            <i val="0"/>
            <extLst>
              <ext uri="smNativeData">
                <pm:charSpec xmlns:pm="smNativeData" id="1580793424">
                  <pm:latin face="Tahoma" sz="180" weight="bold" i="0"/>
                  <pm:cs face="Tahoma" sz="180" weight="bold"/>
                  <pm:ea face="Tahoma" sz="180" weight="bold"/>
                </pm:charSpec>
              </ext>
            </extLst>
          </rPr>
          <t>Rupal Mehrotra:</t>
        </r>
        <r>
          <rPr>
            <rFont val="Tahoma"/>
            <charset val="0"/>
            <family val="2"/>
            <sz val="9"/>
            <b val="0"/>
            <i val="0"/>
            <extLst>
              <ext uri="smNativeData">
                <pm:charSpec xmlns:pm="smNativeData" id="1580793424">
                  <pm:latin face="Tahoma" sz="180" weight="normal" i="0"/>
                  <pm:cs weight="normal"/>
                  <pm:ea weight="normal"/>
                </pm:charSpec>
              </ext>
            </extLst>
          </rPr>
          <t xml:space="preserve">
As per mail from Pramodh</t>
        </r>
      </text>
    </comment>
  </commentList>
</comments>
</file>

<file path=xl/comments2.xml><?xml version="1.0" encoding="utf-8"?>
<comments xmlns="http://schemas.openxmlformats.org/spreadsheetml/2006/main">
  <authors>
    <author>Unknown</author>
  </authors>
  <commentList>
    <comment ref="A21" authorId="0">
      <text>
        <r>
          <rPr>
            <rFont val="Tahoma"/>
            <charset val="0"/>
            <family val="2"/>
            <sz val="9"/>
            <b/>
            <i val="0"/>
            <extLst>
              <ext uri="smNativeData">
                <pm:charSpec xmlns:pm="smNativeData" id="1580793424">
                  <pm:latin face="Tahoma" sz="180" weight="bold" i="0"/>
                  <pm:cs face="Tahoma" sz="180" weight="bold"/>
                  <pm:ea face="Tahoma" sz="180" weight="bold"/>
                </pm:charSpec>
              </ext>
            </extLst>
          </rPr>
          <t>Shipra Barot:</t>
        </r>
        <r>
          <rPr>
            <rFont val="Tahoma"/>
            <charset val="0"/>
            <family val="2"/>
            <sz val="9"/>
            <b val="0"/>
            <i val="0"/>
            <extLst>
              <ext uri="smNativeData">
                <pm:charSpec xmlns:pm="smNativeData" id="1580793424">
                  <pm:latin face="Tahoma" sz="180" weight="normal" i="0"/>
                  <pm:cs weight="normal"/>
                  <pm:ea weight="normal"/>
                </pm:charSpec>
              </ext>
            </extLst>
          </rPr>
          <t xml:space="preserve">
Co managed feedback back</t>
        </r>
      </text>
    </comment>
  </commentList>
</comments>
</file>

<file path=xl/sharedStrings.xml><?xml version="1.0" encoding="utf-8"?>
<sst xmlns="http://schemas.openxmlformats.org/spreadsheetml/2006/main" count="3262" uniqueCount="829">
  <si>
    <t>Org Level</t>
  </si>
  <si>
    <t>Payer</t>
  </si>
  <si>
    <t>HTS</t>
  </si>
  <si>
    <t>PROVIDER</t>
  </si>
  <si>
    <t>CSAT - Measures &amp; Metrics</t>
  </si>
  <si>
    <t>CSAT</t>
  </si>
  <si>
    <t>Requests Sent (%)</t>
  </si>
  <si>
    <t>Response Rate (%)</t>
  </si>
  <si>
    <t>Satisfaction % (Overall)</t>
  </si>
  <si>
    <t>Satisfaction % (Code Quality)</t>
  </si>
  <si>
    <t xml:space="preserve">Wtd. Satisfaction % </t>
  </si>
  <si>
    <t># RESPONDENTS</t>
  </si>
  <si>
    <t>Requests Sent</t>
  </si>
  <si>
    <t>Feedbacks Received</t>
  </si>
  <si>
    <t>Code Quality Applicable</t>
  </si>
  <si>
    <t># Satisfied Responses (Overall)</t>
  </si>
  <si>
    <t># Satisfied Responses (Code Quality)</t>
  </si>
  <si>
    <t># Projects</t>
  </si>
  <si>
    <t>Requests Sent (# Projects)</t>
  </si>
  <si>
    <t>Wtd.CSAT</t>
  </si>
  <si>
    <t>BUName</t>
  </si>
  <si>
    <t>CustomerName</t>
  </si>
  <si>
    <t>ProjectName</t>
  </si>
  <si>
    <t># Respondents</t>
  </si>
  <si>
    <t># Requests Sent</t>
  </si>
  <si>
    <t># Responses received</t>
  </si>
  <si>
    <t>Code Quality Applicability</t>
  </si>
  <si>
    <t>AC Wtg</t>
  </si>
  <si>
    <t>Wtd.score (Tot)</t>
  </si>
  <si>
    <t>Wtd.score (Sat)</t>
  </si>
  <si>
    <t>Wtd.CSAT%</t>
  </si>
  <si>
    <t>3M</t>
  </si>
  <si>
    <t>3M - 360 Encompass support</t>
  </si>
  <si>
    <t>AETNA</t>
  </si>
  <si>
    <t>AETNA - Application Support</t>
  </si>
  <si>
    <t>AETNA - BA</t>
  </si>
  <si>
    <t>AETNA - BI - Sales Effectiveness</t>
  </si>
  <si>
    <t>AETNA - DataMart QA</t>
  </si>
  <si>
    <t>AETNA - Digital Transformation</t>
  </si>
  <si>
    <t>AETNA - QA</t>
  </si>
  <si>
    <t>AETNA - L1 SUPPORT</t>
  </si>
  <si>
    <t>AETNA - RPA</t>
  </si>
  <si>
    <t>Optum</t>
  </si>
  <si>
    <t>AIM - DT Payor</t>
  </si>
  <si>
    <t>Aliera</t>
  </si>
  <si>
    <t>ALIERA - Portal Development</t>
  </si>
  <si>
    <t>ALIERA - HealthRules Implementation</t>
  </si>
  <si>
    <t>ALIERA - UAT &amp; Prod Rollout Support</t>
  </si>
  <si>
    <t>Aris Global</t>
  </si>
  <si>
    <t>ARIS GLOBAL</t>
  </si>
  <si>
    <t>ARIS GLOBAL - QA</t>
  </si>
  <si>
    <t>BCBS AL</t>
  </si>
  <si>
    <t>BCBST</t>
  </si>
  <si>
    <t>BCBST - RPA</t>
  </si>
  <si>
    <t>CHANGE HEALTHCARE</t>
  </si>
  <si>
    <t>CHC - PACE</t>
  </si>
  <si>
    <t>CHC - Relay Health Migration</t>
  </si>
  <si>
    <t>CHC - ROS</t>
  </si>
  <si>
    <t>Provider</t>
  </si>
  <si>
    <t>CHS</t>
  </si>
  <si>
    <t>CHS - (Overall)</t>
  </si>
  <si>
    <t>CHS - HL7 Integration Support</t>
  </si>
  <si>
    <t>CHS - SharePoint Administrator</t>
  </si>
  <si>
    <t>Benefitfocus</t>
  </si>
  <si>
    <t>CNXR and BENEFITFOCUS - Overall</t>
  </si>
  <si>
    <t>Connecture</t>
  </si>
  <si>
    <t>CNXR - SaaS - Enterprise</t>
  </si>
  <si>
    <t>CNXR - MM - Atlas</t>
  </si>
  <si>
    <t>CNXR - SAAS - HECATE</t>
  </si>
  <si>
    <t>BENEFITFOCUS - Polaris - Artemis</t>
  </si>
  <si>
    <t>BENEFITFOCUS - UHG Prod Support - Triton</t>
  </si>
  <si>
    <t>BENEFITFOCUS - MM - Calypso</t>
  </si>
  <si>
    <t>BENEFITFOCUS - Shopping - Janus</t>
  </si>
  <si>
    <t>COTIVITI</t>
  </si>
  <si>
    <t>COTIVITI - CAC Integration</t>
  </si>
  <si>
    <t>COTIVITI - Enterprise Data Platform Development</t>
  </si>
  <si>
    <t>COTIVITI - Executive Dashboards</t>
  </si>
  <si>
    <t>COTIVITI - Quality Reporter</t>
  </si>
  <si>
    <t>COTIVITI - Star Navigator M&amp;S</t>
  </si>
  <si>
    <t>Greenway</t>
  </si>
  <si>
    <t>GREENWAY - Prime Suite - QA</t>
  </si>
  <si>
    <t>GREENWAY - Migrations</t>
  </si>
  <si>
    <t>GREENWAY - Polaris Development</t>
  </si>
  <si>
    <t>GREENWAY - SuccessEHS - PDT</t>
  </si>
  <si>
    <t>GREENWAY - Prime Suite</t>
  </si>
  <si>
    <t xml:space="preserve">GREENWAY - GCS </t>
  </si>
  <si>
    <t>INOVALON</t>
  </si>
  <si>
    <t>INOVALON - ABILITY</t>
  </si>
  <si>
    <t>INOVALON - CREEHAN</t>
  </si>
  <si>
    <t>INOVALON - Data Analyst</t>
  </si>
  <si>
    <t>INOVALON - Integration and InterOp</t>
  </si>
  <si>
    <t>INOVALON - NLP Dev and QA</t>
  </si>
  <si>
    <t>IQVIA</t>
  </si>
  <si>
    <t>IQVIA - Data Migration</t>
  </si>
  <si>
    <t>IQVIA - IRP1 (Team 6)</t>
  </si>
  <si>
    <t>IQVIA - IRP1 (Team 13)</t>
  </si>
  <si>
    <t>IQVIA - IRP2</t>
  </si>
  <si>
    <t>IQVIA - IRP3 (Team 10)</t>
  </si>
  <si>
    <t>IQVIA - IRP3 (Team 16)</t>
  </si>
  <si>
    <t>IQVIA - eCOA</t>
  </si>
  <si>
    <t>IQVIA - IRP4</t>
  </si>
  <si>
    <t>IQVIA - PLP</t>
  </si>
  <si>
    <t>MAGELLAN HEALTH</t>
  </si>
  <si>
    <t>MAGELLAN - Webchecks Remediation</t>
  </si>
  <si>
    <t>Medidata</t>
  </si>
  <si>
    <t>MEDIDATA - Overall</t>
  </si>
  <si>
    <t>MEDIDATA - CTMS</t>
  </si>
  <si>
    <t>MEDIDATA - ICF</t>
  </si>
  <si>
    <t>MEDIDATA - Payments</t>
  </si>
  <si>
    <t>MEDIDATA - RACT</t>
  </si>
  <si>
    <t>MEDIDATA - SiM/IM/NT</t>
  </si>
  <si>
    <t>MEDIDATA - Imedidata Support</t>
  </si>
  <si>
    <t>MEDIDATA - Study Management</t>
  </si>
  <si>
    <t>myNEXUS</t>
  </si>
  <si>
    <t>myNEXUS - Data Gov &amp; EDW Track</t>
  </si>
  <si>
    <t>naviHealth</t>
  </si>
  <si>
    <t>NAVIHEALTH - BI</t>
  </si>
  <si>
    <t>NAVVIS</t>
  </si>
  <si>
    <t>NAVVIS - Coreo Sustenance</t>
  </si>
  <si>
    <t>NAVVIS - CoreoView</t>
  </si>
  <si>
    <t>Onlife Health Inc</t>
  </si>
  <si>
    <t>ONLIFE HEALTH - AlwaysOn</t>
  </si>
  <si>
    <t>ONLIFE HEALTH - Development</t>
  </si>
  <si>
    <t>Optuminsight</t>
  </si>
  <si>
    <t>OPTUM - UHC Claims</t>
  </si>
  <si>
    <t>PRA</t>
  </si>
  <si>
    <t>PRA - ADM</t>
  </si>
  <si>
    <t>R1</t>
  </si>
  <si>
    <t>R1 - Scalability and Interoperability</t>
  </si>
  <si>
    <t>R1 - EMS - Titans</t>
  </si>
  <si>
    <t>RMHP</t>
  </si>
  <si>
    <t>RMHP - Facets Support</t>
  </si>
  <si>
    <t>SAS</t>
  </si>
  <si>
    <t>SAS - Edit Research</t>
  </si>
  <si>
    <t>TELADOC HEALTH</t>
  </si>
  <si>
    <t>TELADOC - BI</t>
  </si>
  <si>
    <t>TeamHealth</t>
  </si>
  <si>
    <t>TEAMHEALTH - Application Migration</t>
  </si>
  <si>
    <t>TEAMHEALTH - Brass Ring to RE DM</t>
  </si>
  <si>
    <t>TEAMHEALTH - OPS KPI</t>
  </si>
  <si>
    <t>TEAMHEALTH - Recruiting Excellence</t>
  </si>
  <si>
    <t>TEAMHEALTH - RPA - Escalation Matrix</t>
  </si>
  <si>
    <t>Respondent Wise</t>
  </si>
  <si>
    <t>Project Wise CSAT</t>
  </si>
  <si>
    <t>BU</t>
  </si>
  <si>
    <t>Project Name</t>
  </si>
  <si>
    <t>Ownership Level</t>
  </si>
  <si>
    <t>Survey Type</t>
  </si>
  <si>
    <t>Survey Link</t>
  </si>
  <si>
    <t>Project Manager</t>
  </si>
  <si>
    <t>GPM</t>
  </si>
  <si>
    <t>DeliveryManager</t>
  </si>
  <si>
    <t>OPM</t>
  </si>
  <si>
    <t>Account Manager</t>
  </si>
  <si>
    <t>Delivery Partner</t>
  </si>
  <si>
    <t>BUHead</t>
  </si>
  <si>
    <t>CLIENT MANAGER NAME
(CSAT SPOC)</t>
  </si>
  <si>
    <t>CLIENT MANAGER ROLE /
 DESIGNATION</t>
  </si>
  <si>
    <t>Client Respondent email id</t>
  </si>
  <si>
    <t># of Respondents</t>
  </si>
  <si>
    <t>CSAT Request Sent (Y/N)</t>
  </si>
  <si>
    <t># Requests sent</t>
  </si>
  <si>
    <t># Feedbacks Received</t>
  </si>
  <si>
    <t># Feedbacks Shared with Team</t>
  </si>
  <si>
    <t>Satisfied Response (Overall)</t>
  </si>
  <si>
    <t>Satisfied Response (Code Quality)</t>
  </si>
  <si>
    <t>Remarks</t>
  </si>
  <si>
    <t>AC</t>
  </si>
  <si>
    <t>Wtg</t>
  </si>
  <si>
    <t>Tot Wtg</t>
  </si>
  <si>
    <t>Sat.Wtg</t>
  </si>
  <si>
    <t>emids Managed</t>
  </si>
  <si>
    <t/>
  </si>
  <si>
    <t>Vishal Pillai</t>
  </si>
  <si>
    <t>Jerry JR Buchanan</t>
  </si>
  <si>
    <t>Kumar Kolin</t>
  </si>
  <si>
    <t>Amanda Hyer</t>
  </si>
  <si>
    <t>Chief Product Owner</t>
  </si>
  <si>
    <t>mailto:ahyer@mmm.com</t>
  </si>
  <si>
    <t>Y</t>
  </si>
  <si>
    <t>Platinum</t>
  </si>
  <si>
    <t>Client Managed</t>
  </si>
  <si>
    <t>Harish Gandikote Manjunath</t>
  </si>
  <si>
    <t>Akash Swain</t>
  </si>
  <si>
    <t>Sunil Kumar</t>
  </si>
  <si>
    <t>Venkateswaran Vagulabaranan</t>
  </si>
  <si>
    <t>Praveen Soti</t>
  </si>
  <si>
    <t>Meeran Mohideen</t>
  </si>
  <si>
    <t>Director, AHM Operations</t>
  </si>
  <si>
    <t>MMohideen@activehealth.com</t>
  </si>
  <si>
    <t>Diamond</t>
  </si>
  <si>
    <t>Co Managed</t>
  </si>
  <si>
    <t>Howard Stein, Ed Jen</t>
  </si>
  <si>
    <t>Sr. Director -Product Management, Director - Product Management</t>
  </si>
  <si>
    <t>SteinH@AETNA.com
JenE@aetna.com</t>
  </si>
  <si>
    <t>Pravin Kesavan</t>
  </si>
  <si>
    <t>Hariprasad Reddy Elavarthi</t>
  </si>
  <si>
    <t>Nidhish Sadashiv Shetty</t>
  </si>
  <si>
    <t>Rohit Kumar</t>
  </si>
  <si>
    <t>Exec Director, Aetna Business</t>
  </si>
  <si>
    <t>KumarR@Aetna.com</t>
  </si>
  <si>
    <t>Akhil Shukla</t>
  </si>
  <si>
    <t>Harish Gandikote Manjunath, Pavan</t>
  </si>
  <si>
    <t>Krishnaprasad Balasundaram</t>
  </si>
  <si>
    <t>Khadar Shaik</t>
  </si>
  <si>
    <t>Director, AHM Data Mart</t>
  </si>
  <si>
    <t>KhadarShaik@Aetna.com</t>
  </si>
  <si>
    <t>Anupam Basu</t>
  </si>
  <si>
    <t>Fred Sinyak, Vishal Damania, Sandeep Ardhapurkar,  Gurnam Dhillon</t>
  </si>
  <si>
    <t xml:space="preserve">Senior Director - Engineering, Director Engineering, Director - Engineering, Member Wellbeing, </t>
  </si>
  <si>
    <t>SinyakF@AETNA.com, 
DamaniaV@Aetna.com, 
Ardhapurkar@Aetna.com, 
DhillonG@Aetna.com</t>
  </si>
  <si>
    <t>Jayachandrakumar Velanki</t>
  </si>
  <si>
    <t>Director Quality Mgmt</t>
  </si>
  <si>
    <t>VelankinagarajanJ@aetna.com</t>
  </si>
  <si>
    <t>Som Subhra Chakraborty</t>
  </si>
  <si>
    <t>Arnab Roy Chowdhury</t>
  </si>
  <si>
    <t>Debasis Patnaik</t>
  </si>
  <si>
    <t>Director IT Services &amp; Operations</t>
  </si>
  <si>
    <t>PatnaikD2@Aetna.com</t>
  </si>
  <si>
    <t>Asha Pallan</t>
  </si>
  <si>
    <t>Ankireddy Seelam</t>
  </si>
  <si>
    <t>https://www.surveymonkey.com/r/emidsSurvey</t>
  </si>
  <si>
    <t>Irfan Ahmed Dalwale</t>
  </si>
  <si>
    <t>Pradeep Kumar Mullur Ramakrishna</t>
  </si>
  <si>
    <t>Vinitha Shama Rao</t>
  </si>
  <si>
    <t> Gunjan Sheth</t>
  </si>
  <si>
    <t> Senior Manager – Optum PEDS</t>
  </si>
  <si>
    <t>Gunjan.sheth@optum.com</t>
  </si>
  <si>
    <t>Gold</t>
  </si>
  <si>
    <t>Rashmi Ganesh</t>
  </si>
  <si>
    <t>Vinay Pal</t>
  </si>
  <si>
    <t>Vijay Rajan</t>
  </si>
  <si>
    <t>Chiraag Shah</t>
  </si>
  <si>
    <t>Rinku Dabkara</t>
  </si>
  <si>
    <t>VP Engineering</t>
  </si>
  <si>
    <t>rinku.dabkara@alieracompanies.com</t>
  </si>
  <si>
    <t>Paramita Bhattacharya</t>
  </si>
  <si>
    <t>Pavan Vasudevan</t>
  </si>
  <si>
    <t>Girish Gupta</t>
  </si>
  <si>
    <t>Pramodh Rachakatla</t>
  </si>
  <si>
    <t>Rajaram Rao</t>
  </si>
  <si>
    <t>Director, Platform Engineering</t>
  </si>
  <si>
    <t>Rajaram.Rao@arisglobal.com</t>
  </si>
  <si>
    <t> Kailash P Chanduka</t>
  </si>
  <si>
    <t> Senior Director, QA</t>
  </si>
  <si>
    <t xml:space="preserve">Kailash.Chanduka@arisglobal.com </t>
  </si>
  <si>
    <t>N</t>
  </si>
  <si>
    <t>Steve Wilkins</t>
  </si>
  <si>
    <t>Ayyappa Ponnambalam</t>
  </si>
  <si>
    <t>1. Jim McCay
2. Becky Patterson</t>
  </si>
  <si>
    <t>1. Unit Manager
2. Business Owner</t>
  </si>
  <si>
    <t>1. jmccay@bcbsal.org
2. rpatterson@bcbsal.org</t>
  </si>
  <si>
    <t xml:space="preserve">Gray </t>
  </si>
  <si>
    <t>Manoj Kumar Bhaskaran</t>
  </si>
  <si>
    <t> Sondra Etchison</t>
  </si>
  <si>
    <t>Head - Enterprise Process Improvement</t>
  </si>
  <si>
    <t>Sondra_Etchison@BCBST.com</t>
  </si>
  <si>
    <t>Naveen Mohan</t>
  </si>
  <si>
    <t xml:space="preserve">Michael James Walters </t>
  </si>
  <si>
    <t>Janice Moore</t>
  </si>
  <si>
    <t>Manager, Product Engineering</t>
  </si>
  <si>
    <t>jamoore@changehealthcare.com</t>
  </si>
  <si>
    <t>Praveen Basavaraj</t>
  </si>
  <si>
    <t>Julie Szuminski</t>
  </si>
  <si>
    <t>VP of RCM Services</t>
  </si>
  <si>
    <t>julie.szuminski@changehealthcare.com</t>
  </si>
  <si>
    <t>Jayson Aguirre</t>
  </si>
  <si>
    <t>Director IT Ops</t>
  </si>
  <si>
    <t>jaguirre@changehealthcare.com</t>
  </si>
  <si>
    <t>Armand Morrison</t>
  </si>
  <si>
    <t>Tim McMullen</t>
  </si>
  <si>
    <t>Gowri Muthumalai</t>
  </si>
  <si>
    <t>Vice President, Information Systems</t>
  </si>
  <si>
    <t xml:space="preserve">Gowri_Muthumalai@chs.net </t>
  </si>
  <si>
    <t>Ravi Shankar Ghosh</t>
  </si>
  <si>
    <t>Richard Moulton</t>
  </si>
  <si>
    <t>Manager, Enterprise Business Intelligence &amp; Data Warehousing IS Shared Services</t>
  </si>
  <si>
    <t>richard_moulton@chs.net</t>
  </si>
  <si>
    <t>Somya Jaiswal</t>
  </si>
  <si>
    <t>Kshitij Shah</t>
  </si>
  <si>
    <t>Gurpreet Vohra</t>
  </si>
  <si>
    <t>Michelle
Ardaman</t>
  </si>
  <si>
    <t>President of Commercial Software Services</t>
  </si>
  <si>
    <t>rbates@benefitfocus.com</t>
  </si>
  <si>
    <t>Madhura Veeraiah</t>
  </si>
  <si>
    <t>CY Song</t>
  </si>
  <si>
    <t>VP, Engineering</t>
  </si>
  <si>
    <t>cysong@connecture.com</t>
  </si>
  <si>
    <t>Vishal Gandhi</t>
  </si>
  <si>
    <t>Director</t>
  </si>
  <si>
    <t>vgandhi@benefitfocus.com</t>
  </si>
  <si>
    <t>Pavan kopparthi</t>
  </si>
  <si>
    <t>Director of Software Engineering</t>
  </si>
  <si>
    <t>pkopparthi@benefitfocus.com</t>
  </si>
  <si>
    <t>Sachin Tripathi</t>
  </si>
  <si>
    <t>Anupama Dasgupta</t>
  </si>
  <si>
    <t>Shilpa Joshi</t>
  </si>
  <si>
    <t xml:space="preserve">Louis Popa </t>
  </si>
  <si>
    <t>Director Engineering</t>
  </si>
  <si>
    <t>Louis.Popa@cotiviti.com</t>
  </si>
  <si>
    <t>Gaurav Srivastava</t>
  </si>
  <si>
    <t>Ashok Amilineni</t>
  </si>
  <si>
    <t>1. Sumant Rao
2. Kalyan V</t>
  </si>
  <si>
    <t>SVP, PopH and Quality</t>
  </si>
  <si>
    <t xml:space="preserve">Sumant.Rao@cotiviti.com
Kalyan.Valluripalli@cotiviti.com </t>
  </si>
  <si>
    <t>Aravind Goli</t>
  </si>
  <si>
    <t>Choo Lee</t>
  </si>
  <si>
    <t>Bill Cunningham 
Roy Stephens</t>
  </si>
  <si>
    <t xml:space="preserve">Director - Enterprise Client Reporting
Chief of Staff </t>
  </si>
  <si>
    <t>1. William.Cunningham@cotiviti.com
2. Roy.Stephens2@cotiviti.com</t>
  </si>
  <si>
    <t>Paurva Jyotindra Buch</t>
  </si>
  <si>
    <t> Eswar Penmetsa</t>
  </si>
  <si>
    <t> Director of Software Development, Quality Solutions</t>
  </si>
  <si>
    <t>Eswara.Penmatsa@verscend.com</t>
  </si>
  <si>
    <t>Louis Popa</t>
  </si>
  <si>
    <t>1. Director Engineering</t>
  </si>
  <si>
    <t>Ashwin Kumar Chandrashekaraiah</t>
  </si>
  <si>
    <t>Shashikiran Madhukar</t>
  </si>
  <si>
    <t>Krishnaraddi Hulihalli</t>
  </si>
  <si>
    <t>Sagy Mintz</t>
  </si>
  <si>
    <t>VP, Quality Assuarance</t>
  </si>
  <si>
    <t xml:space="preserve">sagy.mintz@greenwayhealth.com
</t>
  </si>
  <si>
    <t>Vinod Satyanarayana</t>
  </si>
  <si>
    <t>Roopa Vitlapur Subramanyam, Sumit Daripa, Pushpa Gangojirao Venkatrao</t>
  </si>
  <si>
    <t>Sumit Daripa</t>
  </si>
  <si>
    <t>Bell, Jim</t>
  </si>
  <si>
    <t>VP, Product Development</t>
  </si>
  <si>
    <t>Jim.Bell@greenwayhealth.com</t>
  </si>
  <si>
    <t xml:space="preserve"> Eric Feibelman</t>
  </si>
  <si>
    <t>Eric.Feibelman@greenwayhealth.com</t>
  </si>
  <si>
    <t>Manoj Madhavan</t>
  </si>
  <si>
    <t>Shashikiran Madhukar, Pavan</t>
  </si>
  <si>
    <t> Mittelman, Shai</t>
  </si>
  <si>
    <t> VP, Product Development</t>
  </si>
  <si>
    <t>Shai.Mittelman@greenwayhealth.com</t>
  </si>
  <si>
    <t>Ananda Gokhle</t>
  </si>
  <si>
    <t>Faisal Khalid</t>
  </si>
  <si>
    <t xml:space="preserve"> SVP</t>
  </si>
  <si>
    <t>Faisal.Khalid@inovalon.com</t>
  </si>
  <si>
    <t> Geoff Charron</t>
  </si>
  <si>
    <t>Geoff.Charron@ABILITYNetwork.com</t>
  </si>
  <si>
    <t>Tom Laughlin</t>
  </si>
  <si>
    <t>AVP, Engineering</t>
  </si>
  <si>
    <t>Tom Laughlin &lt;tlaughlin@inovalon.com&gt;</t>
  </si>
  <si>
    <t>Jaga, Karthic</t>
  </si>
  <si>
    <t>Director(s), IT</t>
  </si>
  <si>
    <t>jkaruppiah@inovalon.com
Karthic Thope kthope@inovalon.com</t>
  </si>
  <si>
    <t>Rohit Sodhi</t>
  </si>
  <si>
    <t>Pampan Gowda</t>
  </si>
  <si>
    <t>Vipul Kartik</t>
  </si>
  <si>
    <t xml:space="preserve">Shannon Shirk </t>
  </si>
  <si>
    <t>VP Global Head Registry Practice</t>
  </si>
  <si>
    <t>Shannon.shirk@iqvia.com</t>
  </si>
  <si>
    <t>Sunil Kumar Ramakrishnaiah</t>
  </si>
  <si>
    <t>Nigam, Navin</t>
  </si>
  <si>
    <t>Director, IT</t>
  </si>
  <si>
    <t>Navin.Nigam@quintiles.com</t>
  </si>
  <si>
    <t>Santhosha Kumar</t>
  </si>
  <si>
    <t xml:space="preserve">Mohammed, Arshad </t>
  </si>
  <si>
    <t>arshad.mohammed@iqvia.com</t>
  </si>
  <si>
    <t>Nick Gilbert</t>
  </si>
  <si>
    <t> Sr. Director – IT</t>
  </si>
  <si>
    <t>Nick.Gilbert@iqvia.com</t>
  </si>
  <si>
    <t>Reecha Sinha</t>
  </si>
  <si>
    <t>Venkata Bhaskar Ramakrishna Gorty</t>
  </si>
  <si>
    <t>1. Andrew Zylla</t>
  </si>
  <si>
    <t>1. Director, Applications</t>
  </si>
  <si>
    <t>1. awzylla@magellanhealth.com</t>
  </si>
  <si>
    <t>Suyash Kumar Nigam</t>
  </si>
  <si>
    <t>Kevin Morris</t>
  </si>
  <si>
    <t>Vice President, Engineering</t>
  </si>
  <si>
    <t>kmorris@mdsol.com</t>
  </si>
  <si>
    <t>Kosala Ram Gangaiah</t>
  </si>
  <si>
    <t>1. Muraliraj Manickavasagam
2. Utku Yildiz</t>
  </si>
  <si>
    <t>1. Senior Director, Engineering
2. Product Owner</t>
  </si>
  <si>
    <t>mmanickavasagam@mdsol.com
uyildiz@mdsol.com</t>
  </si>
  <si>
    <t>Vivek Kumar</t>
  </si>
  <si>
    <t>1. Sasha Zucker
2. Drew Morrell</t>
  </si>
  <si>
    <t>1. Sr. Manager, Software Quality Assurance Engineering
2. Vice President, Engineering</t>
  </si>
  <si>
    <t>1. szucker@mdsol.com
2. dmorrell@mdsol.com</t>
  </si>
  <si>
    <t xml:space="preserve">1. Richard Meinesz </t>
  </si>
  <si>
    <t> Sr. Director engineering </t>
  </si>
  <si>
    <t> rmeinesz@mdsol.com</t>
  </si>
  <si>
    <t>Senthil Perumal Arumugapandian Murugan</t>
  </si>
  <si>
    <t>1. Andrew Smith
2. Ian Williams</t>
  </si>
  <si>
    <t>1. Sr Director
2. Program Manager</t>
  </si>
  <si>
    <t>1. asmith@mdsol.com
2. iwilliams@mdsol.com</t>
  </si>
  <si>
    <t>Sandhya Krishna</t>
  </si>
  <si>
    <t>Andrew Smith</t>
  </si>
  <si>
    <t>1. Senior Director, Engineering</t>
  </si>
  <si>
    <t>asmith@mdsol.com</t>
  </si>
  <si>
    <t xml:space="preserve">1. Steven Myers </t>
  </si>
  <si>
    <t>1. Director, Engineering</t>
  </si>
  <si>
    <t>smyers@mdsol.com</t>
  </si>
  <si>
    <t>Praveen Kumar Hiriyanna</t>
  </si>
  <si>
    <t>1. Muraliraj Manickavasagam
2. Ali Mashhadi</t>
  </si>
  <si>
    <t>1. Senior Director of Technology
2. Lead Product Manager</t>
  </si>
  <si>
    <t>1. mmanickavasagam@mdsol.com
2. wmorohan@mdsol.com</t>
  </si>
  <si>
    <t>Srinivas Kuldeep Dixith</t>
  </si>
  <si>
    <t xml:space="preserve">Babar Maqsood 
Scott Blanchette </t>
  </si>
  <si>
    <t>VP, Product Engineering
CTO</t>
  </si>
  <si>
    <t>bmaqsood@mynexuscare.com
sblanchette@mynexuscare.com</t>
  </si>
  <si>
    <t>Select</t>
  </si>
  <si>
    <t>Vipul Tyagi</t>
  </si>
  <si>
    <t>Director, Data Engineering</t>
  </si>
  <si>
    <t>vipul.tyagi@navihealth.com</t>
  </si>
  <si>
    <t>Vijaya Gandheevam Vijaya Bhavan</t>
  </si>
  <si>
    <t>Rachit Srivastava</t>
  </si>
  <si>
    <t> Josh Wilson
Jeff Garibaldi</t>
  </si>
  <si>
    <t>Director, Product
Chief Product Officer</t>
  </si>
  <si>
    <t>josh.wilson@navvishealthcare.com
jeff.garibaldi@navvishealthcare.com</t>
  </si>
  <si>
    <t>Srinivasan Natarajan, Wali Omer</t>
  </si>
  <si>
    <t>Srinivasan Natarajan</t>
  </si>
  <si>
    <t>Greg Horton</t>
  </si>
  <si>
    <t>VP – Enterprise Engineering</t>
  </si>
  <si>
    <t>Greg_Horton@onlifehealth.com</t>
  </si>
  <si>
    <t>For onlife there will be 1 feedback from Kevin</t>
  </si>
  <si>
    <t>Prashanth Srinivas Shet</t>
  </si>
  <si>
    <t>Vasudevan Manavalan</t>
  </si>
  <si>
    <t>Tyler Blaser</t>
  </si>
  <si>
    <t>tyler_a_blaser@uhc.com</t>
  </si>
  <si>
    <t>Priya Jayakrishnan</t>
  </si>
  <si>
    <t>Balasubramanian, Giri</t>
  </si>
  <si>
    <t> Director - IT</t>
  </si>
  <si>
    <t> BalasubramanianGiri@prahs.com</t>
  </si>
  <si>
    <t>Balakrishna Kunduru</t>
  </si>
  <si>
    <t> Director, IT</t>
  </si>
  <si>
    <t>BKunduru@R1RCM.COM</t>
  </si>
  <si>
    <t>Naresh Devadas Jindam</t>
  </si>
  <si>
    <t>Jon Burkhart</t>
  </si>
  <si>
    <t>Client Sponsor</t>
  </si>
  <si>
    <t>jon.burkhart@R1RCM.COM</t>
  </si>
  <si>
    <t>1. Glen McDaniel
2.Nandan Menon</t>
  </si>
  <si>
    <t>1. Senior Manager, Application Development.
2. CTO</t>
  </si>
  <si>
    <t>1. Glen.Mcdaniel@rmhp.org
2. Nandan.Menon@rmhp.org</t>
  </si>
  <si>
    <t>Seema Revanasiddappa Tonashyal</t>
  </si>
  <si>
    <t>Kasturi Talapatra</t>
  </si>
  <si>
    <t>Analytical Consultant</t>
  </si>
  <si>
    <t>Kasturi.Talapatra@sas.com</t>
  </si>
  <si>
    <t>Jitendra Israni
Saravanan Durairajan</t>
  </si>
  <si>
    <t>Vice President
Lead – BI Developer</t>
  </si>
  <si>
    <t>jisrani@teladochealth.com
sdurairajan@teladochealth.com</t>
  </si>
  <si>
    <t>Mohnish Pandya</t>
  </si>
  <si>
    <t>Stephen</t>
  </si>
  <si>
    <t>Technical Director</t>
  </si>
  <si>
    <t>Shaun Chung</t>
  </si>
  <si>
    <t>Shaun_Chung@teamhealth.com</t>
  </si>
  <si>
    <t> Samantha Marchese</t>
  </si>
  <si>
    <t>Samantha_Marchese@teamhealth.com</t>
  </si>
  <si>
    <t> Sarah Franklin</t>
  </si>
  <si>
    <t>Sarah_Franklin@teamhealth.com</t>
  </si>
  <si>
    <t>Rakesh Kumar Govindu</t>
  </si>
  <si>
    <t>Benson Melo</t>
  </si>
  <si>
    <t>Director, Process Automation</t>
  </si>
  <si>
    <t>Benson_melo@teamhealth.com</t>
  </si>
  <si>
    <t>Respondent ID</t>
  </si>
  <si>
    <t>Collector ID</t>
  </si>
  <si>
    <t>Start Date</t>
  </si>
  <si>
    <t>End Date</t>
  </si>
  <si>
    <t>IP Address</t>
  </si>
  <si>
    <t>Email Address</t>
  </si>
  <si>
    <t>First Name</t>
  </si>
  <si>
    <t>Last Name</t>
  </si>
  <si>
    <t>Custom Data 1</t>
  </si>
  <si>
    <t>Name of respondent</t>
  </si>
  <si>
    <t>Respondent's Company Name</t>
  </si>
  <si>
    <t>Designation/Role</t>
  </si>
  <si>
    <t>Duration of personal association with emids (months)</t>
  </si>
  <si>
    <t>Frequency of interaction</t>
  </si>
  <si>
    <t>Work planning and estimation</t>
  </si>
  <si>
    <t>Managing changes in priorities and schedules</t>
  </si>
  <si>
    <t>Proactive identification and management of risks</t>
  </si>
  <si>
    <t>Understanding and following the required project processes (tools, procedures, reviews etc.)</t>
  </si>
  <si>
    <t>Understanding of healthcare domain and its application in business context</t>
  </si>
  <si>
    <t>Quality of Design and Code deliverables (based on mutually agreed criteria)</t>
  </si>
  <si>
    <t>Quality of other project deliverables (based on mutually agreed criteria)</t>
  </si>
  <si>
    <t>Timeliness of deliverables</t>
  </si>
  <si>
    <t>Adequacy, accuracy and transparency in status reporting</t>
  </si>
  <si>
    <t>Value add beyond original expectations</t>
  </si>
  <si>
    <t>Ability to communicate with clarity</t>
  </si>
  <si>
    <t>emids team productivity</t>
  </si>
  <si>
    <t>Please tell us what we do well and what you value most about emids :</t>
  </si>
  <si>
    <t>Please tell us if there are any areas of improvement :</t>
  </si>
  <si>
    <t>OVERALL SATISFACTION</t>
  </si>
  <si>
    <t>45.43.101.69</t>
  </si>
  <si>
    <t>Sondra Etchison</t>
  </si>
  <si>
    <t>BlueCross BlueShield of Tennessee</t>
  </si>
  <si>
    <t>Manager of Enterprise Process Improvement &amp; Automation</t>
  </si>
  <si>
    <t>Daily</t>
  </si>
  <si>
    <t>Satisfied</t>
  </si>
  <si>
    <t>Somewhat Satisfied</t>
  </si>
  <si>
    <t>We have 3 team members onsite and they are working well with our team and our culture. They have been productive and have done a good job.</t>
  </si>
  <si>
    <t>74.90.67.127</t>
  </si>
  <si>
    <t>Vishal Damania</t>
  </si>
  <si>
    <t>Aetna</t>
  </si>
  <si>
    <t>Director - Platform Enablement and Offshore Lead</t>
  </si>
  <si>
    <t>Weekly</t>
  </si>
  <si>
    <t>Very Satisfied</t>
  </si>
  <si>
    <t>I am very impressed with the Digital AHM teams in Bangalore and the uptake of the scaled agile implementation. The maturity model for the Bangalore teams will be to move towards using historical velocity instead of normalized story points. Also we should keep an eye towards attrition and keep teams whole.   the quality of talent onshore for work planning and estimation is very satisfactory but I would like the onshore leads to engage entire teams in planning and estimation activities.</t>
  </si>
  <si>
    <t>The very nature of a mature agile team is to adapt to changing customer needs. I would challenge the Product owners of the Bangalore teams to get a better perspective of the product roadmap and build innovative solutions for the products they manage. That would give more independence to offshore teams and help with talent retention.   From a team perspective I challenge the teams to meet PI objectives and when there is a risk to meeting commitments; i would ask the team to come up with creative solutions and/or workarounds before we defer objectives (customer commitments).</t>
  </si>
  <si>
    <t>I have seen offshore teams participating in the solution sync but i would like product owners to be more vocal on the weekly calls. Also, communication skills are super importatn for product owners and some training would be useful.</t>
  </si>
  <si>
    <t>I think the weekly reviews with the scrum master and dev leads on a weekly basis have been extremely useful for leadership and the teams themselves. I have no complaints with that forum.</t>
  </si>
  <si>
    <t>As stated in my previous comment about Product owners, I have yet to see offshore teams come up with innovative and creative solutions that solve a real world need. That being, technical solutions or product innovations. It does not mean that the teams are not delivering value but it also means that in order to be more mature we need to understand our products better</t>
  </si>
  <si>
    <t>In 2019, all teams have addressed tech debt and built baselines for high quality. I am very impressed with the work that we are doing with automation and our defect free (no Sev1/Sev2) after production deployments are a reflection of the hard work of the teams.</t>
  </si>
  <si>
    <t>See comment above</t>
  </si>
  <si>
    <t>In 2019, I have seen very few PI objectives being deferred which is a great example of delivery on time and with high quality that reflects the commitment of the teams within the PI.</t>
  </si>
  <si>
    <t>Weekly reviews are extremely valuable for teams and leadership. Refer previous comments about solution sync and product owner communication and participation.</t>
  </si>
  <si>
    <t>I would like to  hear more about tech debt reduction, hackathon outputs, training staff in SAFe, quality automation and security and compliance initiatives from the team. This has been communicated during the weekly reviews but I have not seen much in terms of progress.</t>
  </si>
  <si>
    <t>the acct managment team and the scrum teams are very engaged and have the can-do attitude. I think this is an amazing working relationship and results in building mature teams. Both sides have been open to critical feedback and I am very happy with the Emids group.</t>
  </si>
  <si>
    <t>I would like to congratulate the Emids team for all the hard work that you have put into helping us build a relationship with Aetna customers. You are a valued partner and your ability to hear your clients problems and provide solutions and recommendations is commendable. The entier Emids leadership team is very responsive to Digital AHM leadership requests and are doing a fantastic job managing the relationship and delivery. GREAT JOB TEAM.</t>
  </si>
  <si>
    <t>Refer previous comments. Also, the ability to scale up fast has always been a challenge for this group.</t>
  </si>
  <si>
    <t>40.138.84.202</t>
  </si>
  <si>
    <t>GREENWAY - GCS - Kingfisher</t>
  </si>
  <si>
    <t>Lance Boverhof</t>
  </si>
  <si>
    <t>Senior Manager, Product Development</t>
  </si>
  <si>
    <t>Teams adapt quickly and do it with positive attitudes.</t>
  </si>
  <si>
    <t>Improved in the past year, however, still finding opportunities where thorough gap analysis at feature levels could resolve problems.  A recent example being Lookup Management workflow problems that were identified at the last minute by the onshore PO.</t>
  </si>
  <si>
    <t>The Transformers team members are lacking solid foundation of SQL techniques specially around concurrency.</t>
  </si>
  <si>
    <t>The ramp up for Transformers to reach a steady state velocity needs to be accelerated.</t>
  </si>
  <si>
    <t>The Kingfisher team does a good job of delivering on their sprint commitments.  They are also able to quickly react to changing priorities.</t>
  </si>
  <si>
    <t>Continue to improve upon identify and management of risk in projects by performing a gap analysis throughout the project life cycle.     The Transformers team members are lacking solid foundation of SQL techniques specially around concurrency.    The ramp up for Transformers to reach a steady state velocity needs to be accelerated.</t>
  </si>
  <si>
    <t>149.173.8.115</t>
  </si>
  <si>
    <t>107.77.235.185</t>
  </si>
  <si>
    <t>Shannon</t>
  </si>
  <si>
    <t>Global Head Registry Practice</t>
  </si>
  <si>
    <t>Monthly</t>
  </si>
  <si>
    <t>Need better clarity on perceived issues.</t>
  </si>
  <si>
    <t>Again, perception issue.</t>
  </si>
  <si>
    <t>50.216.46.18</t>
  </si>
  <si>
    <t>Kalyan Valluripalli</t>
  </si>
  <si>
    <t>Cotiviti</t>
  </si>
  <si>
    <t>Director Data Management</t>
  </si>
  <si>
    <t>Going above and beyond to deliver</t>
  </si>
  <si>
    <t>Transparency  Health Care expertise</t>
  </si>
  <si>
    <t>107.77.232.168</t>
  </si>
  <si>
    <t>Sumant rao</t>
  </si>
  <si>
    <t>cotiviti</t>
  </si>
  <si>
    <t>Svp</t>
  </si>
  <si>
    <t>Collaborative     Ashok amilineni is a true partner</t>
  </si>
  <si>
    <t>165.225.32.80</t>
  </si>
  <si>
    <t>Change Healthcare</t>
  </si>
  <si>
    <t>VP Implementations</t>
  </si>
  <si>
    <t>Solid planning and estimation working with Praveen Basavaraj. Mike Walters provides leadership engagement as appropriate.</t>
  </si>
  <si>
    <t>Praveen does a good job ensuring priorities and schedules are managed well.</t>
  </si>
  <si>
    <t>We continue to work through ensuring escalations are done in a timely manner.</t>
  </si>
  <si>
    <t>Not Applicable</t>
  </si>
  <si>
    <t>Still striving to meet goal of 90 day timeline</t>
  </si>
  <si>
    <t>Praveen is not shy in bringing issues to the table.</t>
  </si>
  <si>
    <t>Still assessing value as I was not engaged with original expectations; however, I have Mike Walters meeting with me regularly as well as regular meetings with Praveen to ensure we are pushing to exceed expectations.</t>
  </si>
  <si>
    <t>Communication and quality of the team</t>
  </si>
  <si>
    <t>Rates are well above what we are paying from other vendors (in some cases more than double)</t>
  </si>
  <si>
    <t>81.128.213.114</t>
  </si>
  <si>
    <t>Consistent across projects. Work well within mdsol's framework. Generally estimation good.</t>
  </si>
  <si>
    <t>Very flexible &amp; open to changes.  We have needed to make several short notice changes around Platform Payments staffing &amp; also changes in requirements to RACT &amp; SM/IM and in all cases the emids team have been able to adjust and make the appropriate changes in short order.</t>
  </si>
  <si>
    <t>This area is a little more patchy.  In some cases risks are identified, but in most I do not get the sense that the teams are proactively considering the impact to the customer and  hear this feedback from most of the teams that this is the case.   The one exception is classic CTMS where i feel increasingly the emids team are improving their understanding of the product and its usage in the field.  Not the case in other areas yet tho.</t>
  </si>
  <si>
    <t>Planning, reporting &amp; project related work good. TDD is an area that can be improved.</t>
  </si>
  <si>
    <t>Neutral</t>
  </si>
  <si>
    <t>Overall I am satisfied with progress, but this continued to be a patchy area.   Primary issue I believe is down to the level of experience across the emids teams.  There are many solid and experienced engineers across the team who we believe deliver to the quality required.  However, there are also a significant number who are inexperienced and who are lacking guidance with not so great results.   Current areas of biggest concern is classic Payments &amp; some areas on SM/IM.</t>
  </si>
  <si>
    <t>Can always be relied upon to do whatever is necessary to attain our targets.</t>
  </si>
  <si>
    <t>With just a few exceptions, emids provides timely and accurate updates on progress and activities. See comments around proactive issue prevention for one area to improve.    There are a couple of occasions where i have heard engineers are transferred from one team ( due to direction from mdsol that they are not working out) to another mdsol team.  Andrew &amp; Richard can provide details.</t>
  </si>
  <si>
    <t>The  initiative of the teams on value-add work has been very effective and very much appreciated. This is something that i hope can continue.</t>
  </si>
  <si>
    <t>I believe this is an area of improvement.  Communication at leadership level has always been good, but feedback now indicates that this is also improving for at the next level and engineer to engineer.</t>
  </si>
  <si>
    <t>Overall consistent delivery and focus, but occasionally lessened via quality and rework issues.  Many individuals now have thru-put close to London engineers and overall emids is tracking at 60 to 80 percent thru put of the local teams.</t>
  </si>
  <si>
    <t>- Customer focus   - Commitment &amp; Flexibility  - Work ethic across teams  - Leadership communication &amp; transparency   - Knowledge across mdsol platform,  products and processes.</t>
  </si>
  <si>
    <t>- Average Quality &amp; experience level of engineers  - Bench strength in local technical leadership</t>
  </si>
  <si>
    <t>GREENWAY - PS - NFT 1 – Patriots</t>
  </si>
  <si>
    <t>Eric Feibelman</t>
  </si>
  <si>
    <t>Greenway Health</t>
  </si>
  <si>
    <t>VP Product Development</t>
  </si>
  <si>
    <t>Very detail oriented planning that is communicated effectively and kept up to date regularly</t>
  </si>
  <si>
    <t>Agile team ... often able to incorporate changes without impacting timelines</t>
  </si>
  <si>
    <t>Effectively mitigates through daily reviews of full list of risks and issues.</t>
  </si>
  <si>
    <t>Even with ever-changing Compliance and QARA requirements, the eMids Greenway teams help set the standard for process and documentation compliance. The consistency in the use of the Version One Tool for documentation has improved significantly over the course of the year.</t>
  </si>
  <si>
    <t>There are several eMids team members that are fantastic healthcare domain SME's. We need to continue to build towards more widespread product and domain SME knowledge.</t>
  </si>
  <si>
    <t>Prime Suite v18.00.00.20 release/rollout was the biggest release in terms of scope in years. It was rolled out with much higher quality than any other release in recent history and done in record time. The entire base was upgraded in a bit over 6 weeks.</t>
  </si>
  <si>
    <t>Deliverables have been mostly on time (unless there were significant issues or requirement changes). We can still work to improve on the timeliness of deliverables in relation to the business need. We need to continue to look for ways to be more efficient with similar or better quality of work.</t>
  </si>
  <si>
    <t>Very organized, consistent, and thorough statusing.</t>
  </si>
  <si>
    <t>We've pretty much filled the plate, so extra scope is not really feasible. However, the eMids team members have worked above and beyond the call of duty on multiple occasions throughout the year.</t>
  </si>
  <si>
    <t>Excellent productivity levels with some room for improvement (i.e. regression testing).</t>
  </si>
  <si>
    <t>The team communicates very well with organized and structured plans, updates, and statuses. Emids is also a valuable partner taking ownership of the deliverables and quality of the product. As a partner, I can depend on eMids to work diligently to get the job done right.</t>
  </si>
  <si>
    <t>The eMids team members take great pride and ownership in their work. That said, there are opportunities to increase the accountability of certain team members and teams. For example, if there's an issue with a VM, Dev, or QA environment there are opportunities for eMids to lead and often solve the problem on their own without having to wait on 3rd parties to address the issue (like IT/CloudOps).</t>
  </si>
  <si>
    <t>GREENWAY - SuccessEHS – PDT</t>
  </si>
  <si>
    <t>216.64.8.58</t>
  </si>
  <si>
    <t>Babar Maqsood</t>
  </si>
  <si>
    <t>VP Products &amp; Solutions</t>
  </si>
  <si>
    <t>We are entering Phase 4 of our project and there are key learning from first 3 phases that I would like to see reflected and implemented in Phase 4 work planning and estimation.</t>
  </si>
  <si>
    <t>Would like to see formal Code Review &amp; Source Control processes established in Phase 4.</t>
  </si>
  <si>
    <t>We can improve regular status reporting to a wider audience. Lets focus on this for Phase 4.</t>
  </si>
  <si>
    <t>Design partnership and ownership.  Solutions mindset.  Flexibility.</t>
  </si>
  <si>
    <t>Communication and updates with higher degree of transparency.</t>
  </si>
  <si>
    <t>12.154.151.85</t>
  </si>
  <si>
    <t>Jayachandrakumar Velanki Nagarajan</t>
  </si>
  <si>
    <t>Aetna Digital AHM</t>
  </si>
  <si>
    <t>Director Quality Mgmt.</t>
  </si>
  <si>
    <t>Team is hard working and never complacent... they are honest to their potential of getting the deliverables complete with good quality.</t>
  </si>
  <si>
    <t>Finding alternate solutions (but this is one or two off)... overall it is excellent.</t>
  </si>
  <si>
    <t>66.162.175.74</t>
  </si>
  <si>
    <t>VP</t>
  </si>
  <si>
    <t>Somewhat Dissatisfied</t>
  </si>
  <si>
    <t>Dedicated people, open to new idea</t>
  </si>
  <si>
    <t>Dates seem to slip on regular basis (probably more due to poor planning than lack of productivity). Escape rates are very high. Implementation of changes is slower than I had hoped for.</t>
  </si>
  <si>
    <t>Migration is a one off project and the emids team have been havel to handle the needs of the project very well</t>
  </si>
  <si>
    <t>GREENWAY - Polaris Development - NFT 2</t>
  </si>
  <si>
    <t>Jim Bell</t>
  </si>
  <si>
    <t>206.213.209.37</t>
  </si>
  <si>
    <t>Howard Stein</t>
  </si>
  <si>
    <t>Aetna/CVS</t>
  </si>
  <si>
    <t>Sr Director</t>
  </si>
  <si>
    <t>NA</t>
  </si>
  <si>
    <t>Team has managed shift differential well.</t>
  </si>
  <si>
    <t>This has been an area of significant improvement though improved partnership and communication.</t>
  </si>
  <si>
    <t>na</t>
  </si>
  <si>
    <t>I believe there has been an improvement in this area of prior years but I believe there are still opportunities to strengthen the perception of" value add" from EMIDS.</t>
  </si>
  <si>
    <t>see previous comment</t>
  </si>
  <si>
    <t>big improvement here thanks to Venkat.</t>
  </si>
  <si>
    <t>we have built and developed a tremendous team.</t>
  </si>
  <si>
    <t>The people at the end of the day from my perspective it has always been about quality candidates and the ability to retain them. This has taken some time but we achieved it!</t>
  </si>
  <si>
    <t>I was disappointed with how visas were approached and the time it took only to get rejected. While I know that this was not wholly in EMIDS control how the visas were approached and submit was and we did not believe a blanket approach was the best option. Above all given this is a minor criticism EMIDs has been a valued partner.</t>
  </si>
  <si>
    <t>Ian Williams</t>
  </si>
  <si>
    <t>MDSOL Europe Ltd. (Medidata)</t>
  </si>
  <si>
    <t>Senior Program Manager</t>
  </si>
  <si>
    <t>I cannot comment on the code deliverables</t>
  </si>
  <si>
    <t>84.92.97.72</t>
  </si>
  <si>
    <t>Senior Director, Engineering</t>
  </si>
  <si>
    <t>The overall execution to the plan has improved a lot. A recent example is the number of changes in the plan that happened during Dashboards. The team adapted very quickly and has delivered a good quality product.</t>
  </si>
  <si>
    <t>Across multiple teams we want to see engineers and testers considering the impact on customers of changes being made – what problems might be created? An example of this was issues that were not considered until very late in the RCM integration, but it is not limited to this example.</t>
  </si>
  <si>
    <t>"Teams are getting better at contacting London teams appropriately for assistance and clarifications. Now focus on driving TDD adoption across all teams.  "</t>
  </si>
  <si>
    <t>This varies across individual engineers. Some are very good but often the junior engineers are too inexperienced (or unsupported) to make meaningful contributions to the project. We are looking for focus on increasing the minimum skills and experience level of those brought into teams.</t>
  </si>
  <si>
    <t>The team should have some suggestions on how we can improve process, code base and technology stack. We want them thinking about how we can do better than before.</t>
  </si>
  <si>
    <t>This varies across individual engineers. Some like Ramakrishna and Chiranjeevi set a good example. Others such as Rajat, Asha and Manoj struggle and should look to emulate the stronger team members.</t>
  </si>
  <si>
    <t>While effort is always high, quality of work and necessary rework or reassignment from certain engineers (as expressed in Q12) continue to lead to inefficiencies. We are looking for focus on increasing the minimum skills and experience level of those brought into teams.</t>
  </si>
  <si>
    <t>Hard work and persistance. The team work to the best of their abilities to deliver results. The dedication to work additional hours is appreciated.</t>
  </si>
  <si>
    <t>We are looking for focus on increasing the minimum skills and experience level of those brought into teams. This will lead to higher code quality, more productivity, and reduced burden on the London teams.</t>
  </si>
  <si>
    <t>198.203.177.177</t>
  </si>
  <si>
    <t>Gunjan Sheth</t>
  </si>
  <si>
    <t>Sr Mgr, Software Engineering</t>
  </si>
  <si>
    <t>Timely communication  Managing their work load</t>
  </si>
  <si>
    <t>Continue to work on getting better at analyzing problems with services and bi queries.</t>
  </si>
  <si>
    <t>Solid execution, overall satisfactory estimation</t>
  </si>
  <si>
    <t>Able to juggle priority between Message Centre, RCR and eTMF integration</t>
  </si>
  <si>
    <t>Improving but the need for a USU to fix eSignature due to email case sensitivity was a disappointment; our expectation was that this could have been caught in testing</t>
  </si>
  <si>
    <t>Significant improvements over the last few months, especially with value-add automation of feature file scenarios for service APIs</t>
  </si>
  <si>
    <t>Still some knowledge gaps requiring the Product team to have to provide a very high level of hand-holding at times</t>
  </si>
  <si>
    <t>Timely and accurate reporting from all team members now</t>
  </si>
  <si>
    <t>Good to catch up on automation of FF</t>
  </si>
  <si>
    <t>Significant improvement in attitude and frequency of communication</t>
  </si>
  <si>
    <t>Solid performances</t>
  </si>
  <si>
    <t>Plan, develop and release software with independence and competence</t>
  </si>
  <si>
    <t>66.190.143.215</t>
  </si>
  <si>
    <t>Jeff Garibaldi</t>
  </si>
  <si>
    <t>Navvis Healthcare</t>
  </si>
  <si>
    <t>Chief Product Officer</t>
  </si>
  <si>
    <t>We transitioned through project leadership this year.</t>
  </si>
  <si>
    <t>The team is responsive to our priorities and supportive of our schedules</t>
  </si>
  <si>
    <t>It is important to maintain focus on continuing to improve the formal and informal testing efforts of the team.</t>
  </si>
  <si>
    <t>The team is very transparent regarding status reporting.</t>
  </si>
  <si>
    <t>The emids team is highly dedicated to the Navvis efforts.</t>
  </si>
  <si>
    <t>The team is highly dedicated to their efforts.  The team is led by strong delivery leadership, while we transitioned the project leadership of the team.  We also added onsite leadership at Navvis which has extended the communication and tracking of the project efforts.  Overall, the emids team has accomplished a considerable amount over the past year including the advancement of Coreo View, the development of a highly innovative Coreo UEE and the launch of Coreo Home which has received very positive updates from the Hawaii in market team.</t>
  </si>
  <si>
    <t>With our recently updated project leadership, we need to refine our project management and recurring project updates.  We need to further refine the formal and informal testing processes to further optimize deliverables.</t>
  </si>
  <si>
    <t xml:space="preserve"> Dissatisfied</t>
  </si>
  <si>
    <t>32.214.195.240</t>
  </si>
  <si>
    <t>Executive Director</t>
  </si>
  <si>
    <t>Best engagement with the account management team!</t>
  </si>
  <si>
    <t>Our data engine is fully built by the emids team and the internal/ external reporting is also built from the ground 0 by the emids team. Great achievement in 2019!!</t>
  </si>
  <si>
    <t>Very approachable management and the technical team!</t>
  </si>
  <si>
    <t>All - Sunil, Dhaval, Sathish, Hari communicate effectively proactively.</t>
  </si>
  <si>
    <t>Transparent leadership style  Approachability  Hard working technical team  Trained resources/ Data team skills</t>
  </si>
  <si>
    <t>None at this time</t>
  </si>
  <si>
    <t>71.226.225.187</t>
  </si>
  <si>
    <t>162.44.245.32</t>
  </si>
  <si>
    <t>Arshad Mohammed</t>
  </si>
  <si>
    <t>Senior Director, eCOA Technologies</t>
  </si>
  <si>
    <t>Partnership and integration of team.</t>
  </si>
  <si>
    <t>Invest in enhancing further the communication skills of our team members.</t>
  </si>
  <si>
    <t>12.154.151.84</t>
  </si>
  <si>
    <t>Gurnam Dhillon</t>
  </si>
  <si>
    <t>Aetna Inc.</t>
  </si>
  <si>
    <t>Senior Director Application Developer</t>
  </si>
  <si>
    <t>My teams in eMids - Raptors and Mustangs are really doing good. They delivered beyond the expectation. Very satisfied with their productivity.</t>
  </si>
  <si>
    <t>Team's Communication.  Need to ask the team members to communicate without fear. We are partners and need to hear the team member's view.</t>
  </si>
  <si>
    <t>206.213.209.36</t>
  </si>
  <si>
    <t>Active Health - CVS Aetna Health Company</t>
  </si>
  <si>
    <t>Director - IT Systems RPA, ML, AI</t>
  </si>
  <si>
    <t>Great experience with working with the Offshore TAC team supporting AHM technical helpdesk.</t>
  </si>
  <si>
    <t>Explore and Expand Chat Bot features for Technical Helpdesk both offshore and US Mainland locations.</t>
  </si>
  <si>
    <t>Director, IT Systems - RPA, ML, AI</t>
  </si>
  <si>
    <t>Delivered top priority National Account and Middle Market projects using RPA Bots in 3-4 weeks. Significant benefits to Business in scale, agility and time to market.</t>
  </si>
  <si>
    <t>Always flexible to partner and accommodate business priorities with best possible outcomes.</t>
  </si>
  <si>
    <t>Weekly Governance call highlights Risks as well as suitable mitigation plans with minimal impacts to business goals.</t>
  </si>
  <si>
    <t>RPA toolset - Automation Anywhere as well as CVS-Aetna Enterprise RCOE process framework was implemented in quick time to support urgent business needs.</t>
  </si>
  <si>
    <t>Good understanding of Healthcare domain. Would love to explore more opportunity in the Healthcare landscape by utilizing cutting edge technologies of RPA, ML, AI and cloud services.</t>
  </si>
  <si>
    <t>Good quality of deliverables</t>
  </si>
  <si>
    <t>Good productivity of the team has been able to put 5 RPA Bot projects into production in record 4 months of time.</t>
  </si>
  <si>
    <t>Very happy with EMIDS team performance on the RPA technology projects. Team has gone above and beyond to support the critical business needs and implement robust, scalable solutions in quick time.   Good experience in working with the offshore Technology Helpdesk.</t>
  </si>
  <si>
    <t>Would like to explore EMIDS POV on top challenges in Healthcare as well as partner in solving Next Big thing in Healthcare.</t>
  </si>
  <si>
    <t>82.33.61.219</t>
  </si>
  <si>
    <t>Muraliraj M</t>
  </si>
  <si>
    <t>Medidata Solutions</t>
  </si>
  <si>
    <t>Senior Director of Technology</t>
  </si>
  <si>
    <t>Scott Blanchette</t>
  </si>
  <si>
    <t>myNexus</t>
  </si>
  <si>
    <t>CTO</t>
  </si>
  <si>
    <t>Management engagement with myNexus continues to be exceptional at every level.  Experienced, trustworthy, highly-capable, and reliable.</t>
  </si>
  <si>
    <t>The datawarehouse team and the relationship with eMids continues to be an excellent asset to the company.</t>
  </si>
  <si>
    <t>70.62.125.212</t>
  </si>
  <si>
    <t>GIRI BALASUBRAMANIAN</t>
  </si>
  <si>
    <t>PRA HEALTH SCIENCES</t>
  </si>
  <si>
    <t>DIRECTOR</t>
  </si>
  <si>
    <t>Project Progress Reporting  Presentation skills and slide deck</t>
  </si>
  <si>
    <t>Sustained Quality Delivery   Bringing Delivery Assurance in the forefront for Project reviews  Coding Best Practices - In-house and adoption of clients  Bring in Code Review process (P-t-P )  Building Project Progress Dashboard metrics</t>
  </si>
  <si>
    <t>50.77.96.161</t>
  </si>
  <si>
    <t>In my opinion many of the tasks are over estimated/inflated.  I realize the team is still learning our system, but the numbers placed on some tickets for work are quite high.</t>
  </si>
  <si>
    <t>The teams are quite flexible and work well into our day to complete tasks and attend meetings.</t>
  </si>
  <si>
    <t>The team does a good job of raising concerns to the appropriate people.</t>
  </si>
  <si>
    <t>We have come a long way here.  I think the team has a fairly good understanding of the process at this point.</t>
  </si>
  <si>
    <t>Most of the team members that I interact with seem to understand the business context.  I don't get much interaction directly with the mid developers to see if they understand or not.</t>
  </si>
  <si>
    <t>The team seems to be following our designs and providing feedback with their own ideas.  I do see cross team code reviews happening a few times so there are some changes that are needed based on others feedback on initially delivered work.</t>
  </si>
  <si>
    <t>If we're talking about work from the BA's here I would say this is an area for improvement.  I've had to mention tickets multiple times and I've been on calls where someone asked to "Upload a spreadsheet" multiple times before it was eventually done.</t>
  </si>
  <si>
    <t>The teams seem to be getting closer to hitting their sprint commitments.</t>
  </si>
  <si>
    <t>They do a good job of sending out daily status.  Most of the time I agree with their assessment on blockers, but occasionally the blame seems to be incorrectly directed.  It may just be the time at which the updates are written vs. what has transpired since that time.</t>
  </si>
  <si>
    <t>For two teams of 10 people I expect these teams to really start moving faster.  We're nearing a point in the learning curve where the teams should be responsible for answering questions for each other rather than requiring other existing teams to answer.  My target would be within the next two months the teams would be self-sufficient.</t>
  </si>
  <si>
    <t>I frequently hear street noise(Cars running, beeping horns) or have one extremely quiet person that we can't hear.  A requirement for daily SCRUM is that if you're not talking you should be on mute and you MUST have a quiet place to give your update.  Cross talk is frustrating but understandable when working with remote teams, but there's no reason we should be hearing noises like someone is working from a coffee shop.</t>
  </si>
  <si>
    <t>I'm hoping that we're finally past the point of employee churn for these teams.  I still hear a lot of people that are out for the day or off for some other reason during the SCRUM calls.  The team's productivity seems to be on an upward trend at this point which is nice to see.</t>
  </si>
  <si>
    <t>The team members that are finally in place seem to have a good understanding of our needs and are able to provide business value.  You were able to find people quickly which was nice even though we had to swap a lot of them out.</t>
  </si>
  <si>
    <t>SCRUM calls.  We need to make the call quality on those calls better.  We have limited time with the Product Owners and we need to make sure all parties can communicate efficiently.</t>
  </si>
  <si>
    <t>73.72.29.125</t>
  </si>
  <si>
    <t>Steve Myers</t>
  </si>
  <si>
    <t>Director of Engineering</t>
  </si>
  <si>
    <t>This doesn't apply directly to this engagement, but I want to note that Senthil Murugan has been very helpful tracking and providing detailed metrics of progress</t>
  </si>
  <si>
    <t>EMIDS has adjusted when needed, such as taking on additional Cloud Admin work on top of iMedidata before the scope was explicitly expanded, and adjusting when we decided the role of a BA should be transitioned to developer roles.</t>
  </si>
  <si>
    <t>EMIDS has been transparent and proactive of risks. For example, providing a "buffer" resource to allow fast on-boarding/expansion has worked quite well.</t>
  </si>
  <si>
    <t>The development team has had no problem following the SOP guidelines all of our developers follow (Github reviews, JIRA tracking, CMP process)</t>
  </si>
  <si>
    <t>Although the majority of support work taken on by the EMIDS team hasn't been development oriented, the scripts they have completed have been high quality.</t>
  </si>
  <si>
    <t>The team has been closing support tickets (investigations, data requests, remediations) when they are complete, and they are not coming back for rework, which is a strong indication that they are thorough.</t>
  </si>
  <si>
    <t>The ticket turnaround has been fast. The delay we see is typically the verification of the ticket being closed, not the actual investigation/request/etc.</t>
  </si>
  <si>
    <t>Weekly status has been fully transparent, support by JIRA data</t>
  </si>
  <si>
    <t>In particular, the initial on-boarding was faster than my expectations.</t>
  </si>
  <si>
    <t>Support tickets have shifted from the Medidata core development team to the support team, which met the ultimate goal of the project.</t>
  </si>
  <si>
    <t>Adjusting to the ever-changing needs of the organization, staffing up quickly, and handling a good portion of on-boarding new people by leveraging existing EMIDs staff.  As a result, we expanded the support team to include Cloud Admin support.</t>
  </si>
  <si>
    <t>None come to mind.</t>
  </si>
  <si>
    <t>165.225.50.208</t>
  </si>
  <si>
    <t>3M - HIS</t>
  </si>
  <si>
    <t>Varun has been very effective in work planning and guiding the team as a PO.  He works with Deepti to ensure our estimations of work are appropriate in our scrum ceremonies.</t>
  </si>
  <si>
    <t>I find that EMIDS does a good job in approaching the project when priorities change.  We recently shifted the focus of the team from Code Audit to Prebill review and the team responded well and was flexible.</t>
  </si>
  <si>
    <t>I find that since Varun was added to the project, his role as PO has surfaced issues quickly.  I find that while there has been turn over within the team, the new members actively bring forward issues when recognized.</t>
  </si>
  <si>
    <t>Over the last year the team has worked with 3M internal resources to learn what is expected in approach and ceremonies to support other 3M like teams.</t>
  </si>
  <si>
    <t>As the year has progressed the team has been open to receive education to our healthcare domain and roles of the various departments we support.</t>
  </si>
  <si>
    <t>Over the last year the quality of our code deliverables from Spartans has improved, and now there is a new established trust in their code deliverables.  Part of this new trust forward comes from working with Deepti and team refining what the acceptance critieria is, and Varun has been instrumental in also ensuring quality is adhered to.</t>
  </si>
  <si>
    <t>Spartans continues to deliver and be flexible for when the priorities change; often times this change requires the understanding of  new health domain, and the team readily takes the challenge to understand to deliver.</t>
  </si>
  <si>
    <t>Spartans is a very dedicated team and willing to work a little extra to ensure a committed task is completed.  I've truly been impressed with the effort and willingness of this team to always ensure work is delivered when committed too.</t>
  </si>
  <si>
    <t>Varun does a great job in communicating forward any issues or concerns he see's within team or acceptance criteria.</t>
  </si>
  <si>
    <t>Over the course of the year the team has matured into a solid and producible team to be one of the higher producing teams. They think outside the box and bring forward ideas for consideration.</t>
  </si>
  <si>
    <t>The team communicates effectively and this too has improved over the course of the year as we all gained that working knowledge of working together.</t>
  </si>
  <si>
    <t>Emids has always been open and willing to work with me in the shifting dynamics of the project.  THey also listened to me as I had issues within certain team members, this is invaluable for it allowed us to collaboratively come together to solve staffing issues as they occurred.  I found EMIDs to be very responsive which is also important in the over-demanding and short supply of solid developers.</t>
  </si>
  <si>
    <t>I've enjoyed working with EMIDs and don't see any major concerns to address.</t>
  </si>
  <si>
    <t>Utku Yildiz</t>
  </si>
  <si>
    <t>Product Owner</t>
  </si>
  <si>
    <t>emids does really good at adapting to change. At execution level, I am quite satisfied as well, in terms of the balance of the quality and the amount of scope targeted to a certain deadline.</t>
  </si>
  <si>
    <t>Nothing really specific to be honest, continue to perform well and keep in close communication with Medidata.</t>
  </si>
  <si>
    <t>12.154.151.83</t>
  </si>
  <si>
    <t>Sandeep Ardhapurkar</t>
  </si>
  <si>
    <t>Aetna Inc</t>
  </si>
  <si>
    <t>Sr Director, Application Development</t>
  </si>
  <si>
    <t>Senior management is well aware about the domain. However when team members are hired, they don't reflect the knowledge in domain.</t>
  </si>
  <si>
    <t>eMids in general had been very responsive. Teams as well as management provide enough attention to give impression that our partnership is valued</t>
  </si>
  <si>
    <t>Onboarding process is a challenge. Getting a team member started goes through a period of uncertainty that lasts 6+ weeks, and on multiple instances we had to reset and restart</t>
  </si>
  <si>
    <t>73.92.86.144</t>
  </si>
  <si>
    <t>Drew Morrell</t>
  </si>
  <si>
    <t>216.104.80.200</t>
  </si>
  <si>
    <t>Jim McCay</t>
  </si>
  <si>
    <t>BCBSAL</t>
  </si>
  <si>
    <t>App Dev Unit Manager - Information Management</t>
  </si>
  <si>
    <t>Aps is skilled PM and does an excellent job managing, planning and estimating work.</t>
  </si>
  <si>
    <t>Customer makes a number of changes.  Team is able to adapt and plan accordingly.</t>
  </si>
  <si>
    <t>PM is skilled in risk management.</t>
  </si>
  <si>
    <t>PM does a very good job keeping me informed.</t>
  </si>
  <si>
    <t>We have a very talented PM on our engagement.  He provides great leadership for our project team.  emids seems to be able to find highly qualified and talented datastage developers.  Having talented developers has been a major contributor to our project successes.</t>
  </si>
  <si>
    <t>68.206.101.43</t>
  </si>
  <si>
    <t>Sasha Zucker</t>
  </si>
  <si>
    <t>Medidata by Dassault Systemes</t>
  </si>
  <si>
    <t>Manager</t>
  </si>
  <si>
    <t>Some issues with XCode that still require assistance from Medidata app engineers, but infrequent.</t>
  </si>
  <si>
    <t>for clarity, remove projects that have completed from email updates.</t>
  </si>
  <si>
    <t>Dependable, steady work on projects.</t>
  </si>
  <si>
    <t>Status updates via email could be improved by not including completed projects.</t>
  </si>
  <si>
    <t>Director of Data Mining</t>
  </si>
  <si>
    <t>Attention to detail and high quality output</t>
  </si>
  <si>
    <t>M Forgoine</t>
  </si>
  <si>
    <t>Quality of project deliverables</t>
  </si>
  <si>
    <t>204.69.210.151</t>
  </si>
  <si>
    <t>Onlife Health</t>
  </si>
  <si>
    <t>VP, Enterprise Solutions</t>
  </si>
  <si>
    <t>The emids team consistently works to ensure that the quality of the deliverables meet or exceed our expectations.</t>
  </si>
  <si>
    <t>The emids team consistently provides timely deliverables and commit to whatever is required to ensure that this occurs.</t>
  </si>
  <si>
    <t>The communication is consistently open, timely, and clear with regards to how the current engagement is structured.  We have clear and regular communication that allows both companies to succeed.</t>
  </si>
  <si>
    <t>Our collaboration exists such that this type of feedback is not needed. We continually collaborate and work together on continuous improvement initiatives on a regular basis.</t>
  </si>
  <si>
    <t>208.87.234.202</t>
  </si>
  <si>
    <t>Geoff Charron</t>
  </si>
  <si>
    <t>Inovalon</t>
  </si>
  <si>
    <t>EVP Technology</t>
  </si>
  <si>
    <t>Deliverables managed by client teams</t>
  </si>
  <si>
    <t>Better transparency around 'Overhead Costs' portion of contract</t>
  </si>
  <si>
    <t>206.213.209.34</t>
  </si>
  <si>
    <t>Meeran</t>
  </si>
  <si>
    <t>AHM</t>
  </si>
  <si>
    <t>Great work!!!!</t>
  </si>
  <si>
    <t>69.26.105.254</t>
  </si>
  <si>
    <t>Saravanan Durairajan</t>
  </si>
  <si>
    <t>Teladoc</t>
  </si>
  <si>
    <t>BI Reporting Lead</t>
  </si>
  <si>
    <t>Need to improve the Quality output.</t>
  </si>
  <si>
    <t>161.249.74.1</t>
  </si>
  <si>
    <t>Glen McDaniel</t>
  </si>
  <si>
    <t>Rocky Mountain Health Plans</t>
  </si>
  <si>
    <t>It Director</t>
  </si>
  <si>
    <t>All teams are doing good but special shout out to Prudhvi for the quality of the open enrollment changes.  Our VP of Commercial, Michelle Walker, was very pleased with how well that project went and noted that in our Directors meeting.</t>
  </si>
  <si>
    <t>The DSNP team consisting of Manali, Pooja, Santhosh, Bharath, Rajani, Guddi, Arun, and Vishnupriya really made a positive impact on the business by delivering the project ahead of schedule and met all deadlines.  Earlier in the year, the Facets team consisting of Manali, Guddi, Vishnupriya. and Rajani also delivered ahead of schedule and met all deadlines.</t>
  </si>
  <si>
    <t>Have received several different business customers feedback stating how responsive Vishnupriya has been and how much they appreciate it.  Ever since moving her into the System Analyst role, several other project areas have benefited as well as our DevOps SR responses.  I am now getting many requests for her on other projects by the Project Managers.  Also want to make a special note for Hari with meeting with me regularly to drive overall priority focus and resource allocations.  Other business feedback came in for Supriyo and Jishna on their responsiveness on SR tickets in the DevOps queue.  Their communication in the JIRA tickets has been very clear, concise and informative.</t>
  </si>
  <si>
    <t>Mid year we talked about making some improvements on prioritization and business requirements.  Moving Vishnupriya into the SA role abd including her in the BA meetings has greatly improved the business requirements.  Hari and I meeting weekly to discuss priority and status has improved the prioritization areas.  No other areas noted.</t>
  </si>
  <si>
    <t>98.221.80.218</t>
  </si>
  <si>
    <t>R1 RCM</t>
  </si>
  <si>
    <t>Director - Enterprise Architecture</t>
  </si>
  <si>
    <t>Survey Responses</t>
  </si>
  <si>
    <t>CSAT - Response Rate (%)</t>
  </si>
  <si>
    <t>Responses Received</t>
  </si>
  <si>
    <t>Measures &amp; Metrics</t>
  </si>
  <si>
    <t>CSAT % (Overall)</t>
  </si>
  <si>
    <t>CSAT % (Code Quality)</t>
  </si>
  <si>
    <t>CSAT % (Wtd.)</t>
  </si>
</sst>
</file>

<file path=xl/styles.xml><?xml version="1.0" encoding="utf-8"?>
<styleSheet xmlns="http://schemas.openxmlformats.org/spreadsheetml/2006/main">
  <numFmts count="16">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0.0%"/>
    <numFmt numFmtId="165" formatCode="YYYY\-MM\-DD\ h:mm:ss"/>
    <numFmt numFmtId="166" formatCode="YYYY\-MM\-DD\ hh:mm:ss"/>
    <numFmt numFmtId="9" formatCode="0%"/>
    <numFmt numFmtId="3" formatCode="#,##0"/>
    <numFmt numFmtId="16" formatCode="D-MMM"/>
    <numFmt numFmtId="10" formatCode="0.00%"/>
    <numFmt numFmtId="22" formatCode="M/D/YYYY h:mm"/>
  </numFmts>
  <fonts count="27">
    <font>
      <name val="Calibri"/>
      <family val="2"/>
      <color rgb="FF000000"/>
      <sz val="11"/>
      <extLst>
        <ext uri="smNativeData">
          <pm:charSpec xmlns:pm="smNativeData" id="1580793424" ulstyle="none" kern="1">
            <pm:latin face="Calibri" sz="220" lang="default"/>
            <pm:cs face="Basic Roman" sz="220" lang="default"/>
            <pm:ea face="Basic Roman" sz="220" lang="default"/>
          </pm:charSpec>
        </ext>
      </extLst>
    </font>
    <font>
      <name val="Basic Sans"/>
      <family val="1"/>
      <color rgb="FF000000"/>
      <sz val="10"/>
      <extLst>
        <ext uri="smNativeData">
          <pm:charSpec xmlns:pm="smNativeData" id="1580793424" ulstyle="none" kern="1">
            <pm:latin face="Basic Sans" sz="200" lang="default"/>
            <pm:cs face="Basic Roman" sz="200" lang="default"/>
            <pm:ea face="Basic Roman" sz="200" lang="default"/>
          </pm:charSpec>
        </ext>
      </extLst>
    </font>
    <font>
      <name val="Calibri"/>
      <family val="2"/>
      <b/>
      <color rgb="FF000000"/>
      <sz val="8"/>
      <extLst>
        <ext uri="smNativeData">
          <pm:charSpec xmlns:pm="smNativeData" id="1580793424" ulstyle="none" kern="1">
            <pm:latin face="Calibri" sz="160" lang="default" weight="bold"/>
            <pm:cs face="Basic Roman" sz="160" lang="default" weight="bold"/>
            <pm:ea face="Basic Roman" sz="160" lang="default" weight="bold"/>
          </pm:charSpec>
        </ext>
      </extLst>
    </font>
    <font>
      <name val="Calibri"/>
      <family val="2"/>
      <color rgb="FF0563C1"/>
      <sz val="11"/>
      <u val="single"/>
      <extLst>
        <ext uri="smNativeData">
          <pm:charSpec xmlns:pm="smNativeData" id="1580793424" fgClr="0563C1" ulstyle="single" kern="1">
            <pm:latin face="Calibri" sz="220" lang="default"/>
            <pm:cs face="Basic Roman" sz="220" lang="default"/>
            <pm:ea face="Basic Roman" sz="220" lang="default"/>
          </pm:charSpec>
        </ext>
      </extLst>
    </font>
    <font>
      <name val="Calibri"/>
      <family val="2"/>
      <color rgb="FF000000"/>
      <sz val="9"/>
      <extLst>
        <ext uri="smNativeData">
          <pm:charSpec xmlns:pm="smNativeData" id="1580793424" ulstyle="none" kern="1">
            <pm:latin face="Calibri" sz="180" lang="default"/>
            <pm:cs face="Basic Roman" sz="180" lang="default"/>
            <pm:ea face="Basic Roman" sz="180" lang="default"/>
          </pm:charSpec>
        </ext>
      </extLst>
    </font>
    <font>
      <name val="Calibri"/>
      <family val="2"/>
      <b/>
      <color rgb="FF000000"/>
      <sz val="11"/>
      <extLst>
        <ext uri="smNativeData">
          <pm:charSpec xmlns:pm="smNativeData" id="1580793424" ulstyle="none" kern="1">
            <pm:latin face="Calibri" sz="220" lang="default" weight="bold"/>
            <pm:cs face="Basic Roman" sz="220" lang="default" weight="bold"/>
            <pm:ea face="Basic Roman" sz="220" lang="default" weight="bold"/>
          </pm:charSpec>
        </ext>
      </extLst>
    </font>
    <font>
      <name val="Calibri"/>
      <family val="2"/>
      <b/>
      <color rgb="FFFFFFFF"/>
      <sz val="11"/>
      <extLst>
        <ext uri="smNativeData">
          <pm:charSpec xmlns:pm="smNativeData" id="1580793424" fgClr="FFFFFF" ulstyle="none" kern="1">
            <pm:latin face="Calibri" sz="220" lang="default" weight="bold"/>
            <pm:cs face="Basic Roman" sz="220" lang="default" weight="bold"/>
            <pm:ea face="Basic Roman" sz="220" lang="default" weight="bold"/>
          </pm:charSpec>
        </ext>
      </extLst>
    </font>
    <font>
      <name val="Calibri"/>
      <family val="2"/>
      <color rgb="FF000000"/>
      <sz val="8"/>
      <extLst>
        <ext uri="smNativeData">
          <pm:charSpec xmlns:pm="smNativeData" id="1580793424" ulstyle="none" kern="1">
            <pm:latin face="Calibri" sz="160" lang="default"/>
            <pm:cs face="Basic Roman" sz="160" lang="default"/>
            <pm:ea face="Basic Roman" sz="160" lang="default"/>
          </pm:charSpec>
        </ext>
      </extLst>
    </font>
    <font>
      <name val="Calibri"/>
      <family val="2"/>
      <b/>
      <color rgb="FFFFFFFF"/>
      <sz val="12"/>
      <extLst>
        <ext uri="smNativeData">
          <pm:charSpec xmlns:pm="smNativeData" id="1580793424" fgClr="FFFFFF" ulstyle="none" kern="1">
            <pm:latin face="Calibri" sz="240" lang="default" weight="bold"/>
            <pm:cs face="Basic Roman" sz="240" lang="default" weight="bold"/>
            <pm:ea face="Basic Roman" sz="240" lang="default" weight="bold"/>
          </pm:charSpec>
        </ext>
      </extLst>
    </font>
    <font>
      <name val="Calibri"/>
      <family val="2"/>
      <b/>
      <color rgb="FF000000"/>
      <sz val="16"/>
      <extLst>
        <ext uri="smNativeData">
          <pm:charSpec xmlns:pm="smNativeData" id="1580793424" ulstyle="none" kern="1">
            <pm:latin face="Calibri" sz="320" lang="default" weight="bold"/>
            <pm:cs face="Basic Roman" sz="320" lang="default" weight="bold"/>
            <pm:ea face="Basic Roman" sz="320" lang="default" weight="bold"/>
          </pm:charSpec>
        </ext>
      </extLst>
    </font>
    <font>
      <name val="Calibri"/>
      <family val="2"/>
      <color rgb="FF000000"/>
      <sz val="10"/>
      <extLst>
        <ext uri="smNativeData">
          <pm:charSpec xmlns:pm="smNativeData" id="1580793424" ulstyle="none" kern="1">
            <pm:latin face="Calibri" sz="200" lang="default"/>
            <pm:cs face="Basic Roman" sz="200" lang="default"/>
            <pm:ea face="Basic Roman" sz="200" lang="default"/>
          </pm:charSpec>
        </ext>
      </extLst>
    </font>
    <font>
      <name val="Calibri"/>
      <family val="2"/>
      <b/>
      <color rgb="FF000000"/>
      <sz val="14"/>
      <extLst>
        <ext uri="smNativeData">
          <pm:charSpec xmlns:pm="smNativeData" id="1580793424" ulstyle="none" kern="1">
            <pm:latin face="Calibri" sz="280" lang="default" weight="bold"/>
            <pm:cs face="Basic Roman" sz="280" lang="default" weight="bold"/>
            <pm:ea face="Basic Roman" sz="280" lang="default" weight="bold"/>
          </pm:charSpec>
        </ext>
      </extLst>
    </font>
    <font>
      <name val="Calibri"/>
      <family val="2"/>
      <b/>
      <color rgb="FF252525"/>
      <sz val="11"/>
      <extLst>
        <ext uri="smNativeData">
          <pm:charSpec xmlns:pm="smNativeData" id="1580793424" fgClr="252525" ulstyle="none" kern="1">
            <pm:latin face="Calibri" sz="220" lang="default" weight="bold"/>
            <pm:cs face="Basic Roman" sz="220" lang="default" weight="bold"/>
            <pm:ea face="Basic Roman" sz="220" lang="default" weight="bold"/>
          </pm:charSpec>
        </ext>
      </extLst>
    </font>
    <font>
      <name val="Calibri"/>
      <family val="2"/>
      <color rgb="FFFFFFFF"/>
      <sz val="11"/>
      <extLst>
        <ext uri="smNativeData">
          <pm:charSpec xmlns:pm="smNativeData" id="1580793424" fgClr="FFFFFF" ulstyle="none" kern="1">
            <pm:latin face="Calibri" sz="220" lang="default"/>
            <pm:cs face="Basic Roman" sz="220" lang="default"/>
            <pm:ea face="Basic Roman" sz="220" lang="default"/>
          </pm:charSpec>
        </ext>
      </extLst>
    </font>
    <font>
      <name val="Calibri"/>
      <family val="2"/>
      <b/>
      <color rgb="FF000000"/>
      <sz val="9"/>
      <extLst>
        <ext uri="smNativeData">
          <pm:charSpec xmlns:pm="smNativeData" id="1580793424" ulstyle="none" kern="1">
            <pm:latin face="Calibri" sz="180" lang="default" weight="bold"/>
            <pm:cs face="Basic Roman" sz="180" lang="default" weight="bold"/>
            <pm:ea face="Basic Roman" sz="180" lang="default" weight="bold"/>
          </pm:charSpec>
        </ext>
      </extLst>
    </font>
    <font>
      <name val="Calibri"/>
      <family val="2"/>
      <b/>
      <color rgb="FF000000"/>
      <sz val="10"/>
      <extLst>
        <ext uri="smNativeData">
          <pm:charSpec xmlns:pm="smNativeData" id="1580793424" ulstyle="none" kern="1">
            <pm:latin face="Calibri" sz="200" lang="default" weight="bold"/>
            <pm:cs face="Basic Roman" sz="200" lang="default" weight="bold"/>
            <pm:ea face="Basic Roman" sz="200" lang="default" weight="bold"/>
          </pm:charSpec>
        </ext>
      </extLst>
    </font>
    <font>
      <name val="Calibri"/>
      <family val="2"/>
      <color rgb="FF000000"/>
      <sz val="10"/>
      <u val="single"/>
      <extLst>
        <ext uri="smNativeData">
          <pm:charSpec xmlns:pm="smNativeData" id="1580793424" ulstyle="single" kern="1">
            <pm:latin face="Calibri" sz="200" lang="default"/>
            <pm:cs face="Basic Roman" sz="200" lang="default"/>
            <pm:ea face="Basic Roman" sz="200" lang="default"/>
          </pm:charSpec>
        </ext>
      </extLst>
    </font>
    <font>
      <name val="Calibri"/>
      <family val="2"/>
      <color rgb="FF333333"/>
      <sz val="10"/>
      <extLst>
        <ext uri="smNativeData">
          <pm:charSpec xmlns:pm="smNativeData" id="1580793424" fgClr="333333" ulstyle="none" kern="1">
            <pm:latin face="Calibri" sz="200" lang="default"/>
            <pm:cs face="Basic Roman" sz="200" lang="default"/>
            <pm:ea face="Basic Roman" sz="200" lang="default"/>
          </pm:charSpec>
        </ext>
      </extLst>
    </font>
    <font>
      <name val="Arial"/>
      <family val="2"/>
      <color rgb="FF333333"/>
      <sz val="11"/>
      <extLst>
        <ext uri="smNativeData">
          <pm:charSpec xmlns:pm="smNativeData" id="1580793424" fgClr="333333" ulstyle="none" kern="1">
            <pm:latin face="Arial" sz="220" lang="default"/>
            <pm:cs face="Basic Roman" sz="220" lang="default"/>
            <pm:ea face="Basic Roman" sz="220" lang="default"/>
          </pm:charSpec>
        </ext>
      </extLst>
    </font>
    <font>
      <name val="Calibri"/>
      <family val="2"/>
      <color rgb="FF000000"/>
      <sz val="10"/>
      <extLst>
        <ext uri="smNativeData">
          <pm:charSpec xmlns:pm="smNativeData" id="1580793424" ulstyle="none" kern="1">
            <pm:latin face="Calibri" sz="200" lang="default"/>
            <pm:cs face="Basic Roman" sz="200" lang="default"/>
            <pm:ea face="Basic Roman" sz="200" lang="default"/>
            <hyperlink type="3" url="mailto:HStein@activehealth.net" location="" text="mailto:HStein@activehealth.net"/>
          </pm:charSpec>
        </ext>
      </extLst>
    </font>
    <font>
      <name val="Calibri"/>
      <family val="2"/>
      <color rgb="FF000000"/>
      <sz val="10"/>
      <extLst>
        <ext uri="smNativeData">
          <pm:charSpec xmlns:pm="smNativeData" id="1580793424" ulstyle="none" kern="1">
            <pm:latin face="Calibri" sz="200" lang="default"/>
            <pm:cs face="Basic Roman" sz="200" lang="default"/>
            <pm:ea face="Basic Roman" sz="200" lang="default"/>
            <hyperlink type="3" url="mailto:Kasturi.Talapatra@sas.com" location="" text=""/>
          </pm:charSpec>
        </ext>
      </extLst>
    </font>
    <font>
      <name val="Calibri"/>
      <family val="2"/>
      <color rgb="FF000000"/>
      <sz val="10"/>
      <extLst>
        <ext uri="smNativeData">
          <pm:charSpec xmlns:pm="smNativeData" id="1580793424" ulstyle="none" kern="1">
            <pm:latin face="Calibri" sz="200" lang="default"/>
            <pm:cs face="Basic Roman" sz="200" lang="default"/>
            <pm:ea face="Basic Roman" sz="200" lang="default"/>
            <hyperlink type="3" url="mailto:Faisal.Khalid@inovalon.com" location="" text=""/>
          </pm:charSpec>
        </ext>
      </extLst>
    </font>
    <font>
      <name val="Calibri"/>
      <family val="2"/>
      <color rgb="FF000000"/>
      <sz val="10"/>
      <extLst>
        <ext uri="smNativeData">
          <pm:charSpec xmlns:pm="smNativeData" id="1580793424" ulstyle="none" kern="1">
            <pm:latin face="Calibri" sz="200" lang="default"/>
            <pm:cs face="Basic Roman" sz="200" lang="default"/>
            <pm:ea face="Basic Roman" sz="200" lang="default"/>
            <hyperlink type="3" url="mailto:Geoff.Charron@ABILITYNetwork.com" location="" text=""/>
          </pm:charSpec>
        </ext>
      </extLst>
    </font>
    <font>
      <name val="Calibri"/>
      <family val="2"/>
      <color rgb="FF000000"/>
      <sz val="10"/>
      <extLst>
        <ext uri="smNativeData">
          <pm:charSpec xmlns:pm="smNativeData" id="1580793424" ulstyle="none" kern="1">
            <pm:latin face="Calibri" sz="200" lang="default"/>
            <pm:cs face="Basic Roman" sz="200" lang="default"/>
            <pm:ea face="Basic Roman" sz="200" lang="default"/>
            <hyperlink type="3" url="mailto:asmith@mdsol.com" location="" text=""/>
          </pm:charSpec>
        </ext>
      </extLst>
    </font>
    <font>
      <name val="Calibri"/>
      <family val="2"/>
      <color rgb="FF000000"/>
      <sz val="10"/>
      <extLst>
        <ext uri="smNativeData">
          <pm:charSpec xmlns:pm="smNativeData" id="1580793424" ulstyle="none" kern="1">
            <pm:latin face="Calibri" sz="200" lang="default"/>
            <pm:cs face="Basic Roman" sz="200" lang="default"/>
            <pm:ea face="Basic Roman" sz="200" lang="default"/>
            <hyperlink type="3" url="mailto:bmaqsood@mynexuscare.com" location="" text="bmaqsood@mynexuscare.com"/>
          </pm:charSpec>
        </ext>
      </extLst>
    </font>
    <font>
      <name val="Calibri"/>
      <family val="2"/>
      <color rgb="FF000000"/>
      <sz val="10"/>
      <extLst>
        <ext uri="smNativeData">
          <pm:charSpec xmlns:pm="smNativeData" id="1580793424" ulstyle="none" kern="1">
            <pm:latin face="Calibri" sz="200" lang="default"/>
            <pm:cs face="Basic Roman" sz="200" lang="default"/>
            <pm:ea face="Basic Roman" sz="200" lang="default"/>
            <hyperlink type="3" url="mailto:ahyer@mmm.com" location="" text=""/>
          </pm:charSpec>
        </ext>
      </extLst>
    </font>
    <font>
      <name val="Calibri"/>
      <family val="2"/>
      <color rgb="FF000000"/>
      <sz val="10"/>
      <extLst>
        <ext uri="smNativeData">
          <pm:charSpec xmlns:pm="smNativeData" id="1580793424" ulstyle="none" kern="1">
            <pm:latin face="Calibri" sz="200" lang="default"/>
            <pm:cs face="Basic Roman" sz="200" lang="default"/>
            <pm:ea face="Basic Roman" sz="200" lang="default"/>
            <hyperlink type="3" url="mailto:Louis.Popa@cotiviti.com" location="" text=""/>
          </pm:charSpec>
        </ext>
      </extLst>
    </font>
  </fonts>
  <fills count="35">
    <fill>
      <patternFill patternType="none"/>
    </fill>
    <fill>
      <patternFill patternType="gray125"/>
    </fill>
    <fill>
      <patternFill patternType="solid">
        <fgColor rgb="FFEBEBEB"/>
        <bgColor rgb="FFFFFFFF"/>
        <extLst>
          <ext uri="smNativeData">
            <pm:shade xmlns:pm="smNativeData" id="1580793424" type="1" fgLvl="100" fgClr="00EBEBEB" bgLvl="0" bgClr="00FF99CC"/>
          </ext>
        </extLst>
      </patternFill>
    </fill>
    <fill>
      <patternFill patternType="none"/>
    </fill>
    <fill>
      <patternFill patternType="solid">
        <fgColor rgb="FF333F4F"/>
        <bgColor rgb="FFFFFFFF"/>
        <extLst>
          <ext uri="smNativeData">
            <pm:shade xmlns:pm="smNativeData" id="1580793424" type="1" fgLvl="100" fgClr="00333F4F" bgLvl="0" bgClr="00000000"/>
          </ext>
        </extLst>
      </patternFill>
    </fill>
    <fill>
      <patternFill patternType="solid">
        <fgColor rgb="FFEBEBEB"/>
        <bgColor rgb="FFFFFFFF"/>
        <extLst>
          <ext uri="smNativeData">
            <pm:shade xmlns:pm="smNativeData" id="1580793424" type="1" fgLvl="100" fgClr="00EBEBEB" bgLvl="0" bgClr="00FF99CC"/>
          </ext>
        </extLst>
      </patternFill>
    </fill>
    <fill>
      <patternFill patternType="solid">
        <fgColor rgb="FFD6DCE4"/>
        <bgColor rgb="FFFFFFFF"/>
        <extLst>
          <ext uri="smNativeData">
            <pm:shade xmlns:pm="smNativeData" id="1580793424" type="1" fgLvl="100" fgClr="00D6DCE4" bgLvl="0" bgClr="00000000"/>
          </ext>
        </extLst>
      </patternFill>
    </fill>
    <fill>
      <patternFill patternType="solid">
        <fgColor rgb="FF8497B0"/>
        <bgColor rgb="FFFFFFFF"/>
        <extLst>
          <ext uri="smNativeData">
            <pm:shade xmlns:pm="smNativeData" id="1580793424" type="1" fgLvl="100" fgClr="008497B0" bgLvl="0" bgClr="00000000"/>
          </ext>
        </extLst>
      </patternFill>
    </fill>
    <fill>
      <patternFill patternType="solid">
        <fgColor rgb="FF8497B0"/>
        <bgColor rgb="FFFFFFFF"/>
        <extLst>
          <ext uri="smNativeData">
            <pm:shade xmlns:pm="smNativeData" id="1580793424" type="1" fgLvl="100" fgClr="008497B0" bgLvl="0" bgClr="00000000"/>
          </ext>
        </extLst>
      </patternFill>
    </fill>
    <fill>
      <patternFill patternType="solid">
        <fgColor rgb="FF585858"/>
        <bgColor rgb="FFFFFFFF"/>
        <extLst>
          <ext uri="smNativeData">
            <pm:shade xmlns:pm="smNativeData" id="1580793424" type="1" fgLvl="100" fgClr="00585858" bgLvl="0" bgClr="00000000"/>
          </ext>
        </extLst>
      </patternFill>
    </fill>
    <fill>
      <patternFill patternType="solid">
        <fgColor rgb="FFF2F2F2"/>
        <bgColor rgb="FFFFFFFF"/>
        <extLst>
          <ext uri="smNativeData">
            <pm:shade xmlns:pm="smNativeData" id="1580793424" type="1" fgLvl="100" fgClr="00F2F2F2" bgLvl="0" bgClr="00000000"/>
          </ext>
        </extLst>
      </patternFill>
    </fill>
    <fill>
      <patternFill patternType="solid">
        <fgColor rgb="FFD6DCE4"/>
        <bgColor rgb="FFFFFFFF"/>
        <extLst>
          <ext uri="smNativeData">
            <pm:shade xmlns:pm="smNativeData" id="1580793424" type="1" fgLvl="100" fgClr="00D6DCE4" bgLvl="0" bgClr="00000000"/>
          </ext>
        </extLst>
      </patternFill>
    </fill>
    <fill>
      <patternFill patternType="solid">
        <fgColor rgb="FFD6DCE4"/>
        <bgColor rgb="FFFFFFFF"/>
        <extLst>
          <ext uri="smNativeData">
            <pm:shade xmlns:pm="smNativeData" id="1580793424" type="1" fgLvl="100" fgClr="00D6DCE4" bgLvl="0" bgClr="00000000"/>
          </ext>
        </extLst>
      </patternFill>
    </fill>
    <fill>
      <patternFill patternType="solid">
        <fgColor rgb="FFE1EFD8"/>
        <bgColor rgb="FFFFFFFF"/>
        <extLst>
          <ext uri="smNativeData">
            <pm:shade xmlns:pm="smNativeData" id="1580793424" type="1" fgLvl="100" fgClr="00E1EFD8" bgLvl="0" bgClr="00000000"/>
          </ext>
        </extLst>
      </patternFill>
    </fill>
    <fill>
      <patternFill patternType="solid">
        <fgColor rgb="FF333F4F"/>
        <bgColor rgb="FFFFFFFF"/>
        <extLst>
          <ext uri="smNativeData">
            <pm:shade xmlns:pm="smNativeData" id="1580793424" type="1" fgLvl="100" fgClr="00333F4F" bgLvl="0" bgClr="00000000"/>
          </ext>
        </extLst>
      </patternFill>
    </fill>
    <fill>
      <patternFill patternType="solid">
        <fgColor rgb="FFF2F2F2"/>
        <bgColor rgb="FFFFFFFF"/>
        <extLst>
          <ext uri="smNativeData">
            <pm:shade xmlns:pm="smNativeData" id="1580793424" type="1" fgLvl="100" fgClr="00F2F2F2" bgLvl="0" bgClr="00000000"/>
          </ext>
        </extLst>
      </patternFill>
    </fill>
    <fill>
      <patternFill patternType="solid">
        <fgColor rgb="FF585858"/>
        <bgColor rgb="FFFFFFFF"/>
        <extLst>
          <ext uri="smNativeData">
            <pm:shade xmlns:pm="smNativeData" id="1580793424" type="1" fgLvl="100" fgClr="00585858" bgLvl="0" bgClr="00000000"/>
          </ext>
        </extLst>
      </patternFill>
    </fill>
    <fill>
      <patternFill patternType="solid">
        <fgColor rgb="FF333F4F"/>
        <bgColor rgb="FFFFFFFF"/>
        <extLst>
          <ext uri="smNativeData">
            <pm:shade xmlns:pm="smNativeData" id="1580793424" type="1" fgLvl="100" fgClr="00333F4F" bgLvl="0" bgClr="00000000"/>
          </ext>
        </extLst>
      </patternFill>
    </fill>
    <fill>
      <patternFill patternType="solid">
        <fgColor rgb="FF8497B0"/>
        <bgColor rgb="FFFFFFFF"/>
        <extLst>
          <ext uri="smNativeData">
            <pm:shade xmlns:pm="smNativeData" id="1580793424" type="1" fgLvl="100" fgClr="008497B0" bgLvl="0" bgClr="00000000"/>
          </ext>
        </extLst>
      </patternFill>
    </fill>
    <fill>
      <patternFill patternType="solid">
        <fgColor rgb="FFFFFFFF"/>
        <bgColor rgb="FFFFFFFF"/>
        <extLst>
          <ext uri="smNativeData">
            <pm:shade xmlns:pm="smNativeData" id="1580793424" type="1" fgLvl="100" fgClr="00FFFFFF" bgLvl="0" bgClr="00000000"/>
          </ext>
        </extLst>
      </patternFill>
    </fill>
    <fill>
      <patternFill patternType="solid">
        <fgColor rgb="FFA8D08C"/>
        <bgColor rgb="FFFFFFFF"/>
        <extLst>
          <ext uri="smNativeData">
            <pm:shade xmlns:pm="smNativeData" id="1580793424" type="1" fgLvl="100" fgClr="00A8D08C" bgLvl="0" bgClr="00000000"/>
          </ext>
        </extLst>
      </patternFill>
    </fill>
    <fill>
      <patternFill patternType="solid">
        <fgColor rgb="FFB4C6E7"/>
        <bgColor rgb="FFFFFFFF"/>
        <extLst>
          <ext uri="smNativeData">
            <pm:shade xmlns:pm="smNativeData" id="1580793424" type="1" fgLvl="100" fgClr="00B4C6E7" bgLvl="0" bgClr="00000000"/>
          </ext>
        </extLst>
      </patternFill>
    </fill>
    <fill>
      <patternFill patternType="solid">
        <fgColor rgb="FFFF0000"/>
        <bgColor rgb="FFFFFFFF"/>
        <extLst>
          <ext uri="smNativeData">
            <pm:shade xmlns:pm="smNativeData" id="1580793424" type="1" fgLvl="100" fgClr="00FF0000" bgLvl="0" bgClr="00000000"/>
          </ext>
        </extLst>
      </patternFill>
    </fill>
    <fill>
      <patternFill patternType="solid">
        <fgColor rgb="FFEAEAE8"/>
        <bgColor rgb="FFFFFFFF"/>
        <extLst>
          <ext uri="smNativeData">
            <pm:shade xmlns:pm="smNativeData" id="1580793424" type="1" fgLvl="100" fgClr="00EAEAE8" bgLvl="0" bgClr="00FFFFFF"/>
          </ext>
        </extLst>
      </patternFill>
    </fill>
    <fill>
      <patternFill patternType="solid">
        <fgColor rgb="FFF4AF82"/>
        <bgColor rgb="FFFFFFFF"/>
        <extLst>
          <ext uri="smNativeData">
            <pm:shade xmlns:pm="smNativeData" id="1580793424" type="1" fgLvl="100" fgClr="00F4AF82" bgLvl="0" bgClr="00000000"/>
          </ext>
        </extLst>
      </patternFill>
    </fill>
    <fill>
      <patternFill patternType="solid">
        <fgColor rgb="FFFFC000"/>
        <bgColor rgb="FFFFFFFF"/>
        <extLst>
          <ext uri="smNativeData">
            <pm:shade xmlns:pm="smNativeData" id="1580793424" type="1" fgLvl="100" fgClr="00FFC000" bgLvl="0" bgClr="00000000"/>
          </ext>
        </extLst>
      </patternFill>
    </fill>
    <fill>
      <patternFill patternType="solid">
        <fgColor rgb="FFFFD964"/>
        <bgColor rgb="FFFFFFFF"/>
        <extLst>
          <ext uri="smNativeData">
            <pm:shade xmlns:pm="smNativeData" id="1580793424" type="1" fgLvl="100" fgClr="00FFD964" bgLvl="0" bgClr="00000000"/>
          </ext>
        </extLst>
      </patternFill>
    </fill>
    <fill>
      <patternFill patternType="solid">
        <fgColor rgb="FFBF8F00"/>
        <bgColor rgb="FFFFFFFF"/>
        <extLst>
          <ext uri="smNativeData">
            <pm:shade xmlns:pm="smNativeData" id="1580793424" type="1" fgLvl="100" fgClr="00BF8F00" bgLvl="0" bgClr="00000000"/>
          </ext>
        </extLst>
      </patternFill>
    </fill>
    <fill>
      <patternFill patternType="solid">
        <fgColor rgb="FFFFFF00"/>
        <bgColor rgb="FFFFFFFF"/>
        <extLst>
          <ext uri="smNativeData">
            <pm:shade xmlns:pm="smNativeData" id="1580793424" type="1" fgLvl="100" fgClr="00FFFF00" bgLvl="0" bgClr="00000000"/>
          </ext>
        </extLst>
      </patternFill>
    </fill>
    <fill>
      <patternFill patternType="solid">
        <fgColor rgb="FFFFC000"/>
        <bgColor rgb="FFFFFFFF"/>
        <extLst>
          <ext uri="smNativeData">
            <pm:shade xmlns:pm="smNativeData" id="1580793424" type="1" fgLvl="100" fgClr="00FFC000" bgLvl="0" bgClr="00000000"/>
          </ext>
        </extLst>
      </patternFill>
    </fill>
    <fill>
      <patternFill patternType="solid">
        <fgColor rgb="FFC65911"/>
        <bgColor rgb="FFFFFFFF"/>
        <extLst>
          <ext uri="smNativeData">
            <pm:shade xmlns:pm="smNativeData" id="1580793424" type="1" fgLvl="100" fgClr="00C65911" bgLvl="0" bgClr="00000000"/>
          </ext>
        </extLst>
      </patternFill>
    </fill>
    <fill>
      <patternFill patternType="solid">
        <fgColor rgb="FF8EA9DB"/>
        <bgColor rgb="FFFFFFFF"/>
        <extLst>
          <ext uri="smNativeData">
            <pm:shade xmlns:pm="smNativeData" id="1580793424" type="1" fgLvl="100" fgClr="008EA9DB" bgLvl="0" bgClr="00000000"/>
          </ext>
        </extLst>
      </patternFill>
    </fill>
    <fill>
      <patternFill patternType="solid">
        <fgColor rgb="FFFFFF00"/>
        <bgColor rgb="FFFFFFFF"/>
        <extLst>
          <ext uri="smNativeData">
            <pm:shade xmlns:pm="smNativeData" id="1580793424" type="1" fgLvl="100" fgClr="00FFFF00" bgLvl="0" bgClr="00000000"/>
          </ext>
        </extLst>
      </patternFill>
    </fill>
    <fill>
      <patternFill patternType="none"/>
    </fill>
    <fill>
      <patternFill patternType="solid">
        <fgColor rgb="FFFFFFFF"/>
        <bgColor rgb="FFFFFFFF"/>
        <extLst>
          <ext uri="smNativeData">
            <pm:shade xmlns:pm="smNativeData" id="1580793424" type="1" fgLvl="100" fgClr="00FFFFFF" bgLvl="100" bgClr="00000000"/>
          </ext>
        </extLst>
      </patternFill>
    </fill>
  </fills>
  <borders count="34">
    <border>
      <left style="none">
        <color rgb="FF000000"/>
      </left>
      <right style="none">
        <color rgb="FF000000"/>
      </right>
      <top style="none">
        <color rgb="FF000000"/>
      </top>
      <bottom style="none">
        <color rgb="FF000000"/>
      </bottom>
      <extLst>
        <ext uri="smNativeData">
          <pm:border xmlns:pm="smNativeData" id="1580793424"/>
        </ext>
      </extLst>
    </border>
    <border>
      <left style="thin">
        <color rgb="FF000000"/>
      </left>
      <right style="thin">
        <color rgb="FF000000"/>
      </right>
      <top style="thin">
        <color rgb="FF000000"/>
      </top>
      <bottom style="thin">
        <color rgb="FF000000"/>
      </bottom>
      <extLst>
        <ext uri="smNativeData">
          <pm:border xmlns:pm="smNativeData" id="158079342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8079342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BFBFBF"/>
      </left>
      <right style="thin">
        <color rgb="FFBFBFBF"/>
      </right>
      <top style="medium">
        <color rgb="FFBFBFBF"/>
      </top>
      <bottom style="thin">
        <color rgb="FFBFBFBF"/>
      </bottom>
      <extLst>
        <ext uri="smNativeData">
          <pm:border xmlns:pm="smNativeData" id="1580793424">
            <pm:line position="top" type="1" style="0" width="30" dist="20" width2="20" rgb="BFBFBF"/>
            <pm:line position="bottom" type="1" style="0" width="20" dist="20" width2="20" rgb="BFBFBF"/>
            <pm:line position="left" type="1" style="0" width="20" dist="20" width2="20" rgb="BFBFBF"/>
            <pm:line position="right" type="1" style="0" width="20" dist="20" width2="20" rgb="BFBFBF"/>
          </pm:border>
        </ext>
      </extLst>
    </border>
    <border>
      <left style="thin">
        <color rgb="FF000000"/>
      </left>
      <right style="thin">
        <color rgb="FF000000"/>
      </right>
      <top style="none">
        <color rgb="FF000000"/>
      </top>
      <bottom style="thin">
        <color rgb="FF000000"/>
      </bottom>
      <extLst>
        <ext uri="smNativeData">
          <pm:border xmlns:pm="smNativeData" id="1580793424">
            <pm:line position="bottom" type="1" style="0" width="20" dist="20" width2="20" rgb="000000"/>
            <pm:line position="left" type="1" style="0" width="20" dist="20" width2="20" rgb="000000"/>
            <pm:line position="right" type="1" style="0" width="20" dist="20" width2="20" rgb="000000"/>
          </pm:border>
        </ext>
      </extLst>
    </border>
    <border>
      <left style="thin">
        <color rgb="FFBFBFBF"/>
      </left>
      <right style="medium">
        <color rgb="FFBFBFBF"/>
      </right>
      <top style="thin">
        <color rgb="FFBFBFBF"/>
      </top>
      <bottom style="thin">
        <color rgb="FFBFBFBF"/>
      </bottom>
      <extLst>
        <ext uri="smNativeData">
          <pm:border xmlns:pm="smNativeData" id="1580793424">
            <pm:line position="top" type="1" style="0" width="20" dist="20" width2="20" rgb="BFBFBF"/>
            <pm:line position="bottom" type="1" style="0" width="20" dist="20" width2="20" rgb="BFBFBF"/>
            <pm:line position="left" type="1" style="0" width="20" dist="20" width2="20" rgb="BFBFBF"/>
            <pm:line position="right" type="1" style="0" width="30" dist="20" width2="20" rgb="BFBFBF"/>
          </pm:border>
        </ext>
      </extLst>
    </border>
    <border>
      <left style="medium">
        <color rgb="FFBFBFBF"/>
      </left>
      <right style="thin">
        <color rgb="FFBFBFBF"/>
      </right>
      <top style="thin">
        <color rgb="FFBFBFBF"/>
      </top>
      <bottom style="thin">
        <color rgb="FFBFBFBF"/>
      </bottom>
      <extLst>
        <ext uri="smNativeData">
          <pm:border xmlns:pm="smNativeData" id="1580793424">
            <pm:line position="top" type="1" style="0" width="20" dist="20" width2="20" rgb="BFBFBF"/>
            <pm:line position="bottom" type="1" style="0" width="20" dist="20" width2="20" rgb="BFBFBF"/>
            <pm:line position="left" type="1" style="0" width="30" dist="20" width2="20" rgb="BFBFBF"/>
            <pm:line position="right" type="1" style="0" width="20" dist="20" width2="20" rgb="BFBFBF"/>
          </pm:border>
        </ext>
      </extLst>
    </border>
    <border>
      <left style="medium">
        <color rgb="FFBFBFBF"/>
      </left>
      <right style="thin">
        <color rgb="FFBFBFBF"/>
      </right>
      <top style="thin">
        <color rgb="FFBFBFBF"/>
      </top>
      <bottom style="medium">
        <color rgb="FFBFBFBF"/>
      </bottom>
      <extLst>
        <ext uri="smNativeData">
          <pm:border xmlns:pm="smNativeData" id="1580793424">
            <pm:line position="top" type="1" style="0" width="20" dist="20" width2="20" rgb="BFBFBF"/>
            <pm:line position="bottom" type="1" style="0" width="30" dist="20" width2="20" rgb="BFBFBF"/>
            <pm:line position="left" type="1" style="0" width="30" dist="20" width2="20" rgb="BFBFBF"/>
            <pm:line position="right" type="1" style="0" width="20" dist="20" width2="20" rgb="BFBFBF"/>
          </pm:border>
        </ext>
      </extLst>
    </border>
    <border>
      <left style="thin">
        <color rgb="FFBFBFBF"/>
      </left>
      <right style="medium">
        <color rgb="FFBFBFBF"/>
      </right>
      <top style="thin">
        <color rgb="FFBFBFBF"/>
      </top>
      <bottom style="thin">
        <color rgb="FFBFBFBF"/>
      </bottom>
      <extLst>
        <ext uri="smNativeData">
          <pm:border xmlns:pm="smNativeData" id="1580793424">
            <pm:line position="top" type="1" style="0" width="20" dist="20" width2="20" rgb="BFBFBF"/>
            <pm:line position="bottom" type="1" style="0" width="20" dist="20" width2="20" rgb="BFBFBF"/>
            <pm:line position="left" type="1" style="0" width="20" dist="20" width2="20" rgb="BFBFBF"/>
            <pm:line position="right" type="1" style="0" width="30" dist="20" width2="20" rgb="BFBFBF"/>
          </pm:border>
        </ext>
      </extLst>
    </border>
    <border>
      <left style="none">
        <color rgb="FF000000"/>
      </left>
      <right style="none">
        <color rgb="FF000000"/>
      </right>
      <top style="none">
        <color rgb="FF000000"/>
      </top>
      <bottom style="thin">
        <color rgb="FF000000"/>
      </bottom>
      <extLst>
        <ext uri="smNativeData">
          <pm:border xmlns:pm="smNativeData" id="1580793424">
            <pm:line position="bottom" type="1" style="0" width="20" dist="20" width2="20" rgb="000000"/>
          </pm:border>
        </ext>
      </extLst>
    </border>
    <border>
      <left style="thin">
        <color rgb="FFBFBFBF"/>
      </left>
      <right style="thin">
        <color rgb="FFBFBFBF"/>
      </right>
      <top style="thin">
        <color rgb="FFBFBFBF"/>
      </top>
      <bottom style="thin">
        <color rgb="FFBFBFBF"/>
      </bottom>
      <extLst>
        <ext uri="smNativeData">
          <pm:border xmlns:pm="smNativeData" id="1580793424">
            <pm:line position="top" type="1" style="0" width="20" dist="20" width2="20" rgb="BFBFBF"/>
            <pm:line position="bottom" type="1" style="0" width="20" dist="20" width2="20" rgb="BFBFBF"/>
            <pm:line position="left" type="1" style="0" width="20" dist="20" width2="20" rgb="BFBFBF"/>
            <pm:line position="right" type="1" style="0" width="20" dist="20" width2="20" rgb="BFBFBF"/>
          </pm:border>
        </ext>
      </extLst>
    </border>
    <border>
      <left style="thin">
        <color rgb="FFBFBFBF"/>
      </left>
      <right style="thin">
        <color rgb="FFBFBFBF"/>
      </right>
      <top style="thin">
        <color rgb="FFBFBFBF"/>
      </top>
      <bottom style="medium">
        <color rgb="FFBFBFBF"/>
      </bottom>
      <extLst>
        <ext uri="smNativeData">
          <pm:border xmlns:pm="smNativeData" id="1580793424">
            <pm:line position="top" type="1" style="0" width="20" dist="20" width2="20" rgb="BFBFBF"/>
            <pm:line position="bottom" type="1" style="0" width="30" dist="20" width2="20" rgb="BFBFBF"/>
            <pm:line position="left" type="1" style="0" width="20" dist="20" width2="20" rgb="BFBFBF"/>
            <pm:line position="right" type="1" style="0" width="20" dist="20" width2="20" rgb="BFBFBF"/>
          </pm:border>
        </ext>
      </extLst>
    </border>
    <border>
      <left style="none">
        <color rgb="FF000000"/>
      </left>
      <right style="none">
        <color rgb="FF000000"/>
      </right>
      <top style="none">
        <color rgb="FF000000"/>
      </top>
      <bottom style="none">
        <color rgb="FF000000"/>
      </bottom>
      <extLst>
        <ext uri="smNativeData">
          <pm:border xmlns:pm="smNativeData" id="1580793424"/>
        </ext>
      </extLst>
    </border>
    <border>
      <left style="medium">
        <color rgb="FFBFBFBF"/>
      </left>
      <right style="thin">
        <color rgb="FFBFBFBF"/>
      </right>
      <top style="medium">
        <color rgb="FFBFBFBF"/>
      </top>
      <bottom style="thin">
        <color rgb="FFBFBFBF"/>
      </bottom>
      <extLst>
        <ext uri="smNativeData">
          <pm:border xmlns:pm="smNativeData" id="1580793424">
            <pm:line position="top" type="1" style="0" width="30" dist="20" width2="20" rgb="BFBFBF"/>
            <pm:line position="bottom" type="1" style="0" width="20" dist="20" width2="20" rgb="BFBFBF"/>
            <pm:line position="left" type="1" style="0" width="30" dist="20" width2="20" rgb="BFBFBF"/>
            <pm:line position="right" type="1" style="0" width="20" dist="20" width2="20" rgb="BFBFBF"/>
          </pm:border>
        </ext>
      </extLst>
    </border>
    <border>
      <left style="thin">
        <color rgb="FF000000"/>
      </left>
      <right style="thin">
        <color rgb="FF000000"/>
      </right>
      <top style="thin">
        <color rgb="FF000000"/>
      </top>
      <bottom style="thin">
        <color rgb="FF000000"/>
      </bottom>
      <extLst>
        <ext uri="smNativeData">
          <pm:border xmlns:pm="smNativeData" id="158079342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8079342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BFBFBF"/>
      </left>
      <right style="none">
        <color rgb="FF000000"/>
      </right>
      <top style="thin">
        <color rgb="FFBFBFBF"/>
      </top>
      <bottom style="thin">
        <color rgb="FFBFBFBF"/>
      </bottom>
      <extLst>
        <ext uri="smNativeData">
          <pm:border xmlns:pm="smNativeData" id="1580793424">
            <pm:line position="top" type="1" style="0" width="20" dist="20" width2="20" rgb="BFBFBF"/>
            <pm:line position="bottom" type="1" style="0" width="20" dist="20" width2="20" rgb="BFBFBF"/>
            <pm:line position="left" type="1" style="0" width="20" dist="20" width2="20" rgb="BFBFBF"/>
          </pm:border>
        </ext>
      </extLst>
    </border>
    <border>
      <left style="thin">
        <color rgb="FFBFBFBF"/>
      </left>
      <right style="none">
        <color rgb="FF000000"/>
      </right>
      <top style="thin">
        <color rgb="FFBFBFBF"/>
      </top>
      <bottom style="thin">
        <color rgb="FFBFBFBF"/>
      </bottom>
      <extLst>
        <ext uri="smNativeData">
          <pm:border xmlns:pm="smNativeData" id="1580793424">
            <pm:line position="top" type="1" style="0" width="20" dist="20" width2="20" rgb="BFBFBF"/>
            <pm:line position="bottom" type="1" style="0" width="20" dist="20" width2="20" rgb="BFBFBF"/>
            <pm:line position="left" type="1" style="0" width="20" dist="20" width2="20" rgb="BFBFBF"/>
          </pm:border>
        </ext>
      </extLst>
    </border>
    <border>
      <left style="thin">
        <color rgb="FF000000"/>
      </left>
      <right style="thin">
        <color rgb="FF000000"/>
      </right>
      <top style="thin">
        <color rgb="FF000000"/>
      </top>
      <bottom style="thin">
        <color rgb="FF000000"/>
      </bottom>
      <extLst>
        <ext uri="smNativeData">
          <pm:border xmlns:pm="smNativeData" id="158079342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8079342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8079342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8079342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A6A6A6"/>
      </left>
      <right style="thin">
        <color rgb="FFA6A6A6"/>
      </right>
      <top style="thin">
        <color rgb="FFA6A6A6"/>
      </top>
      <bottom style="thin">
        <color rgb="FFA6A6A6"/>
      </bottom>
      <extLst>
        <ext uri="smNativeData">
          <pm:border xmlns:pm="smNativeData" id="1580793424">
            <pm:line position="top" type="1" style="0" width="20" dist="20" width2="20" rgb="A6A6A6"/>
            <pm:line position="bottom" type="1" style="0" width="20" dist="20" width2="20" rgb="A6A6A6"/>
            <pm:line position="left" type="1" style="0" width="20" dist="20" width2="20" rgb="A6A6A6"/>
            <pm:line position="right" type="1" style="0" width="20" dist="20" width2="20" rgb="A6A6A6"/>
          </pm:border>
        </ext>
      </extLst>
    </border>
    <border>
      <left style="thin">
        <color rgb="FF000000"/>
      </left>
      <right style="thin">
        <color rgb="FF000000"/>
      </right>
      <top style="thin">
        <color rgb="FF000000"/>
      </top>
      <bottom style="thin">
        <color rgb="FF000000"/>
      </bottom>
      <extLst>
        <ext uri="smNativeData">
          <pm:border xmlns:pm="smNativeData" id="158079342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8079342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8079342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8079342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8079342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80793424"/>
        </ext>
      </extLst>
    </border>
    <border>
      <left style="none">
        <color rgb="FF000000"/>
      </left>
      <right style="none">
        <color rgb="FF000000"/>
      </right>
      <top style="none">
        <color rgb="FF000000"/>
      </top>
      <bottom style="none">
        <color rgb="FF000000"/>
      </bottom>
      <extLst>
        <ext uri="smNativeData">
          <pm:border xmlns:pm="smNativeData" id="1580793424"/>
        </ext>
      </extLst>
    </border>
    <border>
      <left style="none">
        <color rgb="FF000000"/>
      </left>
      <right style="none">
        <color rgb="FF000000"/>
      </right>
      <top style="none">
        <color rgb="FF000000"/>
      </top>
      <bottom style="none">
        <color rgb="FF000000"/>
      </bottom>
      <extLst>
        <ext uri="smNativeData">
          <pm:border xmlns:pm="smNativeData" id="1580793424"/>
        </ext>
      </extLst>
    </border>
    <border>
      <left style="none">
        <color rgb="FF000000"/>
      </left>
      <right style="none">
        <color rgb="FF000000"/>
      </right>
      <top style="none">
        <color rgb="FF000000"/>
      </top>
      <bottom style="none">
        <color rgb="FF000000"/>
      </bottom>
      <extLst>
        <ext uri="smNativeData">
          <pm:border xmlns:pm="smNativeData" id="1580793424"/>
        </ext>
      </extLst>
    </border>
    <border>
      <left style="none">
        <color rgb="FF000000"/>
      </left>
      <right style="none">
        <color rgb="FF000000"/>
      </right>
      <top style="none">
        <color rgb="FF000000"/>
      </top>
      <bottom style="medium">
        <color rgb="FFBFBFBF"/>
      </bottom>
      <extLst>
        <ext uri="smNativeData">
          <pm:border xmlns:pm="smNativeData" id="1580793424">
            <pm:line position="bottom" type="1" style="0" width="30" dist="20" width2="20" rgb="BFBFBF"/>
          </pm:border>
        </ext>
      </extLst>
    </border>
    <border>
      <left style="none">
        <color rgb="FF000000"/>
      </left>
      <right style="none">
        <color rgb="FF000000"/>
      </right>
      <top style="none">
        <color rgb="FF000000"/>
      </top>
      <bottom style="none">
        <color rgb="FF000000"/>
      </bottom>
      <extLst>
        <ext uri="smNativeData">
          <pm:border xmlns:pm="smNativeData" id="1580793424"/>
        </ext>
      </extLst>
    </border>
  </borders>
  <cellStyleXfs count="3">
    <xf numFmtId="0" fontId="0" fillId="0" borderId="0" applyNumberFormat="1" applyFont="1" applyFill="1" applyBorder="1" applyAlignment="1" applyProtection="1"/>
    <xf numFmtId="0" fontId="3" fillId="0" borderId="0" applyNumberFormat="0" applyFont="1" applyFill="0" applyBorder="0" applyAlignment="0" applyProtection="0"/>
    <xf numFmtId="9" fontId="0" fillId="0" borderId="0" applyNumberFormat="1" applyFont="0" applyFill="0" applyBorder="0" applyAlignment="0" applyProtection="0"/>
  </cellStyleXfs>
  <cellXfs count="119">
    <xf numFmtId="0" fontId="0" fillId="0" borderId="0" xfId="0"/>
    <xf numFmtId="0" fontId="3" fillId="0" borderId="0" xfId="1"/>
    <xf numFmtId="9" fontId="0" fillId="0" borderId="0" xfId="2"/>
    <xf numFmtId="0" fontId="2" fillId="2" borderId="1" xfId="0" applyFont="1" applyFill="1" applyBorder="1" applyAlignment="1">
      <alignment horizontal="center" vertical="center" wrapText="1"/>
    </xf>
    <xf numFmtId="0" fontId="7" fillId="0" borderId="2" xfId="0" applyFont="1" applyFill="1" applyBorder="1" applyAlignment="1">
      <alignment vertical="center"/>
    </xf>
    <xf numFmtId="0" fontId="7" fillId="0" borderId="2" xfId="0" applyFont="1" applyFill="1" applyBorder="1" applyAlignment="1">
      <alignment horizontal="center" vertical="center"/>
    </xf>
    <xf numFmtId="0" fontId="7" fillId="0" borderId="2" xfId="0" applyFont="1" applyFill="1" applyBorder="1" applyAlignment="1">
      <alignment horizontal="center"/>
    </xf>
    <xf numFmtId="0" fontId="0" fillId="0" borderId="0" xfId="0" applyAlignment="1">
      <alignment horizontal="center"/>
    </xf>
    <xf numFmtId="0" fontId="4" fillId="0" borderId="2" xfId="0" applyFont="1" applyFill="1" applyBorder="1" applyAlignment="1">
      <alignment horizontal="center"/>
    </xf>
    <xf numFmtId="9" fontId="7" fillId="0" borderId="2" xfId="2" applyFont="1" applyFill="1" applyBorder="1" applyAlignment="1">
      <alignment horizontal="center"/>
    </xf>
    <xf numFmtId="0" fontId="8" fillId="4"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4" fillId="0" borderId="0" xfId="0" applyFont="1" applyAlignment="1">
      <alignment wrapText="1"/>
    </xf>
    <xf numFmtId="0" fontId="4" fillId="0" borderId="0" xfId="0" applyFont="1" applyAlignment="1">
      <alignment vertical="center" wrapText="1"/>
    </xf>
    <xf numFmtId="9" fontId="12" fillId="6" borderId="5" xfId="0" applyNumberFormat="1" applyFont="1" applyFill="1" applyBorder="1" applyAlignment="1">
      <alignment horizontal="center" vertical="center" wrapText="1"/>
    </xf>
    <xf numFmtId="0" fontId="6" fillId="7" borderId="6"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0" borderId="0" xfId="0" applyFont="1" applyAlignment="1">
      <alignment horizontal="center" wrapText="1"/>
    </xf>
    <xf numFmtId="0" fontId="0" fillId="0" borderId="0" xfId="0"/>
    <xf numFmtId="9" fontId="12" fillId="9" borderId="8" xfId="0" applyNumberFormat="1" applyFont="1" applyFill="1" applyBorder="1" applyAlignment="1">
      <alignment horizontal="center" vertical="center" wrapText="1"/>
    </xf>
    <xf numFmtId="0" fontId="9" fillId="10" borderId="9" xfId="0" applyFont="1" applyFill="1" applyBorder="1"/>
    <xf numFmtId="0" fontId="7" fillId="0" borderId="2" xfId="0" applyFont="1" applyFill="1" applyBorder="1" applyAlignment="1">
      <alignment horizontal="center" vertical="center" wrapText="1"/>
    </xf>
    <xf numFmtId="164" fontId="12" fillId="11" borderId="10" xfId="2" applyNumberFormat="1" applyFont="1" applyFill="1" applyBorder="1" applyAlignment="1">
      <alignment horizontal="center" vertical="center" wrapText="1"/>
    </xf>
    <xf numFmtId="164" fontId="12" fillId="11" borderId="10" xfId="0" applyNumberFormat="1" applyFont="1" applyFill="1" applyBorder="1" applyAlignment="1">
      <alignment horizontal="center" vertical="center" wrapText="1"/>
    </xf>
    <xf numFmtId="164" fontId="12" fillId="12" borderId="11" xfId="0" applyNumberFormat="1" applyFont="1" applyFill="1" applyBorder="1" applyAlignment="1">
      <alignment horizontal="center" vertical="center" wrapText="1"/>
    </xf>
    <xf numFmtId="3" fontId="0" fillId="0" borderId="0" xfId="0" applyNumberFormat="1" applyAlignment="1">
      <alignment horizontal="center" vertical="center"/>
    </xf>
    <xf numFmtId="0" fontId="0" fillId="0" borderId="0" xfId="0" applyAlignment="1">
      <alignment horizontal="center" vertical="center"/>
    </xf>
    <xf numFmtId="0" fontId="0" fillId="13" borderId="12" xfId="0" applyFill="1" applyAlignment="1">
      <alignment horizontal="center" vertical="center"/>
    </xf>
    <xf numFmtId="0" fontId="13" fillId="0" borderId="0" xfId="0" applyFont="1" applyAlignment="1">
      <alignment horizontal="center" vertical="center"/>
    </xf>
    <xf numFmtId="0" fontId="10" fillId="0" borderId="0" xfId="0" applyFont="1" applyAlignment="1">
      <alignment horizontal="center" vertical="center"/>
    </xf>
    <xf numFmtId="0" fontId="8" fillId="14" borderId="13" xfId="0" applyFont="1" applyFill="1" applyBorder="1" applyAlignment="1">
      <alignment horizontal="center" vertical="center" wrapText="1"/>
    </xf>
    <xf numFmtId="9" fontId="6" fillId="7" borderId="6" xfId="2" applyFont="1" applyFill="1" applyBorder="1" applyAlignment="1">
      <alignment horizontal="center" vertical="center" wrapText="1"/>
    </xf>
    <xf numFmtId="0" fontId="7" fillId="15" borderId="14" xfId="0" applyFont="1" applyFill="1" applyBorder="1" applyAlignment="1">
      <alignment horizontal="right" wrapText="1"/>
    </xf>
    <xf numFmtId="9" fontId="7" fillId="15" borderId="14" xfId="2" applyFont="1" applyFill="1" applyBorder="1" applyAlignment="1">
      <alignment horizontal="right" wrapText="1"/>
    </xf>
    <xf numFmtId="9" fontId="7" fillId="15" borderId="14" xfId="2" applyFont="1" applyFill="1" applyBorder="1" applyAlignment="1">
      <alignment horizontal="right" vertical="center" wrapText="1"/>
    </xf>
    <xf numFmtId="0" fontId="7" fillId="0" borderId="0" xfId="0" applyFont="1" applyAlignment="1">
      <alignment horizontal="center" wrapText="1"/>
    </xf>
    <xf numFmtId="0" fontId="7" fillId="0" borderId="0" xfId="0" applyFont="1" applyAlignment="1">
      <alignment horizontal="center" vertical="center" wrapText="1"/>
    </xf>
    <xf numFmtId="0" fontId="7" fillId="16" borderId="15" xfId="0" applyFont="1" applyFill="1" applyBorder="1" applyAlignment="1">
      <alignment horizontal="center" wrapText="1"/>
    </xf>
    <xf numFmtId="9" fontId="0" fillId="0" borderId="0" xfId="2" applyAlignment="1">
      <alignment horizontal="center" vertical="center"/>
    </xf>
    <xf numFmtId="164" fontId="0" fillId="0" borderId="0" xfId="2" applyNumberFormat="1" applyAlignment="1">
      <alignment horizontal="center" vertical="center"/>
    </xf>
    <xf numFmtId="9" fontId="0" fillId="0" borderId="2" xfId="0" applyNumberFormat="1" applyFill="1" applyBorder="1" applyAlignment="1">
      <alignment horizontal="center" vertical="center"/>
    </xf>
    <xf numFmtId="0" fontId="0" fillId="0" borderId="2" xfId="0" applyFill="1" applyBorder="1" applyAlignment="1">
      <alignment horizontal="center" vertical="center"/>
    </xf>
    <xf numFmtId="16" fontId="0" fillId="0" borderId="2" xfId="0" applyNumberFormat="1" applyFill="1" applyBorder="1" applyAlignment="1">
      <alignment horizontal="center" vertical="center"/>
    </xf>
    <xf numFmtId="0" fontId="8" fillId="17" borderId="16" xfId="0" applyFont="1" applyFill="1" applyBorder="1" applyAlignment="1">
      <alignment horizontal="center" vertical="center" wrapText="1"/>
    </xf>
    <xf numFmtId="9" fontId="6" fillId="18" borderId="17" xfId="2" applyFont="1" applyFill="1" applyBorder="1" applyAlignment="1">
      <alignment horizontal="center" vertical="center" wrapText="1"/>
    </xf>
    <xf numFmtId="0" fontId="4" fillId="0" borderId="2" xfId="0" applyFont="1" applyFill="1" applyBorder="1" applyAlignment="1">
      <alignment vertical="center"/>
    </xf>
    <xf numFmtId="0" fontId="4" fillId="0" borderId="0" xfId="0" applyFont="1" applyAlignment="1">
      <alignment vertical="center"/>
    </xf>
    <xf numFmtId="0" fontId="4" fillId="0" borderId="2" xfId="0" applyFont="1" applyFill="1" applyBorder="1"/>
    <xf numFmtId="0" fontId="4" fillId="0" borderId="2" xfId="0" applyFont="1" applyFill="1" applyBorder="1" applyAlignment="1">
      <alignment vertical="center"/>
    </xf>
    <xf numFmtId="0" fontId="4" fillId="0" borderId="0" xfId="0" applyFont="1" applyAlignment="1">
      <alignment vertical="center"/>
    </xf>
    <xf numFmtId="0" fontId="4" fillId="0" borderId="0" xfId="0" applyFont="1" applyAlignment="1">
      <alignment horizontal="center" vertical="center"/>
    </xf>
    <xf numFmtId="3" fontId="14" fillId="0" borderId="0" xfId="0" applyNumberFormat="1" applyFont="1" applyAlignment="1">
      <alignment horizontal="center" vertical="center"/>
    </xf>
    <xf numFmtId="9" fontId="14" fillId="0" borderId="0" xfId="0" applyNumberFormat="1" applyFont="1" applyAlignment="1">
      <alignment horizontal="center" vertical="center"/>
    </xf>
    <xf numFmtId="0" fontId="14" fillId="0" borderId="0" xfId="0" applyFont="1" applyAlignment="1">
      <alignment horizontal="center" vertical="center"/>
    </xf>
    <xf numFmtId="10" fontId="14" fillId="0" borderId="0" xfId="0" applyNumberFormat="1" applyFont="1" applyAlignment="1">
      <alignment horizontal="center" vertical="center"/>
    </xf>
    <xf numFmtId="22" fontId="0" fillId="0" borderId="0" xfId="0" applyNumberFormat="1"/>
    <xf numFmtId="0" fontId="0" fillId="0" borderId="0" xfId="0"/>
    <xf numFmtId="0" fontId="11" fillId="0" borderId="0" xfId="0" applyFont="1" applyAlignment="1">
      <alignment horizontal="center" wrapText="1"/>
    </xf>
    <xf numFmtId="0" fontId="5" fillId="0" borderId="0" xfId="0" applyFont="1" applyAlignment="1">
      <alignment horizontal="center" vertical="center"/>
    </xf>
    <xf numFmtId="165" fontId="0" fillId="0" borderId="0" xfId="0" applyNumberFormat="1"/>
    <xf numFmtId="164" fontId="12" fillId="6" borderId="5" xfId="0" applyNumberFormat="1" applyFont="1" applyFill="1" applyBorder="1" applyAlignment="1">
      <alignment horizontal="center" vertical="center" wrapText="1"/>
    </xf>
    <xf numFmtId="10" fontId="4" fillId="0" borderId="0" xfId="0" applyNumberFormat="1" applyFont="1" applyAlignment="1">
      <alignment horizontal="center" vertical="center"/>
    </xf>
    <xf numFmtId="0" fontId="15" fillId="2" borderId="1" xfId="0" applyFont="1" applyFill="1" applyBorder="1" applyAlignment="1">
      <alignment horizontal="center" vertical="center" wrapText="1"/>
    </xf>
    <xf numFmtId="0" fontId="10" fillId="0" borderId="2" xfId="0" applyFont="1" applyFill="1" applyBorder="1" applyAlignment="1">
      <alignment vertical="center"/>
    </xf>
    <xf numFmtId="0" fontId="10" fillId="0" borderId="2" xfId="0" applyFont="1" applyFill="1" applyBorder="1" applyAlignment="1">
      <alignment horizontal="center" vertical="center"/>
    </xf>
    <xf numFmtId="0" fontId="10" fillId="0" borderId="2" xfId="0" applyFont="1" applyFill="1" applyBorder="1" applyAlignment="1">
      <alignment vertical="center"/>
    </xf>
    <xf numFmtId="0" fontId="10" fillId="0" borderId="2" xfId="0" applyFont="1" applyFill="1" applyBorder="1" applyAlignment="1">
      <alignment vertical="center" wrapText="1"/>
    </xf>
    <xf numFmtId="0" fontId="10" fillId="0" borderId="2" xfId="0" applyFont="1" applyFill="1" applyBorder="1" applyAlignment="1">
      <alignment horizontal="center" vertical="center"/>
    </xf>
    <xf numFmtId="0" fontId="16" fillId="0" borderId="2" xfId="1" applyFont="1" applyFill="1" applyBorder="1" applyAlignment="1">
      <alignment vertical="center"/>
    </xf>
    <xf numFmtId="0" fontId="17" fillId="0" borderId="2" xfId="0" applyFont="1" applyFill="1" applyBorder="1" applyAlignment="1">
      <alignment vertical="center"/>
    </xf>
    <xf numFmtId="0" fontId="17" fillId="19" borderId="18" xfId="0" applyFont="1" applyFill="1" applyBorder="1" applyAlignment="1">
      <alignment vertical="center"/>
    </xf>
    <xf numFmtId="0" fontId="10" fillId="0" borderId="2" xfId="0" applyFont="1" applyFill="1" applyBorder="1" applyAlignment="1">
      <alignment horizontal="left" vertical="center" wrapText="1"/>
    </xf>
    <xf numFmtId="0" fontId="10" fillId="0" borderId="2" xfId="0" applyFont="1" applyFill="1" applyBorder="1" applyAlignment="1">
      <alignment horizontal="left" vertical="center"/>
    </xf>
    <xf numFmtId="0" fontId="10" fillId="0" borderId="2" xfId="0" applyFont="1" applyFill="1" applyBorder="1" applyAlignment="1">
      <alignment horizontal="left" vertical="center"/>
    </xf>
    <xf numFmtId="0" fontId="4" fillId="0" borderId="2" xfId="0" applyFont="1" applyFill="1" applyBorder="1" applyAlignment="1">
      <alignment horizontal="left" vertical="center"/>
    </xf>
    <xf numFmtId="0" fontId="4" fillId="0" borderId="0" xfId="0" applyFont="1" applyAlignment="1">
      <alignment horizontal="left" vertical="center"/>
    </xf>
    <xf numFmtId="0" fontId="10" fillId="20" borderId="19" xfId="0" applyFont="1" applyFill="1" applyBorder="1" applyAlignment="1">
      <alignment horizontal="left" vertical="center"/>
    </xf>
    <xf numFmtId="0" fontId="10" fillId="21" borderId="20" xfId="0" applyFont="1" applyFill="1" applyBorder="1" applyAlignment="1">
      <alignment horizontal="left" vertical="center"/>
    </xf>
    <xf numFmtId="0" fontId="10" fillId="22" borderId="21" xfId="0" applyFont="1" applyFill="1" applyBorder="1" applyAlignment="1">
      <alignment vertical="center" wrapText="1"/>
    </xf>
    <xf numFmtId="0" fontId="10" fillId="22" borderId="21" xfId="0" applyFont="1" applyFill="1" applyBorder="1" applyAlignment="1">
      <alignment vertical="center"/>
    </xf>
    <xf numFmtId="0" fontId="18" fillId="23" borderId="22" xfId="0" applyFont="1" applyFill="1" applyBorder="1"/>
    <xf numFmtId="166" fontId="0" fillId="0" borderId="0" xfId="0" applyNumberFormat="1"/>
    <xf numFmtId="0" fontId="10" fillId="20" borderId="19" xfId="0" applyFont="1" applyFill="1" applyBorder="1" applyAlignment="1">
      <alignment vertical="center"/>
    </xf>
    <xf numFmtId="0" fontId="10" fillId="21" borderId="20" xfId="0" applyFont="1" applyFill="1" applyBorder="1" applyAlignment="1">
      <alignment vertical="center"/>
    </xf>
    <xf numFmtId="0" fontId="10" fillId="0" borderId="0" xfId="0" applyFont="1" applyAlignment="1">
      <alignment vertical="center" wrapText="1"/>
    </xf>
    <xf numFmtId="0" fontId="10" fillId="0" borderId="2" xfId="0" applyFont="1" applyFill="1" applyBorder="1" applyAlignment="1">
      <alignment vertical="center" wrapText="1"/>
    </xf>
    <xf numFmtId="0" fontId="10" fillId="0" borderId="0" xfId="0" applyFont="1" applyAlignment="1">
      <alignment vertical="center"/>
    </xf>
    <xf numFmtId="0" fontId="10" fillId="24" borderId="23" xfId="0" applyFont="1" applyFill="1" applyBorder="1" applyAlignment="1">
      <alignment vertical="center"/>
    </xf>
    <xf numFmtId="0" fontId="10" fillId="25" borderId="24" xfId="0" applyFont="1" applyFill="1" applyBorder="1" applyAlignment="1">
      <alignment vertical="center"/>
    </xf>
    <xf numFmtId="0" fontId="10" fillId="26" borderId="25" xfId="0" applyFont="1" applyFill="1" applyBorder="1" applyAlignment="1">
      <alignment vertical="center"/>
    </xf>
    <xf numFmtId="0" fontId="10" fillId="0" borderId="2" xfId="0" applyFont="1" applyFill="1" applyBorder="1" applyAlignment="1">
      <alignment vertical="center"/>
    </xf>
    <xf numFmtId="0" fontId="10" fillId="0" borderId="2" xfId="0" applyFont="1" applyFill="1" applyBorder="1" applyAlignment="1">
      <alignment vertical="center"/>
    </xf>
    <xf numFmtId="0" fontId="10" fillId="27" borderId="26" xfId="0" applyFont="1" applyFill="1" applyBorder="1" applyAlignment="1">
      <alignment vertical="center"/>
    </xf>
    <xf numFmtId="0" fontId="10" fillId="28" borderId="27" xfId="0" applyFont="1" applyFill="1" applyBorder="1" applyAlignment="1">
      <alignment vertical="center"/>
    </xf>
    <xf numFmtId="0" fontId="10" fillId="0" borderId="0" xfId="0" applyFont="1" applyAlignment="1">
      <alignment vertical="center" wrapText="1"/>
    </xf>
    <xf numFmtId="0" fontId="10" fillId="0" borderId="0" xfId="0" applyFont="1" applyAlignment="1">
      <alignment vertical="center"/>
    </xf>
    <xf numFmtId="0" fontId="10" fillId="28" borderId="27" xfId="0" applyFont="1" applyFill="1" applyBorder="1" applyAlignment="1">
      <alignment horizontal="center" vertical="center"/>
    </xf>
    <xf numFmtId="166" fontId="0" fillId="0" borderId="0" xfId="0" applyNumberFormat="1"/>
    <xf numFmtId="0" fontId="0" fillId="29" borderId="28" xfId="0" applyFill="1"/>
    <xf numFmtId="0" fontId="10" fillId="22" borderId="21" xfId="0" applyFont="1" applyFill="1" applyBorder="1" applyAlignment="1">
      <alignment horizontal="center" vertical="center"/>
    </xf>
    <xf numFmtId="0" fontId="0" fillId="30" borderId="29" xfId="0" applyFill="1"/>
    <xf numFmtId="166" fontId="0" fillId="30" borderId="29" xfId="0" applyNumberFormat="1" applyFill="1"/>
    <xf numFmtId="0" fontId="0" fillId="31" borderId="30" xfId="0" applyFill="1"/>
    <xf numFmtId="0" fontId="0" fillId="32" borderId="31" xfId="0" applyFill="1"/>
    <xf numFmtId="0" fontId="10" fillId="25" borderId="24" xfId="0" applyFont="1" applyFill="1" applyBorder="1" applyAlignment="1">
      <alignment horizontal="center" vertical="center"/>
    </xf>
    <xf numFmtId="0" fontId="9" fillId="10" borderId="9" xfId="0" applyFont="1" applyFill="1" applyBorder="1" applyAlignment="1">
      <alignment horizontal="center"/>
    </xf>
    <xf numFmtId="0" fontId="11" fillId="0" borderId="32" xfId="0" applyFont="1" applyFill="1" applyBorder="1" applyAlignment="1">
      <alignment horizontal="center" wrapText="1"/>
    </xf>
    <xf numFmtId="0" fontId="19" fillId="0" borderId="2" xfId="0" applyFont="1" applyFill="1" applyBorder="1" applyAlignment="1">
      <alignment vertical="center"/>
    </xf>
    <xf numFmtId="0" fontId="20" fillId="0" borderId="2" xfId="0" applyFont="1" applyFill="1" applyBorder="1" applyAlignment="1">
      <alignment vertical="center"/>
    </xf>
    <xf numFmtId="0" fontId="21" fillId="0" borderId="2" xfId="0" applyFont="1" applyFill="1" applyBorder="1" applyAlignment="1">
      <alignment vertical="center"/>
    </xf>
    <xf numFmtId="0" fontId="22" fillId="0" borderId="2" xfId="0" applyFont="1" applyFill="1" applyBorder="1" applyAlignment="1">
      <alignment vertical="center"/>
    </xf>
    <xf numFmtId="0" fontId="23" fillId="0" borderId="2" xfId="0" applyFont="1" applyFill="1" applyBorder="1" applyAlignment="1">
      <alignment vertical="center" wrapText="1"/>
    </xf>
    <xf numFmtId="0" fontId="24" fillId="0" borderId="2" xfId="0" applyFont="1" applyFill="1" applyBorder="1" applyAlignment="1">
      <alignment vertical="center" wrapText="1"/>
    </xf>
    <xf numFmtId="0" fontId="25" fillId="0" borderId="2" xfId="0" applyFont="1" applyFill="1" applyBorder="1" applyAlignment="1">
      <alignment vertical="center" wrapText="1"/>
    </xf>
    <xf numFmtId="0" fontId="26" fillId="0" borderId="2" xfId="0" applyFont="1" applyFill="1" applyBorder="1" applyAlignment="1">
      <alignment vertical="center"/>
    </xf>
    <xf numFmtId="0" fontId="0" fillId="0" borderId="0" xfId="0" applyAlignment="1">
      <alignment wrapText="1"/>
    </xf>
    <xf numFmtId="0" fontId="18" fillId="23" borderId="22" xfId="0" applyFont="1" applyFill="1" applyBorder="1" applyAlignment="1">
      <alignment wrapText="1"/>
    </xf>
    <xf numFmtId="0" fontId="0" fillId="0" borderId="0" xfId="0" applyAlignment="1">
      <alignment wrapText="1"/>
    </xf>
    <xf numFmtId="0" fontId="0" fillId="30" borderId="29" xfId="0" applyFill="1" applyAlignment="1">
      <alignment wrapText="1"/>
    </xf>
  </cellXfs>
  <cellStyles count="3">
    <cellStyle name="Normal" xfId="0" builtinId="0" customBuiltin="1"/>
    <cellStyle name="Hyperlink" xfId="1" builtinId="8" customBuiltin="1"/>
    <cellStyle name="Percent" xfId="2" builtinId="5" customBuiltin="1"/>
  </cellStyles>
  <tableStyles count="0"/>
  <extLst>
    <ext uri="smNativeData">
      <pm:charStyles xmlns:pm="smNativeData" id="1580793424" count="1">
        <pm:charStyle name="Normal" fontId="0" Id="1"/>
      </pm:charStyles>
      <pm:colors xmlns:pm="smNativeData" id="1580793424" count="21">
        <pm:color name="Color 24" rgb="0563C1"/>
        <pm:color name="Color 25" rgb="252525"/>
        <pm:color name="Color 26" rgb="EBEBEB"/>
        <pm:color name="Light Magenta" rgb="FF99CC"/>
        <pm:color name="Color 28" rgb="D6DCE4"/>
        <pm:color name="Color 29" rgb="8497B0"/>
        <pm:color name="Color 30" rgb="333F4F"/>
        <pm:color name="Color 31" rgb="F2F2F2"/>
        <pm:color name="Color 32" rgb="585858"/>
        <pm:color name="Color 33" rgb="E1EFD8"/>
        <pm:color name="Color 34" rgb="B4C6E7"/>
        <pm:color name="Color 35" rgb="BF8F00"/>
        <pm:color name="Color 36" rgb="A8D08C"/>
        <pm:color name="Color 37" rgb="FFD964"/>
        <pm:color name="Color 38" rgb="FFC000"/>
        <pm:color name="Color 39" rgb="EAEAE8"/>
        <pm:color name="Color 40" rgb="F4AF82"/>
        <pm:color name="Color 41" rgb="C65911"/>
        <pm:color name="Color 42" rgb="8EA9DB"/>
        <pm:color name="Color 43" rgb="BFBFBF"/>
        <pm:color name="Color 44" rgb="A6A6A6"/>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anchor="ctr" anchorCtr="1"/>
          <a:lstStyle/>
          <a:p>
            <a:pPr>
              <a:defRPr lang="en-us" sz="1600" b="1" i="0" u="none" strike="noStrike" kern="100">
                <a:solidFill>
                  <a:srgbClr val="000000"/>
                </a:solidFill>
                <a:latin typeface="Calibri Light" charset="0"/>
              </a:defRPr>
            </a:pPr>
            <a:r>
              <a:t>Response Rate (%) </a:t>
            </a:r>
          </a:p>
        </c:rich>
      </c:tx>
      <c:layout/>
      <c:overlay val="0"/>
      <c:spPr>
        <a:noFill/>
        <a:ln w="9525">
          <a:noFill/>
        </a:ln>
      </c:spPr>
    </c:title>
    <c:plotArea>
      <c:layout>
        <c:manualLayout>
          <c:xMode val="edge"/>
          <c:yMode val="edge"/>
          <c:wMode val="factor"/>
          <c:hMode val="factor"/>
          <c:x val="0.085000"/>
          <c:y val="0.185750"/>
          <c:w val="0.899500"/>
          <c:h val="0.596750"/>
        </c:manualLayout>
      </c:layout>
      <c:lineChart>
        <c:grouping val="standard"/>
        <c:ser>
          <c:idx val="0"/>
          <c:order val="0"/>
          <c:tx>
            <c:strRef>
              <c:f>Tracker!$A$3</c:f>
              <c:strCache>
                <c:ptCount val="1"/>
                <c:pt idx="0">
                  <c:v>CSAT - Response Rate (%)</c:v>
                </c:pt>
              </c:strCache>
            </c:strRef>
          </c:tx>
          <c:spPr>
            <a:ln w="19050">
              <a:solidFill>
                <a:srgbClr val="4472C4"/>
              </a:solidFill>
            </a:ln>
          </c:spPr>
          <c:marker>
            <c:symbol val="circle"/>
            <c:size val="5"/>
            <c:spPr>
              <a:solidFill>
                <a:srgbClr val="FFFFFF"/>
              </a:solidFill>
              <a:ln>
                <a:solidFill>
                  <a:srgbClr val="4472C4"/>
                </a:solidFill>
              </a:ln>
            </c:spPr>
          </c:marker>
          <c:dLbls>
            <c:numFmt formatCode="General" sourceLinked="1"/>
            <c:spPr>
              <a:noFill/>
              <a:ln w="9525">
                <a:noFill/>
              </a:ln>
            </c:spPr>
            <c:txPr>
              <a:bodyPr anchor="ctr" anchorCtr="1"/>
              <a:lstStyle/>
              <a:p>
                <a:pPr>
                  <a:defRPr lang="en-us" sz="800" b="0" i="0" u="none" strike="noStrike">
                    <a:solidFill>
                      <a:srgbClr val="3F3F3F"/>
                    </a:solidFill>
                    <a:latin typeface="Calibri" charset="0"/>
                  </a:defRPr>
                </a:pPr>
              </a:p>
            </c:txPr>
            <c:dLblPos val="t"/>
            <c:showLegendKey val="0"/>
            <c:showVal val="1"/>
            <c:showCatName val="0"/>
            <c:showSerName val="0"/>
            <c:showPercent val="0"/>
            <c:showBubbleSize val="0"/>
            <c:showLeaderLines val="0"/>
          </c:dLbls>
          <c:cat>
            <c:numRef>
              <c:f>Tracker!$B$2:$AU$2</c:f>
              <c:numCache>
                <c:formatCode>General</c:formatCode>
                <c:ptCount val="46"/>
                <c:pt idx="0">
                  <c:v>43780</c:v>
                </c:pt>
                <c:pt idx="1">
                  <c:v>43781</c:v>
                </c:pt>
                <c:pt idx="2">
                  <c:v>43782</c:v>
                </c:pt>
                <c:pt idx="3">
                  <c:v>43783</c:v>
                </c:pt>
                <c:pt idx="4">
                  <c:v>43784</c:v>
                </c:pt>
                <c:pt idx="5">
                  <c:v>43785</c:v>
                </c:pt>
                <c:pt idx="6">
                  <c:v>43786</c:v>
                </c:pt>
                <c:pt idx="7">
                  <c:v>43787</c:v>
                </c:pt>
                <c:pt idx="8">
                  <c:v>43788</c:v>
                </c:pt>
                <c:pt idx="9">
                  <c:v>43789</c:v>
                </c:pt>
                <c:pt idx="10">
                  <c:v>43790</c:v>
                </c:pt>
                <c:pt idx="11">
                  <c:v>43791</c:v>
                </c:pt>
                <c:pt idx="12">
                  <c:v>43792</c:v>
                </c:pt>
                <c:pt idx="13">
                  <c:v>43793</c:v>
                </c:pt>
                <c:pt idx="14">
                  <c:v>43794</c:v>
                </c:pt>
                <c:pt idx="15">
                  <c:v>43795</c:v>
                </c:pt>
                <c:pt idx="16">
                  <c:v>43796</c:v>
                </c:pt>
                <c:pt idx="17">
                  <c:v>43797</c:v>
                </c:pt>
                <c:pt idx="18">
                  <c:v>43798</c:v>
                </c:pt>
                <c:pt idx="19">
                  <c:v>43799</c:v>
                </c:pt>
                <c:pt idx="20">
                  <c:v>43800</c:v>
                </c:pt>
                <c:pt idx="21">
                  <c:v>43801</c:v>
                </c:pt>
                <c:pt idx="22">
                  <c:v>43802</c:v>
                </c:pt>
                <c:pt idx="23">
                  <c:v>43803</c:v>
                </c:pt>
                <c:pt idx="24">
                  <c:v>43804</c:v>
                </c:pt>
                <c:pt idx="25">
                  <c:v>43805</c:v>
                </c:pt>
                <c:pt idx="26">
                  <c:v>43806</c:v>
                </c:pt>
                <c:pt idx="27">
                  <c:v>43807</c:v>
                </c:pt>
                <c:pt idx="28">
                  <c:v>43808</c:v>
                </c:pt>
                <c:pt idx="29">
                  <c:v>43809</c:v>
                </c:pt>
                <c:pt idx="30">
                  <c:v>43810</c:v>
                </c:pt>
                <c:pt idx="31">
                  <c:v>43811</c:v>
                </c:pt>
                <c:pt idx="32">
                  <c:v>43812</c:v>
                </c:pt>
                <c:pt idx="33">
                  <c:v>43813</c:v>
                </c:pt>
                <c:pt idx="34">
                  <c:v>43814</c:v>
                </c:pt>
                <c:pt idx="35">
                  <c:v>43815</c:v>
                </c:pt>
                <c:pt idx="36">
                  <c:v>43816</c:v>
                </c:pt>
                <c:pt idx="37">
                  <c:v>43817</c:v>
                </c:pt>
                <c:pt idx="38">
                  <c:v>43818</c:v>
                </c:pt>
                <c:pt idx="39">
                  <c:v>43819</c:v>
                </c:pt>
                <c:pt idx="40">
                  <c:v>43820</c:v>
                </c:pt>
                <c:pt idx="41">
                  <c:v>43821</c:v>
                </c:pt>
                <c:pt idx="42">
                  <c:v>43822</c:v>
                </c:pt>
                <c:pt idx="43">
                  <c:v>43823</c:v>
                </c:pt>
                <c:pt idx="44">
                  <c:v>43824</c:v>
                </c:pt>
                <c:pt idx="45">
                  <c:v>43850</c:v>
                </c:pt>
              </c:numCache>
            </c:numRef>
          </c:cat>
          <c:val>
            <c:numRef>
              <c:f>Tracker!$B$3:$AU$3</c:f>
              <c:numCache>
                <c:formatCode>General</c:formatCode>
                <c:ptCount val="46"/>
                <c:pt idx="0">
                  <c:v>0</c:v>
                </c:pt>
                <c:pt idx="1">
                  <c:v>0.034091</c:v>
                </c:pt>
                <c:pt idx="2">
                  <c:v>0.068182</c:v>
                </c:pt>
                <c:pt idx="3">
                  <c:v>0.068182</c:v>
                </c:pt>
                <c:pt idx="4">
                  <c:v>0.068182</c:v>
                </c:pt>
                <c:pt idx="5">
                  <c:v>0.068182</c:v>
                </c:pt>
                <c:pt idx="6">
                  <c:v>0.068182</c:v>
                </c:pt>
                <c:pt idx="7">
                  <c:v>0.090909</c:v>
                </c:pt>
                <c:pt idx="8">
                  <c:v>0.113636</c:v>
                </c:pt>
                <c:pt idx="9">
                  <c:v>0.136364</c:v>
                </c:pt>
                <c:pt idx="10">
                  <c:v>0.159091</c:v>
                </c:pt>
                <c:pt idx="11">
                  <c:v>0.159091</c:v>
                </c:pt>
                <c:pt idx="12">
                  <c:v>0.193182</c:v>
                </c:pt>
                <c:pt idx="13">
                  <c:v>0.193182</c:v>
                </c:pt>
                <c:pt idx="14">
                  <c:v>0.193182</c:v>
                </c:pt>
                <c:pt idx="15">
                  <c:v>0.204545</c:v>
                </c:pt>
                <c:pt idx="16">
                  <c:v>0.227273</c:v>
                </c:pt>
                <c:pt idx="17">
                  <c:v>0.261364</c:v>
                </c:pt>
                <c:pt idx="18">
                  <c:v>0.261364</c:v>
                </c:pt>
                <c:pt idx="19">
                  <c:v>0.261364</c:v>
                </c:pt>
                <c:pt idx="20">
                  <c:v>0.284091</c:v>
                </c:pt>
                <c:pt idx="21">
                  <c:v>0.284091</c:v>
                </c:pt>
                <c:pt idx="22">
                  <c:v>0.329545</c:v>
                </c:pt>
                <c:pt idx="23">
                  <c:v>0.352273</c:v>
                </c:pt>
                <c:pt idx="24">
                  <c:v>0.363636</c:v>
                </c:pt>
                <c:pt idx="25">
                  <c:v>0.386364</c:v>
                </c:pt>
                <c:pt idx="26">
                  <c:v>0.420455</c:v>
                </c:pt>
                <c:pt idx="27">
                  <c:v>0.420455</c:v>
                </c:pt>
                <c:pt idx="28">
                  <c:v>0.488636</c:v>
                </c:pt>
                <c:pt idx="29">
                  <c:v>0.522727</c:v>
                </c:pt>
                <c:pt idx="30">
                  <c:v>0.522727</c:v>
                </c:pt>
                <c:pt idx="31">
                  <c:v>0.545455</c:v>
                </c:pt>
                <c:pt idx="32">
                  <c:v>0.545455</c:v>
                </c:pt>
                <c:pt idx="33">
                  <c:v>0.545455</c:v>
                </c:pt>
                <c:pt idx="34">
                  <c:v>0.545455</c:v>
                </c:pt>
                <c:pt idx="35">
                  <c:v>0.625000</c:v>
                </c:pt>
                <c:pt idx="36">
                  <c:v>0.625000</c:v>
                </c:pt>
                <c:pt idx="37">
                  <c:v>0.625000</c:v>
                </c:pt>
                <c:pt idx="38">
                  <c:v>0.625000</c:v>
                </c:pt>
                <c:pt idx="39">
                  <c:v>0.625000</c:v>
                </c:pt>
                <c:pt idx="40">
                  <c:v>0.625000</c:v>
                </c:pt>
                <c:pt idx="41">
                  <c:v>0.625000</c:v>
                </c:pt>
                <c:pt idx="42">
                  <c:v>0.636364</c:v>
                </c:pt>
                <c:pt idx="43">
                  <c:v>0.647727</c:v>
                </c:pt>
                <c:pt idx="44">
                  <c:v>0.647727</c:v>
                </c:pt>
                <c:pt idx="45">
                  <c:v>0.659091</c:v>
                </c:pt>
              </c:numCache>
            </c:numRef>
          </c:val>
          <c:smooth val="0"/>
          <c:extLst>
            <c:ext xmlns:sm="smo" uri="smo">
              <sm:meanLine>
                <c:spPr>
                  <a:ln>
                    <a:noFill/>
                  </a:ln>
                </c:spPr>
              </sm:meanLine>
              <sm:minMaxLine>
                <c:spPr>
                  <a:ln>
                    <a:noFill/>
                  </a:ln>
                </c:spPr>
              </sm:minMaxLine>
              <sm:stDevLine>
                <c:spPr>
                  <a:ln>
                    <a:noFill/>
                  </a:ln>
                </c:spPr>
              </sm:stDevLine>
              <sm:trendLine>
                <c:spPr>
                  <a:ln>
                    <a:noFill/>
                  </a:ln>
                </c:spPr>
              </sm:trendLine>
            </c:ext>
          </c:extLst>
        </c:ser>
        <c:dLbls>
          <c:showLegendKey val="0"/>
          <c:showVal val="0"/>
          <c:showCatName val="0"/>
          <c:showSerName val="0"/>
          <c:showPercent val="0"/>
          <c:showBubbleSize val="0"/>
          <c:showLeaderLines val="0"/>
        </c:dLbls>
        <c:marker val="1"/>
        <c:extLst>
          <c:ext xmlns:sm="smo" uri="smo">
            <sm:boxPlot xmlns:sm="smo" val="0"/>
            <sm:turned xmlns:sm="smo" val="0"/>
          </c:ext>
        </c:extLst>
        <c:axId val="10"/>
        <c:axId val="11"/>
      </c:lineChart>
      <c:dateAx>
        <c:axId val="10"/>
        <c:scaling>
          <c:orientation val="minMax"/>
        </c:scaling>
        <c:delete val="0"/>
        <c:axPos val="b"/>
        <c:numFmt formatCode="D\-MMM" sourceLinked="1"/>
        <c:majorTickMark val="out"/>
        <c:minorTickMark val="none"/>
        <c:tickLblPos val="nextTo"/>
        <c:spPr>
          <a:ln w="9525">
            <a:solidFill>
              <a:srgbClr val="D8D8D8"/>
            </a:solidFill>
          </a:ln>
        </c:spPr>
        <c:txPr>
          <a:bodyPr anchor="ctr" anchorCtr="1" rot="4800000"/>
          <a:lstStyle/>
          <a:p>
            <a:pPr>
              <a:defRPr lang="en-us" sz="900" b="0" i="0" u="none" strike="noStrike">
                <a:solidFill>
                  <a:srgbClr val="595959"/>
                </a:solidFill>
                <a:latin typeface="Calibri" charset="0"/>
              </a:defRPr>
            </a:pPr>
          </a:p>
        </c:txPr>
        <c:crossAx val="11"/>
        <c:crosses val="autoZero"/>
        <c:baseTimeUnit val="days"/>
        <c:majorTimeUnit val="days"/>
        <c:minorTimeUnit val="days"/>
      </c:dateAx>
      <c:valAx>
        <c:axId val="11"/>
        <c:scaling>
          <c:orientation val="minMax"/>
          <c:max val="1.000000"/>
        </c:scaling>
        <c:delete val="0"/>
        <c:axPos val="l"/>
        <c:majorGridlines>
          <c:spPr>
            <a:ln w="9525">
              <a:solidFill>
                <a:srgbClr val="D8D8D8"/>
              </a:solidFill>
            </a:ln>
          </c:spPr>
        </c:majorGridlines>
        <c:numFmt formatCode="0%" sourceLinked="1"/>
        <c:majorTickMark val="none"/>
        <c:minorTickMark val="none"/>
        <c:tickLblPos val="nextTo"/>
        <c:spPr>
          <a:ln w="9525">
            <a:noFill/>
          </a:ln>
        </c:spPr>
        <c:txPr>
          <a:bodyPr anchor="ctr" anchorCtr="1" rot="4800000"/>
          <a:lstStyle/>
          <a:p>
            <a:pPr>
              <a:defRPr lang="en-us" sz="900" b="0" i="0" u="none" strike="noStrike">
                <a:solidFill>
                  <a:srgbClr val="595959"/>
                </a:solidFill>
                <a:latin typeface="Calibri" charset="0"/>
              </a:defRPr>
            </a:pPr>
          </a:p>
        </c:txPr>
        <c:crossAx val="10"/>
        <c:crosses val="autoZero"/>
        <c:crossBetween val="between"/>
      </c:valAx>
      <c:spPr>
        <a:pattFill prst="pct5">
          <a:fgClr>
            <a:srgbClr val="F2F2F2"/>
          </a:fgClr>
          <a:bgClr>
            <a:srgbClr val="FFFFFF"/>
          </a:bgClr>
        </a:pattFill>
        <a:ln w="9525">
          <a:noFill/>
        </a:ln>
      </c:spPr>
    </c:plotArea>
    <c:legend>
      <c:legendPos val="b"/>
      <c:layout>
        <c:manualLayout>
          <c:xMode val="edge"/>
          <c:yMode val="edge"/>
          <c:wMode val="factor"/>
          <c:hMode val="factor"/>
          <c:x val="0.347750"/>
          <c:y val="0.927250"/>
          <c:w val="0.318000"/>
          <c:h val="0.062750"/>
        </c:manualLayout>
      </c:layout>
      <c:overlay val="0"/>
      <c:spPr>
        <a:noFill/>
        <a:ln w="9525">
          <a:noFill/>
        </a:ln>
      </c:spPr>
      <c:txPr>
        <a:bodyPr anchor="ctr" anchorCtr="1"/>
        <a:lstStyle/>
        <a:p>
          <a:pPr>
            <a:defRPr lang="en-us" sz="900" b="0" i="0" u="none" strike="noStrike">
              <a:solidFill>
                <a:srgbClr val="595959"/>
              </a:solidFill>
              <a:latin typeface="Calibri" charset="0"/>
            </a:defRPr>
          </a:pPr>
        </a:p>
      </c:txPr>
    </c:legend>
    <c:plotVisOnly val="1"/>
    <c:dispBlanksAs val="gap"/>
  </c:chart>
  <c:spPr>
    <a:solidFill>
      <a:srgbClr val="FFFFFF"/>
    </a:solidFill>
    <a:ln w="9525">
      <a:solidFill>
        <a:srgbClr val="000000"/>
      </a:solidFill>
    </a:ln>
  </c:spPr>
  <c:txPr>
    <a:bodyPr anchor="t" rot="0"/>
    <a:lstStyle/>
    <a:p>
      <a:pPr>
        <a:defRPr lang="en-us" sz="1000" b="0" i="0" u="none" strike="noStrike" kern="100">
          <a:solidFill>
            <a:srgbClr val="000000"/>
          </a:solidFill>
          <a:latin typeface="Calibri" charset="0"/>
        </a:defRPr>
      </a:pPr>
    </a:p>
  </c:txPr>
  <c:extLst>
    <c:ext xmlns:sm="smo" uri="smo">
      <sm:colorScheme xmlns:sm="smo" id="1580793424" val="15"/>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anchor="ctr" anchorCtr="1"/>
          <a:lstStyle/>
          <a:p>
            <a:pPr>
              <a:defRPr lang="en-us" sz="1600" b="1" i="0" u="none" strike="noStrike" kern="100">
                <a:solidFill>
                  <a:srgbClr val="000000"/>
                </a:solidFill>
                <a:latin typeface="Calibri Light" charset="0"/>
              </a:defRPr>
            </a:pPr>
            <a:r>
              <a:t>Satisfaction (%)</a:t>
            </a:r>
          </a:p>
        </c:rich>
      </c:tx>
      <c:layout/>
      <c:overlay val="0"/>
      <c:spPr>
        <a:noFill/>
        <a:ln w="9525">
          <a:noFill/>
        </a:ln>
      </c:spPr>
    </c:title>
    <c:plotArea>
      <c:layout>
        <c:manualLayout>
          <c:xMode val="edge"/>
          <c:yMode val="edge"/>
          <c:wMode val="factor"/>
          <c:hMode val="factor"/>
          <c:x val="0.051250"/>
          <c:y val="0.167250"/>
          <c:w val="0.944250"/>
          <c:h val="0.636250"/>
        </c:manualLayout>
      </c:layout>
      <c:lineChart>
        <c:grouping val="standard"/>
        <c:ser>
          <c:idx val="0"/>
          <c:order val="0"/>
          <c:tx>
            <c:strRef>
              <c:f>Tracker!$A$8</c:f>
              <c:strCache>
                <c:ptCount val="1"/>
                <c:pt idx="0">
                  <c:v>CSAT % (Overall)</c:v>
                </c:pt>
              </c:strCache>
            </c:strRef>
          </c:tx>
          <c:spPr>
            <a:ln w="19050">
              <a:solidFill>
                <a:srgbClr val="AFABAB"/>
              </a:solidFill>
            </a:ln>
          </c:spPr>
          <c:marker>
            <c:symbol val="circle"/>
            <c:size val="5"/>
            <c:spPr>
              <a:solidFill>
                <a:srgbClr val="FFFFFF"/>
              </a:solidFill>
              <a:ln>
                <a:solidFill>
                  <a:srgbClr val="AFABAB"/>
                </a:solidFill>
              </a:ln>
            </c:spPr>
          </c:marker>
          <c:dLbls>
            <c:numFmt formatCode="General" sourceLinked="1"/>
            <c:spPr>
              <a:noFill/>
              <a:ln w="9525">
                <a:noFill/>
              </a:ln>
            </c:spPr>
            <c:txPr>
              <a:bodyPr anchor="ctr" anchorCtr="1"/>
              <a:lstStyle/>
              <a:p>
                <a:pPr>
                  <a:defRPr lang="en-us" sz="800" b="0" i="0" u="none" strike="noStrike">
                    <a:solidFill>
                      <a:srgbClr val="3F3F3F"/>
                    </a:solidFill>
                    <a:latin typeface="Calibri" charset="0"/>
                  </a:defRPr>
                </a:pPr>
              </a:p>
            </c:txPr>
            <c:dLblPos val="t"/>
            <c:showLegendKey val="0"/>
            <c:showVal val="1"/>
            <c:showCatName val="0"/>
            <c:showSerName val="0"/>
            <c:showPercent val="0"/>
            <c:showBubbleSize val="0"/>
            <c:showLeaderLines val="0"/>
          </c:dLbls>
          <c:cat>
            <c:numRef>
              <c:f>Tracker!$B$7:$AU$7</c:f>
              <c:numCache>
                <c:formatCode>General</c:formatCode>
                <c:ptCount val="46"/>
                <c:pt idx="0">
                  <c:v>43780</c:v>
                </c:pt>
                <c:pt idx="1">
                  <c:v>43781</c:v>
                </c:pt>
                <c:pt idx="2">
                  <c:v>43782</c:v>
                </c:pt>
                <c:pt idx="3">
                  <c:v>43783</c:v>
                </c:pt>
                <c:pt idx="4">
                  <c:v>43784</c:v>
                </c:pt>
                <c:pt idx="5">
                  <c:v>43785</c:v>
                </c:pt>
                <c:pt idx="6">
                  <c:v>43786</c:v>
                </c:pt>
                <c:pt idx="7">
                  <c:v>43787</c:v>
                </c:pt>
                <c:pt idx="8">
                  <c:v>43788</c:v>
                </c:pt>
                <c:pt idx="9">
                  <c:v>43789</c:v>
                </c:pt>
                <c:pt idx="10">
                  <c:v>43790</c:v>
                </c:pt>
                <c:pt idx="11">
                  <c:v>43791</c:v>
                </c:pt>
                <c:pt idx="12">
                  <c:v>43792</c:v>
                </c:pt>
                <c:pt idx="13">
                  <c:v>43793</c:v>
                </c:pt>
                <c:pt idx="14">
                  <c:v>43794</c:v>
                </c:pt>
                <c:pt idx="15">
                  <c:v>43795</c:v>
                </c:pt>
                <c:pt idx="16">
                  <c:v>43796</c:v>
                </c:pt>
                <c:pt idx="17">
                  <c:v>43797</c:v>
                </c:pt>
                <c:pt idx="18">
                  <c:v>43798</c:v>
                </c:pt>
                <c:pt idx="19">
                  <c:v>43799</c:v>
                </c:pt>
                <c:pt idx="20">
                  <c:v>43800</c:v>
                </c:pt>
                <c:pt idx="21">
                  <c:v>43801</c:v>
                </c:pt>
                <c:pt idx="22">
                  <c:v>43802</c:v>
                </c:pt>
                <c:pt idx="23">
                  <c:v>43803</c:v>
                </c:pt>
                <c:pt idx="24">
                  <c:v>43804</c:v>
                </c:pt>
                <c:pt idx="25">
                  <c:v>43805</c:v>
                </c:pt>
                <c:pt idx="26">
                  <c:v>43806</c:v>
                </c:pt>
                <c:pt idx="27">
                  <c:v>43807</c:v>
                </c:pt>
                <c:pt idx="28">
                  <c:v>43808</c:v>
                </c:pt>
                <c:pt idx="29">
                  <c:v>43809</c:v>
                </c:pt>
                <c:pt idx="30">
                  <c:v>43810</c:v>
                </c:pt>
                <c:pt idx="31">
                  <c:v>43811</c:v>
                </c:pt>
                <c:pt idx="32">
                  <c:v>43812</c:v>
                </c:pt>
                <c:pt idx="33">
                  <c:v>43813</c:v>
                </c:pt>
                <c:pt idx="34">
                  <c:v>43814</c:v>
                </c:pt>
                <c:pt idx="35">
                  <c:v>43815</c:v>
                </c:pt>
                <c:pt idx="36">
                  <c:v>43816</c:v>
                </c:pt>
                <c:pt idx="37">
                  <c:v>43817</c:v>
                </c:pt>
                <c:pt idx="38">
                  <c:v>43818</c:v>
                </c:pt>
                <c:pt idx="39">
                  <c:v>43819</c:v>
                </c:pt>
                <c:pt idx="40">
                  <c:v>43820</c:v>
                </c:pt>
                <c:pt idx="41">
                  <c:v>43821</c:v>
                </c:pt>
                <c:pt idx="42">
                  <c:v>43822</c:v>
                </c:pt>
                <c:pt idx="43">
                  <c:v>43823</c:v>
                </c:pt>
                <c:pt idx="44">
                  <c:v>43824</c:v>
                </c:pt>
                <c:pt idx="45">
                  <c:v>43850</c:v>
                </c:pt>
              </c:numCache>
            </c:numRef>
          </c:cat>
          <c:val>
            <c:numRef>
              <c:f>Tracker!$B$8:$AU$8</c:f>
              <c:numCache>
                <c:formatCode>General</c:formatCode>
                <c:ptCount val="46"/>
                <c:pt idx="0">
                  <c:v>43850</c:v>
                </c:pt>
                <c:pt idx="1">
                  <c:v>1</c:v>
                </c:pt>
                <c:pt idx="2">
                  <c:v>1</c:v>
                </c:pt>
                <c:pt idx="3">
                  <c:v>1</c:v>
                </c:pt>
                <c:pt idx="4">
                  <c:v>1</c:v>
                </c:pt>
                <c:pt idx="5">
                  <c:v>1</c:v>
                </c:pt>
                <c:pt idx="6">
                  <c:v>1</c:v>
                </c:pt>
                <c:pt idx="7">
                  <c:v>1</c:v>
                </c:pt>
                <c:pt idx="8">
                  <c:v>1</c:v>
                </c:pt>
                <c:pt idx="9">
                  <c:v>0.916667</c:v>
                </c:pt>
                <c:pt idx="10">
                  <c:v>0.928571</c:v>
                </c:pt>
                <c:pt idx="11">
                  <c:v>0.928571</c:v>
                </c:pt>
                <c:pt idx="12">
                  <c:v>0.888889</c:v>
                </c:pt>
                <c:pt idx="13">
                  <c:v>0.888889</c:v>
                </c:pt>
                <c:pt idx="14">
                  <c:v>0.888889</c:v>
                </c:pt>
                <c:pt idx="15">
                  <c:v>0.894737</c:v>
                </c:pt>
                <c:pt idx="16">
                  <c:v>0.904762</c:v>
                </c:pt>
                <c:pt idx="17">
                  <c:v>0.916667</c:v>
                </c:pt>
                <c:pt idx="18">
                  <c:v>0.916667</c:v>
                </c:pt>
                <c:pt idx="19">
                  <c:v>0.916667</c:v>
                </c:pt>
                <c:pt idx="20">
                  <c:v>0.923077</c:v>
                </c:pt>
                <c:pt idx="21">
                  <c:v>0.923077</c:v>
                </c:pt>
                <c:pt idx="22">
                  <c:v>0.933333</c:v>
                </c:pt>
                <c:pt idx="23">
                  <c:v>0.967700</c:v>
                </c:pt>
                <c:pt idx="24">
                  <c:v>0.968800</c:v>
                </c:pt>
                <c:pt idx="25">
                  <c:v>0.970588</c:v>
                </c:pt>
                <c:pt idx="26">
                  <c:v>0.945946</c:v>
                </c:pt>
                <c:pt idx="27">
                  <c:v>0.945946</c:v>
                </c:pt>
                <c:pt idx="28">
                  <c:v>0.953488</c:v>
                </c:pt>
                <c:pt idx="29">
                  <c:v>0.956500</c:v>
                </c:pt>
                <c:pt idx="30">
                  <c:v>0.956500</c:v>
                </c:pt>
                <c:pt idx="31">
                  <c:v>0.958300</c:v>
                </c:pt>
                <c:pt idx="32">
                  <c:v>0.958300</c:v>
                </c:pt>
                <c:pt idx="33">
                  <c:v>0.958300</c:v>
                </c:pt>
                <c:pt idx="34">
                  <c:v>0.958300</c:v>
                </c:pt>
                <c:pt idx="35">
                  <c:v>0.963600</c:v>
                </c:pt>
                <c:pt idx="36">
                  <c:v>0.963600</c:v>
                </c:pt>
                <c:pt idx="37">
                  <c:v>0.963600</c:v>
                </c:pt>
                <c:pt idx="38">
                  <c:v>0.963600</c:v>
                </c:pt>
                <c:pt idx="39">
                  <c:v>0.963600</c:v>
                </c:pt>
                <c:pt idx="40">
                  <c:v>0.963600</c:v>
                </c:pt>
                <c:pt idx="41">
                  <c:v>0.963600</c:v>
                </c:pt>
                <c:pt idx="42">
                  <c:v>0.964300</c:v>
                </c:pt>
                <c:pt idx="43">
                  <c:v>0.964900</c:v>
                </c:pt>
                <c:pt idx="44">
                  <c:v>0.964900</c:v>
                </c:pt>
                <c:pt idx="45">
                  <c:v>0.965500</c:v>
                </c:pt>
              </c:numCache>
            </c:numRef>
          </c:val>
          <c:smooth val="0"/>
          <c:extLst>
            <c:ext xmlns:sm="smo" uri="smo">
              <sm:meanLine>
                <c:spPr>
                  <a:ln>
                    <a:noFill/>
                  </a:ln>
                </c:spPr>
              </sm:meanLine>
              <sm:minMaxLine>
                <c:spPr>
                  <a:ln>
                    <a:noFill/>
                  </a:ln>
                </c:spPr>
              </sm:minMaxLine>
              <sm:stDevLine>
                <c:spPr>
                  <a:ln>
                    <a:noFill/>
                  </a:ln>
                </c:spPr>
              </sm:stDevLine>
              <sm:trendLine>
                <c:spPr>
                  <a:ln>
                    <a:noFill/>
                  </a:ln>
                </c:spPr>
              </sm:trendLine>
            </c:ext>
          </c:extLst>
        </c:ser>
        <c:ser>
          <c:idx val="1"/>
          <c:order val="1"/>
          <c:tx>
            <c:strRef>
              <c:f>Tracker!$A$9</c:f>
              <c:strCache>
                <c:ptCount val="1"/>
                <c:pt idx="0">
                  <c:v>CSAT % (Code Quality)</c:v>
                </c:pt>
              </c:strCache>
            </c:strRef>
          </c:tx>
          <c:spPr>
            <a:ln w="19050">
              <a:solidFill>
                <a:srgbClr val="FFC000"/>
              </a:solidFill>
            </a:ln>
          </c:spPr>
          <c:marker>
            <c:symbol val="circle"/>
            <c:size val="5"/>
            <c:spPr>
              <a:solidFill>
                <a:srgbClr val="FFFFFF"/>
              </a:solidFill>
              <a:ln>
                <a:solidFill>
                  <a:srgbClr val="FFC000"/>
                </a:solidFill>
              </a:ln>
            </c:spPr>
          </c:marker>
          <c:dLbls>
            <c:numFmt formatCode="General" sourceLinked="1"/>
            <c:spPr>
              <a:noFill/>
              <a:ln w="9525">
                <a:noFill/>
              </a:ln>
            </c:spPr>
            <c:txPr>
              <a:bodyPr anchor="ctr" anchorCtr="1"/>
              <a:lstStyle/>
              <a:p>
                <a:pPr>
                  <a:defRPr lang="en-us" sz="800" b="0" i="0" u="none" strike="noStrike">
                    <a:solidFill>
                      <a:srgbClr val="3F3F3F"/>
                    </a:solidFill>
                    <a:latin typeface="Calibri" charset="0"/>
                  </a:defRPr>
                </a:pPr>
              </a:p>
            </c:txPr>
            <c:dLblPos val="b"/>
            <c:showLegendKey val="0"/>
            <c:showVal val="1"/>
            <c:showCatName val="0"/>
            <c:showSerName val="0"/>
            <c:showPercent val="0"/>
            <c:showBubbleSize val="0"/>
            <c:showLeaderLines val="0"/>
          </c:dLbls>
          <c:cat>
            <c:numRef>
              <c:f>Tracker!$B$7:$AU$7</c:f>
              <c:numCache>
                <c:formatCode>General</c:formatCode>
                <c:ptCount val="46"/>
                <c:pt idx="0">
                  <c:v>43780</c:v>
                </c:pt>
                <c:pt idx="1">
                  <c:v>43781</c:v>
                </c:pt>
                <c:pt idx="2">
                  <c:v>43782</c:v>
                </c:pt>
                <c:pt idx="3">
                  <c:v>43783</c:v>
                </c:pt>
                <c:pt idx="4">
                  <c:v>43784</c:v>
                </c:pt>
                <c:pt idx="5">
                  <c:v>43785</c:v>
                </c:pt>
                <c:pt idx="6">
                  <c:v>43786</c:v>
                </c:pt>
                <c:pt idx="7">
                  <c:v>43787</c:v>
                </c:pt>
                <c:pt idx="8">
                  <c:v>43788</c:v>
                </c:pt>
                <c:pt idx="9">
                  <c:v>43789</c:v>
                </c:pt>
                <c:pt idx="10">
                  <c:v>43790</c:v>
                </c:pt>
                <c:pt idx="11">
                  <c:v>43791</c:v>
                </c:pt>
                <c:pt idx="12">
                  <c:v>43792</c:v>
                </c:pt>
                <c:pt idx="13">
                  <c:v>43793</c:v>
                </c:pt>
                <c:pt idx="14">
                  <c:v>43794</c:v>
                </c:pt>
                <c:pt idx="15">
                  <c:v>43795</c:v>
                </c:pt>
                <c:pt idx="16">
                  <c:v>43796</c:v>
                </c:pt>
                <c:pt idx="17">
                  <c:v>43797</c:v>
                </c:pt>
                <c:pt idx="18">
                  <c:v>43798</c:v>
                </c:pt>
                <c:pt idx="19">
                  <c:v>43799</c:v>
                </c:pt>
                <c:pt idx="20">
                  <c:v>43800</c:v>
                </c:pt>
                <c:pt idx="21">
                  <c:v>43801</c:v>
                </c:pt>
                <c:pt idx="22">
                  <c:v>43802</c:v>
                </c:pt>
                <c:pt idx="23">
                  <c:v>43803</c:v>
                </c:pt>
                <c:pt idx="24">
                  <c:v>43804</c:v>
                </c:pt>
                <c:pt idx="25">
                  <c:v>43805</c:v>
                </c:pt>
                <c:pt idx="26">
                  <c:v>43806</c:v>
                </c:pt>
                <c:pt idx="27">
                  <c:v>43807</c:v>
                </c:pt>
                <c:pt idx="28">
                  <c:v>43808</c:v>
                </c:pt>
                <c:pt idx="29">
                  <c:v>43809</c:v>
                </c:pt>
                <c:pt idx="30">
                  <c:v>43810</c:v>
                </c:pt>
                <c:pt idx="31">
                  <c:v>43811</c:v>
                </c:pt>
                <c:pt idx="32">
                  <c:v>43812</c:v>
                </c:pt>
                <c:pt idx="33">
                  <c:v>43813</c:v>
                </c:pt>
                <c:pt idx="34">
                  <c:v>43814</c:v>
                </c:pt>
                <c:pt idx="35">
                  <c:v>43815</c:v>
                </c:pt>
                <c:pt idx="36">
                  <c:v>43816</c:v>
                </c:pt>
                <c:pt idx="37">
                  <c:v>43817</c:v>
                </c:pt>
                <c:pt idx="38">
                  <c:v>43818</c:v>
                </c:pt>
                <c:pt idx="39">
                  <c:v>43819</c:v>
                </c:pt>
                <c:pt idx="40">
                  <c:v>43820</c:v>
                </c:pt>
                <c:pt idx="41">
                  <c:v>43821</c:v>
                </c:pt>
                <c:pt idx="42">
                  <c:v>43822</c:v>
                </c:pt>
                <c:pt idx="43">
                  <c:v>43823</c:v>
                </c:pt>
                <c:pt idx="44">
                  <c:v>43824</c:v>
                </c:pt>
                <c:pt idx="45">
                  <c:v>43850</c:v>
                </c:pt>
              </c:numCache>
            </c:numRef>
          </c:cat>
          <c:val>
            <c:numRef>
              <c:f>Tracker!$B$9:$AU$9</c:f>
              <c:numCache>
                <c:formatCode>General</c:formatCode>
                <c:ptCount val="46"/>
                <c:pt idx="0">
                  <c:v>43850</c:v>
                </c:pt>
                <c:pt idx="1">
                  <c:v>1</c:v>
                </c:pt>
                <c:pt idx="2">
                  <c:v>1</c:v>
                </c:pt>
                <c:pt idx="3">
                  <c:v>1</c:v>
                </c:pt>
                <c:pt idx="4">
                  <c:v>1</c:v>
                </c:pt>
                <c:pt idx="5">
                  <c:v>1</c:v>
                </c:pt>
                <c:pt idx="6">
                  <c:v>1</c:v>
                </c:pt>
                <c:pt idx="7">
                  <c:v>1</c:v>
                </c:pt>
                <c:pt idx="8">
                  <c:v>0.900000</c:v>
                </c:pt>
                <c:pt idx="9">
                  <c:v>0.833333</c:v>
                </c:pt>
                <c:pt idx="10">
                  <c:v>0.857143</c:v>
                </c:pt>
                <c:pt idx="11">
                  <c:v>0.857143</c:v>
                </c:pt>
                <c:pt idx="12">
                  <c:v>0.833333</c:v>
                </c:pt>
                <c:pt idx="13">
                  <c:v>0.833333</c:v>
                </c:pt>
                <c:pt idx="14">
                  <c:v>0.833333</c:v>
                </c:pt>
                <c:pt idx="15">
                  <c:v>0.842105</c:v>
                </c:pt>
                <c:pt idx="16">
                  <c:v>0.857143</c:v>
                </c:pt>
                <c:pt idx="17">
                  <c:v>0.869565</c:v>
                </c:pt>
                <c:pt idx="18">
                  <c:v>0.869565</c:v>
                </c:pt>
                <c:pt idx="19">
                  <c:v>0.869565</c:v>
                </c:pt>
                <c:pt idx="20">
                  <c:v>0.880000</c:v>
                </c:pt>
                <c:pt idx="21">
                  <c:v>0.880000</c:v>
                </c:pt>
                <c:pt idx="22">
                  <c:v>0.857143</c:v>
                </c:pt>
                <c:pt idx="23">
                  <c:v>0.888900</c:v>
                </c:pt>
                <c:pt idx="24">
                  <c:v>0.888900</c:v>
                </c:pt>
                <c:pt idx="25">
                  <c:v>0.896552</c:v>
                </c:pt>
                <c:pt idx="26">
                  <c:v>0.875000</c:v>
                </c:pt>
                <c:pt idx="27">
                  <c:v>0.875000</c:v>
                </c:pt>
                <c:pt idx="28">
                  <c:v>0.885714</c:v>
                </c:pt>
                <c:pt idx="29">
                  <c:v>0.885700</c:v>
                </c:pt>
                <c:pt idx="30">
                  <c:v>0.885700</c:v>
                </c:pt>
                <c:pt idx="31">
                  <c:v>0.891900</c:v>
                </c:pt>
                <c:pt idx="32">
                  <c:v>0.891900</c:v>
                </c:pt>
                <c:pt idx="33">
                  <c:v>0.891900</c:v>
                </c:pt>
                <c:pt idx="34">
                  <c:v>0.891900</c:v>
                </c:pt>
                <c:pt idx="35">
                  <c:v>0.909100</c:v>
                </c:pt>
                <c:pt idx="36">
                  <c:v>0.909100</c:v>
                </c:pt>
                <c:pt idx="37">
                  <c:v>0.909100</c:v>
                </c:pt>
                <c:pt idx="38">
                  <c:v>0.909100</c:v>
                </c:pt>
                <c:pt idx="39">
                  <c:v>0.909100</c:v>
                </c:pt>
                <c:pt idx="40">
                  <c:v>0.909100</c:v>
                </c:pt>
                <c:pt idx="41">
                  <c:v>0.909100</c:v>
                </c:pt>
                <c:pt idx="42">
                  <c:v>0.888900</c:v>
                </c:pt>
                <c:pt idx="43">
                  <c:v>0.891300</c:v>
                </c:pt>
                <c:pt idx="44">
                  <c:v>0.891300</c:v>
                </c:pt>
                <c:pt idx="45">
                  <c:v>0.893600</c:v>
                </c:pt>
              </c:numCache>
            </c:numRef>
          </c:val>
          <c:smooth val="0"/>
          <c:extLst>
            <c:ext xmlns:sm="smo" uri="smo">
              <sm:meanLine>
                <c:spPr>
                  <a:ln>
                    <a:noFill/>
                  </a:ln>
                </c:spPr>
              </sm:meanLine>
              <sm:minMaxLine>
                <c:spPr>
                  <a:ln>
                    <a:noFill/>
                  </a:ln>
                </c:spPr>
              </sm:minMaxLine>
              <sm:stDevLine>
                <c:spPr>
                  <a:ln>
                    <a:noFill/>
                  </a:ln>
                </c:spPr>
              </sm:stDevLine>
              <sm:trendLine>
                <c:spPr>
                  <a:ln>
                    <a:noFill/>
                  </a:ln>
                </c:spPr>
              </sm:trendLine>
            </c:ext>
          </c:extLst>
        </c:ser>
        <c:ser>
          <c:idx val="2"/>
          <c:order val="2"/>
          <c:tx>
            <c:strRef>
              <c:f>Tracker!$A$10</c:f>
              <c:strCache>
                <c:ptCount val="1"/>
                <c:pt idx="0">
                  <c:v>CSAT % (Wtd.)</c:v>
                </c:pt>
              </c:strCache>
            </c:strRef>
          </c:tx>
          <c:spPr>
            <a:ln w="19050">
              <a:solidFill>
                <a:srgbClr val="4472C4"/>
              </a:solidFill>
            </a:ln>
          </c:spPr>
          <c:marker>
            <c:symbol val="circle"/>
            <c:size val="6"/>
            <c:spPr>
              <a:solidFill>
                <a:srgbClr val="FFFFFF"/>
              </a:solidFill>
              <a:ln>
                <a:solidFill>
                  <a:srgbClr val="4472C4"/>
                </a:solidFill>
              </a:ln>
            </c:spPr>
          </c:marker>
          <c:dLbls>
            <c:numFmt formatCode="General" sourceLinked="1"/>
            <c:spPr>
              <a:noFill/>
              <a:ln w="9525">
                <a:noFill/>
              </a:ln>
            </c:spPr>
            <c:txPr>
              <a:bodyPr anchor="ctr" anchorCtr="1"/>
              <a:lstStyle/>
              <a:p>
                <a:pPr>
                  <a:defRPr lang="en-us" sz="800" b="0" i="0" u="none" strike="noStrike">
                    <a:solidFill>
                      <a:srgbClr val="4472C4"/>
                    </a:solidFill>
                    <a:latin typeface="Calibri" charset="0"/>
                  </a:defRPr>
                </a:pPr>
              </a:p>
            </c:txPr>
            <c:dLblPos val="b"/>
            <c:showLegendKey val="0"/>
            <c:showVal val="1"/>
            <c:showCatName val="0"/>
            <c:showSerName val="0"/>
            <c:showPercent val="0"/>
            <c:showBubbleSize val="0"/>
            <c:showLeaderLines val="0"/>
          </c:dLbls>
          <c:cat>
            <c:numRef>
              <c:f>Tracker!$B$7:$AU$7</c:f>
              <c:numCache>
                <c:formatCode>General</c:formatCode>
                <c:ptCount val="46"/>
                <c:pt idx="0">
                  <c:v>43780</c:v>
                </c:pt>
                <c:pt idx="1">
                  <c:v>43781</c:v>
                </c:pt>
                <c:pt idx="2">
                  <c:v>43782</c:v>
                </c:pt>
                <c:pt idx="3">
                  <c:v>43783</c:v>
                </c:pt>
                <c:pt idx="4">
                  <c:v>43784</c:v>
                </c:pt>
                <c:pt idx="5">
                  <c:v>43785</c:v>
                </c:pt>
                <c:pt idx="6">
                  <c:v>43786</c:v>
                </c:pt>
                <c:pt idx="7">
                  <c:v>43787</c:v>
                </c:pt>
                <c:pt idx="8">
                  <c:v>43788</c:v>
                </c:pt>
                <c:pt idx="9">
                  <c:v>43789</c:v>
                </c:pt>
                <c:pt idx="10">
                  <c:v>43790</c:v>
                </c:pt>
                <c:pt idx="11">
                  <c:v>43791</c:v>
                </c:pt>
                <c:pt idx="12">
                  <c:v>43792</c:v>
                </c:pt>
                <c:pt idx="13">
                  <c:v>43793</c:v>
                </c:pt>
                <c:pt idx="14">
                  <c:v>43794</c:v>
                </c:pt>
                <c:pt idx="15">
                  <c:v>43795</c:v>
                </c:pt>
                <c:pt idx="16">
                  <c:v>43796</c:v>
                </c:pt>
                <c:pt idx="17">
                  <c:v>43797</c:v>
                </c:pt>
                <c:pt idx="18">
                  <c:v>43798</c:v>
                </c:pt>
                <c:pt idx="19">
                  <c:v>43799</c:v>
                </c:pt>
                <c:pt idx="20">
                  <c:v>43800</c:v>
                </c:pt>
                <c:pt idx="21">
                  <c:v>43801</c:v>
                </c:pt>
                <c:pt idx="22">
                  <c:v>43802</c:v>
                </c:pt>
                <c:pt idx="23">
                  <c:v>43803</c:v>
                </c:pt>
                <c:pt idx="24">
                  <c:v>43804</c:v>
                </c:pt>
                <c:pt idx="25">
                  <c:v>43805</c:v>
                </c:pt>
                <c:pt idx="26">
                  <c:v>43806</c:v>
                </c:pt>
                <c:pt idx="27">
                  <c:v>43807</c:v>
                </c:pt>
                <c:pt idx="28">
                  <c:v>43808</c:v>
                </c:pt>
                <c:pt idx="29">
                  <c:v>43809</c:v>
                </c:pt>
                <c:pt idx="30">
                  <c:v>43810</c:v>
                </c:pt>
                <c:pt idx="31">
                  <c:v>43811</c:v>
                </c:pt>
                <c:pt idx="32">
                  <c:v>43812</c:v>
                </c:pt>
                <c:pt idx="33">
                  <c:v>43813</c:v>
                </c:pt>
                <c:pt idx="34">
                  <c:v>43814</c:v>
                </c:pt>
                <c:pt idx="35">
                  <c:v>43815</c:v>
                </c:pt>
                <c:pt idx="36">
                  <c:v>43816</c:v>
                </c:pt>
                <c:pt idx="37">
                  <c:v>43817</c:v>
                </c:pt>
                <c:pt idx="38">
                  <c:v>43818</c:v>
                </c:pt>
                <c:pt idx="39">
                  <c:v>43819</c:v>
                </c:pt>
                <c:pt idx="40">
                  <c:v>43820</c:v>
                </c:pt>
                <c:pt idx="41">
                  <c:v>43821</c:v>
                </c:pt>
                <c:pt idx="42">
                  <c:v>43822</c:v>
                </c:pt>
                <c:pt idx="43">
                  <c:v>43823</c:v>
                </c:pt>
                <c:pt idx="44">
                  <c:v>43824</c:v>
                </c:pt>
                <c:pt idx="45">
                  <c:v>43850</c:v>
                </c:pt>
              </c:numCache>
            </c:numRef>
          </c:cat>
          <c:val>
            <c:numRef>
              <c:f>Tracker!$B$10:$AU$10</c:f>
              <c:numCache>
                <c:formatCode>General</c:formatCode>
                <c:ptCount val="46"/>
                <c:pt idx="0">
                  <c:v>43850</c:v>
                </c:pt>
                <c:pt idx="1">
                  <c:v>1</c:v>
                </c:pt>
                <c:pt idx="2">
                  <c:v>1</c:v>
                </c:pt>
                <c:pt idx="3">
                  <c:v>1</c:v>
                </c:pt>
                <c:pt idx="4">
                  <c:v>1</c:v>
                </c:pt>
                <c:pt idx="5">
                  <c:v>1</c:v>
                </c:pt>
                <c:pt idx="6">
                  <c:v>1</c:v>
                </c:pt>
                <c:pt idx="7">
                  <c:v>1</c:v>
                </c:pt>
                <c:pt idx="8">
                  <c:v>1</c:v>
                </c:pt>
                <c:pt idx="9">
                  <c:v>0.929825</c:v>
                </c:pt>
                <c:pt idx="10">
                  <c:v>0.942029</c:v>
                </c:pt>
                <c:pt idx="11">
                  <c:v>0.942029</c:v>
                </c:pt>
                <c:pt idx="12">
                  <c:v>0.892473</c:v>
                </c:pt>
                <c:pt idx="13">
                  <c:v>0.892473</c:v>
                </c:pt>
                <c:pt idx="14">
                  <c:v>0.892473</c:v>
                </c:pt>
                <c:pt idx="15">
                  <c:v>0.898990</c:v>
                </c:pt>
                <c:pt idx="16">
                  <c:v>0.909910</c:v>
                </c:pt>
                <c:pt idx="17">
                  <c:v>0.920000</c:v>
                </c:pt>
                <c:pt idx="18">
                  <c:v>0.920000</c:v>
                </c:pt>
                <c:pt idx="19">
                  <c:v>0.920000</c:v>
                </c:pt>
                <c:pt idx="20">
                  <c:v>0.924242</c:v>
                </c:pt>
                <c:pt idx="21">
                  <c:v>0.924242</c:v>
                </c:pt>
                <c:pt idx="22">
                  <c:v>0.933110</c:v>
                </c:pt>
                <c:pt idx="23">
                  <c:v>0.974300</c:v>
                </c:pt>
                <c:pt idx="24">
                  <c:v>0.975200</c:v>
                </c:pt>
                <c:pt idx="25">
                  <c:v>0.976401</c:v>
                </c:pt>
                <c:pt idx="26">
                  <c:v>0.946667</c:v>
                </c:pt>
                <c:pt idx="27">
                  <c:v>0.946667</c:v>
                </c:pt>
                <c:pt idx="28">
                  <c:v>0.955257</c:v>
                </c:pt>
                <c:pt idx="29">
                  <c:v>0.957400</c:v>
                </c:pt>
                <c:pt idx="30">
                  <c:v>0.957400</c:v>
                </c:pt>
                <c:pt idx="31">
                  <c:v>0.959400</c:v>
                </c:pt>
                <c:pt idx="32">
                  <c:v>0.959400</c:v>
                </c:pt>
                <c:pt idx="33">
                  <c:v>0.959400</c:v>
                </c:pt>
                <c:pt idx="34">
                  <c:v>0.959400</c:v>
                </c:pt>
                <c:pt idx="35">
                  <c:v>0.964900</c:v>
                </c:pt>
                <c:pt idx="36">
                  <c:v>0.964900</c:v>
                </c:pt>
                <c:pt idx="37">
                  <c:v>0.964900</c:v>
                </c:pt>
                <c:pt idx="38">
                  <c:v>0.964900</c:v>
                </c:pt>
                <c:pt idx="39">
                  <c:v>0.964900</c:v>
                </c:pt>
                <c:pt idx="40">
                  <c:v>0.964900</c:v>
                </c:pt>
                <c:pt idx="41">
                  <c:v>0.964900</c:v>
                </c:pt>
                <c:pt idx="42">
                  <c:v>0.965600</c:v>
                </c:pt>
                <c:pt idx="43">
                  <c:v>0.966300</c:v>
                </c:pt>
                <c:pt idx="44">
                  <c:v>0.966300</c:v>
                </c:pt>
                <c:pt idx="45">
                  <c:v>0.966700</c:v>
                </c:pt>
              </c:numCache>
            </c:numRef>
          </c:val>
          <c:smooth val="0"/>
          <c:extLst>
            <c:ext xmlns:sm="smo" uri="smo">
              <sm:meanLine>
                <c:spPr>
                  <a:ln>
                    <a:noFill/>
                  </a:ln>
                </c:spPr>
              </sm:meanLine>
              <sm:minMaxLine>
                <c:spPr>
                  <a:ln>
                    <a:noFill/>
                  </a:ln>
                </c:spPr>
              </sm:minMaxLine>
              <sm:stDevLine>
                <c:spPr>
                  <a:ln>
                    <a:noFill/>
                  </a:ln>
                </c:spPr>
              </sm:stDevLine>
              <sm:trendLine>
                <c:spPr>
                  <a:ln>
                    <a:noFill/>
                  </a:ln>
                </c:spPr>
              </sm:trendLine>
            </c:ext>
          </c:extLst>
        </c:ser>
        <c:dLbls>
          <c:showLegendKey val="0"/>
          <c:showVal val="0"/>
          <c:showCatName val="0"/>
          <c:showSerName val="0"/>
          <c:showPercent val="0"/>
          <c:showBubbleSize val="0"/>
          <c:showLeaderLines val="0"/>
        </c:dLbls>
        <c:marker val="1"/>
        <c:extLst>
          <c:ext xmlns:sm="smo" uri="smo">
            <sm:boxPlot xmlns:sm="smo" val="0"/>
            <sm:turned xmlns:sm="smo" val="0"/>
          </c:ext>
        </c:extLst>
        <c:axId val="10"/>
        <c:axId val="11"/>
      </c:lineChart>
      <c:dateAx>
        <c:axId val="10"/>
        <c:scaling>
          <c:orientation val="minMax"/>
        </c:scaling>
        <c:delete val="0"/>
        <c:axPos val="b"/>
        <c:numFmt formatCode="D\-MMM" sourceLinked="1"/>
        <c:majorTickMark val="out"/>
        <c:minorTickMark val="none"/>
        <c:tickLblPos val="nextTo"/>
        <c:spPr>
          <a:ln w="9525">
            <a:solidFill>
              <a:srgbClr val="D8D8D8"/>
            </a:solidFill>
          </a:ln>
        </c:spPr>
        <c:txPr>
          <a:bodyPr anchor="ctr" anchorCtr="1" rot="4800000"/>
          <a:lstStyle/>
          <a:p>
            <a:pPr>
              <a:defRPr lang="en-us" sz="900" b="0" i="0" u="none" strike="noStrike">
                <a:solidFill>
                  <a:srgbClr val="595959"/>
                </a:solidFill>
                <a:latin typeface="Calibri" charset="0"/>
              </a:defRPr>
            </a:pPr>
          </a:p>
        </c:txPr>
        <c:crossAx val="11"/>
        <c:crosses val="autoZero"/>
        <c:baseTimeUnit val="days"/>
        <c:majorTimeUnit val="days"/>
        <c:minorTimeUnit val="days"/>
      </c:dateAx>
      <c:valAx>
        <c:axId val="11"/>
        <c:scaling>
          <c:orientation val="minMax"/>
          <c:max val="1.000000"/>
        </c:scaling>
        <c:delete val="0"/>
        <c:axPos val="l"/>
        <c:majorGridlines>
          <c:spPr>
            <a:ln w="9525">
              <a:solidFill>
                <a:srgbClr val="D8D8D8"/>
              </a:solidFill>
            </a:ln>
          </c:spPr>
        </c:majorGridlines>
        <c:numFmt formatCode="0%" sourceLinked="0"/>
        <c:majorTickMark val="none"/>
        <c:minorTickMark val="none"/>
        <c:tickLblPos val="nextTo"/>
        <c:spPr>
          <a:ln w="9525">
            <a:noFill/>
          </a:ln>
        </c:spPr>
        <c:txPr>
          <a:bodyPr anchor="ctr" anchorCtr="1" rot="4800000"/>
          <a:lstStyle/>
          <a:p>
            <a:pPr>
              <a:defRPr lang="en-us" sz="900" b="0" i="0" u="none" strike="noStrike">
                <a:solidFill>
                  <a:srgbClr val="595959"/>
                </a:solidFill>
                <a:latin typeface="Calibri" charset="0"/>
              </a:defRPr>
            </a:pPr>
          </a:p>
        </c:txPr>
        <c:crossAx val="10"/>
        <c:crosses val="autoZero"/>
        <c:crossBetween val="between"/>
      </c:valAx>
      <c:spPr>
        <a:pattFill prst="pct5">
          <a:fgClr>
            <a:srgbClr val="F2F2F2"/>
          </a:fgClr>
          <a:bgClr>
            <a:srgbClr val="FFFFFF"/>
          </a:bgClr>
        </a:pattFill>
        <a:ln w="9525">
          <a:noFill/>
        </a:ln>
      </c:spPr>
    </c:plotArea>
    <c:legend>
      <c:legendPos val="b"/>
      <c:layout>
        <c:manualLayout>
          <c:xMode val="edge"/>
          <c:yMode val="edge"/>
          <c:wMode val="factor"/>
          <c:hMode val="factor"/>
          <c:x val="0.119500"/>
          <c:y val="0.919750"/>
          <c:w val="0.880250"/>
          <c:h val="0.080000"/>
        </c:manualLayout>
      </c:layout>
      <c:overlay val="0"/>
      <c:spPr>
        <a:noFill/>
        <a:ln w="9525">
          <a:noFill/>
        </a:ln>
      </c:spPr>
      <c:txPr>
        <a:bodyPr anchor="ctr" anchorCtr="1"/>
        <a:lstStyle/>
        <a:p>
          <a:pPr>
            <a:defRPr lang="en-us" sz="900" b="0" i="0" u="none" strike="noStrike">
              <a:solidFill>
                <a:srgbClr val="595959"/>
              </a:solidFill>
              <a:latin typeface="Calibri" charset="0"/>
            </a:defRPr>
          </a:pPr>
        </a:p>
      </c:txPr>
    </c:legend>
    <c:plotVisOnly val="1"/>
    <c:dispBlanksAs val="gap"/>
  </c:chart>
  <c:spPr>
    <a:solidFill>
      <a:srgbClr val="FFFFFF"/>
    </a:solidFill>
    <a:ln w="9525">
      <a:solidFill>
        <a:srgbClr val="000000"/>
      </a:solidFill>
    </a:ln>
  </c:spPr>
  <c:txPr>
    <a:bodyPr anchor="t" rot="0"/>
    <a:lstStyle/>
    <a:p>
      <a:pPr>
        <a:defRPr lang="en-us" sz="1000" b="0" i="0" u="none" strike="noStrike" kern="100">
          <a:solidFill>
            <a:srgbClr val="000000"/>
          </a:solidFill>
          <a:latin typeface="Calibri" charset="0"/>
        </a:defRPr>
      </a:pPr>
    </a:p>
  </c:txPr>
  <c:extLst>
    <c:ext xmlns:sm="smo" uri="smo">
      <sm:colorScheme xmlns:sm="smo" id="1580793424" val="15"/>
    </c:ext>
  </c:extLst>
</c:chartSpace>
</file>

<file path=xl/drawings/_rels/drawing1.xml.rels><?xml version="1.0" encoding="UTF-8" standalone="yes" ?>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105410</xdr:colOff>
      <xdr:row>14</xdr:row>
      <xdr:rowOff>133350</xdr:rowOff>
    </xdr:from>
    <xdr:to>
      <xdr:col>19</xdr:col>
      <xdr:colOff>1096010</xdr:colOff>
      <xdr:row>32</xdr:row>
      <xdr:rowOff>104775</xdr:rowOff>
    </xdr:to>
    <xdr:grpSp>
      <xdr:nvGrpSpPr>
        <xdr:cNvPr id="2" name="Group 1"/>
        <xdr:cNvGrpSpPr>
          <a:extLst>
            <a:ext uri="smNativeData">
              <pm:smNativeData xmlns:pm="smNativeData" val="SMDATA_5_UP44XhMAAAAlAAAAAQAAAI8BAAAAkAAAAEgAAACQAAAASAAAAAAAAAAAAAAAAAAAABcAAAAUAAAAAAAAAAAAAAD/fwAA/38AAAAAAAAJAAAABAAAAAIbY8IMAAAAEAAAAAAAAAAAAAAAAAAAAAAAAAAhAAAAMAAAACwAAAAOAAAAAQAAALoCNwAgAAAAEwAAACUCUgJ2AQAAcxEAAGh/AAB7FQAAAAAAAA=="/>
            </a:ext>
          </a:extLst>
        </xdr:cNvGrpSpPr>
      </xdr:nvGrpSpPr>
      <xdr:grpSpPr>
        <a:xfrm>
          <a:off x="237490" y="2836545"/>
          <a:ext cx="20711160" cy="3491865"/>
          <a:chOff x="237490" y="2836545"/>
          <a:chExt cx="20711160" cy="3491865"/>
        </a:xfrm>
      </xdr:grpSpPr>
      <xdr:graphicFrame macro="">
        <xdr:nvGraphicFramePr>
          <xdr:cNvPr id="3" name="Chart 2"/>
          <xdr:cNvGraphicFramePr/>
        </xdr:nvGraphicFramePr>
        <xdr:xfrm>
          <a:off x="237490" y="2830830"/>
          <a:ext cx="7847965" cy="3437255"/>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xdr:cNvGraphicFramePr/>
        </xdr:nvGraphicFramePr>
        <xdr:xfrm>
          <a:off x="8192770" y="2830195"/>
          <a:ext cx="6675120" cy="353695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wsDr>
</file>

<file path=xl/theme/theme1.xml><?xml version="1.0" encoding="utf-8"?>
<a:theme xmlns:a="http://schemas.openxmlformats.org/drawingml/2006/main" name="Office Theme">
  <a:themeElements>
    <a:clrScheme name="Office">
      <a:dk1>
        <a:sysClr val="windowText" lastClr="D5D5D5"/>
      </a:dk1>
      <a:lt1>
        <a:sysClr val="window" lastClr="494949"/>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3.xml.rels><?xml version="1.0" encoding="UTF-8" standalone="yes" ?>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
<Relationships xmlns="http://schemas.openxmlformats.org/package/2006/relationships"><Relationship Id="rId1" Type="http://schemas.openxmlformats.org/officeDocument/2006/relationships/hyperlink" Target="mailto:ahyer@mmm.com" TargetMode="External"/><Relationship Id="rId2" Type="http://schemas.openxmlformats.org/officeDocument/2006/relationships/hyperlink" Target="mailto:Louis.Popa@cotiviti.com" TargetMode="External"/><Relationship Id="rId3" Type="http://schemas.openxmlformats.org/officeDocument/2006/relationships/hyperlink" Target="mailto:Faisal.Khalid@inovalon.com" TargetMode="External"/><Relationship Id="rId4" Type="http://schemas.openxmlformats.org/officeDocument/2006/relationships/hyperlink" Target="mailto:Geoff.Charron@ABILITYNetwork.com" TargetMode="External"/><Relationship Id="rId5" Type="http://schemas.openxmlformats.org/officeDocument/2006/relationships/hyperlink" Target="mailto:asmith@mdsol.com" TargetMode="External"/><Relationship Id="rId6" Type="http://schemas.openxmlformats.org/officeDocument/2006/relationships/hyperlink" Target="mailto:bmaqsood@mynexuscare.com" TargetMode="External"/><Relationship Id="rId7" Type="http://schemas.openxmlformats.org/officeDocument/2006/relationships/hyperlink" Target="mailto:HStein@activehealth.net" TargetMode="External"/><Relationship Id="rId8" Type="http://schemas.openxmlformats.org/officeDocument/2006/relationships/hyperlink" Target="mailto:Kasturi.Talapatra@sas.com" TargetMode="External"/><Relationship Id="rId9" Type="http://schemas.openxmlformats.org/officeDocument/2006/relationships/comments" Target="../comments1.xml"/><Relationship Id="rId10" Type="http://schemas.openxmlformats.org/officeDocument/2006/relationships/vmlDrawing" Target="../drawings/vmlDrawing1.vml"/></Relationships>
</file>

<file path=xl/worksheets/_rels/sheet8.xml.rels><?xml version="1.0" encoding="UTF-8" standalone="yes" ?>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B1:L34"/>
  <sheetViews>
    <sheetView showGridLines="0" view="normal" topLeftCell="A2" workbookViewId="0">
      <selection activeCell="F19" sqref="F19"/>
    </sheetView>
  </sheetViews>
  <sheetFormatPr baseColWidth="25" defaultColWidth="26.571429" defaultRowHeight="13"/>
  <cols>
    <col min="1" max="1" width="2.142857" customWidth="1" style="12"/>
    <col min="2" max="2" width="27.571429" customWidth="1" style="12"/>
    <col min="3" max="3" width="10.714286" customWidth="1" style="17"/>
    <col min="4" max="4" width="2.000000" customWidth="1" style="12"/>
    <col min="5" max="5" width="27.571429" customWidth="1" style="12"/>
    <col min="6" max="6" width="12.428571" customWidth="1" style="17"/>
    <col min="7" max="7" width="1.857143" customWidth="1" style="12"/>
    <col min="8" max="8" width="27.571429" customWidth="1" style="12"/>
    <col min="9" max="9" width="11.142857" customWidth="1" style="12"/>
    <col min="10" max="10" width="2.571429" customWidth="1" style="12"/>
    <col min="11" max="11" width="25.714286" customWidth="1" style="12"/>
    <col min="12" max="12" width="7.714286" customWidth="1" style="12"/>
    <col min="13" max="16384" width="26.571429" style="12"/>
  </cols>
  <sheetData>
    <row r="1" spans="2:12">
      <c r="B1" s="57" t="s">
        <v>0</v>
      </c>
      <c r="C1" s="57"/>
      <c r="E1" s="57" t="s">
        <v>1</v>
      </c>
      <c r="F1" s="57"/>
      <c r="H1" s="57" t="s">
        <v>2</v>
      </c>
      <c r="I1" s="57"/>
      <c r="K1" s="57" t="s">
        <v>3</v>
      </c>
      <c r="L1" s="57"/>
    </row>
    <row r="2" spans="2:12" s="13" customFormat="1">
      <c r="B2" s="30" t="s">
        <v>4</v>
      </c>
      <c r="C2" s="10" t="s">
        <v>5</v>
      </c>
      <c r="E2" s="30" t="s">
        <v>4</v>
      </c>
      <c r="F2" s="10" t="s">
        <v>5</v>
      </c>
      <c r="H2" s="30" t="s">
        <v>4</v>
      </c>
      <c r="I2" s="10" t="s">
        <v>5</v>
      </c>
      <c r="K2" s="30" t="s">
        <v>4</v>
      </c>
      <c r="L2" s="10" t="s">
        <v>5</v>
      </c>
    </row>
    <row r="3" spans="2:12" s="13" customFormat="1" ht="19.50" customHeight="1">
      <c r="B3" s="31" t="s">
        <v>6</v>
      </c>
      <c r="C3" s="22">
        <f>C9/C8</f>
        <v>0.965909090909091006</v>
      </c>
      <c r="E3" s="31" t="s">
        <v>6</v>
      </c>
      <c r="F3" s="22">
        <f>F9/F8</f>
        <v>1</v>
      </c>
      <c r="H3" s="31" t="s">
        <v>6</v>
      </c>
      <c r="I3" s="22">
        <f>I9/I8</f>
        <v>1</v>
      </c>
      <c r="K3" s="31" t="s">
        <v>6</v>
      </c>
      <c r="L3" s="22">
        <f>L9/L8</f>
        <v>0.625</v>
      </c>
    </row>
    <row r="4" spans="2:12" s="13" customFormat="1" ht="19.50" customHeight="1">
      <c r="B4" s="31" t="s">
        <v>7</v>
      </c>
      <c r="C4" s="22">
        <f>C10/C8</f>
        <v>0.681818181818182012</v>
      </c>
      <c r="E4" s="31" t="s">
        <v>7</v>
      </c>
      <c r="F4" s="22">
        <f>F10/F8</f>
        <v>0.590909090909091006</v>
      </c>
      <c r="H4" s="31" t="s">
        <v>7</v>
      </c>
      <c r="I4" s="22">
        <f>I10/I8</f>
        <v>0.810344827586206939</v>
      </c>
      <c r="K4" s="31" t="s">
        <v>7</v>
      </c>
      <c r="L4" s="22">
        <f>L10/L8</f>
        <v>0</v>
      </c>
    </row>
    <row r="5" spans="2:12" s="13" customFormat="1" ht="19.50" customHeight="1">
      <c r="B5" s="15" t="s">
        <v>8</v>
      </c>
      <c r="C5" s="23">
        <f>C12/C10</f>
        <v>0.966666666666666963</v>
      </c>
      <c r="E5" s="15" t="s">
        <v>8</v>
      </c>
      <c r="F5" s="23">
        <f>IFERROR(F12/F10,"NA")</f>
        <v>1</v>
      </c>
      <c r="H5" s="15" t="s">
        <v>8</v>
      </c>
      <c r="I5" s="23">
        <f>I12/I10</f>
        <v>0.95744680851063908</v>
      </c>
      <c r="K5" s="15" t="s">
        <v>8</v>
      </c>
      <c r="L5" s="24" t="str">
        <f>IFERROR(L12/L10,"0.0%")</f>
        <v>0.0%</v>
      </c>
    </row>
    <row r="6" spans="2:12" s="13" customFormat="1" ht="19.50" customHeight="1">
      <c r="B6" s="16" t="s">
        <v>9</v>
      </c>
      <c r="C6" s="24">
        <f>C13/C11</f>
        <v>0.895833333333334103</v>
      </c>
      <c r="E6" s="16" t="s">
        <v>9</v>
      </c>
      <c r="F6" s="24">
        <f>IFERROR(F13/F11,"NA")</f>
        <v>1</v>
      </c>
      <c r="H6" s="16" t="s">
        <v>9</v>
      </c>
      <c r="I6" s="24">
        <f>I13/I11</f>
        <v>0.868421052631578938</v>
      </c>
      <c r="K6" s="16" t="s">
        <v>9</v>
      </c>
      <c r="L6" s="24" t="str">
        <f>IFERROR(L13/L11,"NA")</f>
        <v>NA</v>
      </c>
    </row>
    <row r="7" spans="2:12" s="13" customFormat="1">
      <c r="B7" s="16" t="s">
        <v>10</v>
      </c>
      <c r="C7" s="24">
        <f>'Executive Summary1-Responsewise'!D5</f>
        <v>0.967741935483870996</v>
      </c>
      <c r="E7" s="16" t="s">
        <v>10</v>
      </c>
      <c r="F7" s="24">
        <f>'Executive Summary1-Responsewise'!H5</f>
        <v>1</v>
      </c>
      <c r="H7" s="16" t="s">
        <v>10</v>
      </c>
      <c r="I7" s="24">
        <f>'Executive Summary1-Responsewise'!L5</f>
        <v>0.958333333333334103</v>
      </c>
      <c r="K7" s="16" t="s">
        <v>10</v>
      </c>
      <c r="L7" s="24" t="str">
        <f>'Executive Summary1-Responsewise'!O5</f>
        <v>0.0%</v>
      </c>
    </row>
    <row r="8" spans="2:12">
      <c r="B8" s="32" t="s">
        <v>11</v>
      </c>
      <c r="C8" s="21">
        <f>SUM(Details!D3:D86)</f>
        <v>88</v>
      </c>
      <c r="E8" s="32" t="s">
        <v>11</v>
      </c>
      <c r="F8" s="21">
        <f>SUMIF(Details!A3:A86,$E$1,Details!D3:D86)</f>
        <v>22</v>
      </c>
      <c r="H8" s="32" t="s">
        <v>11</v>
      </c>
      <c r="I8" s="21">
        <f>SUMIF(Details!A3:A86,$H$1,Details!D3:D86)</f>
        <v>58</v>
      </c>
      <c r="K8" s="32" t="s">
        <v>11</v>
      </c>
      <c r="L8" s="21">
        <f>SUMIF(Details!A3:A86,$K$1,Details!D3:D86)</f>
        <v>8</v>
      </c>
    </row>
    <row r="9" spans="2:12">
      <c r="B9" s="33" t="s">
        <v>12</v>
      </c>
      <c r="C9" s="21">
        <f>SUM(Details!E3:E86)</f>
        <v>85</v>
      </c>
      <c r="E9" s="33" t="s">
        <v>12</v>
      </c>
      <c r="F9" s="21">
        <f>SUMIF(Details!A3:A86,$E$1,Details!E3:E86)</f>
        <v>22</v>
      </c>
      <c r="H9" s="33" t="s">
        <v>12</v>
      </c>
      <c r="I9" s="21">
        <f>SUMIF(Details!A3:A86,$H$1,Details!E3:E86)</f>
        <v>58</v>
      </c>
      <c r="K9" s="33" t="s">
        <v>12</v>
      </c>
      <c r="L9" s="21">
        <f>SUMIF(Details!A3:A86,$K$1,Details!E3:E86)</f>
        <v>5</v>
      </c>
    </row>
    <row r="10" spans="2:12">
      <c r="B10" s="33" t="s">
        <v>13</v>
      </c>
      <c r="C10" s="21">
        <f>SUM(Details!F3:F86)</f>
        <v>60</v>
      </c>
      <c r="E10" s="33" t="s">
        <v>13</v>
      </c>
      <c r="F10" s="21">
        <f>SUMIF(Details!A3:A86,$E$1,Details!F3:F86)</f>
        <v>13</v>
      </c>
      <c r="H10" s="33" t="s">
        <v>13</v>
      </c>
      <c r="I10" s="21">
        <f>SUMIF(Details!A3:A86,$H$1,Details!F3:F86)</f>
        <v>47</v>
      </c>
      <c r="K10" s="33" t="s">
        <v>13</v>
      </c>
      <c r="L10" s="21">
        <f>SUMIF(Details!A3:A86,$K$1,Details!F3:F86)</f>
        <v>0</v>
      </c>
    </row>
    <row r="11" spans="2:12">
      <c r="B11" s="33" t="s">
        <v>14</v>
      </c>
      <c r="C11" s="21">
        <f>SUM(Details!H3:H86)</f>
        <v>48</v>
      </c>
      <c r="E11" s="33" t="s">
        <v>14</v>
      </c>
      <c r="F11" s="21">
        <f>SUMIF(Details!A3:A86,$E$1,Details!H3:H86)</f>
        <v>10</v>
      </c>
      <c r="H11" s="33" t="s">
        <v>14</v>
      </c>
      <c r="I11" s="21">
        <f>SUMIF(Details!A3:A86,$H$1,Details!H3:H86)</f>
        <v>38</v>
      </c>
      <c r="K11" s="33" t="s">
        <v>14</v>
      </c>
      <c r="L11" s="21">
        <f>SUMIF(Details!A3:A86,$K$1,Details!H3:H86)</f>
        <v>0</v>
      </c>
    </row>
    <row r="12" spans="2:12">
      <c r="B12" s="32" t="s">
        <v>15</v>
      </c>
      <c r="C12" s="21">
        <f>SUM(Details!G3:G86)</f>
        <v>58</v>
      </c>
      <c r="E12" s="32" t="s">
        <v>15</v>
      </c>
      <c r="F12" s="21">
        <f>SUMIF(Details!A3:A86,$E$1,Details!G3:G86)</f>
        <v>13</v>
      </c>
      <c r="H12" s="32" t="s">
        <v>15</v>
      </c>
      <c r="I12" s="21">
        <f>SUMIF(Details!A3:A86,$H$1,Details!G3:G86)</f>
        <v>45</v>
      </c>
      <c r="K12" s="32" t="s">
        <v>15</v>
      </c>
      <c r="L12" s="21">
        <f>SUMIF(Details!A3:A86,$K$1,Details!G3:G86)</f>
        <v>0</v>
      </c>
    </row>
    <row r="13" spans="2:12">
      <c r="B13" s="32" t="s">
        <v>16</v>
      </c>
      <c r="C13" s="21">
        <f>SUM(Details!I3:I86)</f>
        <v>43</v>
      </c>
      <c r="E13" s="32" t="s">
        <v>16</v>
      </c>
      <c r="F13" s="21">
        <f>SUMIF(Details!A3:A86,$E$1,Details!I3:I86)</f>
        <v>10</v>
      </c>
      <c r="H13" s="32" t="s">
        <v>16</v>
      </c>
      <c r="I13" s="21">
        <f>SUMIF(Details!A3:A86,$H$1,Details!I3:I86)</f>
        <v>33</v>
      </c>
      <c r="K13" s="32" t="s">
        <v>16</v>
      </c>
      <c r="L13" s="21">
        <f>SUMIF(Details!A3:A86,$K$1,Details!I3:I86)</f>
        <v>0</v>
      </c>
    </row>
    <row r="15" spans="2:12">
      <c r="B15" s="18"/>
      <c r="C15" s="18"/>
      <c r="D15" s="18"/>
      <c r="E15" s="18"/>
      <c r="F15" s="18"/>
      <c r="G15" s="18"/>
    </row>
    <row r="16" spans="2:12">
      <c r="B16" s="18"/>
      <c r="C16" s="18"/>
      <c r="D16" s="18"/>
      <c r="E16" s="18"/>
      <c r="F16" s="18"/>
      <c r="G16" s="18"/>
    </row>
    <row r="17" spans="2:7">
      <c r="B17" s="18"/>
      <c r="C17" s="18"/>
      <c r="D17" s="18"/>
      <c r="E17" s="18"/>
      <c r="F17" s="18"/>
      <c r="G17" s="18"/>
    </row>
    <row r="18" spans="2:7">
      <c r="B18" s="18"/>
      <c r="C18" s="18"/>
      <c r="D18" s="18"/>
      <c r="E18" s="18"/>
      <c r="F18" s="18"/>
      <c r="G18" s="18"/>
    </row>
    <row r="19" spans="2:7">
      <c r="B19" s="18"/>
      <c r="C19" s="18"/>
      <c r="D19" s="18"/>
      <c r="E19" s="18"/>
      <c r="F19" s="18"/>
      <c r="G19" s="18"/>
    </row>
    <row r="20" spans="2:7">
      <c r="B20" s="18"/>
      <c r="C20" s="18"/>
      <c r="D20" s="18"/>
      <c r="E20" s="18"/>
      <c r="F20" s="18"/>
      <c r="G20" s="18"/>
    </row>
    <row r="21" spans="2:7">
      <c r="B21" s="18"/>
      <c r="C21" s="18"/>
      <c r="D21" s="18"/>
      <c r="E21" s="18"/>
      <c r="F21" s="18"/>
      <c r="G21" s="18"/>
    </row>
    <row r="22" spans="2:7">
      <c r="B22" s="18"/>
      <c r="C22" s="18"/>
      <c r="D22" s="18"/>
      <c r="E22" s="18"/>
      <c r="F22" s="18"/>
      <c r="G22" s="18"/>
    </row>
    <row r="23" spans="2:7">
      <c r="B23" s="18"/>
      <c r="C23" s="18"/>
      <c r="D23" s="18"/>
      <c r="E23" s="18"/>
      <c r="F23" s="18"/>
      <c r="G23" s="18"/>
    </row>
    <row r="24" spans="2:7">
      <c r="B24" s="18"/>
      <c r="C24" s="18"/>
      <c r="D24" s="18"/>
      <c r="E24" s="18"/>
      <c r="F24" s="18"/>
      <c r="G24" s="18"/>
    </row>
    <row r="25" spans="2:7">
      <c r="B25" s="18"/>
      <c r="C25" s="18"/>
      <c r="D25" s="18"/>
      <c r="E25" s="18"/>
      <c r="F25" s="18"/>
      <c r="G25" s="18"/>
    </row>
    <row r="26" spans="2:7">
      <c r="B26" s="18"/>
      <c r="C26" s="18"/>
      <c r="D26" s="18"/>
      <c r="E26" s="18"/>
      <c r="F26" s="18"/>
      <c r="G26" s="18"/>
    </row>
    <row r="27" spans="2:7">
      <c r="B27" s="18"/>
      <c r="C27" s="18"/>
      <c r="D27" s="18"/>
      <c r="E27" s="18"/>
      <c r="F27" s="18"/>
      <c r="G27" s="18"/>
    </row>
    <row r="28" spans="2:7">
      <c r="B28" s="18"/>
      <c r="C28" s="18"/>
      <c r="D28" s="18"/>
      <c r="E28" s="18"/>
      <c r="F28" s="18"/>
      <c r="G28" s="18"/>
    </row>
    <row r="29" spans="2:7">
      <c r="B29" s="18"/>
      <c r="C29" s="18"/>
      <c r="D29" s="18"/>
      <c r="E29" s="18"/>
      <c r="F29" s="18"/>
      <c r="G29" s="18"/>
    </row>
    <row r="30" spans="2:7">
      <c r="B30" s="18"/>
      <c r="C30" s="18"/>
      <c r="D30" s="18"/>
      <c r="E30" s="18"/>
      <c r="F30" s="18"/>
      <c r="G30" s="18"/>
    </row>
    <row r="31" spans="2:7">
      <c r="B31" s="18"/>
      <c r="C31" s="18"/>
      <c r="D31" s="18"/>
      <c r="E31" s="18"/>
      <c r="F31" s="18"/>
      <c r="G31" s="18"/>
    </row>
    <row r="32" spans="2:7">
      <c r="B32" s="18"/>
      <c r="C32" s="18"/>
      <c r="D32" s="18"/>
      <c r="E32" s="18"/>
      <c r="F32" s="18"/>
    </row>
    <row r="33" spans="2:6">
      <c r="B33" s="18"/>
      <c r="C33" s="18"/>
      <c r="D33" s="18"/>
      <c r="E33" s="18"/>
      <c r="F33" s="18"/>
    </row>
    <row r="34" spans="2:6">
      <c r="B34" s="18"/>
      <c r="C34" s="18"/>
      <c r="D34" s="18"/>
      <c r="E34" s="18"/>
      <c r="F34" s="18"/>
    </row>
  </sheetData>
  <mergeCells count="4">
    <mergeCell ref="B1:C1"/>
    <mergeCell ref="E1:F1"/>
    <mergeCell ref="H1:I1"/>
    <mergeCell ref="K1:L1"/>
  </mergeCells>
  <printOptions>
    <extLst>
      <ext uri="smNativeData">
        <pm:pageFlags xmlns:pm="smNativeData" id="1580793424" printRowHead="0" printColHead="0" printHeadLine="0" printFootLine="0" autoHeightHeader="0" autoHeightFooter="0" fitToPageBoth="0"/>
      </ext>
    </extLst>
  </printOptions>
  <pageMargins left="0.700000" right="0.700000" top="0.750000" bottom="0.750000" header="0.300000" footer="0.300000"/>
  <pageSetup paperSize="1" fitToWidth="0" fitToHeight="1"/>
  <headerFooter>
    <extLst>
      <ext uri="smNativeData">
        <pm:header xmlns:pm="smNativeData" id="1580793424" l="56" r="56" t="56" b="56" borderId="0" fillId="0" vertical="0"/>
        <pm:footer xmlns:pm="smNativeData" id="1580793424" l="56" r="56" t="56" b="56" borderId="0" fillId="0" vertical="2"/>
      </ext>
    </extLst>
  </headerFooter>
  <extLst>
    <ext uri="smNativeData">
      <pm:sheetPrefs xmlns:pm="smNativeData" day="1580793424"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B1:L34"/>
  <sheetViews>
    <sheetView showGridLines="0" view="normal" workbookViewId="0">
      <selection activeCell="E15" sqref="E15"/>
    </sheetView>
  </sheetViews>
  <sheetFormatPr baseColWidth="25" defaultColWidth="26.571429" defaultRowHeight="13"/>
  <cols>
    <col min="1" max="1" width="2.571429" customWidth="1" style="12"/>
    <col min="2" max="2" width="27.571429" customWidth="1" style="12"/>
    <col min="3" max="3" width="10.142857" customWidth="1" style="17"/>
    <col min="4" max="4" width="3.142857" customWidth="1" style="12"/>
    <col min="5" max="5" width="27.571429" customWidth="1" style="12"/>
    <col min="6" max="6" width="9.428571" customWidth="1" style="17"/>
    <col min="7" max="7" width="2.857143" customWidth="1" style="12"/>
    <col min="8" max="8" width="27.571429" customWidth="1" style="12"/>
    <col min="9" max="9" width="10.285714" customWidth="1" style="12"/>
    <col min="10" max="10" width="4.285714" customWidth="1" style="12"/>
    <col min="11" max="11" width="27.142857" customWidth="1" style="12"/>
    <col min="12" max="12" width="7.714286" customWidth="1" style="12"/>
    <col min="13" max="16384" width="26.571429" style="12"/>
  </cols>
  <sheetData>
    <row r="1" spans="2:12">
      <c r="B1" s="57" t="s">
        <v>4</v>
      </c>
      <c r="C1" s="57"/>
      <c r="E1" s="57" t="s">
        <v>1</v>
      </c>
      <c r="F1" s="57"/>
      <c r="H1" s="57" t="s">
        <v>2</v>
      </c>
      <c r="I1" s="57"/>
      <c r="K1" s="57" t="s">
        <v>3</v>
      </c>
      <c r="L1" s="57"/>
    </row>
    <row r="2" spans="2:12" s="13" customFormat="1">
      <c r="B2" s="30" t="s">
        <v>4</v>
      </c>
      <c r="C2" s="10" t="s">
        <v>5</v>
      </c>
      <c r="E2" s="30" t="s">
        <v>4</v>
      </c>
      <c r="F2" s="10" t="s">
        <v>5</v>
      </c>
      <c r="H2" s="30" t="s">
        <v>4</v>
      </c>
      <c r="I2" s="10" t="s">
        <v>5</v>
      </c>
      <c r="K2" s="30" t="s">
        <v>4</v>
      </c>
      <c r="L2" s="10" t="s">
        <v>5</v>
      </c>
    </row>
    <row r="3" spans="2:12" s="13" customFormat="1" ht="19.50" customHeight="1">
      <c r="B3" s="31" t="s">
        <v>6</v>
      </c>
      <c r="C3" s="22">
        <f>C9/C8</f>
        <v>0.821428571428571885</v>
      </c>
      <c r="E3" s="31" t="s">
        <v>6</v>
      </c>
      <c r="F3" s="22">
        <f>IFERROR(F9/F8,"NA")</f>
        <v>0.882352941176471006</v>
      </c>
      <c r="H3" s="31" t="s">
        <v>6</v>
      </c>
      <c r="I3" s="22">
        <f>IFERROR(I9/I8,"NA")</f>
        <v>0.830508474576270928</v>
      </c>
      <c r="K3" s="31" t="s">
        <v>6</v>
      </c>
      <c r="L3" s="22">
        <f>IFERROR(L9/L8,"NA")</f>
        <v>0.625</v>
      </c>
    </row>
    <row r="4" spans="2:12" s="13" customFormat="1" ht="19.50" customHeight="1">
      <c r="B4" s="31" t="s">
        <v>7</v>
      </c>
      <c r="C4" s="22">
        <f>C10/C8</f>
        <v>0.63095238095238102</v>
      </c>
      <c r="E4" s="31" t="s">
        <v>7</v>
      </c>
      <c r="F4" s="22">
        <f>IFERROR(F10/F8,"NA")</f>
        <v>0.647058823529412042</v>
      </c>
      <c r="H4" s="31" t="s">
        <v>7</v>
      </c>
      <c r="I4" s="22">
        <f>IFERROR(I10/I8,"NA")</f>
        <v>0.711864406779660985</v>
      </c>
      <c r="K4" s="31" t="s">
        <v>7</v>
      </c>
      <c r="L4" s="22">
        <f>IFERROR(L10/L8,"NA")</f>
        <v>0</v>
      </c>
    </row>
    <row r="5" spans="2:12" s="13" customFormat="1" ht="19.50" customHeight="1">
      <c r="B5" s="15" t="s">
        <v>8</v>
      </c>
      <c r="C5" s="23">
        <f>C12/C10</f>
        <v>0.962264150943395968</v>
      </c>
      <c r="E5" s="15" t="s">
        <v>8</v>
      </c>
      <c r="F5" s="23">
        <f>IFERROR(F12/F10,"NA")</f>
        <v>1</v>
      </c>
      <c r="H5" s="15" t="s">
        <v>8</v>
      </c>
      <c r="I5" s="23">
        <f>IFERROR(I12/I10,"NA")</f>
        <v>0.952380952380952017</v>
      </c>
      <c r="K5" s="15" t="s">
        <v>8</v>
      </c>
      <c r="L5" s="23" t="str">
        <f>IFERROR(L12/L10,"NA")</f>
        <v>NA</v>
      </c>
    </row>
    <row r="6" spans="2:12" s="13" customFormat="1" ht="19.50" customHeight="1">
      <c r="B6" s="16" t="s">
        <v>9</v>
      </c>
      <c r="C6" s="24">
        <f>C13/C11</f>
        <v>0.88095238095238102</v>
      </c>
      <c r="E6" s="16" t="s">
        <v>9</v>
      </c>
      <c r="F6" s="24">
        <f>IFERROR(F13/F11,"NA")</f>
        <v>1</v>
      </c>
      <c r="H6" s="16" t="s">
        <v>9</v>
      </c>
      <c r="I6" s="24">
        <f>IFERROR(I13/I11,"NA")</f>
        <v>0.852941176470588047</v>
      </c>
      <c r="K6" s="16" t="s">
        <v>9</v>
      </c>
      <c r="L6" s="24" t="str">
        <f>IFERROR(L13/L11,"NA")</f>
        <v>NA</v>
      </c>
    </row>
    <row r="7" spans="2:12" ht="5.25" customHeight="1">
      <c r="C7" s="12"/>
      <c r="F7" s="12"/>
    </row>
    <row r="8" spans="2:12">
      <c r="B8" s="32" t="s">
        <v>17</v>
      </c>
      <c r="C8" s="21">
        <f>COUNTA(Details!D3:D86)</f>
        <v>84</v>
      </c>
      <c r="E8" s="32" t="s">
        <v>17</v>
      </c>
      <c r="F8" s="21">
        <f>COUNTIF(Details!A3:A86,E1)</f>
        <v>17</v>
      </c>
      <c r="H8" s="32" t="s">
        <v>17</v>
      </c>
      <c r="I8" s="21">
        <f>COUNTIF(Details!A3:A86,H1)</f>
        <v>59</v>
      </c>
      <c r="K8" s="32" t="s">
        <v>17</v>
      </c>
      <c r="L8" s="21">
        <f>COUNTIF(Details!A3:A86,K1)</f>
        <v>8</v>
      </c>
    </row>
    <row r="9" spans="2:12" s="13" customFormat="1">
      <c r="B9" s="34" t="s">
        <v>18</v>
      </c>
      <c r="C9" s="21">
        <f>_xlfn.COUNTIFS("CSAT Responses_Sep'2019"!R2:R85,"Y")</f>
        <v>69</v>
      </c>
      <c r="E9" s="34" t="s">
        <v>12</v>
      </c>
      <c r="F9" s="21">
        <f>_xlfn.COUNTIFS(Details!A3:A86,E1,"CSAT Responses_Sep'2019"!R2:R85,"Y")</f>
        <v>15</v>
      </c>
      <c r="H9" s="34" t="s">
        <v>12</v>
      </c>
      <c r="I9" s="21">
        <f>_xlfn.COUNTIFS(Details!A3:A86,H1,"CSAT Responses_Sep'2019"!R2:R85,"Y")</f>
        <v>49</v>
      </c>
      <c r="K9" s="34" t="s">
        <v>12</v>
      </c>
      <c r="L9" s="21">
        <f>_xlfn.COUNTIFS(Details!A3:A86,K1,"CSAT Responses_Sep'2019"!R2:R85,"Y")</f>
        <v>5</v>
      </c>
    </row>
    <row r="10" spans="2:12">
      <c r="B10" s="33" t="s">
        <v>13</v>
      </c>
      <c r="C10" s="21">
        <f>COUNTIF(Details!$J$3:$J$86,"&gt;0")</f>
        <v>53</v>
      </c>
      <c r="E10" s="33" t="s">
        <v>13</v>
      </c>
      <c r="F10" s="21">
        <f>_xlfn.COUNTIFS(Details!A3:A86,E1,Details!J3:J86,"&gt;0")</f>
        <v>11</v>
      </c>
      <c r="H10" s="33" t="s">
        <v>13</v>
      </c>
      <c r="I10" s="21">
        <f>_xlfn.COUNTIFS(Details!A3:A86,H1,Details!J3:J86,"&gt;0")</f>
        <v>42</v>
      </c>
      <c r="K10" s="33" t="s">
        <v>13</v>
      </c>
      <c r="L10" s="21">
        <f>_xlfn.COUNTIFS(Details!A3:A86,K1,Details!J3:J86,"&gt;0")</f>
        <v>0</v>
      </c>
    </row>
    <row r="11" spans="2:12">
      <c r="B11" s="33" t="s">
        <v>14</v>
      </c>
      <c r="C11" s="21">
        <f>COUNTIF(Details!$H$3:$H$86,"&gt;0")</f>
        <v>42</v>
      </c>
      <c r="E11" s="33" t="s">
        <v>14</v>
      </c>
      <c r="F11" s="21">
        <f>_xlfn.COUNTIFS(Details!A3:A86,E1,Details!H3:H86,"&gt;0")</f>
        <v>8</v>
      </c>
      <c r="H11" s="33" t="s">
        <v>14</v>
      </c>
      <c r="I11" s="21">
        <f>_xlfn.COUNTIFS(Details!A3:A86,H1,Details!H3:H86,"&gt;0")</f>
        <v>34</v>
      </c>
      <c r="K11" s="33" t="s">
        <v>14</v>
      </c>
      <c r="L11" s="21">
        <f>_xlfn.COUNTIFS(Details!A3:A86,K1,Details!H3:H86,"&gt;0")</f>
        <v>0</v>
      </c>
    </row>
    <row r="12" spans="2:12">
      <c r="B12" s="32" t="s">
        <v>15</v>
      </c>
      <c r="C12" s="21">
        <f>COUNTIF(Details!$K$3:$K$86,"1")</f>
        <v>51</v>
      </c>
      <c r="E12" s="32" t="s">
        <v>15</v>
      </c>
      <c r="F12" s="21">
        <f>_xlfn.COUNTIFS(Details!A3:A86,E1,Details!K3:K86,"&gt;0")</f>
        <v>11</v>
      </c>
      <c r="H12" s="32" t="s">
        <v>15</v>
      </c>
      <c r="I12" s="21">
        <f>_xlfn.COUNTIFS(Details!A3:A86,H1,Details!K3:K86,"&gt;0")</f>
        <v>40</v>
      </c>
      <c r="K12" s="32" t="s">
        <v>15</v>
      </c>
      <c r="L12" s="21">
        <f>_xlfn.COUNTIFS(Details!A3:A86,K1,Details!K3:K86,"&gt;0")</f>
        <v>0</v>
      </c>
    </row>
    <row r="13" spans="2:12">
      <c r="B13" s="32" t="s">
        <v>16</v>
      </c>
      <c r="C13" s="21">
        <f>COUNTIF(Details!$L$3:$L$86,"1")</f>
        <v>37</v>
      </c>
      <c r="E13" s="32" t="s">
        <v>16</v>
      </c>
      <c r="F13" s="21">
        <f>_xlfn.COUNTIFS(Details!A3:A86,E1,Details!L3:L86,"1")</f>
        <v>8</v>
      </c>
      <c r="H13" s="32" t="s">
        <v>16</v>
      </c>
      <c r="I13" s="21">
        <f>_xlfn.COUNTIFS(Details!A3:A86,H1,Details!L3:L86,"1")</f>
        <v>29</v>
      </c>
      <c r="K13" s="32" t="s">
        <v>16</v>
      </c>
      <c r="L13" s="21">
        <f>_xlfn.COUNTIFS(Details!A3:A86,K1,Details!L3:L86,"1")</f>
        <v>0</v>
      </c>
    </row>
    <row r="15" spans="2:12">
      <c r="B15" s="18"/>
      <c r="C15" s="18"/>
      <c r="D15" s="18"/>
      <c r="E15" s="18"/>
      <c r="F15" s="18"/>
      <c r="G15" s="18"/>
    </row>
    <row r="16" spans="2:12">
      <c r="B16" s="18"/>
      <c r="C16" s="18"/>
      <c r="D16" s="18"/>
      <c r="E16" s="18"/>
      <c r="F16" s="18"/>
      <c r="G16" s="18"/>
    </row>
    <row r="17" spans="2:7">
      <c r="B17" s="18"/>
      <c r="C17" s="18"/>
      <c r="D17" s="18"/>
      <c r="E17" s="18"/>
      <c r="F17" s="18"/>
      <c r="G17" s="18"/>
    </row>
    <row r="18" spans="2:7">
      <c r="B18" s="18"/>
      <c r="C18" s="18"/>
      <c r="D18" s="18"/>
      <c r="E18" s="18"/>
      <c r="F18" s="18"/>
      <c r="G18" s="18"/>
    </row>
    <row r="19" spans="2:7">
      <c r="B19" s="18"/>
      <c r="C19" s="18"/>
      <c r="D19" s="18"/>
      <c r="E19" s="18"/>
      <c r="F19" s="18"/>
      <c r="G19" s="18"/>
    </row>
    <row r="20" spans="2:7">
      <c r="B20" s="18"/>
      <c r="C20" s="18"/>
      <c r="D20" s="18"/>
      <c r="E20" s="18"/>
      <c r="F20" s="18"/>
      <c r="G20" s="18"/>
    </row>
    <row r="21" spans="2:7">
      <c r="B21" s="18"/>
      <c r="C21" s="18"/>
      <c r="D21" s="18"/>
      <c r="E21" s="18"/>
      <c r="F21" s="18"/>
      <c r="G21" s="18"/>
    </row>
    <row r="22" spans="2:7">
      <c r="B22" s="18"/>
      <c r="C22" s="18"/>
      <c r="D22" s="18"/>
      <c r="E22" s="18"/>
      <c r="F22" s="18"/>
      <c r="G22" s="18"/>
    </row>
    <row r="23" spans="2:7">
      <c r="B23" s="18"/>
      <c r="C23" s="18"/>
      <c r="D23" s="18"/>
      <c r="E23" s="18"/>
      <c r="F23" s="18"/>
      <c r="G23" s="18"/>
    </row>
    <row r="24" spans="2:7">
      <c r="B24" s="18"/>
      <c r="C24" s="18"/>
      <c r="D24" s="18"/>
      <c r="E24" s="18"/>
      <c r="F24" s="18"/>
      <c r="G24" s="18"/>
    </row>
    <row r="25" spans="2:7">
      <c r="B25" s="18"/>
      <c r="C25" s="18"/>
      <c r="D25" s="18"/>
      <c r="E25" s="18"/>
      <c r="F25" s="18"/>
      <c r="G25" s="18"/>
    </row>
    <row r="26" spans="2:7">
      <c r="B26" s="18"/>
      <c r="C26" s="18"/>
      <c r="D26" s="18"/>
      <c r="E26" s="18"/>
      <c r="F26" s="18"/>
      <c r="G26" s="18"/>
    </row>
    <row r="27" spans="2:7">
      <c r="B27" s="18"/>
      <c r="C27" s="18"/>
      <c r="D27" s="18"/>
      <c r="E27" s="18"/>
      <c r="F27" s="18"/>
      <c r="G27" s="18"/>
    </row>
    <row r="28" spans="2:7">
      <c r="B28" s="18"/>
      <c r="C28" s="18"/>
      <c r="D28" s="18"/>
      <c r="E28" s="18"/>
      <c r="F28" s="18"/>
      <c r="G28" s="18"/>
    </row>
    <row r="29" spans="2:7">
      <c r="B29" s="18"/>
      <c r="C29" s="18"/>
      <c r="D29" s="18"/>
      <c r="E29" s="18"/>
      <c r="F29" s="18"/>
      <c r="G29" s="18"/>
    </row>
    <row r="30" spans="2:7">
      <c r="B30" s="18"/>
      <c r="C30" s="18"/>
      <c r="D30" s="18"/>
      <c r="E30" s="18"/>
      <c r="F30" s="18"/>
      <c r="G30" s="18"/>
    </row>
    <row r="31" spans="2:7">
      <c r="B31" s="18"/>
      <c r="C31" s="18"/>
      <c r="D31" s="18"/>
      <c r="E31" s="18"/>
      <c r="F31" s="18"/>
      <c r="G31" s="18"/>
    </row>
    <row r="32" spans="2:7">
      <c r="B32" s="18"/>
      <c r="C32" s="18"/>
      <c r="D32" s="18"/>
      <c r="E32" s="18"/>
      <c r="F32" s="18"/>
    </row>
    <row r="33" spans="2:6">
      <c r="B33" s="18"/>
      <c r="C33" s="18"/>
      <c r="D33" s="18"/>
      <c r="E33" s="18"/>
      <c r="F33" s="18"/>
    </row>
    <row r="34" spans="2:6">
      <c r="B34" s="18"/>
      <c r="C34" s="18"/>
      <c r="D34" s="18"/>
      <c r="E34" s="18"/>
      <c r="F34" s="18"/>
    </row>
  </sheetData>
  <mergeCells count="4">
    <mergeCell ref="B1:C1"/>
    <mergeCell ref="E1:F1"/>
    <mergeCell ref="H1:I1"/>
    <mergeCell ref="K1:L1"/>
  </mergeCells>
  <printOptions>
    <extLst>
      <ext uri="smNativeData">
        <pm:pageFlags xmlns:pm="smNativeData" id="1580793424" printRowHead="0" printColHead="0" printHeadLine="0" printFootLine="0" autoHeightHeader="0" autoHeightFooter="0" fitToPageBoth="0"/>
      </ext>
    </extLst>
  </printOptions>
  <pageMargins left="0.700000" right="0.700000" top="0.750000" bottom="0.750000" header="0.300000" footer="0.300000"/>
  <pageSetup paperSize="1" fitToWidth="0" fitToHeight="1"/>
  <headerFooter>
    <extLst>
      <ext uri="smNativeData">
        <pm:header xmlns:pm="smNativeData" id="1580793424" l="56" r="56" t="56" b="56" borderId="0" fillId="0" vertical="0"/>
        <pm:footer xmlns:pm="smNativeData" id="1580793424" l="56" r="56" t="56" b="56" borderId="0" fillId="0" vertical="2"/>
      </ext>
    </extLst>
  </headerFooter>
  <extLst>
    <ext uri="smNativeData">
      <pm:sheetPrefs xmlns:pm="smNativeData" day="1580793424"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B1:P34"/>
  <sheetViews>
    <sheetView showGridLines="0" view="normal" topLeftCell="B13" workbookViewId="0">
      <selection activeCell="B35" sqref="B35"/>
    </sheetView>
  </sheetViews>
  <sheetFormatPr baseColWidth="25" defaultColWidth="26.571429" defaultRowHeight="13"/>
  <cols>
    <col min="1" max="1" width="1.857143" customWidth="1" style="12"/>
    <col min="2" max="2" width="27.571429" customWidth="1" style="12"/>
    <col min="3" max="3" width="9.285714" customWidth="1" style="17"/>
    <col min="4" max="4" width="10.714286" customWidth="1" style="17"/>
    <col min="5" max="5" width="2.000000" customWidth="1" style="12"/>
    <col min="6" max="6" width="27.571429" customWidth="1" style="12"/>
    <col min="7" max="7" width="7.714286" customWidth="1" style="17"/>
    <col min="8" max="8" width="10.714286" customWidth="1" style="17"/>
    <col min="9" max="9" width="1.857143" customWidth="1" style="12"/>
    <col min="10" max="10" width="27.571429" customWidth="1" style="12"/>
    <col min="11" max="12" width="10.714286" customWidth="1" style="12"/>
    <col min="13" max="13" width="1.571429" customWidth="1" style="12"/>
    <col min="14" max="14" width="26.571429" style="12"/>
    <col min="15" max="15" width="10.857143" customWidth="1" style="12"/>
    <col min="16" max="16" width="12.142857" customWidth="1" style="12"/>
    <col min="17" max="16384" width="26.571429" style="12"/>
  </cols>
  <sheetData>
    <row r="1" spans="2:16">
      <c r="B1" s="57" t="s">
        <v>4</v>
      </c>
      <c r="C1" s="57"/>
      <c r="D1" s="57"/>
      <c r="F1" s="57" t="s">
        <v>1</v>
      </c>
      <c r="G1" s="57"/>
      <c r="H1" s="57"/>
      <c r="J1" s="57" t="s">
        <v>2</v>
      </c>
      <c r="K1" s="57"/>
      <c r="N1" s="57" t="s">
        <v>3</v>
      </c>
      <c r="O1" s="57"/>
    </row>
    <row r="2" spans="2:16" s="13" customFormat="1">
      <c r="B2" s="30" t="s">
        <v>4</v>
      </c>
      <c r="C2" s="10" t="s">
        <v>5</v>
      </c>
      <c r="D2" s="10" t="s">
        <v>19</v>
      </c>
      <c r="F2" s="30" t="s">
        <v>4</v>
      </c>
      <c r="G2" s="10" t="s">
        <v>5</v>
      </c>
      <c r="H2" s="10" t="s">
        <v>19</v>
      </c>
      <c r="J2" s="30" t="s">
        <v>4</v>
      </c>
      <c r="K2" s="10" t="s">
        <v>5</v>
      </c>
      <c r="L2" s="10" t="s">
        <v>19</v>
      </c>
      <c r="N2" s="30" t="s">
        <v>4</v>
      </c>
      <c r="O2" s="10" t="s">
        <v>5</v>
      </c>
      <c r="P2" s="10" t="s">
        <v>19</v>
      </c>
    </row>
    <row r="3" spans="2:16" s="13" customFormat="1" ht="19.50" customHeight="1">
      <c r="B3" s="31" t="s">
        <v>6</v>
      </c>
      <c r="C3" s="22">
        <f>C9/C8</f>
        <v>0.965909090909091006</v>
      </c>
      <c r="D3" s="19"/>
      <c r="F3" s="31" t="s">
        <v>6</v>
      </c>
      <c r="G3" s="22">
        <f>G9/G8</f>
        <v>1</v>
      </c>
      <c r="H3" s="19"/>
      <c r="J3" s="31" t="s">
        <v>6</v>
      </c>
      <c r="K3" s="22">
        <f>K9/K8</f>
        <v>1</v>
      </c>
      <c r="L3" s="19"/>
      <c r="N3" s="31" t="s">
        <v>6</v>
      </c>
      <c r="O3" s="22">
        <f>O9/O8</f>
        <v>0.625</v>
      </c>
      <c r="P3" s="19"/>
    </row>
    <row r="4" spans="2:16" s="13" customFormat="1" ht="19.50" customHeight="1">
      <c r="B4" s="31" t="s">
        <v>7</v>
      </c>
      <c r="C4" s="22">
        <f>C10/C8</f>
        <v>0.681818181818182012</v>
      </c>
      <c r="D4" s="19"/>
      <c r="F4" s="31" t="s">
        <v>7</v>
      </c>
      <c r="G4" s="22">
        <f>G10/G8</f>
        <v>0.590909090909091006</v>
      </c>
      <c r="H4" s="19"/>
      <c r="J4" s="31" t="s">
        <v>7</v>
      </c>
      <c r="K4" s="22">
        <f>K10/K8</f>
        <v>0.810344827586206939</v>
      </c>
      <c r="L4" s="19"/>
      <c r="N4" s="31" t="s">
        <v>7</v>
      </c>
      <c r="O4" s="22">
        <f>O10/O8</f>
        <v>0</v>
      </c>
      <c r="P4" s="19"/>
    </row>
    <row r="5" spans="2:16" s="13" customFormat="1" ht="19.50" customHeight="1">
      <c r="B5" s="15" t="s">
        <v>8</v>
      </c>
      <c r="C5" s="23">
        <f>C12/C10</f>
        <v>0.966666666666666963</v>
      </c>
      <c r="D5" s="60">
        <f>IFERROR(D12/D10,"NA")</f>
        <v>0.967741935483870996</v>
      </c>
      <c r="F5" s="15" t="s">
        <v>8</v>
      </c>
      <c r="G5" s="23">
        <f>IFERROR(G12/G10,"NA")</f>
        <v>1</v>
      </c>
      <c r="H5" s="14">
        <f>IFERROR(H12/H10,"NA")</f>
        <v>1</v>
      </c>
      <c r="J5" s="15" t="s">
        <v>8</v>
      </c>
      <c r="K5" s="23">
        <f>K12/K10</f>
        <v>0.95744680851063908</v>
      </c>
      <c r="L5" s="14">
        <f>IFERROR(L12/L10,"NA")</f>
        <v>0.958333333333334103</v>
      </c>
      <c r="N5" s="15" t="s">
        <v>8</v>
      </c>
      <c r="O5" s="14" t="str">
        <f>IFERROR(O12/O10,"0.0%")</f>
        <v>0.0%</v>
      </c>
      <c r="P5" s="14" t="str">
        <f>IFERROR(P12/P10,"NA")</f>
        <v>NA</v>
      </c>
    </row>
    <row r="6" spans="2:16" s="13" customFormat="1" ht="19.50" customHeight="1">
      <c r="B6" s="16" t="s">
        <v>9</v>
      </c>
      <c r="C6" s="24">
        <f>C13/C11</f>
        <v>0.895833333333334103</v>
      </c>
      <c r="D6" s="19"/>
      <c r="F6" s="16" t="s">
        <v>9</v>
      </c>
      <c r="G6" s="24">
        <f>IFERROR(G13/G11,"NA")</f>
        <v>1</v>
      </c>
      <c r="H6" s="19"/>
      <c r="J6" s="16" t="s">
        <v>9</v>
      </c>
      <c r="K6" s="24">
        <f>K13/K11</f>
        <v>0.868421052631578938</v>
      </c>
      <c r="L6" s="19"/>
      <c r="N6" s="16" t="s">
        <v>9</v>
      </c>
      <c r="O6" s="14" t="str">
        <f>IFERROR(O13/O11,"0.0%")</f>
        <v>0.0%</v>
      </c>
      <c r="P6" s="19"/>
    </row>
    <row r="7" spans="2:16" ht="5.25" customHeight="1">
      <c r="C7" s="12"/>
      <c r="D7" s="12"/>
      <c r="G7" s="12"/>
      <c r="H7" s="12"/>
    </row>
    <row r="8" spans="2:16">
      <c r="B8" s="32" t="s">
        <v>11</v>
      </c>
      <c r="C8" s="21">
        <f>'Executive Summary'!C8</f>
        <v>88</v>
      </c>
      <c r="D8" s="35"/>
      <c r="F8" s="32" t="s">
        <v>11</v>
      </c>
      <c r="G8" s="21">
        <f>'Executive Summary'!F8</f>
        <v>22</v>
      </c>
      <c r="H8" s="36"/>
      <c r="J8" s="32" t="s">
        <v>11</v>
      </c>
      <c r="K8" s="21">
        <f>'Executive Summary'!I8</f>
        <v>58</v>
      </c>
      <c r="L8" s="36"/>
      <c r="N8" s="32" t="s">
        <v>11</v>
      </c>
      <c r="O8" s="21">
        <f>'Executive Summary'!L8</f>
        <v>8</v>
      </c>
      <c r="P8" s="36"/>
    </row>
    <row r="9" spans="2:16">
      <c r="B9" s="33" t="s">
        <v>12</v>
      </c>
      <c r="C9" s="21">
        <f>'Executive Summary'!C9</f>
        <v>85</v>
      </c>
      <c r="D9" s="35"/>
      <c r="F9" s="33" t="s">
        <v>12</v>
      </c>
      <c r="G9" s="21">
        <f>'Executive Summary'!F9</f>
        <v>22</v>
      </c>
      <c r="H9" s="36"/>
      <c r="J9" s="33" t="s">
        <v>12</v>
      </c>
      <c r="K9" s="21">
        <f>'Executive Summary'!I9</f>
        <v>58</v>
      </c>
      <c r="L9" s="36"/>
      <c r="N9" s="33" t="s">
        <v>12</v>
      </c>
      <c r="O9" s="21">
        <f>'Executive Summary'!L9</f>
        <v>5</v>
      </c>
      <c r="P9" s="36"/>
    </row>
    <row r="10" spans="2:16">
      <c r="B10" s="33" t="s">
        <v>13</v>
      </c>
      <c r="C10" s="21">
        <f>'Executive Summary'!C10</f>
        <v>60</v>
      </c>
      <c r="D10" s="21">
        <f>SUM(Details!N3:N86)</f>
        <v>310</v>
      </c>
      <c r="F10" s="33" t="s">
        <v>13</v>
      </c>
      <c r="G10" s="21">
        <f>'Executive Summary'!F10</f>
        <v>13</v>
      </c>
      <c r="H10" s="21">
        <f>SUMIF(Details!A3:A86,$F$1,Details!N3:N86)</f>
        <v>70</v>
      </c>
      <c r="J10" s="33" t="s">
        <v>13</v>
      </c>
      <c r="K10" s="21">
        <f>'Executive Summary'!I10</f>
        <v>47</v>
      </c>
      <c r="L10" s="21">
        <f>SUMIF(Details!A3:A86,$J$1,Details!N3:N86)</f>
        <v>240</v>
      </c>
      <c r="N10" s="33" t="s">
        <v>13</v>
      </c>
      <c r="O10" s="21">
        <f>'Executive Summary'!L10</f>
        <v>0</v>
      </c>
      <c r="P10" s="21">
        <f>SUMIF(Details!A3:A86,$N$1,Details!N3:N86)</f>
        <v>0</v>
      </c>
    </row>
    <row r="11" spans="2:16">
      <c r="B11" s="33" t="s">
        <v>14</v>
      </c>
      <c r="C11" s="21">
        <f>'Executive Summary'!C11</f>
        <v>48</v>
      </c>
      <c r="D11" s="37"/>
      <c r="F11" s="33" t="s">
        <v>14</v>
      </c>
      <c r="G11" s="21">
        <f>'Executive Summary'!F11</f>
        <v>10</v>
      </c>
      <c r="H11" s="37"/>
      <c r="J11" s="33" t="s">
        <v>14</v>
      </c>
      <c r="K11" s="21">
        <f>'Executive Summary'!I11</f>
        <v>38</v>
      </c>
      <c r="L11" s="37"/>
      <c r="N11" s="33" t="s">
        <v>14</v>
      </c>
      <c r="O11" s="21">
        <f>'Executive Summary'!L11</f>
        <v>0</v>
      </c>
      <c r="P11" s="37"/>
    </row>
    <row r="12" spans="2:16">
      <c r="B12" s="32" t="s">
        <v>15</v>
      </c>
      <c r="C12" s="21">
        <f>'Executive Summary'!C12</f>
        <v>58</v>
      </c>
      <c r="D12" s="21">
        <f>SUM(Details!O3:O86)</f>
        <v>300</v>
      </c>
      <c r="F12" s="32" t="s">
        <v>15</v>
      </c>
      <c r="G12" s="21">
        <f>'Executive Summary'!F12</f>
        <v>13</v>
      </c>
      <c r="H12" s="21">
        <f>SUMIF(Details!A3:A86,$F$1,Details!O3:O86)</f>
        <v>70</v>
      </c>
      <c r="J12" s="32" t="s">
        <v>15</v>
      </c>
      <c r="K12" s="21">
        <f>'Executive Summary'!I12</f>
        <v>45</v>
      </c>
      <c r="L12" s="21">
        <f>SUMIF(Details!A3:A86,$J$1,Details!O3:O86)</f>
        <v>230</v>
      </c>
      <c r="N12" s="32" t="s">
        <v>15</v>
      </c>
      <c r="O12" s="21">
        <f>'Executive Summary'!L12</f>
        <v>0</v>
      </c>
      <c r="P12" s="21">
        <f>SUMIF(Details!A3:A86,$N$1,Details!O3:O86)</f>
        <v>0</v>
      </c>
    </row>
    <row r="13" spans="2:16">
      <c r="B13" s="32" t="s">
        <v>16</v>
      </c>
      <c r="C13" s="21">
        <f>'Executive Summary'!C13</f>
        <v>43</v>
      </c>
      <c r="D13" s="37"/>
      <c r="F13" s="32" t="s">
        <v>16</v>
      </c>
      <c r="G13" s="21">
        <f>'Executive Summary'!F13</f>
        <v>10</v>
      </c>
      <c r="H13" s="37"/>
      <c r="J13" s="32" t="s">
        <v>16</v>
      </c>
      <c r="K13" s="21">
        <f>'Executive Summary'!I13</f>
        <v>33</v>
      </c>
      <c r="L13" s="37"/>
      <c r="N13" s="32" t="s">
        <v>16</v>
      </c>
      <c r="O13" s="21">
        <f>'Executive Summary'!L13</f>
        <v>0</v>
      </c>
      <c r="P13" s="37"/>
    </row>
    <row r="15" spans="2:16">
      <c r="B15" s="18"/>
      <c r="C15" s="18"/>
      <c r="D15" s="18"/>
      <c r="E15" s="18"/>
      <c r="F15" s="18"/>
      <c r="G15" s="18"/>
      <c r="H15" s="18"/>
      <c r="I15" s="18"/>
    </row>
    <row r="16" spans="2:16">
      <c r="B16" s="18"/>
      <c r="C16" s="18"/>
      <c r="D16" s="18"/>
      <c r="E16" s="18"/>
      <c r="F16" s="18"/>
      <c r="G16" s="18"/>
      <c r="H16" s="18"/>
      <c r="I16" s="18"/>
    </row>
    <row r="17" spans="2:9">
      <c r="B17" s="18"/>
      <c r="C17" s="18"/>
      <c r="D17" s="18"/>
      <c r="E17" s="18"/>
      <c r="F17" s="18"/>
      <c r="G17" s="18"/>
      <c r="H17" s="18"/>
      <c r="I17" s="18"/>
    </row>
    <row r="18" spans="2:9">
      <c r="B18" s="18"/>
      <c r="C18" s="18"/>
      <c r="D18" s="18"/>
      <c r="E18" s="18"/>
      <c r="F18" s="18"/>
      <c r="G18" s="18"/>
      <c r="H18" s="18"/>
      <c r="I18" s="18"/>
    </row>
    <row r="19" spans="2:9">
      <c r="B19" s="18"/>
      <c r="C19" s="18"/>
      <c r="D19" s="18"/>
      <c r="E19" s="18"/>
      <c r="F19" s="18"/>
      <c r="G19" s="18"/>
      <c r="H19" s="18"/>
      <c r="I19" s="18"/>
    </row>
    <row r="20" spans="2:9">
      <c r="B20" s="18"/>
      <c r="C20" s="18"/>
      <c r="D20" s="18"/>
      <c r="E20" s="18"/>
      <c r="F20" s="18"/>
      <c r="G20" s="18"/>
      <c r="H20" s="18"/>
      <c r="I20" s="18"/>
    </row>
    <row r="21" spans="2:9">
      <c r="B21" s="18"/>
      <c r="C21" s="18"/>
      <c r="D21" s="18"/>
      <c r="E21" s="18"/>
      <c r="F21" s="18"/>
      <c r="G21" s="18"/>
      <c r="H21" s="18"/>
      <c r="I21" s="18"/>
    </row>
    <row r="22" spans="2:9">
      <c r="B22" s="18"/>
      <c r="C22" s="18"/>
      <c r="D22" s="18"/>
      <c r="E22" s="18"/>
      <c r="F22" s="18"/>
      <c r="G22" s="18"/>
      <c r="H22" s="18"/>
      <c r="I22" s="18"/>
    </row>
    <row r="23" spans="2:9">
      <c r="B23" s="18"/>
      <c r="C23" s="18"/>
      <c r="D23" s="18"/>
      <c r="E23" s="18"/>
      <c r="F23" s="18"/>
      <c r="G23" s="18"/>
      <c r="H23" s="18"/>
      <c r="I23" s="18"/>
    </row>
    <row r="24" spans="2:9">
      <c r="B24" s="18"/>
      <c r="C24" s="18"/>
      <c r="D24" s="18"/>
      <c r="E24" s="18"/>
      <c r="F24" s="18"/>
      <c r="G24" s="18"/>
      <c r="H24" s="18"/>
      <c r="I24" s="18"/>
    </row>
    <row r="25" spans="2:9">
      <c r="B25" s="18"/>
      <c r="C25" s="18"/>
      <c r="D25" s="18"/>
      <c r="E25" s="18"/>
      <c r="F25" s="18"/>
      <c r="G25" s="18"/>
      <c r="H25" s="18"/>
      <c r="I25" s="18"/>
    </row>
    <row r="26" spans="2:9">
      <c r="B26" s="18"/>
      <c r="C26" s="18"/>
      <c r="D26" s="18"/>
      <c r="E26" s="18"/>
      <c r="F26" s="18"/>
      <c r="G26" s="18"/>
      <c r="H26" s="18"/>
      <c r="I26" s="18"/>
    </row>
    <row r="27" spans="2:9">
      <c r="B27" s="18"/>
      <c r="C27" s="18"/>
      <c r="D27" s="18"/>
      <c r="E27" s="18"/>
      <c r="F27" s="18"/>
      <c r="G27" s="18"/>
      <c r="H27" s="18"/>
      <c r="I27" s="18"/>
    </row>
    <row r="28" spans="2:9">
      <c r="B28" s="18"/>
      <c r="C28" s="18"/>
      <c r="D28" s="18"/>
      <c r="E28" s="18"/>
      <c r="F28" s="18"/>
      <c r="G28" s="18"/>
      <c r="H28" s="18"/>
      <c r="I28" s="18"/>
    </row>
    <row r="29" spans="2:9">
      <c r="B29" s="18"/>
      <c r="C29" s="18"/>
      <c r="D29" s="18"/>
      <c r="E29" s="18"/>
      <c r="F29" s="18"/>
      <c r="G29" s="18"/>
      <c r="H29" s="18"/>
      <c r="I29" s="18"/>
    </row>
    <row r="30" spans="2:9">
      <c r="B30" s="18"/>
      <c r="C30" s="18"/>
      <c r="D30" s="18"/>
      <c r="E30" s="18"/>
      <c r="F30" s="18"/>
      <c r="G30" s="18"/>
      <c r="H30" s="18"/>
      <c r="I30" s="18"/>
    </row>
    <row r="31" spans="2:9">
      <c r="B31" s="18"/>
      <c r="C31" s="18"/>
      <c r="D31" s="18"/>
      <c r="E31" s="18"/>
      <c r="F31" s="18"/>
      <c r="G31" s="18"/>
      <c r="H31" s="18"/>
      <c r="I31" s="18"/>
    </row>
    <row r="32" spans="2:9">
      <c r="B32" s="18"/>
      <c r="C32" s="18"/>
      <c r="D32" s="18"/>
      <c r="E32" s="18"/>
      <c r="F32" s="18"/>
      <c r="G32" s="18"/>
      <c r="H32" s="18"/>
    </row>
    <row r="33" spans="2:8">
      <c r="B33" s="18"/>
      <c r="C33" s="18"/>
      <c r="D33" s="18"/>
      <c r="E33" s="18"/>
      <c r="F33" s="18"/>
      <c r="G33" s="18"/>
      <c r="H33" s="18"/>
    </row>
    <row r="34" spans="2:8">
      <c r="B34" s="18"/>
      <c r="C34" s="18"/>
      <c r="D34" s="18"/>
      <c r="E34" s="18"/>
      <c r="F34" s="18"/>
      <c r="G34" s="18"/>
      <c r="H34" s="18"/>
    </row>
  </sheetData>
  <mergeCells count="4">
    <mergeCell ref="B1:C1"/>
    <mergeCell ref="F1:G1"/>
    <mergeCell ref="J1:K1"/>
    <mergeCell ref="N1:O1"/>
  </mergeCells>
  <printOptions>
    <extLst>
      <ext uri="smNativeData">
        <pm:pageFlags xmlns:pm="smNativeData" id="1580793424" printRowHead="0" printColHead="0" printHeadLine="0" printFootLine="0" autoHeightHeader="0" autoHeightFooter="0" fitToPageBoth="0"/>
      </ext>
    </extLst>
  </printOptions>
  <pageMargins left="0.700000" right="0.700000" top="0.750000" bottom="0.750000" header="0.300000" footer="0.300000"/>
  <pageSetup paperSize="1" fitToWidth="0" fitToHeight="1"/>
  <headerFooter>
    <extLst>
      <ext uri="smNativeData">
        <pm:header xmlns:pm="smNativeData" id="1580793424" l="56" r="56" t="56" b="56" borderId="0" fillId="0" vertical="0"/>
        <pm:footer xmlns:pm="smNativeData" id="1580793424" l="56" r="56" t="56" b="56" borderId="0" fillId="0" vertical="2"/>
      </ext>
    </extLst>
  </headerFooter>
  <drawing r:id="rId1"/>
  <extLst>
    <ext uri="smNativeData">
      <pm:sheetPrefs xmlns:pm="smNativeData" day="1580793424"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P87"/>
  <sheetViews>
    <sheetView showGridLines="0" view="normal" workbookViewId="0">
      <pane xSplit="3" ySplit="2" topLeftCell="D12" activePane="bottomRight" state="frozen"/>
      <selection pane="bottomRight" activeCell="K19" sqref="K19"/>
    </sheetView>
  </sheetViews>
  <sheetFormatPr defaultRowHeight="15.40"/>
  <cols>
    <col min="1" max="1" width="8.000000" customWidth="1"/>
    <col min="2" max="2" width="21.428571" customWidth="1"/>
    <col min="3" max="3" width="25.000000" customWidth="1"/>
    <col min="4" max="4" width="9.428571" customWidth="1"/>
    <col min="5" max="5" width="7.285714" customWidth="1" style="7"/>
    <col min="6" max="6" width="8.857143" customWidth="1" style="7"/>
    <col min="7" max="7" width="9.000000" customWidth="1"/>
    <col min="8" max="8" width="8.857143" customWidth="1"/>
    <col min="9" max="9" width="11.142857" customWidth="1"/>
    <col min="10" max="10" width="9.571429" customWidth="1"/>
    <col min="11" max="12" width="9.857143" customWidth="1"/>
    <col min="13" max="13" width="8.571429" customWidth="1"/>
    <col min="14" max="14" width="7.714286" customWidth="1"/>
    <col min="15" max="15" width="7.428571" customWidth="1"/>
    <col min="16" max="16" width="8.571429" customWidth="1"/>
    <col min="17" max="17" width="3.428571" customWidth="1"/>
  </cols>
  <sheetData>
    <row r="1" spans="1:11">
      <c r="A1" s="105" t="s">
        <v>5</v>
      </c>
      <c r="B1" s="105"/>
      <c r="C1" s="105"/>
      <c r="D1" s="105"/>
      <c r="E1" s="105"/>
      <c r="F1" s="105"/>
      <c r="G1" s="20"/>
      <c r="H1" s="20"/>
      <c r="I1" s="20"/>
      <c r="J1" s="20"/>
      <c r="K1" s="20"/>
    </row>
    <row r="2" spans="1:16">
      <c r="A2" s="11" t="s">
        <v>20</v>
      </c>
      <c r="B2" s="11" t="s">
        <v>21</v>
      </c>
      <c r="C2" s="11" t="s">
        <v>22</v>
      </c>
      <c r="D2" s="11" t="s">
        <v>23</v>
      </c>
      <c r="E2" s="11" t="s">
        <v>24</v>
      </c>
      <c r="F2" s="11" t="s">
        <v>25</v>
      </c>
      <c r="G2" s="11" t="s">
        <v>15</v>
      </c>
      <c r="H2" s="11" t="s">
        <v>26</v>
      </c>
      <c r="I2" s="11" t="s">
        <v>16</v>
      </c>
      <c r="J2" s="11" t="s">
        <v>7</v>
      </c>
      <c r="K2" s="11" t="s">
        <v>8</v>
      </c>
      <c r="L2" s="3" t="s">
        <v>9</v>
      </c>
      <c r="M2" s="3" t="s">
        <v>27</v>
      </c>
      <c r="N2" s="3" t="s">
        <v>28</v>
      </c>
      <c r="O2" s="3" t="s">
        <v>29</v>
      </c>
      <c r="P2" s="3" t="s">
        <v>30</v>
      </c>
    </row>
    <row r="3" spans="1:16">
      <c r="A3" s="5" t="s">
        <v>2</v>
      </c>
      <c r="B3" s="4" t="s">
        <v>31</v>
      </c>
      <c r="C3" s="4" t="s">
        <v>32</v>
      </c>
      <c r="D3" s="6">
        <f>SUMIF("CSAT Responses_Sep'2019"!C:C,Details!C3,"CSAT Responses_Sep'2019"!Q:Q)</f>
        <v>1</v>
      </c>
      <c r="E3" s="6">
        <f>SUMIF("CSAT Responses_Sep'2019"!C:C,Details!C3,"CSAT Responses_Sep'2019"!S:S)</f>
        <v>1</v>
      </c>
      <c r="F3" s="6">
        <f>SUMIF("CSAT Responses_Sep'2019"!C:C,Details!C3,"CSAT Responses_Sep'2019"!T:T)</f>
        <v>1</v>
      </c>
      <c r="G3" s="6">
        <f>SUMIF("CSAT Responses_Sep'2019"!C:C,Details!C3,"CSAT Responses_Sep'2019"!V:V)</f>
        <v>1</v>
      </c>
      <c r="H3" s="6">
        <f>VLOOKUP(C3,"CSAT Responses_Sep'2019"!C:X,21,)</f>
        <v>1</v>
      </c>
      <c r="I3" s="8">
        <f>VLOOKUP(C3,"CSAT Responses_Sep'2019"!C:X,22,)</f>
        <v>1</v>
      </c>
      <c r="J3" s="9">
        <f>IFERROR(F3/E3,"")</f>
        <v>1</v>
      </c>
      <c r="K3" s="9">
        <f>IFERROR(G3/F3,"")</f>
        <v>1</v>
      </c>
      <c r="L3" s="9">
        <f>IF(I3="NA","NA",IFERROR(I3/H3,""))</f>
        <v>1</v>
      </c>
      <c r="M3" s="8">
        <f>VLOOKUP(C3,"CSAT Responses_Sep'2019"!C:AA,25,0)</f>
        <v>4</v>
      </c>
      <c r="N3" s="8">
        <f>IFERROR(M3*F3,"")</f>
        <v>4</v>
      </c>
      <c r="O3" s="8">
        <f>IFERROR(M3*G3,"")</f>
        <v>4</v>
      </c>
      <c r="P3" s="9">
        <f>IFERROR(O3/N3,"")</f>
        <v>1</v>
      </c>
    </row>
    <row r="4" spans="1:16">
      <c r="A4" s="5" t="s">
        <v>1</v>
      </c>
      <c r="B4" s="4" t="s">
        <v>33</v>
      </c>
      <c r="C4" s="4" t="s">
        <v>34</v>
      </c>
      <c r="D4" s="6">
        <f>SUMIF("CSAT Responses_Sep'2019"!C:C,Details!C4,"CSAT Responses_Sep'2019"!Q:Q)</f>
        <v>1</v>
      </c>
      <c r="E4" s="6">
        <f>SUMIF("CSAT Responses_Sep'2019"!C:C,Details!C4,"CSAT Responses_Sep'2019"!S:S)</f>
        <v>1</v>
      </c>
      <c r="F4" s="6">
        <f>SUMIF("CSAT Responses_Sep'2019"!C:C,Details!C4,"CSAT Responses_Sep'2019"!T:T)</f>
        <v>1</v>
      </c>
      <c r="G4" s="6">
        <f>SUMIF("CSAT Responses_Sep'2019"!C:C,Details!C4,"CSAT Responses_Sep'2019"!V:V)</f>
        <v>1</v>
      </c>
      <c r="H4" s="6">
        <f>VLOOKUP(C4,"CSAT Responses_Sep'2019"!C:X,21,)</f>
        <v>0</v>
      </c>
      <c r="I4" s="8">
        <f>VLOOKUP(C4,"CSAT Responses_Sep'2019"!C:X,22,)</f>
        <v>0</v>
      </c>
      <c r="J4" s="9">
        <f>IFERROR(F4/E4,"")</f>
        <v>1</v>
      </c>
      <c r="K4" s="9">
        <f>IFERROR(G4/F4,"")</f>
        <v>1</v>
      </c>
      <c r="L4" s="9" t="str">
        <f>IF(I4="NA","NA",IFERROR(I4/H4,""))</f>
        <v/>
      </c>
      <c r="M4" s="8">
        <f>VLOOKUP(C4,"CSAT Responses_Sep'2019"!C:AA,25,0)</f>
        <v>6</v>
      </c>
      <c r="N4" s="8">
        <f>IFERROR(M4*F4,"")</f>
        <v>6</v>
      </c>
      <c r="O4" s="8">
        <f>IFERROR(M4*G4,"")</f>
        <v>6</v>
      </c>
      <c r="P4" s="9">
        <f>IFERROR(O4/N4,"")</f>
        <v>1</v>
      </c>
    </row>
    <row r="5" spans="1:16">
      <c r="A5" s="5" t="s">
        <v>1</v>
      </c>
      <c r="B5" s="4" t="s">
        <v>33</v>
      </c>
      <c r="C5" s="4" t="s">
        <v>35</v>
      </c>
      <c r="D5" s="6">
        <f>SUMIF("CSAT Responses_Sep'2019"!C:C,Details!C5,"CSAT Responses_Sep'2019"!Q:Q)</f>
        <v>2</v>
      </c>
      <c r="E5" s="6">
        <f>SUMIF("CSAT Responses_Sep'2019"!C:C,Details!C5,"CSAT Responses_Sep'2019"!S:S)</f>
        <v>2</v>
      </c>
      <c r="F5" s="6">
        <f>SUMIF("CSAT Responses_Sep'2019"!C:C,Details!C5,"CSAT Responses_Sep'2019"!T:T)</f>
        <v>1</v>
      </c>
      <c r="G5" s="6">
        <f>SUMIF("CSAT Responses_Sep'2019"!C:C,Details!C5,"CSAT Responses_Sep'2019"!V:V)</f>
        <v>1</v>
      </c>
      <c r="H5" s="6">
        <f>VLOOKUP(C5,"CSAT Responses_Sep'2019"!C:X,21,)</f>
        <v>0</v>
      </c>
      <c r="I5" s="8">
        <f>VLOOKUP(C5,"CSAT Responses_Sep'2019"!C:X,22,)</f>
        <v>0</v>
      </c>
      <c r="J5" s="9">
        <f>IFERROR(F5/E5,"")</f>
        <v>0.5</v>
      </c>
      <c r="K5" s="9">
        <f>IFERROR(G5/F5,"")</f>
        <v>1</v>
      </c>
      <c r="L5" s="9" t="str">
        <f>IF(I5="NA","NA",IFERROR(I5/H5,""))</f>
        <v/>
      </c>
      <c r="M5" s="8">
        <f>VLOOKUP(C5,"CSAT Responses_Sep'2019"!C:AA,25,0)</f>
        <v>6</v>
      </c>
      <c r="N5" s="8">
        <f>IFERROR(M5*F5,"")</f>
        <v>6</v>
      </c>
      <c r="O5" s="8">
        <f>IFERROR(M5*G5,"")</f>
        <v>6</v>
      </c>
      <c r="P5" s="9">
        <f>IFERROR(O5/N5,"")</f>
        <v>1</v>
      </c>
    </row>
    <row r="6" spans="1:16">
      <c r="A6" s="5" t="s">
        <v>1</v>
      </c>
      <c r="B6" s="4" t="s">
        <v>33</v>
      </c>
      <c r="C6" s="4" t="s">
        <v>36</v>
      </c>
      <c r="D6" s="6">
        <f>SUMIF("CSAT Responses_Sep'2019"!C:C,Details!C6,"CSAT Responses_Sep'2019"!Q:Q)</f>
        <v>1</v>
      </c>
      <c r="E6" s="6">
        <f>SUMIF("CSAT Responses_Sep'2019"!C:C,Details!C6,"CSAT Responses_Sep'2019"!S:S)</f>
        <v>1</v>
      </c>
      <c r="F6" s="6">
        <f>SUMIF("CSAT Responses_Sep'2019"!C:C,Details!C6,"CSAT Responses_Sep'2019"!T:T)</f>
        <v>1</v>
      </c>
      <c r="G6" s="6">
        <f>SUMIF("CSAT Responses_Sep'2019"!C:C,Details!C6,"CSAT Responses_Sep'2019"!V:V)</f>
        <v>1</v>
      </c>
      <c r="H6" s="6">
        <f>VLOOKUP(C6,"CSAT Responses_Sep'2019"!C:X,21,)</f>
        <v>1</v>
      </c>
      <c r="I6" s="8">
        <f>VLOOKUP(C6,"CSAT Responses_Sep'2019"!C:X,22,)</f>
        <v>1</v>
      </c>
      <c r="J6" s="9">
        <f>IFERROR(F6/E6,"")</f>
        <v>1</v>
      </c>
      <c r="K6" s="9">
        <f>IFERROR(G6/F6,"")</f>
        <v>1</v>
      </c>
      <c r="L6" s="9">
        <f>IF(I6="NA","NA",IFERROR(I6/H6,""))</f>
        <v>1</v>
      </c>
      <c r="M6" s="8">
        <f>VLOOKUP(C6,"CSAT Responses_Sep'2019"!C:AA,25,0)</f>
        <v>6</v>
      </c>
      <c r="N6" s="8">
        <f>IFERROR(M6*F6,"")</f>
        <v>6</v>
      </c>
      <c r="O6" s="8">
        <f>IFERROR(M6*G6,"")</f>
        <v>6</v>
      </c>
      <c r="P6" s="9">
        <f>IFERROR(O6/N6,"")</f>
        <v>1</v>
      </c>
    </row>
    <row r="7" spans="1:16">
      <c r="A7" s="5" t="s">
        <v>1</v>
      </c>
      <c r="B7" s="4" t="s">
        <v>33</v>
      </c>
      <c r="C7" s="4" t="s">
        <v>37</v>
      </c>
      <c r="D7" s="6">
        <f>SUMIF("CSAT Responses_Sep'2019"!C:C,Details!C7,"CSAT Responses_Sep'2019"!Q:Q)</f>
        <v>1</v>
      </c>
      <c r="E7" s="6">
        <f>SUMIF("CSAT Responses_Sep'2019"!C:C,Details!C7,"CSAT Responses_Sep'2019"!S:S)</f>
        <v>1</v>
      </c>
      <c r="F7" s="6">
        <f>SUMIF("CSAT Responses_Sep'2019"!C:C,Details!C7,"CSAT Responses_Sep'2019"!T:T)</f>
        <v>1</v>
      </c>
      <c r="G7" s="6">
        <f>SUMIF("CSAT Responses_Sep'2019"!C:C,Details!C7,"CSAT Responses_Sep'2019"!V:V)</f>
        <v>1</v>
      </c>
      <c r="H7" s="6">
        <f>VLOOKUP(C7,"CSAT Responses_Sep'2019"!C:X,21,)</f>
        <v>1</v>
      </c>
      <c r="I7" s="8">
        <f>VLOOKUP(C7,"CSAT Responses_Sep'2019"!C:X,22,)</f>
        <v>1</v>
      </c>
      <c r="J7" s="9">
        <f>IFERROR(F7/E7,"")</f>
        <v>1</v>
      </c>
      <c r="K7" s="9">
        <f>IFERROR(G7/F7,"")</f>
        <v>1</v>
      </c>
      <c r="L7" s="9">
        <f>IF(I7="NA","NA",IFERROR(I7/H7,""))</f>
        <v>1</v>
      </c>
      <c r="M7" s="8">
        <f>VLOOKUP(C7,"CSAT Responses_Sep'2019"!C:AA,25,0)</f>
        <v>6</v>
      </c>
      <c r="N7" s="8">
        <f>IFERROR(M7*F7,"")</f>
        <v>6</v>
      </c>
      <c r="O7" s="8">
        <f>IFERROR(M7*G7,"")</f>
        <v>6</v>
      </c>
      <c r="P7" s="9">
        <f>IFERROR(O7/N7,"")</f>
        <v>1</v>
      </c>
    </row>
    <row r="8" spans="1:16">
      <c r="A8" s="5" t="s">
        <v>1</v>
      </c>
      <c r="B8" s="4" t="s">
        <v>33</v>
      </c>
      <c r="C8" s="4" t="s">
        <v>38</v>
      </c>
      <c r="D8" s="6">
        <f>SUMIF("CSAT Responses_Sep'2019"!C:C,Details!C8,"CSAT Responses_Sep'2019"!Q:Q)</f>
        <v>4</v>
      </c>
      <c r="E8" s="6">
        <f>SUMIF("CSAT Responses_Sep'2019"!C:C,Details!C8,"CSAT Responses_Sep'2019"!S:S)</f>
        <v>4</v>
      </c>
      <c r="F8" s="6">
        <f>SUMIF("CSAT Responses_Sep'2019"!C:C,Details!C8,"CSAT Responses_Sep'2019"!T:T)</f>
        <v>3</v>
      </c>
      <c r="G8" s="6">
        <f>SUMIF("CSAT Responses_Sep'2019"!C:C,Details!C8,"CSAT Responses_Sep'2019"!V:V)</f>
        <v>3</v>
      </c>
      <c r="H8" s="6">
        <f>VLOOKUP(C8,"CSAT Responses_Sep'2019"!C:X,21,)</f>
        <v>3</v>
      </c>
      <c r="I8" s="8">
        <f>VLOOKUP(C8,"CSAT Responses_Sep'2019"!C:X,22,)</f>
        <v>3</v>
      </c>
      <c r="J8" s="9">
        <f>IFERROR(F8/E8,"")</f>
        <v>0.75</v>
      </c>
      <c r="K8" s="9">
        <f>IFERROR(G8/F8,"")</f>
        <v>1</v>
      </c>
      <c r="L8" s="9">
        <f>IF(I8="NA","NA",IFERROR(I8/H8,""))</f>
        <v>1</v>
      </c>
      <c r="M8" s="8">
        <f>VLOOKUP(C8,"CSAT Responses_Sep'2019"!C:AA,25,0)</f>
        <v>6</v>
      </c>
      <c r="N8" s="8">
        <f>IFERROR(M8*F8,"")</f>
        <v>18</v>
      </c>
      <c r="O8" s="8">
        <f>IFERROR(M8*G8,"")</f>
        <v>18</v>
      </c>
      <c r="P8" s="9">
        <f>IFERROR(O8/N8,"")</f>
        <v>1</v>
      </c>
    </row>
    <row r="9" spans="1:16">
      <c r="A9" s="5" t="s">
        <v>1</v>
      </c>
      <c r="B9" s="4" t="s">
        <v>33</v>
      </c>
      <c r="C9" s="4" t="s">
        <v>39</v>
      </c>
      <c r="D9" s="6">
        <f>SUMIF("CSAT Responses_Sep'2019"!C:C,Details!C9,"CSAT Responses_Sep'2019"!Q:Q)</f>
        <v>1</v>
      </c>
      <c r="E9" s="6">
        <f>SUMIF("CSAT Responses_Sep'2019"!C:C,Details!C9,"CSAT Responses_Sep'2019"!S:S)</f>
        <v>1</v>
      </c>
      <c r="F9" s="6">
        <f>SUMIF("CSAT Responses_Sep'2019"!C:C,Details!C9,"CSAT Responses_Sep'2019"!T:T)</f>
        <v>1</v>
      </c>
      <c r="G9" s="6">
        <f>SUMIF("CSAT Responses_Sep'2019"!C:C,Details!C9,"CSAT Responses_Sep'2019"!V:V)</f>
        <v>1</v>
      </c>
      <c r="H9" s="6">
        <f>VLOOKUP(C9,"CSAT Responses_Sep'2019"!C:X,21,)</f>
        <v>1</v>
      </c>
      <c r="I9" s="8">
        <f>VLOOKUP(C9,"CSAT Responses_Sep'2019"!C:X,22,)</f>
        <v>1</v>
      </c>
      <c r="J9" s="9">
        <f>IFERROR(F9/E9,"")</f>
        <v>1</v>
      </c>
      <c r="K9" s="9">
        <f>IFERROR(G9/F9,"")</f>
        <v>1</v>
      </c>
      <c r="L9" s="9">
        <f>IF(I9="NA","NA",IFERROR(I9/H9,""))</f>
        <v>1</v>
      </c>
      <c r="M9" s="8">
        <f>VLOOKUP(C9,"CSAT Responses_Sep'2019"!C:AA,25,0)</f>
        <v>6</v>
      </c>
      <c r="N9" s="8">
        <f>IFERROR(M9*F9,"")</f>
        <v>6</v>
      </c>
      <c r="O9" s="8">
        <f>IFERROR(M9*G9,"")</f>
        <v>6</v>
      </c>
      <c r="P9" s="9">
        <f>IFERROR(O9/N9,"")</f>
        <v>1</v>
      </c>
    </row>
    <row r="10" spans="1:16">
      <c r="A10" s="5" t="s">
        <v>1</v>
      </c>
      <c r="B10" s="4" t="s">
        <v>33</v>
      </c>
      <c r="C10" s="4" t="s">
        <v>40</v>
      </c>
      <c r="D10" s="6">
        <f>SUMIF("CSAT Responses_Sep'2019"!C:C,Details!C10,"CSAT Responses_Sep'2019"!Q:Q)</f>
        <v>1</v>
      </c>
      <c r="E10" s="6">
        <f>SUMIF("CSAT Responses_Sep'2019"!C:C,Details!C10,"CSAT Responses_Sep'2019"!S:S)</f>
        <v>1</v>
      </c>
      <c r="F10" s="6">
        <f>SUMIF("CSAT Responses_Sep'2019"!C:C,Details!C10,"CSAT Responses_Sep'2019"!T:T)</f>
        <v>1</v>
      </c>
      <c r="G10" s="6">
        <f>SUMIF("CSAT Responses_Sep'2019"!C:C,Details!C10,"CSAT Responses_Sep'2019"!V:V)</f>
        <v>1</v>
      </c>
      <c r="H10" s="6">
        <f>VLOOKUP(C10,"CSAT Responses_Sep'2019"!C:X,21,)</f>
        <v>1</v>
      </c>
      <c r="I10" s="8">
        <f>VLOOKUP(C10,"CSAT Responses_Sep'2019"!C:X,22,)</f>
        <v>1</v>
      </c>
      <c r="J10" s="9">
        <f>IFERROR(F10/E10,"")</f>
        <v>1</v>
      </c>
      <c r="K10" s="9">
        <f>IFERROR(G10/F10,"")</f>
        <v>1</v>
      </c>
      <c r="L10" s="9">
        <f>IF(I10="NA","NA",IFERROR(I10/H10,""))</f>
        <v>1</v>
      </c>
      <c r="M10" s="8">
        <f>VLOOKUP(C10,"CSAT Responses_Sep'2019"!C:AA,25,0)</f>
        <v>6</v>
      </c>
      <c r="N10" s="8">
        <f>IFERROR(M10*F10,"")</f>
        <v>6</v>
      </c>
      <c r="O10" s="8">
        <f>IFERROR(M10*G10,"")</f>
        <v>6</v>
      </c>
      <c r="P10" s="9">
        <f>IFERROR(O10/N10,"")</f>
        <v>1</v>
      </c>
    </row>
    <row r="11" spans="1:16">
      <c r="A11" s="5" t="s">
        <v>1</v>
      </c>
      <c r="B11" s="4" t="s">
        <v>33</v>
      </c>
      <c r="C11" s="4" t="s">
        <v>41</v>
      </c>
      <c r="D11" s="6">
        <f>SUMIF("CSAT Responses_Sep'2019"!C:C,Details!C11,"CSAT Responses_Sep'2019"!Q:Q)</f>
        <v>1</v>
      </c>
      <c r="E11" s="6">
        <f>SUMIF("CSAT Responses_Sep'2019"!C:C,Details!C11,"CSAT Responses_Sep'2019"!S:S)</f>
        <v>1</v>
      </c>
      <c r="F11" s="6">
        <f>SUMIF("CSAT Responses_Sep'2019"!C:C,Details!C11,"CSAT Responses_Sep'2019"!T:T)</f>
        <v>1</v>
      </c>
      <c r="G11" s="6">
        <f>SUMIF("CSAT Responses_Sep'2019"!C:C,Details!C11,"CSAT Responses_Sep'2019"!V:V)</f>
        <v>1</v>
      </c>
      <c r="H11" s="6">
        <f>VLOOKUP(C11,"CSAT Responses_Sep'2019"!C:X,21,)</f>
        <v>1</v>
      </c>
      <c r="I11" s="8">
        <f>VLOOKUP(C11,"CSAT Responses_Sep'2019"!C:X,22,)</f>
        <v>1</v>
      </c>
      <c r="J11" s="9">
        <f>IFERROR(F11/E11,"")</f>
        <v>1</v>
      </c>
      <c r="K11" s="9">
        <f>IFERROR(G11/F11,"")</f>
        <v>1</v>
      </c>
      <c r="L11" s="9">
        <f>IF(I11="NA","NA",IFERROR(I11/H11,""))</f>
        <v>1</v>
      </c>
      <c r="M11" s="8">
        <f>VLOOKUP(C11,"CSAT Responses_Sep'2019"!C:AA,25,0)</f>
        <v>6</v>
      </c>
      <c r="N11" s="8">
        <f>IFERROR(M11*F11,"")</f>
        <v>6</v>
      </c>
      <c r="O11" s="8">
        <f>IFERROR(M11*G11,"")</f>
        <v>6</v>
      </c>
      <c r="P11" s="9">
        <f>IFERROR(O11/N11,"")</f>
        <v>1</v>
      </c>
    </row>
    <row r="12" spans="1:16">
      <c r="A12" s="5" t="s">
        <v>2</v>
      </c>
      <c r="B12" s="4" t="s">
        <v>42</v>
      </c>
      <c r="C12" s="4" t="s">
        <v>43</v>
      </c>
      <c r="D12" s="6">
        <f>SUMIF("CSAT Responses_Sep'2019"!C:C,Details!C12,"CSAT Responses_Sep'2019"!Q:Q)</f>
        <v>1</v>
      </c>
      <c r="E12" s="6">
        <f>SUMIF("CSAT Responses_Sep'2019"!C:C,Details!C12,"CSAT Responses_Sep'2019"!S:S)</f>
        <v>1</v>
      </c>
      <c r="F12" s="6">
        <f>SUMIF("CSAT Responses_Sep'2019"!C:C,Details!C12,"CSAT Responses_Sep'2019"!T:T)</f>
        <v>1</v>
      </c>
      <c r="G12" s="6">
        <f>SUMIF("CSAT Responses_Sep'2019"!C:C,Details!C12,"CSAT Responses_Sep'2019"!V:V)</f>
        <v>1</v>
      </c>
      <c r="H12" s="6">
        <f>VLOOKUP(C12,"CSAT Responses_Sep'2019"!C:X,21,)</f>
        <v>1</v>
      </c>
      <c r="I12" s="8">
        <f>VLOOKUP(C12,"CSAT Responses_Sep'2019"!C:X,22,)</f>
        <v>1</v>
      </c>
      <c r="J12" s="9">
        <f>IFERROR(F12/E12,"")</f>
        <v>1</v>
      </c>
      <c r="K12" s="9">
        <f>IFERROR(G12/F12,"")</f>
        <v>1</v>
      </c>
      <c r="L12" s="9">
        <f>IF(I12="NA","NA",IFERROR(I12/H12,""))</f>
        <v>1</v>
      </c>
      <c r="M12" s="8">
        <f>VLOOKUP(C12,"CSAT Responses_Sep'2019"!C:AA,25,0)</f>
        <v>3.5</v>
      </c>
      <c r="N12" s="8">
        <f>IFERROR(M12*F12,"")</f>
        <v>3.5</v>
      </c>
      <c r="O12" s="8">
        <f>IFERROR(M12*G12,"")</f>
        <v>3.5</v>
      </c>
      <c r="P12" s="9">
        <f>IFERROR(O12/N12,"")</f>
        <v>1</v>
      </c>
    </row>
    <row r="13" spans="1:16">
      <c r="A13" s="5" t="s">
        <v>1</v>
      </c>
      <c r="B13" s="4" t="s">
        <v>44</v>
      </c>
      <c r="C13" s="4" t="s">
        <v>45</v>
      </c>
      <c r="D13" s="6">
        <f>SUMIF("CSAT Responses_Sep'2019"!C:C,Details!C13,"CSAT Responses_Sep'2019"!Q:Q)</f>
        <v>1</v>
      </c>
      <c r="E13" s="6">
        <f>SUMIF("CSAT Responses_Sep'2019"!C:C,Details!C13,"CSAT Responses_Sep'2019"!S:S)</f>
        <v>1</v>
      </c>
      <c r="F13" s="6">
        <f>SUMIF("CSAT Responses_Sep'2019"!C:C,Details!C13,"CSAT Responses_Sep'2019"!T:T)</f>
        <v>0</v>
      </c>
      <c r="G13" s="6">
        <f>SUMIF("CSAT Responses_Sep'2019"!C:C,Details!C13,"CSAT Responses_Sep'2019"!V:V)</f>
        <v>0</v>
      </c>
      <c r="H13" s="6">
        <f>VLOOKUP(C13,"CSAT Responses_Sep'2019"!C:X,21,)</f>
        <v>0</v>
      </c>
      <c r="I13" s="8">
        <f>VLOOKUP(C13,"CSAT Responses_Sep'2019"!C:X,22,)</f>
        <v>0</v>
      </c>
      <c r="J13" s="9">
        <f>IFERROR(F13/E13,"")</f>
        <v>0</v>
      </c>
      <c r="K13" s="9" t="str">
        <f>IFERROR(G13/F13,"")</f>
        <v/>
      </c>
      <c r="L13" s="9" t="str">
        <f>IF(I13="NA","NA",IFERROR(I13/H13,""))</f>
        <v/>
      </c>
      <c r="M13" s="8">
        <f>VLOOKUP(C13,"CSAT Responses_Sep'2019"!C:AA,25,0)</f>
        <v>6</v>
      </c>
      <c r="N13" s="8">
        <f>IFERROR(M13*F13,"")</f>
        <v>0</v>
      </c>
      <c r="O13" s="8">
        <f>IFERROR(M13*G13,"")</f>
        <v>0</v>
      </c>
      <c r="P13" s="9" t="str">
        <f>IFERROR(O13/N13,"")</f>
        <v/>
      </c>
    </row>
    <row r="14" spans="1:16">
      <c r="A14" s="5" t="s">
        <v>1</v>
      </c>
      <c r="B14" s="4" t="s">
        <v>44</v>
      </c>
      <c r="C14" s="4" t="s">
        <v>46</v>
      </c>
      <c r="D14" s="6">
        <f>SUMIF("CSAT Responses_Sep'2019"!C:C,Details!C14,"CSAT Responses_Sep'2019"!Q:Q)</f>
        <v>1</v>
      </c>
      <c r="E14" s="6">
        <f>SUMIF("CSAT Responses_Sep'2019"!C:C,Details!C14,"CSAT Responses_Sep'2019"!S:S)</f>
        <v>1</v>
      </c>
      <c r="F14" s="6">
        <f>SUMIF("CSAT Responses_Sep'2019"!C:C,Details!C14,"CSAT Responses_Sep'2019"!T:T)</f>
        <v>0</v>
      </c>
      <c r="G14" s="6">
        <f>SUMIF("CSAT Responses_Sep'2019"!C:C,Details!C14,"CSAT Responses_Sep'2019"!V:V)</f>
        <v>0</v>
      </c>
      <c r="H14" s="6">
        <f>VLOOKUP(C14,"CSAT Responses_Sep'2019"!C:X,21,)</f>
        <v>0</v>
      </c>
      <c r="I14" s="8">
        <f>VLOOKUP(C14,"CSAT Responses_Sep'2019"!C:X,22,)</f>
        <v>0</v>
      </c>
      <c r="J14" s="9">
        <f>IFERROR(F14/E14,"")</f>
        <v>0</v>
      </c>
      <c r="K14" s="9" t="str">
        <f>IFERROR(G14/F14,"")</f>
        <v/>
      </c>
      <c r="L14" s="9" t="str">
        <f>IF(I14="NA","NA",IFERROR(I14/H14,""))</f>
        <v/>
      </c>
      <c r="M14" s="8">
        <f>VLOOKUP(C14,"CSAT Responses_Sep'2019"!C:AA,25,0)</f>
        <v>6</v>
      </c>
      <c r="N14" s="8">
        <f>IFERROR(M14*F14,"")</f>
        <v>0</v>
      </c>
      <c r="O14" s="8">
        <f>IFERROR(M14*G14,"")</f>
        <v>0</v>
      </c>
      <c r="P14" s="9" t="str">
        <f>IFERROR(O14/N14,"")</f>
        <v/>
      </c>
    </row>
    <row r="15" spans="1:16">
      <c r="A15" s="5" t="s">
        <v>1</v>
      </c>
      <c r="B15" s="4" t="s">
        <v>44</v>
      </c>
      <c r="C15" s="4" t="s">
        <v>47</v>
      </c>
      <c r="D15" s="6">
        <f>SUMIF("CSAT Responses_Sep'2019"!C:C,Details!C15,"CSAT Responses_Sep'2019"!Q:Q)</f>
        <v>1</v>
      </c>
      <c r="E15" s="6">
        <f>SUMIF("CSAT Responses_Sep'2019"!C:C,Details!C15,"CSAT Responses_Sep'2019"!S:S)</f>
        <v>1</v>
      </c>
      <c r="F15" s="6">
        <f>SUMIF("CSAT Responses_Sep'2019"!C:C,Details!C15,"CSAT Responses_Sep'2019"!T:T)</f>
        <v>0</v>
      </c>
      <c r="G15" s="6">
        <f>SUMIF("CSAT Responses_Sep'2019"!C:C,Details!C15,"CSAT Responses_Sep'2019"!V:V)</f>
        <v>0</v>
      </c>
      <c r="H15" s="6">
        <f>VLOOKUP(C15,"CSAT Responses_Sep'2019"!C:X,21,)</f>
        <v>0</v>
      </c>
      <c r="I15" s="8">
        <f>VLOOKUP(C15,"CSAT Responses_Sep'2019"!C:X,22,)</f>
        <v>0</v>
      </c>
      <c r="J15" s="9">
        <f>IFERROR(F15/E15,"")</f>
        <v>0</v>
      </c>
      <c r="K15" s="9" t="str">
        <f>IFERROR(G15/F15,"")</f>
        <v/>
      </c>
      <c r="L15" s="9" t="str">
        <f>IF(I15="NA","NA",IFERROR(I15/H15,""))</f>
        <v/>
      </c>
      <c r="M15" s="8">
        <f>VLOOKUP(C15,"CSAT Responses_Sep'2019"!C:AA,25,0)</f>
        <v>6</v>
      </c>
      <c r="N15" s="8">
        <f>IFERROR(M15*F15,"")</f>
        <v>0</v>
      </c>
      <c r="O15" s="8">
        <f>IFERROR(M15*G15,"")</f>
        <v>0</v>
      </c>
      <c r="P15" s="9" t="str">
        <f>IFERROR(O15/N15,"")</f>
        <v/>
      </c>
    </row>
    <row r="16" spans="1:16">
      <c r="A16" s="5" t="s">
        <v>1</v>
      </c>
      <c r="B16" s="4" t="s">
        <v>48</v>
      </c>
      <c r="C16" s="4" t="s">
        <v>49</v>
      </c>
      <c r="D16" s="6">
        <f>SUMIF("CSAT Responses_Sep'2019"!C:C,Details!C16,"CSAT Responses_Sep'2019"!Q:Q)</f>
        <v>1</v>
      </c>
      <c r="E16" s="6">
        <f>SUMIF("CSAT Responses_Sep'2019"!C:C,Details!C16,"CSAT Responses_Sep'2019"!S:S)</f>
        <v>1</v>
      </c>
      <c r="F16" s="6">
        <f>SUMIF("CSAT Responses_Sep'2019"!C:C,Details!C16,"CSAT Responses_Sep'2019"!T:T)</f>
        <v>0</v>
      </c>
      <c r="G16" s="6">
        <f>SUMIF("CSAT Responses_Sep'2019"!C:C,Details!C16,"CSAT Responses_Sep'2019"!V:V)</f>
        <v>0</v>
      </c>
      <c r="H16" s="6">
        <f>VLOOKUP(C16,"CSAT Responses_Sep'2019"!C:X,21,)</f>
        <v>0</v>
      </c>
      <c r="I16" s="8">
        <f>VLOOKUP(C16,"CSAT Responses_Sep'2019"!C:X,22,)</f>
        <v>0</v>
      </c>
      <c r="J16" s="9">
        <f>IFERROR(F16/E16,"")</f>
        <v>0</v>
      </c>
      <c r="K16" s="9" t="str">
        <f>IFERROR(G16/F16,"")</f>
        <v/>
      </c>
      <c r="L16" s="9" t="str">
        <f>IF(I16="NA","NA",IFERROR(I16/H16,""))</f>
        <v/>
      </c>
      <c r="M16" s="8">
        <f>VLOOKUP(C16,"CSAT Responses_Sep'2019"!C:AA,25,0)</f>
        <v>4</v>
      </c>
      <c r="N16" s="8">
        <f>IFERROR(M16*F16,"")</f>
        <v>0</v>
      </c>
      <c r="O16" s="8">
        <f>IFERROR(M16*G16,"")</f>
        <v>0</v>
      </c>
      <c r="P16" s="9" t="str">
        <f>IFERROR(O16/N16,"")</f>
        <v/>
      </c>
    </row>
    <row r="17" spans="1:16">
      <c r="A17" s="5" t="s">
        <v>1</v>
      </c>
      <c r="B17" s="4" t="s">
        <v>48</v>
      </c>
      <c r="C17" s="4" t="s">
        <v>50</v>
      </c>
      <c r="D17" s="6">
        <f>SUMIF("CSAT Responses_Sep'2019"!C:C,Details!C17,"CSAT Responses_Sep'2019"!Q:Q)</f>
        <v>0</v>
      </c>
      <c r="E17" s="6">
        <f>SUMIF("CSAT Responses_Sep'2019"!C:C,Details!C17,"CSAT Responses_Sep'2019"!S:S)</f>
        <v>0</v>
      </c>
      <c r="F17" s="6">
        <f>SUMIF("CSAT Responses_Sep'2019"!C:C,Details!C17,"CSAT Responses_Sep'2019"!T:T)</f>
        <v>0</v>
      </c>
      <c r="G17" s="6">
        <f>SUMIF("CSAT Responses_Sep'2019"!C:C,Details!C17,"CSAT Responses_Sep'2019"!V:V)</f>
        <v>0</v>
      </c>
      <c r="H17" s="6">
        <f>VLOOKUP(C17,"CSAT Responses_Sep'2019"!C:X,21,)</f>
        <v>0</v>
      </c>
      <c r="I17" s="8">
        <f>VLOOKUP(C17,"CSAT Responses_Sep'2019"!C:X,22,)</f>
        <v>0</v>
      </c>
      <c r="J17" s="9" t="str">
        <f>IFERROR(F17/E17,"")</f>
        <v/>
      </c>
      <c r="K17" s="9" t="str">
        <f>IFERROR(G17/F17,"")</f>
        <v/>
      </c>
      <c r="L17" s="9" t="str">
        <f>IF(I17="NA","NA",IFERROR(I17/H17,""))</f>
        <v/>
      </c>
      <c r="M17" s="8">
        <f>VLOOKUP(C17,"CSAT Responses_Sep'2019"!C:AA,25,0)</f>
        <v>4</v>
      </c>
      <c r="N17" s="8">
        <f>IFERROR(M17*F17,"")</f>
        <v>0</v>
      </c>
      <c r="O17" s="8">
        <f>IFERROR(M17*G17,"")</f>
        <v>0</v>
      </c>
      <c r="P17" s="9" t="str">
        <f>IFERROR(O17/N17,"")</f>
        <v/>
      </c>
    </row>
    <row r="18" spans="1:16">
      <c r="A18" s="5" t="s">
        <v>1</v>
      </c>
      <c r="B18" s="4" t="s">
        <v>51</v>
      </c>
      <c r="C18" s="4" t="s">
        <v>51</v>
      </c>
      <c r="D18" s="6">
        <f>SUMIF("CSAT Responses_Sep'2019"!C:C,Details!C18,"CSAT Responses_Sep'2019"!Q:Q)</f>
        <v>2</v>
      </c>
      <c r="E18" s="6">
        <f>SUMIF("CSAT Responses_Sep'2019"!C:C,Details!C18,"CSAT Responses_Sep'2019"!S:S)</f>
        <v>2</v>
      </c>
      <c r="F18" s="6">
        <f>SUMIF("CSAT Responses_Sep'2019"!C:C,Details!C18,"CSAT Responses_Sep'2019"!T:T)</f>
        <v>1</v>
      </c>
      <c r="G18" s="6">
        <f>SUMIF("CSAT Responses_Sep'2019"!C:C,Details!C18,"CSAT Responses_Sep'2019"!V:V)</f>
        <v>1</v>
      </c>
      <c r="H18" s="6">
        <f>VLOOKUP(C18,"CSAT Responses_Sep'2019"!C:X,21,)</f>
        <v>1</v>
      </c>
      <c r="I18" s="8">
        <f>VLOOKUP(C18,"CSAT Responses_Sep'2019"!C:X,22,)</f>
        <v>1</v>
      </c>
      <c r="J18" s="9">
        <f>IFERROR(F18/E18,"")</f>
        <v>0.5</v>
      </c>
      <c r="K18" s="9">
        <f>IFERROR(G18/F18,"")</f>
        <v>1</v>
      </c>
      <c r="L18" s="9">
        <f>IF(I18="NA","NA",IFERROR(I18/H18,""))</f>
        <v>1</v>
      </c>
      <c r="M18" s="8">
        <f>VLOOKUP(C18,"CSAT Responses_Sep'2019"!C:AA,25,0)</f>
        <v>4</v>
      </c>
      <c r="N18" s="8">
        <f>IFERROR(M18*F18,"")</f>
        <v>4</v>
      </c>
      <c r="O18" s="8">
        <f>IFERROR(M18*G18,"")</f>
        <v>4</v>
      </c>
      <c r="P18" s="9">
        <f>IFERROR(O18/N18,"")</f>
        <v>1</v>
      </c>
    </row>
    <row r="19" spans="1:16">
      <c r="A19" s="5" t="s">
        <v>1</v>
      </c>
      <c r="B19" s="4" t="s">
        <v>52</v>
      </c>
      <c r="C19" s="4" t="s">
        <v>53</v>
      </c>
      <c r="D19" s="6">
        <f>SUMIF("CSAT Responses_Sep'2019"!C:C,Details!C19,"CSAT Responses_Sep'2019"!Q:Q)</f>
        <v>1</v>
      </c>
      <c r="E19" s="6">
        <f>SUMIF("CSAT Responses_Sep'2019"!C:C,Details!C19,"CSAT Responses_Sep'2019"!S:S)</f>
        <v>1</v>
      </c>
      <c r="F19" s="6">
        <f>SUMIF("CSAT Responses_Sep'2019"!C:C,Details!C19,"CSAT Responses_Sep'2019"!T:T)</f>
        <v>1</v>
      </c>
      <c r="G19" s="6">
        <f>SUMIF("CSAT Responses_Sep'2019"!C:C,Details!C19,"CSAT Responses_Sep'2019"!V:V)</f>
        <v>1</v>
      </c>
      <c r="H19" s="6">
        <f>VLOOKUP(C19,"CSAT Responses_Sep'2019"!C:X,21,)</f>
        <v>1</v>
      </c>
      <c r="I19" s="8">
        <f>VLOOKUP(C19,"CSAT Responses_Sep'2019"!C:X,22,)</f>
        <v>1</v>
      </c>
      <c r="J19" s="9">
        <f>IFERROR(F19/E19,"")</f>
        <v>1</v>
      </c>
      <c r="K19" s="9">
        <f>IFERROR(G19/F19,"")</f>
        <v>1</v>
      </c>
      <c r="L19" s="9">
        <f>IF(I19="NA","NA",IFERROR(I19/H19,""))</f>
        <v>1</v>
      </c>
      <c r="M19" s="8">
        <f>VLOOKUP(C19,"CSAT Responses_Sep'2019"!C:AA,25,0)</f>
        <v>4</v>
      </c>
      <c r="N19" s="8">
        <f>IFERROR(M19*F19,"")</f>
        <v>4</v>
      </c>
      <c r="O19" s="8">
        <f>IFERROR(M19*G19,"")</f>
        <v>4</v>
      </c>
      <c r="P19" s="9">
        <f>IFERROR(O19/N19,"")</f>
        <v>1</v>
      </c>
    </row>
    <row r="20" spans="1:16">
      <c r="A20" s="5" t="s">
        <v>2</v>
      </c>
      <c r="B20" s="4" t="s">
        <v>54</v>
      </c>
      <c r="C20" s="4" t="s">
        <v>55</v>
      </c>
      <c r="D20" s="6">
        <f>SUMIF("CSAT Responses_Sep'2019"!C:C,Details!C20,"CSAT Responses_Sep'2019"!Q:Q)</f>
        <v>1</v>
      </c>
      <c r="E20" s="6">
        <f>SUMIF("CSAT Responses_Sep'2019"!C:C,Details!C20,"CSAT Responses_Sep'2019"!S:S)</f>
        <v>1</v>
      </c>
      <c r="F20" s="6">
        <f>SUMIF("CSAT Responses_Sep'2019"!C:C,Details!C20,"CSAT Responses_Sep'2019"!T:T)</f>
        <v>0</v>
      </c>
      <c r="G20" s="6">
        <f>SUMIF("CSAT Responses_Sep'2019"!C:C,Details!C20,"CSAT Responses_Sep'2019"!V:V)</f>
        <v>0</v>
      </c>
      <c r="H20" s="6">
        <f>VLOOKUP(C20,"CSAT Responses_Sep'2019"!C:X,21,)</f>
        <v>0</v>
      </c>
      <c r="I20" s="8">
        <f>VLOOKUP(C20,"CSAT Responses_Sep'2019"!C:X,22,)</f>
        <v>0</v>
      </c>
      <c r="J20" s="9">
        <f>IFERROR(F20/E20,"")</f>
        <v>0</v>
      </c>
      <c r="K20" s="9" t="str">
        <f>IFERROR(G20/F20,"")</f>
        <v/>
      </c>
      <c r="L20" s="9" t="str">
        <f>IF(I20="NA","NA",IFERROR(I20/H20,""))</f>
        <v/>
      </c>
      <c r="M20" s="8">
        <f>VLOOKUP(C20,"CSAT Responses_Sep'2019"!C:AA,25,0)</f>
        <v>4</v>
      </c>
      <c r="N20" s="8">
        <f>IFERROR(M20*F20,"")</f>
        <v>0</v>
      </c>
      <c r="O20" s="8">
        <f>IFERROR(M20*G20,"")</f>
        <v>0</v>
      </c>
      <c r="P20" s="9" t="str">
        <f>IFERROR(O20/N20,"")</f>
        <v/>
      </c>
    </row>
    <row r="21" spans="1:16">
      <c r="A21" s="5" t="s">
        <v>2</v>
      </c>
      <c r="B21" s="4" t="s">
        <v>54</v>
      </c>
      <c r="C21" s="4" t="s">
        <v>56</v>
      </c>
      <c r="D21" s="6">
        <f>SUMIF("CSAT Responses_Sep'2019"!C:C,Details!C21,"CSAT Responses_Sep'2019"!Q:Q)</f>
        <v>1</v>
      </c>
      <c r="E21" s="6">
        <f>SUMIF("CSAT Responses_Sep'2019"!C:C,Details!C21,"CSAT Responses_Sep'2019"!S:S)</f>
        <v>1</v>
      </c>
      <c r="F21" s="6">
        <f>SUMIF("CSAT Responses_Sep'2019"!C:C,Details!C21,"CSAT Responses_Sep'2019"!T:T)</f>
        <v>1</v>
      </c>
      <c r="G21" s="6">
        <f>SUMIF("CSAT Responses_Sep'2019"!C:C,Details!C21,"CSAT Responses_Sep'2019"!V:V)</f>
        <v>1</v>
      </c>
      <c r="H21" s="6">
        <f>VLOOKUP(C21,"CSAT Responses_Sep'2019"!C:X,21,)</f>
        <v>0</v>
      </c>
      <c r="I21" s="8">
        <f>VLOOKUP(C21,"CSAT Responses_Sep'2019"!C:X,22,)</f>
        <v>0</v>
      </c>
      <c r="J21" s="9">
        <f>IFERROR(F21/E21,"")</f>
        <v>1</v>
      </c>
      <c r="K21" s="9">
        <f>IFERROR(G21/F21,"")</f>
        <v>1</v>
      </c>
      <c r="L21" s="9" t="str">
        <f>IF(I21="NA","NA",IFERROR(I21/H21,""))</f>
        <v/>
      </c>
      <c r="M21" s="8">
        <f>VLOOKUP(C21,"CSAT Responses_Sep'2019"!C:AA,25,0)</f>
        <v>4</v>
      </c>
      <c r="N21" s="8">
        <f>IFERROR(M21*F21,"")</f>
        <v>4</v>
      </c>
      <c r="O21" s="8">
        <f>IFERROR(M21*G21,"")</f>
        <v>4</v>
      </c>
      <c r="P21" s="9">
        <f>IFERROR(O21/N21,"")</f>
        <v>1</v>
      </c>
    </row>
    <row r="22" spans="1:16">
      <c r="A22" s="5" t="s">
        <v>2</v>
      </c>
      <c r="B22" s="4" t="s">
        <v>54</v>
      </c>
      <c r="C22" s="4" t="s">
        <v>57</v>
      </c>
      <c r="D22" s="6">
        <f>SUMIF("CSAT Responses_Sep'2019"!C:C,Details!C22,"CSAT Responses_Sep'2019"!Q:Q)</f>
        <v>1</v>
      </c>
      <c r="E22" s="6">
        <f>SUMIF("CSAT Responses_Sep'2019"!C:C,Details!C22,"CSAT Responses_Sep'2019"!S:S)</f>
        <v>1</v>
      </c>
      <c r="F22" s="6">
        <f>SUMIF("CSAT Responses_Sep'2019"!C:C,Details!C22,"CSAT Responses_Sep'2019"!T:T)</f>
        <v>0</v>
      </c>
      <c r="G22" s="6">
        <f>SUMIF("CSAT Responses_Sep'2019"!C:C,Details!C22,"CSAT Responses_Sep'2019"!V:V)</f>
        <v>0</v>
      </c>
      <c r="H22" s="6">
        <f>VLOOKUP(C22,"CSAT Responses_Sep'2019"!C:X,21,)</f>
        <v>0</v>
      </c>
      <c r="I22" s="8">
        <f>VLOOKUP(C22,"CSAT Responses_Sep'2019"!C:X,22,)</f>
        <v>0</v>
      </c>
      <c r="J22" s="9">
        <f>IFERROR(F22/E22,"")</f>
        <v>0</v>
      </c>
      <c r="K22" s="9" t="str">
        <f>IFERROR(G22/F22,"")</f>
        <v/>
      </c>
      <c r="L22" s="9" t="str">
        <f>IF(I22="NA","NA",IFERROR(I22/H22,""))</f>
        <v/>
      </c>
      <c r="M22" s="8">
        <f>VLOOKUP(C22,"CSAT Responses_Sep'2019"!C:AA,25,0)</f>
        <v>4</v>
      </c>
      <c r="N22" s="8">
        <f>IFERROR(M22*F22,"")</f>
        <v>0</v>
      </c>
      <c r="O22" s="8">
        <f>IFERROR(M22*G22,"")</f>
        <v>0</v>
      </c>
      <c r="P22" s="9" t="str">
        <f>IFERROR(O22/N22,"")</f>
        <v/>
      </c>
    </row>
    <row r="23" spans="1:16">
      <c r="A23" s="5" t="s">
        <v>58</v>
      </c>
      <c r="B23" s="4" t="s">
        <v>59</v>
      </c>
      <c r="C23" s="4" t="s">
        <v>60</v>
      </c>
      <c r="D23" s="6">
        <f>SUMIF("CSAT Responses_Sep'2019"!C:C,Details!C23,"CSAT Responses_Sep'2019"!Q:Q)</f>
        <v>1</v>
      </c>
      <c r="E23" s="6">
        <f>SUMIF("CSAT Responses_Sep'2019"!C:C,Details!C23,"CSAT Responses_Sep'2019"!S:S)</f>
        <v>1</v>
      </c>
      <c r="F23" s="6">
        <f>SUMIF("CSAT Responses_Sep'2019"!C:C,Details!C23,"CSAT Responses_Sep'2019"!T:T)</f>
        <v>0</v>
      </c>
      <c r="G23" s="6">
        <f>SUMIF("CSAT Responses_Sep'2019"!C:C,Details!C23,"CSAT Responses_Sep'2019"!V:V)</f>
        <v>0</v>
      </c>
      <c r="H23" s="6">
        <f>VLOOKUP(C23,"CSAT Responses_Sep'2019"!C:X,21,)</f>
        <v>0</v>
      </c>
      <c r="I23" s="8">
        <f>VLOOKUP(C23,"CSAT Responses_Sep'2019"!C:X,22,)</f>
        <v>0</v>
      </c>
      <c r="J23" s="9">
        <f>IFERROR(F23/E23,"")</f>
        <v>0</v>
      </c>
      <c r="K23" s="9" t="str">
        <f>IFERROR(G23/F23,"")</f>
        <v/>
      </c>
      <c r="L23" s="9" t="str">
        <f>IF(I23="NA","NA",IFERROR(I23/H23,""))</f>
        <v/>
      </c>
      <c r="M23" s="8">
        <f>VLOOKUP(C23,"CSAT Responses_Sep'2019"!C:AA,25,0)</f>
        <v>4</v>
      </c>
      <c r="N23" s="8">
        <f>IFERROR(M23*F23,"")</f>
        <v>0</v>
      </c>
      <c r="O23" s="8">
        <f>IFERROR(M23*G23,"")</f>
        <v>0</v>
      </c>
      <c r="P23" s="9" t="str">
        <f>IFERROR(O23/N23,"")</f>
        <v/>
      </c>
    </row>
    <row r="24" spans="1:16">
      <c r="A24" s="5" t="s">
        <v>58</v>
      </c>
      <c r="B24" s="4" t="s">
        <v>59</v>
      </c>
      <c r="C24" s="4" t="s">
        <v>61</v>
      </c>
      <c r="D24" s="6">
        <f>SUMIF("CSAT Responses_Sep'2019"!C:C,Details!C24,"CSAT Responses_Sep'2019"!Q:Q)</f>
        <v>1</v>
      </c>
      <c r="E24" s="6">
        <f>SUMIF("CSAT Responses_Sep'2019"!C:C,Details!C24,"CSAT Responses_Sep'2019"!S:S)</f>
        <v>1</v>
      </c>
      <c r="F24" s="6">
        <f>SUMIF("CSAT Responses_Sep'2019"!C:C,Details!C24,"CSAT Responses_Sep'2019"!T:T)</f>
        <v>0</v>
      </c>
      <c r="G24" s="6">
        <f>SUMIF("CSAT Responses_Sep'2019"!C:C,Details!C24,"CSAT Responses_Sep'2019"!V:V)</f>
        <v>0</v>
      </c>
      <c r="H24" s="6">
        <f>VLOOKUP(C24,"CSAT Responses_Sep'2019"!C:X,21,)</f>
        <v>0</v>
      </c>
      <c r="I24" s="8">
        <f>VLOOKUP(C24,"CSAT Responses_Sep'2019"!C:X,22,)</f>
        <v>0</v>
      </c>
      <c r="J24" s="9">
        <f>IFERROR(F24/E24,"")</f>
        <v>0</v>
      </c>
      <c r="K24" s="9" t="str">
        <f>IFERROR(G24/F24,"")</f>
        <v/>
      </c>
      <c r="L24" s="9" t="str">
        <f>IF(I24="NA","NA",IFERROR(I24/H24,""))</f>
        <v/>
      </c>
      <c r="M24" s="8">
        <f>VLOOKUP(C24,"CSAT Responses_Sep'2019"!C:AA,25,0)</f>
        <v>4</v>
      </c>
      <c r="N24" s="8">
        <f>IFERROR(M24*F24,"")</f>
        <v>0</v>
      </c>
      <c r="O24" s="8">
        <f>IFERROR(M24*G24,"")</f>
        <v>0</v>
      </c>
      <c r="P24" s="9" t="str">
        <f>IFERROR(O24/N24,"")</f>
        <v/>
      </c>
    </row>
    <row r="25" spans="1:16">
      <c r="A25" s="5" t="s">
        <v>58</v>
      </c>
      <c r="B25" s="4" t="s">
        <v>59</v>
      </c>
      <c r="C25" s="4" t="s">
        <v>62</v>
      </c>
      <c r="D25" s="6">
        <f>SUMIF("CSAT Responses_Sep'2019"!C:C,Details!C25,"CSAT Responses_Sep'2019"!Q:Q)</f>
        <v>1</v>
      </c>
      <c r="E25" s="6">
        <f>SUMIF("CSAT Responses_Sep'2019"!C:C,Details!C25,"CSAT Responses_Sep'2019"!S:S)</f>
        <v>0</v>
      </c>
      <c r="F25" s="6">
        <f>SUMIF("CSAT Responses_Sep'2019"!C:C,Details!C25,"CSAT Responses_Sep'2019"!T:T)</f>
        <v>0</v>
      </c>
      <c r="G25" s="6">
        <f>SUMIF("CSAT Responses_Sep'2019"!C:C,Details!C25,"CSAT Responses_Sep'2019"!V:V)</f>
        <v>0</v>
      </c>
      <c r="H25" s="6">
        <f>VLOOKUP(C25,"CSAT Responses_Sep'2019"!C:X,21,)</f>
        <v>0</v>
      </c>
      <c r="I25" s="8">
        <f>VLOOKUP(C25,"CSAT Responses_Sep'2019"!C:X,22,)</f>
        <v>0</v>
      </c>
      <c r="J25" s="9" t="str">
        <f>IFERROR(F25/E25,"")</f>
        <v/>
      </c>
      <c r="K25" s="9" t="str">
        <f>IFERROR(G25/F25,"")</f>
        <v/>
      </c>
      <c r="L25" s="9" t="str">
        <f>IF(I25="NA","NA",IFERROR(I25/H25,""))</f>
        <v/>
      </c>
      <c r="M25" s="8">
        <f>VLOOKUP(C25,"CSAT Responses_Sep'2019"!C:AA,25,0)</f>
        <v>4</v>
      </c>
      <c r="N25" s="8">
        <f>IFERROR(M25*F25,"")</f>
        <v>0</v>
      </c>
      <c r="O25" s="8">
        <f>IFERROR(M25*G25,"")</f>
        <v>0</v>
      </c>
      <c r="P25" s="9" t="str">
        <f>IFERROR(O25/N25,"")</f>
        <v/>
      </c>
    </row>
    <row r="26" spans="1:16">
      <c r="A26" s="5" t="s">
        <v>2</v>
      </c>
      <c r="B26" s="4" t="s">
        <v>63</v>
      </c>
      <c r="C26" s="47" t="s">
        <v>64</v>
      </c>
      <c r="D26" s="6">
        <f>SUMIF("CSAT Responses_Sep'2019"!C:C,Details!C26,"CSAT Responses_Sep'2019"!Q:Q)</f>
        <v>0</v>
      </c>
      <c r="E26" s="6">
        <f>SUMIF("CSAT Responses_Sep'2019"!C:C,Details!C26,"CSAT Responses_Sep'2019"!S:S)</f>
        <v>0</v>
      </c>
      <c r="F26" s="6">
        <f>SUMIF("CSAT Responses_Sep'2019"!C:C,Details!C26,"CSAT Responses_Sep'2019"!T:T)</f>
        <v>0</v>
      </c>
      <c r="G26" s="6">
        <f>SUMIF("CSAT Responses_Sep'2019"!C:C,Details!C26,"CSAT Responses_Sep'2019"!V:V)</f>
        <v>0</v>
      </c>
      <c r="H26" s="6">
        <f>VLOOKUP(C26,"CSAT Responses_Sep'2019"!C:X,21,)</f>
        <v>0</v>
      </c>
      <c r="I26" s="8">
        <f>VLOOKUP(C26,"CSAT Responses_Sep'2019"!C:X,22,)</f>
        <v>0</v>
      </c>
      <c r="J26" s="9" t="str">
        <f>IFERROR(F26/E26,"")</f>
        <v/>
      </c>
      <c r="K26" s="9" t="str">
        <f>IFERROR(G26/F26,"")</f>
        <v/>
      </c>
      <c r="L26" s="9" t="str">
        <f>IF(I26="NA","NA",IFERROR(I26/H26,""))</f>
        <v/>
      </c>
      <c r="M26" s="8">
        <f>VLOOKUP(C26,"CSAT Responses_Sep'2019"!C:AA,25,0)</f>
        <v>6</v>
      </c>
      <c r="N26" s="8">
        <f>IFERROR(M26*F26,"")</f>
        <v>0</v>
      </c>
      <c r="O26" s="8">
        <f>IFERROR(M26*G26,"")</f>
        <v>0</v>
      </c>
      <c r="P26" s="9" t="str">
        <f>IFERROR(O26/N26,"")</f>
        <v/>
      </c>
    </row>
    <row r="27" spans="1:16">
      <c r="A27" s="5" t="s">
        <v>2</v>
      </c>
      <c r="B27" s="4" t="s">
        <v>65</v>
      </c>
      <c r="C27" s="4" t="s">
        <v>66</v>
      </c>
      <c r="D27" s="6">
        <f>SUMIF("CSAT Responses_Sep'2019"!C:C,Details!C27,"CSAT Responses_Sep'2019"!Q:Q)</f>
        <v>0</v>
      </c>
      <c r="E27" s="6">
        <f>SUMIF("CSAT Responses_Sep'2019"!C:C,Details!C27,"CSAT Responses_Sep'2019"!S:S)</f>
        <v>0</v>
      </c>
      <c r="F27" s="6">
        <f>SUMIF("CSAT Responses_Sep'2019"!C:C,Details!C27,"CSAT Responses_Sep'2019"!T:T)</f>
        <v>0</v>
      </c>
      <c r="G27" s="6">
        <f>SUMIF("CSAT Responses_Sep'2019"!C:C,Details!C27,"CSAT Responses_Sep'2019"!V:V)</f>
        <v>0</v>
      </c>
      <c r="H27" s="6">
        <f>VLOOKUP(C27,"CSAT Responses_Sep'2019"!C:X,21,)</f>
        <v>0</v>
      </c>
      <c r="I27" s="8">
        <f>VLOOKUP(C27,"CSAT Responses_Sep'2019"!C:X,22,)</f>
        <v>0</v>
      </c>
      <c r="J27" s="9" t="str">
        <f>IFERROR(F27/E27,"")</f>
        <v/>
      </c>
      <c r="K27" s="9" t="str">
        <f>IFERROR(G27/F27,"")</f>
        <v/>
      </c>
      <c r="L27" s="9" t="str">
        <f>IF(I27="NA","NA",IFERROR(I27/H27,""))</f>
        <v/>
      </c>
      <c r="M27" s="8">
        <f>VLOOKUP(C27,"CSAT Responses_Sep'2019"!C:AA,25,0)</f>
        <v>6</v>
      </c>
      <c r="N27" s="8">
        <f>IFERROR(M27*F27,"")</f>
        <v>0</v>
      </c>
      <c r="O27" s="8">
        <f>IFERROR(M27*G27,"")</f>
        <v>0</v>
      </c>
      <c r="P27" s="9" t="str">
        <f>IFERROR(O27/N27,"")</f>
        <v/>
      </c>
    </row>
    <row r="28" spans="1:16">
      <c r="A28" s="5" t="s">
        <v>2</v>
      </c>
      <c r="B28" s="4" t="s">
        <v>65</v>
      </c>
      <c r="C28" s="4" t="s">
        <v>67</v>
      </c>
      <c r="D28" s="6">
        <f>SUMIF("CSAT Responses_Sep'2019"!C:C,Details!C28,"CSAT Responses_Sep'2019"!Q:Q)</f>
        <v>1</v>
      </c>
      <c r="E28" s="6">
        <f>SUMIF("CSAT Responses_Sep'2019"!C:C,Details!C28,"CSAT Responses_Sep'2019"!S:S)</f>
        <v>1</v>
      </c>
      <c r="F28" s="6">
        <f>SUMIF("CSAT Responses_Sep'2019"!C:C,Details!C28,"CSAT Responses_Sep'2019"!T:T)</f>
        <v>1</v>
      </c>
      <c r="G28" s="6">
        <f>SUMIF("CSAT Responses_Sep'2019"!C:C,Details!C28,"CSAT Responses_Sep'2019"!V:V)</f>
        <v>1</v>
      </c>
      <c r="H28" s="6">
        <f>VLOOKUP(C28,"CSAT Responses_Sep'2019"!C:X,21,)</f>
        <v>1</v>
      </c>
      <c r="I28" s="8">
        <f>VLOOKUP(C28,"CSAT Responses_Sep'2019"!C:X,22,)</f>
        <v>1</v>
      </c>
      <c r="J28" s="9">
        <f>IFERROR(F28/E28,"")</f>
        <v>1</v>
      </c>
      <c r="K28" s="9">
        <f>IFERROR(G28/F28,"")</f>
        <v>1</v>
      </c>
      <c r="L28" s="9">
        <f>IF(I28="NA","NA",IFERROR(I28/H28,""))</f>
        <v>1</v>
      </c>
      <c r="M28" s="8">
        <f>VLOOKUP(C28,"CSAT Responses_Sep'2019"!C:AA,25,0)</f>
        <v>6</v>
      </c>
      <c r="N28" s="8">
        <f>IFERROR(M28*F28,"")</f>
        <v>6</v>
      </c>
      <c r="O28" s="8">
        <f>IFERROR(M28*G28,"")</f>
        <v>6</v>
      </c>
      <c r="P28" s="9">
        <f>IFERROR(O28/N28,"")</f>
        <v>1</v>
      </c>
    </row>
    <row r="29" spans="1:16">
      <c r="A29" s="5" t="s">
        <v>2</v>
      </c>
      <c r="B29" s="4" t="s">
        <v>65</v>
      </c>
      <c r="C29" s="4" t="s">
        <v>68</v>
      </c>
      <c r="D29" s="6">
        <f>SUMIF("CSAT Responses_Sep'2019"!C:C,Details!C29,"CSAT Responses_Sep'2019"!Q:Q)</f>
        <v>1</v>
      </c>
      <c r="E29" s="6">
        <f>SUMIF("CSAT Responses_Sep'2019"!C:C,Details!C29,"CSAT Responses_Sep'2019"!S:S)</f>
        <v>1</v>
      </c>
      <c r="F29" s="6">
        <f>SUMIF("CSAT Responses_Sep'2019"!C:C,Details!C29,"CSAT Responses_Sep'2019"!T:T)</f>
        <v>1</v>
      </c>
      <c r="G29" s="6">
        <f>SUMIF("CSAT Responses_Sep'2019"!C:C,Details!C29,"CSAT Responses_Sep'2019"!V:V)</f>
        <v>1</v>
      </c>
      <c r="H29" s="6">
        <f>VLOOKUP(C29,"CSAT Responses_Sep'2019"!C:X,21,)</f>
        <v>1</v>
      </c>
      <c r="I29" s="8">
        <f>VLOOKUP(C29,"CSAT Responses_Sep'2019"!C:X,22,)</f>
        <v>1</v>
      </c>
      <c r="J29" s="9">
        <f>IFERROR(F29/E29,"")</f>
        <v>1</v>
      </c>
      <c r="K29" s="9">
        <f>IFERROR(G29/F29,"")</f>
        <v>1</v>
      </c>
      <c r="L29" s="9">
        <f>IF(I29="NA","NA",IFERROR(I29/H29,""))</f>
        <v>1</v>
      </c>
      <c r="M29" s="8">
        <f>VLOOKUP(C29,"CSAT Responses_Sep'2019"!C:AA,25,0)</f>
        <v>6</v>
      </c>
      <c r="N29" s="8">
        <f>IFERROR(M29*F29,"")</f>
        <v>6</v>
      </c>
      <c r="O29" s="8">
        <f>IFERROR(M29*G29,"")</f>
        <v>6</v>
      </c>
      <c r="P29" s="9">
        <f>IFERROR(O29/N29,"")</f>
        <v>1</v>
      </c>
    </row>
    <row r="30" spans="1:16">
      <c r="A30" s="5" t="s">
        <v>2</v>
      </c>
      <c r="B30" s="4" t="s">
        <v>63</v>
      </c>
      <c r="C30" s="4" t="s">
        <v>69</v>
      </c>
      <c r="D30" s="6">
        <f>SUMIF("CSAT Responses_Sep'2019"!C:C,Details!C30,"CSAT Responses_Sep'2019"!Q:Q)</f>
        <v>0</v>
      </c>
      <c r="E30" s="6">
        <f>SUMIF("CSAT Responses_Sep'2019"!C:C,Details!C30,"CSAT Responses_Sep'2019"!S:S)</f>
        <v>0</v>
      </c>
      <c r="F30" s="6">
        <f>SUMIF("CSAT Responses_Sep'2019"!C:C,Details!C30,"CSAT Responses_Sep'2019"!T:T)</f>
        <v>0</v>
      </c>
      <c r="G30" s="6">
        <f>SUMIF("CSAT Responses_Sep'2019"!C:C,Details!C30,"CSAT Responses_Sep'2019"!V:V)</f>
        <v>0</v>
      </c>
      <c r="H30" s="6">
        <f>VLOOKUP(C30,"CSAT Responses_Sep'2019"!C:X,21,)</f>
        <v>0</v>
      </c>
      <c r="I30" s="8">
        <f>VLOOKUP(C30,"CSAT Responses_Sep'2019"!C:X,22,)</f>
        <v>0</v>
      </c>
      <c r="J30" s="9" t="str">
        <f>IFERROR(F30/E30,"")</f>
        <v/>
      </c>
      <c r="K30" s="9" t="str">
        <f>IFERROR(G30/F30,"")</f>
        <v/>
      </c>
      <c r="L30" s="9" t="str">
        <f>IF(I30="NA","NA",IFERROR(I30/H30,""))</f>
        <v/>
      </c>
      <c r="M30" s="8">
        <f>VLOOKUP(C30,"CSAT Responses_Sep'2019"!C:AA,25,0)</f>
        <v>6</v>
      </c>
      <c r="N30" s="8">
        <f>IFERROR(M30*F30,"")</f>
        <v>0</v>
      </c>
      <c r="O30" s="8">
        <f>IFERROR(M30*G30,"")</f>
        <v>0</v>
      </c>
      <c r="P30" s="9" t="str">
        <f>IFERROR(O30/N30,"")</f>
        <v/>
      </c>
    </row>
    <row r="31" spans="1:16">
      <c r="A31" s="5" t="s">
        <v>2</v>
      </c>
      <c r="B31" s="4" t="s">
        <v>63</v>
      </c>
      <c r="C31" s="4" t="s">
        <v>70</v>
      </c>
      <c r="D31" s="6">
        <f>SUMIF("CSAT Responses_Sep'2019"!C:C,Details!C31,"CSAT Responses_Sep'2019"!Q:Q)</f>
        <v>0</v>
      </c>
      <c r="E31" s="6">
        <f>SUMIF("CSAT Responses_Sep'2019"!C:C,Details!C31,"CSAT Responses_Sep'2019"!S:S)</f>
        <v>0</v>
      </c>
      <c r="F31" s="6">
        <f>SUMIF("CSAT Responses_Sep'2019"!C:C,Details!C31,"CSAT Responses_Sep'2019"!T:T)</f>
        <v>0</v>
      </c>
      <c r="G31" s="6">
        <f>SUMIF("CSAT Responses_Sep'2019"!C:C,Details!C31,"CSAT Responses_Sep'2019"!V:V)</f>
        <v>0</v>
      </c>
      <c r="H31" s="6">
        <f>VLOOKUP(C31,"CSAT Responses_Sep'2019"!C:X,21,)</f>
        <v>0</v>
      </c>
      <c r="I31" s="8">
        <f>VLOOKUP(C31,"CSAT Responses_Sep'2019"!C:X,22,)</f>
        <v>0</v>
      </c>
      <c r="J31" s="9" t="str">
        <f>IFERROR(F31/E31,"")</f>
        <v/>
      </c>
      <c r="K31" s="9" t="str">
        <f>IFERROR(G31/F31,"")</f>
        <v/>
      </c>
      <c r="L31" s="9" t="str">
        <f>IF(I31="NA","NA",IFERROR(I31/H31,""))</f>
        <v/>
      </c>
      <c r="M31" s="8">
        <f>VLOOKUP(C31,"CSAT Responses_Sep'2019"!C:AA,25,0)</f>
        <v>6</v>
      </c>
      <c r="N31" s="8">
        <f>IFERROR(M31*F31,"")</f>
        <v>0</v>
      </c>
      <c r="O31" s="8">
        <f>IFERROR(M31*G31,"")</f>
        <v>0</v>
      </c>
      <c r="P31" s="9" t="str">
        <f>IFERROR(O31/N31,"")</f>
        <v/>
      </c>
    </row>
    <row r="32" spans="1:16">
      <c r="A32" s="5" t="s">
        <v>2</v>
      </c>
      <c r="B32" s="4" t="s">
        <v>63</v>
      </c>
      <c r="C32" s="4" t="s">
        <v>71</v>
      </c>
      <c r="D32" s="6">
        <f>SUMIF("CSAT Responses_Sep'2019"!C:C,Details!C32,"CSAT Responses_Sep'2019"!Q:Q)</f>
        <v>0</v>
      </c>
      <c r="E32" s="6">
        <f>SUMIF("CSAT Responses_Sep'2019"!C:C,Details!C32,"CSAT Responses_Sep'2019"!S:S)</f>
        <v>0</v>
      </c>
      <c r="F32" s="6">
        <f>SUMIF("CSAT Responses_Sep'2019"!C:C,Details!C32,"CSAT Responses_Sep'2019"!T:T)</f>
        <v>0</v>
      </c>
      <c r="G32" s="6">
        <f>SUMIF("CSAT Responses_Sep'2019"!C:C,Details!C32,"CSAT Responses_Sep'2019"!V:V)</f>
        <v>0</v>
      </c>
      <c r="H32" s="6">
        <f>VLOOKUP(C32,"CSAT Responses_Sep'2019"!C:X,21,)</f>
        <v>0</v>
      </c>
      <c r="I32" s="8">
        <f>VLOOKUP(C32,"CSAT Responses_Sep'2019"!C:X,22,)</f>
        <v>0</v>
      </c>
      <c r="J32" s="9" t="str">
        <f>IFERROR(F32/E32,"")</f>
        <v/>
      </c>
      <c r="K32" s="9" t="str">
        <f>IFERROR(G32/F32,"")</f>
        <v/>
      </c>
      <c r="L32" s="9" t="str">
        <f>IF(I32="NA","NA",IFERROR(I32/H32,""))</f>
        <v/>
      </c>
      <c r="M32" s="8">
        <f>VLOOKUP(C32,"CSAT Responses_Sep'2019"!C:AA,25,0)</f>
        <v>6</v>
      </c>
      <c r="N32" s="8">
        <f>IFERROR(M32*F32,"")</f>
        <v>0</v>
      </c>
      <c r="O32" s="8">
        <f>IFERROR(M32*G32,"")</f>
        <v>0</v>
      </c>
      <c r="P32" s="9" t="str">
        <f>IFERROR(O32/N32,"")</f>
        <v/>
      </c>
    </row>
    <row r="33" spans="1:16">
      <c r="A33" s="5" t="s">
        <v>2</v>
      </c>
      <c r="B33" s="4" t="s">
        <v>63</v>
      </c>
      <c r="C33" s="4" t="s">
        <v>72</v>
      </c>
      <c r="D33" s="6">
        <f>SUMIF("CSAT Responses_Sep'2019"!C:C,Details!C33,"CSAT Responses_Sep'2019"!Q:Q)</f>
        <v>0</v>
      </c>
      <c r="E33" s="6">
        <f>SUMIF("CSAT Responses_Sep'2019"!C:C,Details!C33,"CSAT Responses_Sep'2019"!S:S)</f>
        <v>0</v>
      </c>
      <c r="F33" s="6">
        <f>SUMIF("CSAT Responses_Sep'2019"!C:C,Details!C33,"CSAT Responses_Sep'2019"!T:T)</f>
        <v>0</v>
      </c>
      <c r="G33" s="6">
        <f>SUMIF("CSAT Responses_Sep'2019"!C:C,Details!C33,"CSAT Responses_Sep'2019"!V:V)</f>
        <v>0</v>
      </c>
      <c r="H33" s="6">
        <f>VLOOKUP(C33,"CSAT Responses_Sep'2019"!C:X,21,)</f>
        <v>0</v>
      </c>
      <c r="I33" s="8">
        <f>VLOOKUP(C33,"CSAT Responses_Sep'2019"!C:X,22,)</f>
        <v>0</v>
      </c>
      <c r="J33" s="9" t="str">
        <f>IFERROR(F33/E33,"")</f>
        <v/>
      </c>
      <c r="K33" s="9" t="str">
        <f>IFERROR(G33/F33,"")</f>
        <v/>
      </c>
      <c r="L33" s="9" t="str">
        <f>IF(I33="NA","NA",IFERROR(I33/H33,""))</f>
        <v/>
      </c>
      <c r="M33" s="8">
        <f>VLOOKUP(C33,"CSAT Responses_Sep'2019"!C:AA,25,0)</f>
        <v>6</v>
      </c>
      <c r="N33" s="8">
        <f>IFERROR(M33*F33,"")</f>
        <v>0</v>
      </c>
      <c r="O33" s="8">
        <f>IFERROR(M33*G33,"")</f>
        <v>0</v>
      </c>
      <c r="P33" s="9" t="str">
        <f>IFERROR(O33/N33,"")</f>
        <v/>
      </c>
    </row>
    <row r="34" spans="1:16">
      <c r="A34" s="5" t="s">
        <v>2</v>
      </c>
      <c r="B34" s="4" t="s">
        <v>73</v>
      </c>
      <c r="C34" s="4" t="s">
        <v>74</v>
      </c>
      <c r="D34" s="6">
        <f>SUMIF("CSAT Responses_Sep'2019"!C:C,Details!C34,"CSAT Responses_Sep'2019"!Q:Q)</f>
        <v>1</v>
      </c>
      <c r="E34" s="6">
        <f>SUMIF("CSAT Responses_Sep'2019"!C:C,Details!C34,"CSAT Responses_Sep'2019"!S:S)</f>
        <v>1</v>
      </c>
      <c r="F34" s="6">
        <f>SUMIF("CSAT Responses_Sep'2019"!C:C,Details!C34,"CSAT Responses_Sep'2019"!T:T)</f>
        <v>0</v>
      </c>
      <c r="G34" s="6">
        <f>SUMIF("CSAT Responses_Sep'2019"!C:C,Details!C34,"CSAT Responses_Sep'2019"!V:V)</f>
        <v>0</v>
      </c>
      <c r="H34" s="6">
        <f>VLOOKUP(C34,"CSAT Responses_Sep'2019"!C:X,21,)</f>
        <v>0</v>
      </c>
      <c r="I34" s="8">
        <f>VLOOKUP(C34,"CSAT Responses_Sep'2019"!C:X,22,)</f>
        <v>0</v>
      </c>
      <c r="J34" s="9">
        <f>IFERROR(F34/E34,"")</f>
        <v>0</v>
      </c>
      <c r="K34" s="9" t="str">
        <f>IFERROR(G34/F34,"")</f>
        <v/>
      </c>
      <c r="L34" s="9" t="str">
        <f>IF(I34="NA","NA",IFERROR(I34/H34,""))</f>
        <v/>
      </c>
      <c r="M34" s="8">
        <f>VLOOKUP(C34,"CSAT Responses_Sep'2019"!C:AA,25,0)</f>
        <v>6</v>
      </c>
      <c r="N34" s="8">
        <f>IFERROR(M34*F34,"")</f>
        <v>0</v>
      </c>
      <c r="O34" s="8">
        <f>IFERROR(M34*G34,"")</f>
        <v>0</v>
      </c>
      <c r="P34" s="9" t="str">
        <f>IFERROR(O34/N34,"")</f>
        <v/>
      </c>
    </row>
    <row r="35" spans="1:16">
      <c r="A35" s="5" t="s">
        <v>2</v>
      </c>
      <c r="B35" s="4" t="s">
        <v>73</v>
      </c>
      <c r="C35" s="4" t="s">
        <v>75</v>
      </c>
      <c r="D35" s="6">
        <f>SUMIF("CSAT Responses_Sep'2019"!C:C,Details!C35,"CSAT Responses_Sep'2019"!Q:Q)</f>
        <v>2</v>
      </c>
      <c r="E35" s="6">
        <f>SUMIF("CSAT Responses_Sep'2019"!C:C,Details!C35,"CSAT Responses_Sep'2019"!S:S)</f>
        <v>2</v>
      </c>
      <c r="F35" s="6">
        <f>SUMIF("CSAT Responses_Sep'2019"!C:C,Details!C35,"CSAT Responses_Sep'2019"!T:T)</f>
        <v>2</v>
      </c>
      <c r="G35" s="6">
        <f>SUMIF("CSAT Responses_Sep'2019"!C:C,Details!C35,"CSAT Responses_Sep'2019"!V:V)</f>
        <v>2</v>
      </c>
      <c r="H35" s="6">
        <f>VLOOKUP(C35,"CSAT Responses_Sep'2019"!C:X,21,)</f>
        <v>2</v>
      </c>
      <c r="I35" s="8">
        <f>VLOOKUP(C35,"CSAT Responses_Sep'2019"!C:X,22,)</f>
        <v>2</v>
      </c>
      <c r="J35" s="9">
        <f>IFERROR(F35/E35,"")</f>
        <v>1</v>
      </c>
      <c r="K35" s="9">
        <f>IFERROR(G35/F35,"")</f>
        <v>1</v>
      </c>
      <c r="L35" s="9">
        <f>IF(I35="NA","NA",IFERROR(I35/H35,""))</f>
        <v>1</v>
      </c>
      <c r="M35" s="8">
        <f>VLOOKUP(C35,"CSAT Responses_Sep'2019"!C:AA,25,0)</f>
        <v>6</v>
      </c>
      <c r="N35" s="8">
        <f>IFERROR(M35*F35,"")</f>
        <v>12</v>
      </c>
      <c r="O35" s="8">
        <f>IFERROR(M35*G35,"")</f>
        <v>12</v>
      </c>
      <c r="P35" s="9">
        <f>IFERROR(O35/N35,"")</f>
        <v>1</v>
      </c>
    </row>
    <row r="36" spans="1:16">
      <c r="A36" s="5" t="s">
        <v>2</v>
      </c>
      <c r="B36" s="4" t="s">
        <v>73</v>
      </c>
      <c r="C36" s="4" t="s">
        <v>76</v>
      </c>
      <c r="D36" s="6">
        <f>SUMIF("CSAT Responses_Sep'2019"!C:C,Details!C36,"CSAT Responses_Sep'2019"!Q:Q)</f>
        <v>2</v>
      </c>
      <c r="E36" s="6">
        <f>SUMIF("CSAT Responses_Sep'2019"!C:C,Details!C36,"CSAT Responses_Sep'2019"!S:S)</f>
        <v>2</v>
      </c>
      <c r="F36" s="6">
        <f>SUMIF("CSAT Responses_Sep'2019"!C:C,Details!C36,"CSAT Responses_Sep'2019"!T:T)</f>
        <v>0</v>
      </c>
      <c r="G36" s="6">
        <f>SUMIF("CSAT Responses_Sep'2019"!C:C,Details!C36,"CSAT Responses_Sep'2019"!V:V)</f>
        <v>0</v>
      </c>
      <c r="H36" s="6">
        <f>VLOOKUP(C36,"CSAT Responses_Sep'2019"!C:X,21,)</f>
        <v>0</v>
      </c>
      <c r="I36" s="8">
        <f>VLOOKUP(C36,"CSAT Responses_Sep'2019"!C:X,22,)</f>
        <v>0</v>
      </c>
      <c r="J36" s="9">
        <f>IFERROR(F36/E36,"")</f>
        <v>0</v>
      </c>
      <c r="K36" s="9" t="str">
        <f>IFERROR(G36/F36,"")</f>
        <v/>
      </c>
      <c r="L36" s="9" t="str">
        <f>IF(I36="NA","NA",IFERROR(I36/H36,""))</f>
        <v/>
      </c>
      <c r="M36" s="8">
        <f>VLOOKUP(C36,"CSAT Responses_Sep'2019"!C:AA,25,0)</f>
        <v>6</v>
      </c>
      <c r="N36" s="8">
        <f>IFERROR(M36*F36,"")</f>
        <v>0</v>
      </c>
      <c r="O36" s="8">
        <f>IFERROR(M36*G36,"")</f>
        <v>0</v>
      </c>
      <c r="P36" s="9" t="str">
        <f>IFERROR(O36/N36,"")</f>
        <v/>
      </c>
    </row>
    <row r="37" spans="1:16">
      <c r="A37" s="5" t="s">
        <v>2</v>
      </c>
      <c r="B37" s="4" t="s">
        <v>73</v>
      </c>
      <c r="C37" s="4" t="s">
        <v>77</v>
      </c>
      <c r="D37" s="6">
        <f>SUMIF("CSAT Responses_Sep'2019"!C:C,Details!C37,"CSAT Responses_Sep'2019"!Q:Q)</f>
        <v>1</v>
      </c>
      <c r="E37" s="6">
        <f>SUMIF("CSAT Responses_Sep'2019"!C:C,Details!C37,"CSAT Responses_Sep'2019"!S:S)</f>
        <v>1</v>
      </c>
      <c r="F37" s="6">
        <f>SUMIF("CSAT Responses_Sep'2019"!C:C,Details!C37,"CSAT Responses_Sep'2019"!T:T)</f>
        <v>0</v>
      </c>
      <c r="G37" s="6">
        <f>SUMIF("CSAT Responses_Sep'2019"!C:C,Details!C37,"CSAT Responses_Sep'2019"!V:V)</f>
        <v>0</v>
      </c>
      <c r="H37" s="6">
        <f>VLOOKUP(C37,"CSAT Responses_Sep'2019"!C:X,21,)</f>
        <v>0</v>
      </c>
      <c r="I37" s="8">
        <f>VLOOKUP(C37,"CSAT Responses_Sep'2019"!C:X,22,)</f>
        <v>0</v>
      </c>
      <c r="J37" s="9">
        <f>IFERROR(F37/E37,"")</f>
        <v>0</v>
      </c>
      <c r="K37" s="9" t="str">
        <f>IFERROR(G37/F37,"")</f>
        <v/>
      </c>
      <c r="L37" s="9" t="str">
        <f>IF(I37="NA","NA",IFERROR(I37/H37,""))</f>
        <v/>
      </c>
      <c r="M37" s="8">
        <f>VLOOKUP(C37,"CSAT Responses_Sep'2019"!C:AA,25,0)</f>
        <v>6</v>
      </c>
      <c r="N37" s="8">
        <f>IFERROR(M37*F37,"")</f>
        <v>0</v>
      </c>
      <c r="O37" s="8">
        <f>IFERROR(M37*G37,"")</f>
        <v>0</v>
      </c>
      <c r="P37" s="9" t="str">
        <f>IFERROR(O37/N37,"")</f>
        <v/>
      </c>
    </row>
    <row r="38" spans="1:16">
      <c r="A38" s="5" t="s">
        <v>2</v>
      </c>
      <c r="B38" s="4" t="s">
        <v>73</v>
      </c>
      <c r="C38" s="4" t="s">
        <v>78</v>
      </c>
      <c r="D38" s="6">
        <f>SUMIF("CSAT Responses_Sep'2019"!C:C,Details!C38,"CSAT Responses_Sep'2019"!Q:Q)</f>
        <v>1</v>
      </c>
      <c r="E38" s="6">
        <f>SUMIF("CSAT Responses_Sep'2019"!C:C,Details!C38,"CSAT Responses_Sep'2019"!S:S)</f>
        <v>1</v>
      </c>
      <c r="F38" s="6">
        <f>SUMIF("CSAT Responses_Sep'2019"!C:C,Details!C38,"CSAT Responses_Sep'2019"!T:T)</f>
        <v>0</v>
      </c>
      <c r="G38" s="6">
        <f>SUMIF("CSAT Responses_Sep'2019"!C:C,Details!C38,"CSAT Responses_Sep'2019"!V:V)</f>
        <v>0</v>
      </c>
      <c r="H38" s="6">
        <f>VLOOKUP(C38,"CSAT Responses_Sep'2019"!C:X,21,)</f>
        <v>0</v>
      </c>
      <c r="I38" s="8">
        <f>VLOOKUP(C38,"CSAT Responses_Sep'2019"!C:X,22,)</f>
        <v>0</v>
      </c>
      <c r="J38" s="9">
        <f>IFERROR(F38/E38,"")</f>
        <v>0</v>
      </c>
      <c r="K38" s="9" t="str">
        <f>IFERROR(G38/F38,"")</f>
        <v/>
      </c>
      <c r="L38" s="9" t="str">
        <f>IF(I38="NA","NA",IFERROR(I38/H38,""))</f>
        <v/>
      </c>
      <c r="M38" s="8">
        <f>VLOOKUP(C38,"CSAT Responses_Sep'2019"!C:AA,25,0)</f>
        <v>6</v>
      </c>
      <c r="N38" s="8">
        <f>IFERROR(M38*F38,"")</f>
        <v>0</v>
      </c>
      <c r="O38" s="8">
        <f>IFERROR(M38*G38,"")</f>
        <v>0</v>
      </c>
      <c r="P38" s="9" t="str">
        <f>IFERROR(O38/N38,"")</f>
        <v/>
      </c>
    </row>
    <row r="39" spans="1:16">
      <c r="A39" s="5" t="s">
        <v>2</v>
      </c>
      <c r="B39" s="4" t="s">
        <v>79</v>
      </c>
      <c r="C39" s="4" t="s">
        <v>80</v>
      </c>
      <c r="D39" s="6">
        <f>SUMIF("CSAT Responses_Sep'2019"!C:C,Details!C39,"CSAT Responses_Sep'2019"!Q:Q)</f>
        <v>1</v>
      </c>
      <c r="E39" s="6">
        <f>SUMIF("CSAT Responses_Sep'2019"!C:C,Details!C39,"CSAT Responses_Sep'2019"!S:S)</f>
        <v>1</v>
      </c>
      <c r="F39" s="6">
        <f>SUMIF("CSAT Responses_Sep'2019"!C:C,Details!C39,"CSAT Responses_Sep'2019"!T:T)</f>
        <v>1</v>
      </c>
      <c r="G39" s="6">
        <f>SUMIF("CSAT Responses_Sep'2019"!C:C,Details!C39,"CSAT Responses_Sep'2019"!V:V)</f>
        <v>0</v>
      </c>
      <c r="H39" s="6">
        <f>VLOOKUP(C39,"CSAT Responses_Sep'2019"!C:X,21,)</f>
        <v>1</v>
      </c>
      <c r="I39" s="8">
        <f>VLOOKUP(C39,"CSAT Responses_Sep'2019"!C:X,22,)</f>
        <v>0</v>
      </c>
      <c r="J39" s="9">
        <f>IFERROR(F39/E39,"")</f>
        <v>1</v>
      </c>
      <c r="K39" s="9">
        <f>IFERROR(G39/F39,"")</f>
        <v>0</v>
      </c>
      <c r="L39" s="9">
        <f>IF(I39="NA","NA",IFERROR(I39/H39,""))</f>
        <v>0</v>
      </c>
      <c r="M39" s="8">
        <f>VLOOKUP(C39,"CSAT Responses_Sep'2019"!C:AA,25,0)</f>
        <v>6</v>
      </c>
      <c r="N39" s="8">
        <f>IFERROR(M39*F39,"")</f>
        <v>6</v>
      </c>
      <c r="O39" s="8">
        <f>IFERROR(M39*G39,"")</f>
        <v>0</v>
      </c>
      <c r="P39" s="9">
        <f>IFERROR(O39/N39,"")</f>
        <v>0</v>
      </c>
    </row>
    <row r="40" spans="1:16">
      <c r="A40" s="5" t="s">
        <v>2</v>
      </c>
      <c r="B40" s="4" t="s">
        <v>79</v>
      </c>
      <c r="C40" s="4" t="s">
        <v>81</v>
      </c>
      <c r="D40" s="6">
        <f>SUMIF("CSAT Responses_Sep'2019"!C:C,Details!C40,"CSAT Responses_Sep'2019"!Q:Q)</f>
        <v>1</v>
      </c>
      <c r="E40" s="6">
        <f>SUMIF("CSAT Responses_Sep'2019"!C:C,Details!C40,"CSAT Responses_Sep'2019"!S:S)</f>
        <v>1</v>
      </c>
      <c r="F40" s="6">
        <f>SUMIF("CSAT Responses_Sep'2019"!C:C,Details!C40,"CSAT Responses_Sep'2019"!T:T)</f>
        <v>1</v>
      </c>
      <c r="G40" s="6">
        <f>SUMIF("CSAT Responses_Sep'2019"!C:C,Details!C40,"CSAT Responses_Sep'2019"!V:V)</f>
        <v>1</v>
      </c>
      <c r="H40" s="6">
        <f>VLOOKUP(C40,"CSAT Responses_Sep'2019"!C:X,21,)</f>
        <v>1</v>
      </c>
      <c r="I40" s="8">
        <f>VLOOKUP(C40,"CSAT Responses_Sep'2019"!C:X,22,)</f>
        <v>1</v>
      </c>
      <c r="J40" s="9">
        <f>IFERROR(F40/E40,"")</f>
        <v>1</v>
      </c>
      <c r="K40" s="9">
        <f>IFERROR(G40/F40,"")</f>
        <v>1</v>
      </c>
      <c r="L40" s="9">
        <f>IF(I40="NA","NA",IFERROR(I40/H40,""))</f>
        <v>1</v>
      </c>
      <c r="M40" s="8">
        <f>VLOOKUP(C40,"CSAT Responses_Sep'2019"!C:AA,25,0)</f>
        <v>6</v>
      </c>
      <c r="N40" s="8">
        <f>IFERROR(M40*F40,"")</f>
        <v>6</v>
      </c>
      <c r="O40" s="8">
        <f>IFERROR(M40*G40,"")</f>
        <v>6</v>
      </c>
      <c r="P40" s="9">
        <f>IFERROR(O40/N40,"")</f>
        <v>1</v>
      </c>
    </row>
    <row r="41" spans="1:16">
      <c r="A41" s="5" t="s">
        <v>2</v>
      </c>
      <c r="B41" s="4" t="s">
        <v>79</v>
      </c>
      <c r="C41" s="4" t="s">
        <v>82</v>
      </c>
      <c r="D41" s="6">
        <f>SUMIF("CSAT Responses_Sep'2019"!C:C,Details!C41,"CSAT Responses_Sep'2019"!Q:Q)</f>
        <v>1</v>
      </c>
      <c r="E41" s="6">
        <f>SUMIF("CSAT Responses_Sep'2019"!C:C,Details!C41,"CSAT Responses_Sep'2019"!S:S)</f>
        <v>1</v>
      </c>
      <c r="F41" s="6">
        <f>SUMIF("CSAT Responses_Sep'2019"!C:C,Details!C41,"CSAT Responses_Sep'2019"!T:T)</f>
        <v>1</v>
      </c>
      <c r="G41" s="6">
        <f>SUMIF("CSAT Responses_Sep'2019"!C:C,Details!C41,"CSAT Responses_Sep'2019"!V:V)</f>
        <v>1</v>
      </c>
      <c r="H41" s="6">
        <f>VLOOKUP(C41,"CSAT Responses_Sep'2019"!C:X,21,)</f>
        <v>1</v>
      </c>
      <c r="I41" s="8">
        <f>VLOOKUP(C41,"CSAT Responses_Sep'2019"!C:X,22,)</f>
        <v>1</v>
      </c>
      <c r="J41" s="9">
        <f>IFERROR(F41/E41,"")</f>
        <v>1</v>
      </c>
      <c r="K41" s="9">
        <f>IFERROR(G41/F41,"")</f>
        <v>1</v>
      </c>
      <c r="L41" s="9">
        <f>IF(I41="NA","NA",IFERROR(I41/H41,""))</f>
        <v>1</v>
      </c>
      <c r="M41" s="8">
        <f>VLOOKUP(C41,"CSAT Responses_Sep'2019"!C:AA,25,0)</f>
        <v>6</v>
      </c>
      <c r="N41" s="8">
        <f>IFERROR(M41*F41,"")</f>
        <v>6</v>
      </c>
      <c r="O41" s="8">
        <f>IFERROR(M41*G41,"")</f>
        <v>6</v>
      </c>
      <c r="P41" s="9">
        <f>IFERROR(O41/N41,"")</f>
        <v>1</v>
      </c>
    </row>
    <row r="42" spans="1:16">
      <c r="A42" s="5" t="s">
        <v>2</v>
      </c>
      <c r="B42" s="4" t="s">
        <v>79</v>
      </c>
      <c r="C42" s="4" t="s">
        <v>83</v>
      </c>
      <c r="D42" s="6">
        <f>SUMIF("CSAT Responses_Sep'2019"!C:C,Details!C42,"CSAT Responses_Sep'2019"!Q:Q)</f>
        <v>1</v>
      </c>
      <c r="E42" s="6">
        <f>SUMIF("CSAT Responses_Sep'2019"!C:C,Details!C42,"CSAT Responses_Sep'2019"!S:S)</f>
        <v>1</v>
      </c>
      <c r="F42" s="6">
        <f>SUMIF("CSAT Responses_Sep'2019"!C:C,Details!C42,"CSAT Responses_Sep'2019"!T:T)</f>
        <v>1</v>
      </c>
      <c r="G42" s="6">
        <f>SUMIF("CSAT Responses_Sep'2019"!C:C,Details!C42,"CSAT Responses_Sep'2019"!V:V)</f>
        <v>1</v>
      </c>
      <c r="H42" s="6">
        <f>VLOOKUP(C42,"CSAT Responses_Sep'2019"!C:X,21,)</f>
        <v>1</v>
      </c>
      <c r="I42" s="8">
        <f>VLOOKUP(C42,"CSAT Responses_Sep'2019"!C:X,22,)</f>
        <v>1</v>
      </c>
      <c r="J42" s="9">
        <f>IFERROR(F42/E42,"")</f>
        <v>1</v>
      </c>
      <c r="K42" s="9">
        <f>IFERROR(G42/F42,"")</f>
        <v>1</v>
      </c>
      <c r="L42" s="9">
        <f>IF(I42="NA","NA",IFERROR(I42/H42,""))</f>
        <v>1</v>
      </c>
      <c r="M42" s="8">
        <f>VLOOKUP(C42,"CSAT Responses_Sep'2019"!C:AA,25,0)</f>
        <v>6</v>
      </c>
      <c r="N42" s="8">
        <f>IFERROR(M42*F42,"")</f>
        <v>6</v>
      </c>
      <c r="O42" s="8">
        <f>IFERROR(M42*G42,"")</f>
        <v>6</v>
      </c>
      <c r="P42" s="9">
        <f>IFERROR(O42/N42,"")</f>
        <v>1</v>
      </c>
    </row>
    <row r="43" spans="1:16">
      <c r="A43" s="5" t="s">
        <v>2</v>
      </c>
      <c r="B43" s="4" t="s">
        <v>79</v>
      </c>
      <c r="C43" s="4" t="s">
        <v>84</v>
      </c>
      <c r="D43" s="6">
        <f>SUMIF("CSAT Responses_Sep'2019"!C:C,Details!C43,"CSAT Responses_Sep'2019"!Q:Q)</f>
        <v>1</v>
      </c>
      <c r="E43" s="6">
        <f>SUMIF("CSAT Responses_Sep'2019"!C:C,Details!C43,"CSAT Responses_Sep'2019"!S:S)</f>
        <v>1</v>
      </c>
      <c r="F43" s="6">
        <f>SUMIF("CSAT Responses_Sep'2019"!C:C,Details!C43,"CSAT Responses_Sep'2019"!T:T)</f>
        <v>1</v>
      </c>
      <c r="G43" s="6">
        <f>SUMIF("CSAT Responses_Sep'2019"!C:C,Details!C43,"CSAT Responses_Sep'2019"!V:V)</f>
        <v>1</v>
      </c>
      <c r="H43" s="6">
        <f>VLOOKUP(C43,"CSAT Responses_Sep'2019"!C:X,21,)</f>
        <v>1</v>
      </c>
      <c r="I43" s="8">
        <f>VLOOKUP(C43,"CSAT Responses_Sep'2019"!C:X,22,)</f>
        <v>1</v>
      </c>
      <c r="J43" s="9">
        <f>IFERROR(F43/E43,"")</f>
        <v>1</v>
      </c>
      <c r="K43" s="9">
        <f>IFERROR(G43/F43,"")</f>
        <v>1</v>
      </c>
      <c r="L43" s="9">
        <f>IF(I43="NA","NA",IFERROR(I43/H43,""))</f>
        <v>1</v>
      </c>
      <c r="M43" s="8">
        <f>VLOOKUP(C43,"CSAT Responses_Sep'2019"!C:AA,25,0)</f>
        <v>6</v>
      </c>
      <c r="N43" s="8">
        <f>IFERROR(M43*F43,"")</f>
        <v>6</v>
      </c>
      <c r="O43" s="8">
        <f>IFERROR(M43*G43,"")</f>
        <v>6</v>
      </c>
      <c r="P43" s="9">
        <f>IFERROR(O43/N43,"")</f>
        <v>1</v>
      </c>
    </row>
    <row r="44" spans="1:16">
      <c r="A44" s="5" t="s">
        <v>2</v>
      </c>
      <c r="B44" s="4" t="s">
        <v>79</v>
      </c>
      <c r="C44" s="4" t="s">
        <v>85</v>
      </c>
      <c r="D44" s="6">
        <f>SUMIF("CSAT Responses_Sep'2019"!C:C,Details!C44,"CSAT Responses_Sep'2019"!Q:Q)</f>
        <v>1</v>
      </c>
      <c r="E44" s="6">
        <f>SUMIF("CSAT Responses_Sep'2019"!C:C,Details!C44,"CSAT Responses_Sep'2019"!S:S)</f>
        <v>1</v>
      </c>
      <c r="F44" s="6">
        <f>SUMIF("CSAT Responses_Sep'2019"!C:C,Details!C44,"CSAT Responses_Sep'2019"!T:T)</f>
        <v>1</v>
      </c>
      <c r="G44" s="6">
        <f>SUMIF("CSAT Responses_Sep'2019"!C:C,Details!C44,"CSAT Responses_Sep'2019"!V:V)</f>
        <v>1</v>
      </c>
      <c r="H44" s="6">
        <f>VLOOKUP(C44,"CSAT Responses_Sep'2019"!C:X,21,)</f>
        <v>1</v>
      </c>
      <c r="I44" s="8">
        <f>VLOOKUP(C44,"CSAT Responses_Sep'2019"!C:X,22,)</f>
        <v>0</v>
      </c>
      <c r="J44" s="9">
        <f>IFERROR(F44/E44,"")</f>
        <v>1</v>
      </c>
      <c r="K44" s="9">
        <f>IFERROR(G44/F44,"")</f>
        <v>1</v>
      </c>
      <c r="L44" s="9">
        <f>IF(I44="NA","NA",IFERROR(I44/H44,""))</f>
        <v>0</v>
      </c>
      <c r="M44" s="8">
        <f>VLOOKUP(C44,"CSAT Responses_Sep'2019"!C:AA,25,0)</f>
        <v>6</v>
      </c>
      <c r="N44" s="8">
        <f>IFERROR(M44*F44,"")</f>
        <v>6</v>
      </c>
      <c r="O44" s="8">
        <f>IFERROR(M44*G44,"")</f>
        <v>6</v>
      </c>
      <c r="P44" s="9">
        <f>IFERROR(O44/N44,"")</f>
        <v>1</v>
      </c>
    </row>
    <row r="45" spans="1:16">
      <c r="A45" s="5" t="s">
        <v>2</v>
      </c>
      <c r="B45" s="4" t="s">
        <v>86</v>
      </c>
      <c r="C45" s="4" t="s">
        <v>86</v>
      </c>
      <c r="D45" s="6">
        <f>SUMIF("CSAT Responses_Sep'2019"!C:C,Details!C45,"CSAT Responses_Sep'2019"!Q:Q)</f>
        <v>1</v>
      </c>
      <c r="E45" s="6">
        <f>SUMIF("CSAT Responses_Sep'2019"!C:C,Details!C45,"CSAT Responses_Sep'2019"!S:S)</f>
        <v>1</v>
      </c>
      <c r="F45" s="6">
        <f>SUMIF("CSAT Responses_Sep'2019"!C:C,Details!C45,"CSAT Responses_Sep'2019"!T:T)</f>
        <v>1</v>
      </c>
      <c r="G45" s="6">
        <f>SUMIF("CSAT Responses_Sep'2019"!C:C,Details!C45,"CSAT Responses_Sep'2019"!V:V)</f>
        <v>1</v>
      </c>
      <c r="H45" s="6">
        <f>VLOOKUP(C45,"CSAT Responses_Sep'2019"!C:X,21,)</f>
        <v>0</v>
      </c>
      <c r="I45" s="8">
        <f>VLOOKUP(C45,"CSAT Responses_Sep'2019"!C:X,22,)</f>
        <v>0</v>
      </c>
      <c r="J45" s="9">
        <f>IFERROR(F45/E45,"")</f>
        <v>1</v>
      </c>
      <c r="K45" s="9">
        <f>IFERROR(G45/F45,"")</f>
        <v>1</v>
      </c>
      <c r="L45" s="9" t="str">
        <f>IF(I45="NA","NA",IFERROR(I45/H45,""))</f>
        <v/>
      </c>
      <c r="M45" s="8">
        <f>VLOOKUP(C45,"CSAT Responses_Sep'2019"!C:AA,25,0)</f>
        <v>6</v>
      </c>
      <c r="N45" s="8">
        <f>IFERROR(M45*F45,"")</f>
        <v>6</v>
      </c>
      <c r="O45" s="8">
        <f>IFERROR(M45*G45,"")</f>
        <v>6</v>
      </c>
      <c r="P45" s="9">
        <f>IFERROR(O45/N45,"")</f>
        <v>1</v>
      </c>
    </row>
    <row r="46" spans="1:16">
      <c r="A46" s="5" t="s">
        <v>2</v>
      </c>
      <c r="B46" s="4" t="s">
        <v>86</v>
      </c>
      <c r="C46" s="4" t="s">
        <v>87</v>
      </c>
      <c r="D46" s="6">
        <f>SUMIF("CSAT Responses_Sep'2019"!C:C,Details!C46,"CSAT Responses_Sep'2019"!Q:Q)</f>
        <v>1</v>
      </c>
      <c r="E46" s="6">
        <f>SUMIF("CSAT Responses_Sep'2019"!C:C,Details!C46,"CSAT Responses_Sep'2019"!S:S)</f>
        <v>1</v>
      </c>
      <c r="F46" s="6">
        <f>SUMIF("CSAT Responses_Sep'2019"!C:C,Details!C46,"CSAT Responses_Sep'2019"!T:T)</f>
        <v>1</v>
      </c>
      <c r="G46" s="6">
        <f>SUMIF("CSAT Responses_Sep'2019"!C:C,Details!C46,"CSAT Responses_Sep'2019"!V:V)</f>
        <v>1</v>
      </c>
      <c r="H46" s="6">
        <f>VLOOKUP(C46,"CSAT Responses_Sep'2019"!C:X,21,)</f>
        <v>0</v>
      </c>
      <c r="I46" s="8">
        <f>VLOOKUP(C46,"CSAT Responses_Sep'2019"!C:X,22,)</f>
        <v>0</v>
      </c>
      <c r="J46" s="9">
        <f>IFERROR(F46/E46,"")</f>
        <v>1</v>
      </c>
      <c r="K46" s="9">
        <f>IFERROR(G46/F46,"")</f>
        <v>1</v>
      </c>
      <c r="L46" s="9" t="str">
        <f>IF(I46="NA","NA",IFERROR(I46/H46,""))</f>
        <v/>
      </c>
      <c r="M46" s="8">
        <f>VLOOKUP(C46,"CSAT Responses_Sep'2019"!C:AA,25,0)</f>
        <v>6</v>
      </c>
      <c r="N46" s="8">
        <f>IFERROR(M46*F46,"")</f>
        <v>6</v>
      </c>
      <c r="O46" s="8">
        <f>IFERROR(M46*G46,"")</f>
        <v>6</v>
      </c>
      <c r="P46" s="9">
        <f>IFERROR(O46/N46,"")</f>
        <v>1</v>
      </c>
    </row>
    <row r="47" spans="1:16">
      <c r="A47" s="5" t="s">
        <v>2</v>
      </c>
      <c r="B47" s="4" t="s">
        <v>86</v>
      </c>
      <c r="C47" s="4" t="s">
        <v>88</v>
      </c>
      <c r="D47" s="6">
        <f>SUMIF("CSAT Responses_Sep'2019"!C:C,Details!C47,"CSAT Responses_Sep'2019"!Q:Q)</f>
        <v>1</v>
      </c>
      <c r="E47" s="6">
        <f>SUMIF("CSAT Responses_Sep'2019"!C:C,Details!C47,"CSAT Responses_Sep'2019"!S:S)</f>
        <v>1</v>
      </c>
      <c r="F47" s="6">
        <f>SUMIF("CSAT Responses_Sep'2019"!C:C,Details!C47,"CSAT Responses_Sep'2019"!T:T)</f>
        <v>1</v>
      </c>
      <c r="G47" s="6">
        <f>SUMIF("CSAT Responses_Sep'2019"!C:C,Details!C47,"CSAT Responses_Sep'2019"!V:V)</f>
        <v>1</v>
      </c>
      <c r="H47" s="6">
        <f>VLOOKUP(C47,"CSAT Responses_Sep'2019"!C:X,21,)</f>
        <v>0</v>
      </c>
      <c r="I47" s="8">
        <f>VLOOKUP(C47,"CSAT Responses_Sep'2019"!C:X,22,)</f>
        <v>0</v>
      </c>
      <c r="J47" s="9">
        <f>IFERROR(F47/E47,"")</f>
        <v>1</v>
      </c>
      <c r="K47" s="9">
        <f>IFERROR(G47/F47,"")</f>
        <v>1</v>
      </c>
      <c r="L47" s="9" t="str">
        <f>IF(I47="NA","NA",IFERROR(I47/H47,""))</f>
        <v/>
      </c>
      <c r="M47" s="8">
        <f>VLOOKUP(C47,"CSAT Responses_Sep'2019"!C:AA,25,0)</f>
        <v>6</v>
      </c>
      <c r="N47" s="8">
        <f>IFERROR(M47*F47,"")</f>
        <v>6</v>
      </c>
      <c r="O47" s="8">
        <f>IFERROR(M47*G47,"")</f>
        <v>6</v>
      </c>
      <c r="P47" s="9">
        <f>IFERROR(O47/N47,"")</f>
        <v>1</v>
      </c>
    </row>
    <row r="48" spans="1:16">
      <c r="A48" s="5" t="s">
        <v>2</v>
      </c>
      <c r="B48" s="4" t="s">
        <v>86</v>
      </c>
      <c r="C48" s="4" t="s">
        <v>89</v>
      </c>
      <c r="D48" s="6">
        <f>SUMIF("CSAT Responses_Sep'2019"!C:C,Details!C48,"CSAT Responses_Sep'2019"!Q:Q)</f>
        <v>0</v>
      </c>
      <c r="E48" s="6">
        <f>SUMIF("CSAT Responses_Sep'2019"!C:C,Details!C48,"CSAT Responses_Sep'2019"!S:S)</f>
        <v>0</v>
      </c>
      <c r="F48" s="6">
        <f>SUMIF("CSAT Responses_Sep'2019"!C:C,Details!C48,"CSAT Responses_Sep'2019"!T:T)</f>
        <v>0</v>
      </c>
      <c r="G48" s="6">
        <f>SUMIF("CSAT Responses_Sep'2019"!C:C,Details!C48,"CSAT Responses_Sep'2019"!V:V)</f>
        <v>0</v>
      </c>
      <c r="H48" s="6">
        <f>VLOOKUP(C48,"CSAT Responses_Sep'2019"!C:X,21,)</f>
        <v>0</v>
      </c>
      <c r="I48" s="8">
        <f>VLOOKUP(C48,"CSAT Responses_Sep'2019"!C:X,22,)</f>
        <v>0</v>
      </c>
      <c r="J48" s="9" t="str">
        <f>IFERROR(F48/E48,"")</f>
        <v/>
      </c>
      <c r="K48" s="9" t="str">
        <f>IFERROR(G48/F48,"")</f>
        <v/>
      </c>
      <c r="L48" s="9" t="str">
        <f>IF(I48="NA","NA",IFERROR(I48/H48,""))</f>
        <v/>
      </c>
      <c r="M48" s="8">
        <f>VLOOKUP(C48,"CSAT Responses_Sep'2019"!C:AA,25,0)</f>
        <v>6</v>
      </c>
      <c r="N48" s="8">
        <f>IFERROR(M48*F48,"")</f>
        <v>0</v>
      </c>
      <c r="O48" s="8">
        <f>IFERROR(M48*G48,"")</f>
        <v>0</v>
      </c>
      <c r="P48" s="9" t="str">
        <f>IFERROR(O48/N48,"")</f>
        <v/>
      </c>
    </row>
    <row r="49" spans="1:16">
      <c r="A49" s="5" t="s">
        <v>2</v>
      </c>
      <c r="B49" s="4" t="s">
        <v>86</v>
      </c>
      <c r="C49" s="4" t="s">
        <v>90</v>
      </c>
      <c r="D49" s="6">
        <f>SUMIF("CSAT Responses_Sep'2019"!C:C,Details!C49,"CSAT Responses_Sep'2019"!Q:Q)</f>
        <v>0</v>
      </c>
      <c r="E49" s="6">
        <f>SUMIF("CSAT Responses_Sep'2019"!C:C,Details!C49,"CSAT Responses_Sep'2019"!S:S)</f>
        <v>0</v>
      </c>
      <c r="F49" s="6">
        <f>SUMIF("CSAT Responses_Sep'2019"!C:C,Details!C49,"CSAT Responses_Sep'2019"!T:T)</f>
        <v>0</v>
      </c>
      <c r="G49" s="6">
        <f>SUMIF("CSAT Responses_Sep'2019"!C:C,Details!C49,"CSAT Responses_Sep'2019"!V:V)</f>
        <v>0</v>
      </c>
      <c r="H49" s="6">
        <f>VLOOKUP(C49,"CSAT Responses_Sep'2019"!C:X,21,)</f>
        <v>0</v>
      </c>
      <c r="I49" s="8">
        <f>VLOOKUP(C49,"CSAT Responses_Sep'2019"!C:X,22,)</f>
        <v>0</v>
      </c>
      <c r="J49" s="9" t="str">
        <f>IFERROR(F49/E49,"")</f>
        <v/>
      </c>
      <c r="K49" s="9" t="str">
        <f>IFERROR(G49/F49,"")</f>
        <v/>
      </c>
      <c r="L49" s="9" t="str">
        <f>IF(I49="NA","NA",IFERROR(I49/H49,""))</f>
        <v/>
      </c>
      <c r="M49" s="8">
        <f>VLOOKUP(C49,"CSAT Responses_Sep'2019"!C:AA,25,0)</f>
        <v>6</v>
      </c>
      <c r="N49" s="8">
        <f>IFERROR(M49*F49,"")</f>
        <v>0</v>
      </c>
      <c r="O49" s="8">
        <f>IFERROR(M49*G49,"")</f>
        <v>0</v>
      </c>
      <c r="P49" s="9" t="str">
        <f>IFERROR(O49/N49,"")</f>
        <v/>
      </c>
    </row>
    <row r="50" spans="1:16">
      <c r="A50" s="5" t="s">
        <v>2</v>
      </c>
      <c r="B50" s="4" t="s">
        <v>86</v>
      </c>
      <c r="C50" s="4" t="s">
        <v>91</v>
      </c>
      <c r="D50" s="6">
        <f>SUMIF("CSAT Responses_Sep'2019"!C:C,Details!C50,"CSAT Responses_Sep'2019"!Q:Q)</f>
        <v>0</v>
      </c>
      <c r="E50" s="6">
        <f>SUMIF("CSAT Responses_Sep'2019"!C:C,Details!C50,"CSAT Responses_Sep'2019"!S:S)</f>
        <v>0</v>
      </c>
      <c r="F50" s="6">
        <f>SUMIF("CSAT Responses_Sep'2019"!C:C,Details!C50,"CSAT Responses_Sep'2019"!T:T)</f>
        <v>0</v>
      </c>
      <c r="G50" s="6">
        <f>SUMIF("CSAT Responses_Sep'2019"!C:C,Details!C50,"CSAT Responses_Sep'2019"!V:V)</f>
        <v>0</v>
      </c>
      <c r="H50" s="6">
        <f>VLOOKUP(C50,"CSAT Responses_Sep'2019"!C:X,21,)</f>
        <v>0</v>
      </c>
      <c r="I50" s="8">
        <f>VLOOKUP(C50,"CSAT Responses_Sep'2019"!C:X,22,)</f>
        <v>0</v>
      </c>
      <c r="J50" s="9" t="str">
        <f>IFERROR(F50/E50,"")</f>
        <v/>
      </c>
      <c r="K50" s="9" t="str">
        <f>IFERROR(G50/F50,"")</f>
        <v/>
      </c>
      <c r="L50" s="9" t="str">
        <f>IF(I50="NA","NA",IFERROR(I50/H50,""))</f>
        <v/>
      </c>
      <c r="M50" s="8">
        <f>VLOOKUP(C50,"CSAT Responses_Sep'2019"!C:AA,25,0)</f>
        <v>6</v>
      </c>
      <c r="N50" s="8">
        <f>IFERROR(M50*F50,"")</f>
        <v>0</v>
      </c>
      <c r="O50" s="8">
        <f>IFERROR(M50*G50,"")</f>
        <v>0</v>
      </c>
      <c r="P50" s="9" t="str">
        <f>IFERROR(O50/N50,"")</f>
        <v/>
      </c>
    </row>
    <row r="51" spans="1:16">
      <c r="A51" s="5" t="s">
        <v>2</v>
      </c>
      <c r="B51" s="4" t="s">
        <v>92</v>
      </c>
      <c r="C51" s="4" t="s">
        <v>93</v>
      </c>
      <c r="D51" s="6">
        <f>SUMIF("CSAT Responses_Sep'2019"!C:C,Details!C51,"CSAT Responses_Sep'2019"!Q:Q)</f>
        <v>1</v>
      </c>
      <c r="E51" s="6">
        <f>SUMIF("CSAT Responses_Sep'2019"!C:C,Details!C51,"CSAT Responses_Sep'2019"!S:S)</f>
        <v>1</v>
      </c>
      <c r="F51" s="6">
        <f>SUMIF("CSAT Responses_Sep'2019"!C:C,Details!C51,"CSAT Responses_Sep'2019"!T:T)</f>
        <v>1</v>
      </c>
      <c r="G51" s="6">
        <f>SUMIF("CSAT Responses_Sep'2019"!C:C,Details!C51,"CSAT Responses_Sep'2019"!V:V)</f>
        <v>1</v>
      </c>
      <c r="H51" s="6">
        <f>VLOOKUP(C51,"CSAT Responses_Sep'2019"!C:X,21,)</f>
        <v>1</v>
      </c>
      <c r="I51" s="8">
        <f>VLOOKUP(C51,"CSAT Responses_Sep'2019"!C:X,22,)</f>
        <v>1</v>
      </c>
      <c r="J51" s="9">
        <f>IFERROR(F51/E51,"")</f>
        <v>1</v>
      </c>
      <c r="K51" s="9">
        <f>IFERROR(G51/F51,"")</f>
        <v>1</v>
      </c>
      <c r="L51" s="9">
        <f>IF(I51="NA","NA",IFERROR(I51/H51,""))</f>
        <v>1</v>
      </c>
      <c r="M51" s="8">
        <f>VLOOKUP(C51,"CSAT Responses_Sep'2019"!C:AA,25,0)</f>
        <v>6</v>
      </c>
      <c r="N51" s="8">
        <f>IFERROR(M51*F51,"")</f>
        <v>6</v>
      </c>
      <c r="O51" s="8">
        <f>IFERROR(M51*G51,"")</f>
        <v>6</v>
      </c>
      <c r="P51" s="9">
        <f>IFERROR(O51/N51,"")</f>
        <v>1</v>
      </c>
    </row>
    <row r="52" spans="1:16">
      <c r="A52" s="5" t="s">
        <v>2</v>
      </c>
      <c r="B52" s="4" t="s">
        <v>92</v>
      </c>
      <c r="C52" s="4" t="s">
        <v>94</v>
      </c>
      <c r="D52" s="6">
        <f>SUMIF("CSAT Responses_Sep'2019"!C:C,Details!C52,"CSAT Responses_Sep'2019"!Q:Q)</f>
        <v>1</v>
      </c>
      <c r="E52" s="6">
        <f>SUMIF("CSAT Responses_Sep'2019"!C:C,Details!C52,"CSAT Responses_Sep'2019"!S:S)</f>
        <v>1</v>
      </c>
      <c r="F52" s="6">
        <f>SUMIF("CSAT Responses_Sep'2019"!C:C,Details!C52,"CSAT Responses_Sep'2019"!T:T)</f>
        <v>1</v>
      </c>
      <c r="G52" s="6">
        <f>SUMIF("CSAT Responses_Sep'2019"!C:C,Details!C52,"CSAT Responses_Sep'2019"!V:V)</f>
        <v>1</v>
      </c>
      <c r="H52" s="6">
        <f>VLOOKUP(C52,"CSAT Responses_Sep'2019"!C:X,21,)</f>
        <v>1</v>
      </c>
      <c r="I52" s="8">
        <f>VLOOKUP(C52,"CSAT Responses_Sep'2019"!C:X,22,)</f>
        <v>1</v>
      </c>
      <c r="J52" s="9">
        <f>IFERROR(F52/E52,"")</f>
        <v>1</v>
      </c>
      <c r="K52" s="9">
        <f>IFERROR(G52/F52,"")</f>
        <v>1</v>
      </c>
      <c r="L52" s="9">
        <f>IF(I52="NA","NA",IFERROR(I52/H52,""))</f>
        <v>1</v>
      </c>
      <c r="M52" s="8">
        <f>VLOOKUP(C52,"CSAT Responses_Sep'2019"!C:AA,25,0)</f>
        <v>6</v>
      </c>
      <c r="N52" s="8">
        <f>IFERROR(M52*F52,"")</f>
        <v>6</v>
      </c>
      <c r="O52" s="8">
        <f>IFERROR(M52*G52,"")</f>
        <v>6</v>
      </c>
      <c r="P52" s="9">
        <f>IFERROR(O52/N52,"")</f>
        <v>1</v>
      </c>
    </row>
    <row r="53" spans="1:16">
      <c r="A53" s="5" t="s">
        <v>2</v>
      </c>
      <c r="B53" s="4" t="s">
        <v>92</v>
      </c>
      <c r="C53" s="4" t="s">
        <v>95</v>
      </c>
      <c r="D53" s="6">
        <f>SUMIF("CSAT Responses_Sep'2019"!C:C,Details!C53,"CSAT Responses_Sep'2019"!Q:Q)</f>
        <v>1</v>
      </c>
      <c r="E53" s="6">
        <f>SUMIF("CSAT Responses_Sep'2019"!C:C,Details!C53,"CSAT Responses_Sep'2019"!S:S)</f>
        <v>1</v>
      </c>
      <c r="F53" s="6">
        <f>SUMIF("CSAT Responses_Sep'2019"!C:C,Details!C53,"CSAT Responses_Sep'2019"!T:T)</f>
        <v>1</v>
      </c>
      <c r="G53" s="6">
        <f>SUMIF("CSAT Responses_Sep'2019"!C:C,Details!C53,"CSAT Responses_Sep'2019"!V:V)</f>
        <v>1</v>
      </c>
      <c r="H53" s="6">
        <f>VLOOKUP(C53,"CSAT Responses_Sep'2019"!C:X,21,)</f>
        <v>1</v>
      </c>
      <c r="I53" s="8">
        <f>VLOOKUP(C53,"CSAT Responses_Sep'2019"!C:X,22,)</f>
        <v>1</v>
      </c>
      <c r="J53" s="9">
        <f>IFERROR(F53/E53,"")</f>
        <v>1</v>
      </c>
      <c r="K53" s="9">
        <f>IFERROR(G53/F53,"")</f>
        <v>1</v>
      </c>
      <c r="L53" s="9">
        <f>IF(I53="NA","NA",IFERROR(I53/H53,""))</f>
        <v>1</v>
      </c>
      <c r="M53" s="8">
        <f>VLOOKUP(C53,"CSAT Responses_Sep'2019"!C:AA,25,0)</f>
        <v>6</v>
      </c>
      <c r="N53" s="8">
        <f>IFERROR(M53*F53,"")</f>
        <v>6</v>
      </c>
      <c r="O53" s="8">
        <f>IFERROR(M53*G53,"")</f>
        <v>6</v>
      </c>
      <c r="P53" s="9">
        <f>IFERROR(O53/N53,"")</f>
        <v>1</v>
      </c>
    </row>
    <row r="54" spans="1:16">
      <c r="A54" s="5" t="s">
        <v>2</v>
      </c>
      <c r="B54" s="4" t="s">
        <v>92</v>
      </c>
      <c r="C54" s="4" t="s">
        <v>96</v>
      </c>
      <c r="D54" s="6">
        <f>SUMIF("CSAT Responses_Sep'2019"!C:C,Details!C54,"CSAT Responses_Sep'2019"!Q:Q)</f>
        <v>1</v>
      </c>
      <c r="E54" s="6">
        <f>SUMIF("CSAT Responses_Sep'2019"!C:C,Details!C54,"CSAT Responses_Sep'2019"!S:S)</f>
        <v>1</v>
      </c>
      <c r="F54" s="6">
        <f>SUMIF("CSAT Responses_Sep'2019"!C:C,Details!C54,"CSAT Responses_Sep'2019"!T:T)</f>
        <v>1</v>
      </c>
      <c r="G54" s="6">
        <f>SUMIF("CSAT Responses_Sep'2019"!C:C,Details!C54,"CSAT Responses_Sep'2019"!V:V)</f>
        <v>1</v>
      </c>
      <c r="H54" s="6">
        <f>VLOOKUP(C54,"CSAT Responses_Sep'2019"!C:X,21,)</f>
        <v>1</v>
      </c>
      <c r="I54" s="8">
        <f>VLOOKUP(C54,"CSAT Responses_Sep'2019"!C:X,22,)</f>
        <v>1</v>
      </c>
      <c r="J54" s="9">
        <f>IFERROR(F54/E54,"")</f>
        <v>1</v>
      </c>
      <c r="K54" s="9">
        <f>IFERROR(G54/F54,"")</f>
        <v>1</v>
      </c>
      <c r="L54" s="9">
        <f>IF(I54="NA","NA",IFERROR(I54/H54,""))</f>
        <v>1</v>
      </c>
      <c r="M54" s="8">
        <f>VLOOKUP(C54,"CSAT Responses_Sep'2019"!C:AA,25,0)</f>
        <v>6</v>
      </c>
      <c r="N54" s="8">
        <f>IFERROR(M54*F54,"")</f>
        <v>6</v>
      </c>
      <c r="O54" s="8">
        <f>IFERROR(M54*G54,"")</f>
        <v>6</v>
      </c>
      <c r="P54" s="9">
        <f>IFERROR(O54/N54,"")</f>
        <v>1</v>
      </c>
    </row>
    <row r="55" spans="1:16">
      <c r="A55" s="5" t="s">
        <v>2</v>
      </c>
      <c r="B55" s="4" t="s">
        <v>92</v>
      </c>
      <c r="C55" s="4" t="s">
        <v>97</v>
      </c>
      <c r="D55" s="6">
        <f>SUMIF("CSAT Responses_Sep'2019"!C:C,Details!C55,"CSAT Responses_Sep'2019"!Q:Q)</f>
        <v>1</v>
      </c>
      <c r="E55" s="6">
        <f>SUMIF("CSAT Responses_Sep'2019"!C:C,Details!C55,"CSAT Responses_Sep'2019"!S:S)</f>
        <v>1</v>
      </c>
      <c r="F55" s="6">
        <f>SUMIF("CSAT Responses_Sep'2019"!C:C,Details!C55,"CSAT Responses_Sep'2019"!T:T)</f>
        <v>1</v>
      </c>
      <c r="G55" s="6">
        <f>SUMIF("CSAT Responses_Sep'2019"!C:C,Details!C55,"CSAT Responses_Sep'2019"!V:V)</f>
        <v>1</v>
      </c>
      <c r="H55" s="6">
        <f>VLOOKUP(C55,"CSAT Responses_Sep'2019"!C:X,21,)</f>
        <v>1</v>
      </c>
      <c r="I55" s="8">
        <f>VLOOKUP(C55,"CSAT Responses_Sep'2019"!C:X,22,)</f>
        <v>1</v>
      </c>
      <c r="J55" s="9">
        <f>IFERROR(F55/E55,"")</f>
        <v>1</v>
      </c>
      <c r="K55" s="9">
        <f>IFERROR(G55/F55,"")</f>
        <v>1</v>
      </c>
      <c r="L55" s="9">
        <f>IF(I55="NA","NA",IFERROR(I55/H55,""))</f>
        <v>1</v>
      </c>
      <c r="M55" s="8">
        <f>VLOOKUP(C55,"CSAT Responses_Sep'2019"!C:AA,25,0)</f>
        <v>6</v>
      </c>
      <c r="N55" s="8">
        <f>IFERROR(M55*F55,"")</f>
        <v>6</v>
      </c>
      <c r="O55" s="8">
        <f>IFERROR(M55*G55,"")</f>
        <v>6</v>
      </c>
      <c r="P55" s="9">
        <f>IFERROR(O55/N55,"")</f>
        <v>1</v>
      </c>
    </row>
    <row r="56" spans="1:16">
      <c r="A56" s="5" t="s">
        <v>2</v>
      </c>
      <c r="B56" s="4" t="s">
        <v>92</v>
      </c>
      <c r="C56" s="4" t="s">
        <v>98</v>
      </c>
      <c r="D56" s="6">
        <f>SUMIF("CSAT Responses_Sep'2019"!C:C,Details!C56,"CSAT Responses_Sep'2019"!Q:Q)</f>
        <v>1</v>
      </c>
      <c r="E56" s="6">
        <f>SUMIF("CSAT Responses_Sep'2019"!C:C,Details!C56,"CSAT Responses_Sep'2019"!S:S)</f>
        <v>1</v>
      </c>
      <c r="F56" s="6">
        <f>SUMIF("CSAT Responses_Sep'2019"!C:C,Details!C56,"CSAT Responses_Sep'2019"!T:T)</f>
        <v>1</v>
      </c>
      <c r="G56" s="6">
        <f>SUMIF("CSAT Responses_Sep'2019"!C:C,Details!C56,"CSAT Responses_Sep'2019"!V:V)</f>
        <v>1</v>
      </c>
      <c r="H56" s="6">
        <f>VLOOKUP(C56,"CSAT Responses_Sep'2019"!C:X,21,)</f>
        <v>1</v>
      </c>
      <c r="I56" s="8">
        <f>VLOOKUP(C56,"CSAT Responses_Sep'2019"!C:X,22,)</f>
        <v>1</v>
      </c>
      <c r="J56" s="9">
        <f>IFERROR(F56/E56,"")</f>
        <v>1</v>
      </c>
      <c r="K56" s="9">
        <f>IFERROR(G56/F56,"")</f>
        <v>1</v>
      </c>
      <c r="L56" s="9">
        <f>IF(I56="NA","NA",IFERROR(I56/H56,""))</f>
        <v>1</v>
      </c>
      <c r="M56" s="8">
        <f>VLOOKUP(C56,"CSAT Responses_Sep'2019"!C:AA,25,0)</f>
        <v>6</v>
      </c>
      <c r="N56" s="8">
        <f>IFERROR(M56*F56,"")</f>
        <v>6</v>
      </c>
      <c r="O56" s="8">
        <f>IFERROR(M56*G56,"")</f>
        <v>6</v>
      </c>
      <c r="P56" s="9">
        <f>IFERROR(O56/N56,"")</f>
        <v>1</v>
      </c>
    </row>
    <row r="57" spans="1:16">
      <c r="A57" s="5" t="s">
        <v>2</v>
      </c>
      <c r="B57" s="4" t="s">
        <v>92</v>
      </c>
      <c r="C57" s="4" t="s">
        <v>99</v>
      </c>
      <c r="D57" s="6">
        <f>SUMIF("CSAT Responses_Sep'2019"!C:C,Details!C57,"CSAT Responses_Sep'2019"!Q:Q)</f>
        <v>1</v>
      </c>
      <c r="E57" s="6">
        <f>SUMIF("CSAT Responses_Sep'2019"!C:C,Details!C57,"CSAT Responses_Sep'2019"!S:S)</f>
        <v>1</v>
      </c>
      <c r="F57" s="6">
        <f>SUMIF("CSAT Responses_Sep'2019"!C:C,Details!C57,"CSAT Responses_Sep'2019"!T:T)</f>
        <v>1</v>
      </c>
      <c r="G57" s="6">
        <f>SUMIF("CSAT Responses_Sep'2019"!C:C,Details!C57,"CSAT Responses_Sep'2019"!V:V)</f>
        <v>1</v>
      </c>
      <c r="H57" s="6">
        <f>VLOOKUP(C57,"CSAT Responses_Sep'2019"!C:X,21,)</f>
        <v>1</v>
      </c>
      <c r="I57" s="8">
        <f>VLOOKUP(C57,"CSAT Responses_Sep'2019"!C:X,22,)</f>
        <v>1</v>
      </c>
      <c r="J57" s="9">
        <f>IFERROR(F57/E57,"")</f>
        <v>1</v>
      </c>
      <c r="K57" s="9">
        <f>IFERROR(G57/F57,"")</f>
        <v>1</v>
      </c>
      <c r="L57" s="9">
        <f>IF(I57="NA","NA",IFERROR(I57/H57,""))</f>
        <v>1</v>
      </c>
      <c r="M57" s="8">
        <f>VLOOKUP(C57,"CSAT Responses_Sep'2019"!C:AA,25,0)</f>
        <v>6</v>
      </c>
      <c r="N57" s="8">
        <f>IFERROR(M57*F57,"")</f>
        <v>6</v>
      </c>
      <c r="O57" s="8">
        <f>IFERROR(M57*G57,"")</f>
        <v>6</v>
      </c>
      <c r="P57" s="9">
        <f>IFERROR(O57/N57,"")</f>
        <v>1</v>
      </c>
    </row>
    <row r="58" spans="1:16">
      <c r="A58" s="5" t="s">
        <v>2</v>
      </c>
      <c r="B58" s="4" t="s">
        <v>92</v>
      </c>
      <c r="C58" s="4" t="s">
        <v>100</v>
      </c>
      <c r="D58" s="6">
        <f>SUMIF("CSAT Responses_Sep'2019"!C:C,Details!C58,"CSAT Responses_Sep'2019"!Q:Q)</f>
        <v>1</v>
      </c>
      <c r="E58" s="6">
        <f>SUMIF("CSAT Responses_Sep'2019"!C:C,Details!C58,"CSAT Responses_Sep'2019"!S:S)</f>
        <v>1</v>
      </c>
      <c r="F58" s="6">
        <f>SUMIF("CSAT Responses_Sep'2019"!C:C,Details!C58,"CSAT Responses_Sep'2019"!T:T)</f>
        <v>1</v>
      </c>
      <c r="G58" s="6">
        <f>SUMIF("CSAT Responses_Sep'2019"!C:C,Details!C58,"CSAT Responses_Sep'2019"!V:V)</f>
        <v>1</v>
      </c>
      <c r="H58" s="6">
        <f>VLOOKUP(C58,"CSAT Responses_Sep'2019"!C:X,21,)</f>
        <v>1</v>
      </c>
      <c r="I58" s="8">
        <f>VLOOKUP(C58,"CSAT Responses_Sep'2019"!C:X,22,)</f>
        <v>1</v>
      </c>
      <c r="J58" s="9">
        <f>IFERROR(F58/E58,"")</f>
        <v>1</v>
      </c>
      <c r="K58" s="9">
        <f>IFERROR(G58/F58,"")</f>
        <v>1</v>
      </c>
      <c r="L58" s="9">
        <f>IF(I58="NA","NA",IFERROR(I58/H58,""))</f>
        <v>1</v>
      </c>
      <c r="M58" s="8">
        <f>VLOOKUP(C58,"CSAT Responses_Sep'2019"!C:AA,25,0)</f>
        <v>6</v>
      </c>
      <c r="N58" s="8">
        <f>IFERROR(M58*F58,"")</f>
        <v>6</v>
      </c>
      <c r="O58" s="8">
        <f>IFERROR(M58*G58,"")</f>
        <v>6</v>
      </c>
      <c r="P58" s="9">
        <f>IFERROR(O58/N58,"")</f>
        <v>1</v>
      </c>
    </row>
    <row r="59" spans="1:16">
      <c r="A59" s="5" t="s">
        <v>2</v>
      </c>
      <c r="B59" s="4" t="s">
        <v>92</v>
      </c>
      <c r="C59" s="4" t="s">
        <v>101</v>
      </c>
      <c r="D59" s="6">
        <f>SUMIF("CSAT Responses_Sep'2019"!C:C,Details!C59,"CSAT Responses_Sep'2019"!Q:Q)</f>
        <v>1</v>
      </c>
      <c r="E59" s="6">
        <f>SUMIF("CSAT Responses_Sep'2019"!C:C,Details!C59,"CSAT Responses_Sep'2019"!S:S)</f>
        <v>1</v>
      </c>
      <c r="F59" s="6">
        <f>SUMIF("CSAT Responses_Sep'2019"!C:C,Details!C59,"CSAT Responses_Sep'2019"!T:T)</f>
        <v>1</v>
      </c>
      <c r="G59" s="6">
        <f>SUMIF("CSAT Responses_Sep'2019"!C:C,Details!C59,"CSAT Responses_Sep'2019"!V:V)</f>
        <v>1</v>
      </c>
      <c r="H59" s="6">
        <f>VLOOKUP(C59,"CSAT Responses_Sep'2019"!C:X,21,)</f>
        <v>1</v>
      </c>
      <c r="I59" s="8">
        <f>VLOOKUP(C59,"CSAT Responses_Sep'2019"!C:X,22,)</f>
        <v>1</v>
      </c>
      <c r="J59" s="9">
        <f>IFERROR(F59/E59,"")</f>
        <v>1</v>
      </c>
      <c r="K59" s="9">
        <f>IFERROR(G59/F59,"")</f>
        <v>1</v>
      </c>
      <c r="L59" s="9">
        <f>IF(I59="NA","NA",IFERROR(I59/H59,""))</f>
        <v>1</v>
      </c>
      <c r="M59" s="8">
        <f>VLOOKUP(C59,"CSAT Responses_Sep'2019"!C:AA,25,0)</f>
        <v>6</v>
      </c>
      <c r="N59" s="8">
        <f>IFERROR(M59*F59,"")</f>
        <v>6</v>
      </c>
      <c r="O59" s="8">
        <f>IFERROR(M59*G59,"")</f>
        <v>6</v>
      </c>
      <c r="P59" s="9">
        <f>IFERROR(O59/N59,"")</f>
        <v>1</v>
      </c>
    </row>
    <row r="60" spans="1:16">
      <c r="A60" s="5" t="s">
        <v>1</v>
      </c>
      <c r="B60" s="4" t="s">
        <v>102</v>
      </c>
      <c r="C60" s="4" t="s">
        <v>103</v>
      </c>
      <c r="D60" s="6">
        <f>SUMIF("CSAT Responses_Sep'2019"!C:C,Details!C60,"CSAT Responses_Sep'2019"!Q:Q)</f>
        <v>1</v>
      </c>
      <c r="E60" s="6">
        <f>SUMIF("CSAT Responses_Sep'2019"!C:C,Details!C60,"CSAT Responses_Sep'2019"!S:S)</f>
        <v>1</v>
      </c>
      <c r="F60" s="6">
        <f>SUMIF("CSAT Responses_Sep'2019"!C:C,Details!C60,"CSAT Responses_Sep'2019"!T:T)</f>
        <v>0</v>
      </c>
      <c r="G60" s="6">
        <f>SUMIF("CSAT Responses_Sep'2019"!C:C,Details!C60,"CSAT Responses_Sep'2019"!V:V)</f>
        <v>0</v>
      </c>
      <c r="H60" s="6">
        <f>VLOOKUP(C60,"CSAT Responses_Sep'2019"!C:X,21,)</f>
        <v>0</v>
      </c>
      <c r="I60" s="8">
        <f>VLOOKUP(C60,"CSAT Responses_Sep'2019"!C:X,22,)</f>
        <v>0</v>
      </c>
      <c r="J60" s="9">
        <f>IFERROR(F60/E60,"")</f>
        <v>0</v>
      </c>
      <c r="K60" s="9" t="str">
        <f>IFERROR(G60/F60,"")</f>
        <v/>
      </c>
      <c r="L60" s="9" t="str">
        <f>IF(I60="NA","NA",IFERROR(I60/H60,""))</f>
        <v/>
      </c>
      <c r="M60" s="8">
        <f>VLOOKUP(C60,"CSAT Responses_Sep'2019"!C:AA,25,0)</f>
        <v>6</v>
      </c>
      <c r="N60" s="8">
        <f>IFERROR(M60*F60,"")</f>
        <v>0</v>
      </c>
      <c r="O60" s="8">
        <f>IFERROR(M60*G60,"")</f>
        <v>0</v>
      </c>
      <c r="P60" s="9" t="str">
        <f>IFERROR(O60/N60,"")</f>
        <v/>
      </c>
    </row>
    <row r="61" spans="1:16">
      <c r="A61" s="5" t="s">
        <v>2</v>
      </c>
      <c r="B61" s="4" t="s">
        <v>104</v>
      </c>
      <c r="C61" s="4" t="s">
        <v>105</v>
      </c>
      <c r="D61" s="6">
        <f>SUMIF("CSAT Responses_Sep'2019"!C:C,Details!C61,"CSAT Responses_Sep'2019"!Q:Q)</f>
        <v>1</v>
      </c>
      <c r="E61" s="6">
        <f>SUMIF("CSAT Responses_Sep'2019"!C:C,Details!C61,"CSAT Responses_Sep'2019"!S:S)</f>
        <v>1</v>
      </c>
      <c r="F61" s="6">
        <f>SUMIF("CSAT Responses_Sep'2019"!C:C,Details!C61,"CSAT Responses_Sep'2019"!T:T)</f>
        <v>1</v>
      </c>
      <c r="G61" s="6">
        <f>SUMIF("CSAT Responses_Sep'2019"!C:C,Details!C61,"CSAT Responses_Sep'2019"!V:V)</f>
        <v>1</v>
      </c>
      <c r="H61" s="6">
        <f>VLOOKUP(C61,"CSAT Responses_Sep'2019"!C:X,21,)</f>
        <v>1</v>
      </c>
      <c r="I61" s="8">
        <f>VLOOKUP(C61,"CSAT Responses_Sep'2019"!C:X,22,)</f>
        <v>1</v>
      </c>
      <c r="J61" s="9">
        <f>IFERROR(F61/E61,"")</f>
        <v>1</v>
      </c>
      <c r="K61" s="9">
        <f>IFERROR(G61/F61,"")</f>
        <v>1</v>
      </c>
      <c r="L61" s="9">
        <f>IF(I61="NA","NA",IFERROR(I61/H61,""))</f>
        <v>1</v>
      </c>
      <c r="M61" s="8">
        <f>VLOOKUP(C61,"CSAT Responses_Sep'2019"!C:AA,25,0)</f>
        <v>6</v>
      </c>
      <c r="N61" s="8">
        <f>IFERROR(M61*F61,"")</f>
        <v>6</v>
      </c>
      <c r="O61" s="8">
        <f>IFERROR(M61*G61,"")</f>
        <v>6</v>
      </c>
      <c r="P61" s="9">
        <f>IFERROR(O61/N61,"")</f>
        <v>1</v>
      </c>
    </row>
    <row r="62" spans="1:16">
      <c r="A62" s="5" t="s">
        <v>2</v>
      </c>
      <c r="B62" s="4" t="s">
        <v>104</v>
      </c>
      <c r="C62" s="4" t="s">
        <v>106</v>
      </c>
      <c r="D62" s="6">
        <f>SUMIF("CSAT Responses_Sep'2019"!C:C,Details!C62,"CSAT Responses_Sep'2019"!Q:Q)</f>
        <v>2</v>
      </c>
      <c r="E62" s="6">
        <f>SUMIF("CSAT Responses_Sep'2019"!C:C,Details!C62,"CSAT Responses_Sep'2019"!S:S)</f>
        <v>2</v>
      </c>
      <c r="F62" s="6">
        <f>SUMIF("CSAT Responses_Sep'2019"!C:C,Details!C62,"CSAT Responses_Sep'2019"!T:T)</f>
        <v>2</v>
      </c>
      <c r="G62" s="6">
        <f>SUMIF("CSAT Responses_Sep'2019"!C:C,Details!C62,"CSAT Responses_Sep'2019"!V:V)</f>
        <v>2</v>
      </c>
      <c r="H62" s="6">
        <f>VLOOKUP(C62,"CSAT Responses_Sep'2019"!C:X,21,)</f>
        <v>2</v>
      </c>
      <c r="I62" s="8">
        <f>VLOOKUP(C62,"CSAT Responses_Sep'2019"!C:X,22,)</f>
        <v>2</v>
      </c>
      <c r="J62" s="9">
        <f>IFERROR(F62/E62,"")</f>
        <v>1</v>
      </c>
      <c r="K62" s="9">
        <f>IFERROR(G62/F62,"")</f>
        <v>1</v>
      </c>
      <c r="L62" s="9">
        <f>IF(I62="NA","NA",IFERROR(I62/H62,""))</f>
        <v>1</v>
      </c>
      <c r="M62" s="8">
        <f>VLOOKUP(C62,"CSAT Responses_Sep'2019"!C:AA,25,0)</f>
        <v>6</v>
      </c>
      <c r="N62" s="8">
        <f>IFERROR(M62*F62,"")</f>
        <v>12</v>
      </c>
      <c r="O62" s="8">
        <f>IFERROR(M62*G62,"")</f>
        <v>12</v>
      </c>
      <c r="P62" s="9">
        <f>IFERROR(O62/N62,"")</f>
        <v>1</v>
      </c>
    </row>
    <row r="63" spans="1:16">
      <c r="A63" s="5" t="s">
        <v>2</v>
      </c>
      <c r="B63" s="4" t="s">
        <v>104</v>
      </c>
      <c r="C63" s="4" t="s">
        <v>107</v>
      </c>
      <c r="D63" s="6">
        <f>SUMIF("CSAT Responses_Sep'2019"!C:C,Details!C63,"CSAT Responses_Sep'2019"!Q:Q)</f>
        <v>2</v>
      </c>
      <c r="E63" s="6">
        <f>SUMIF("CSAT Responses_Sep'2019"!C:C,Details!C63,"CSAT Responses_Sep'2019"!S:S)</f>
        <v>2</v>
      </c>
      <c r="F63" s="6">
        <f>SUMIF("CSAT Responses_Sep'2019"!C:C,Details!C63,"CSAT Responses_Sep'2019"!T:T)</f>
        <v>2</v>
      </c>
      <c r="G63" s="6">
        <f>SUMIF("CSAT Responses_Sep'2019"!C:C,Details!C63,"CSAT Responses_Sep'2019"!V:V)</f>
        <v>2</v>
      </c>
      <c r="H63" s="6">
        <f>VLOOKUP(C63,"CSAT Responses_Sep'2019"!C:X,21,)</f>
        <v>2</v>
      </c>
      <c r="I63" s="8">
        <f>VLOOKUP(C63,"CSAT Responses_Sep'2019"!C:X,22,)</f>
        <v>2</v>
      </c>
      <c r="J63" s="9">
        <f>IFERROR(F63/E63,"")</f>
        <v>1</v>
      </c>
      <c r="K63" s="9">
        <f>IFERROR(G63/F63,"")</f>
        <v>1</v>
      </c>
      <c r="L63" s="9">
        <f>IF(I63="NA","NA",IFERROR(I63/H63,""))</f>
        <v>1</v>
      </c>
      <c r="M63" s="8">
        <f>VLOOKUP(C63,"CSAT Responses_Sep'2019"!C:AA,25,0)</f>
        <v>6</v>
      </c>
      <c r="N63" s="8">
        <f>IFERROR(M63*F63,"")</f>
        <v>12</v>
      </c>
      <c r="O63" s="8">
        <f>IFERROR(M63*G63,"")</f>
        <v>12</v>
      </c>
      <c r="P63" s="9">
        <f>IFERROR(O63/N63,"")</f>
        <v>1</v>
      </c>
    </row>
    <row r="64" spans="1:16">
      <c r="A64" s="5" t="s">
        <v>2</v>
      </c>
      <c r="B64" s="4" t="s">
        <v>104</v>
      </c>
      <c r="C64" s="4" t="s">
        <v>108</v>
      </c>
      <c r="D64" s="6">
        <f>SUMIF("CSAT Responses_Sep'2019"!C:C,Details!C64,"CSAT Responses_Sep'2019"!Q:Q)</f>
        <v>0</v>
      </c>
      <c r="E64" s="6">
        <f>SUMIF("CSAT Responses_Sep'2019"!C:C,Details!C64,"CSAT Responses_Sep'2019"!S:S)</f>
        <v>0</v>
      </c>
      <c r="F64" s="6">
        <f>SUMIF("CSAT Responses_Sep'2019"!C:C,Details!C64,"CSAT Responses_Sep'2019"!T:T)</f>
        <v>0</v>
      </c>
      <c r="G64" s="6">
        <f>SUMIF("CSAT Responses_Sep'2019"!C:C,Details!C64,"CSAT Responses_Sep'2019"!V:V)</f>
        <v>0</v>
      </c>
      <c r="H64" s="6">
        <f>VLOOKUP(C64,"CSAT Responses_Sep'2019"!C:X,21,)</f>
        <v>0</v>
      </c>
      <c r="I64" s="8">
        <f>VLOOKUP(C64,"CSAT Responses_Sep'2019"!C:X,22,)</f>
        <v>0</v>
      </c>
      <c r="J64" s="9" t="str">
        <f>IFERROR(F64/E64,"")</f>
        <v/>
      </c>
      <c r="K64" s="9" t="str">
        <f>IFERROR(G64/F64,"")</f>
        <v/>
      </c>
      <c r="L64" s="9" t="str">
        <f>IF(I64="NA","NA",IFERROR(I64/H64,""))</f>
        <v/>
      </c>
      <c r="M64" s="8">
        <f>VLOOKUP(C64,"CSAT Responses_Sep'2019"!C:AA,25,0)</f>
        <v>6</v>
      </c>
      <c r="N64" s="8">
        <f>IFERROR(M64*F64,"")</f>
        <v>0</v>
      </c>
      <c r="O64" s="8">
        <f>IFERROR(M64*G64,"")</f>
        <v>0</v>
      </c>
      <c r="P64" s="9" t="str">
        <f>IFERROR(O64/N64,"")</f>
        <v/>
      </c>
    </row>
    <row r="65" spans="1:16">
      <c r="A65" s="5" t="s">
        <v>2</v>
      </c>
      <c r="B65" s="4" t="s">
        <v>104</v>
      </c>
      <c r="C65" s="4" t="s">
        <v>109</v>
      </c>
      <c r="D65" s="6">
        <f>SUMIF("CSAT Responses_Sep'2019"!C:C,Details!C65,"CSAT Responses_Sep'2019"!Q:Q)</f>
        <v>2</v>
      </c>
      <c r="E65" s="6">
        <f>SUMIF("CSAT Responses_Sep'2019"!C:C,Details!C65,"CSAT Responses_Sep'2019"!S:S)</f>
        <v>2</v>
      </c>
      <c r="F65" s="6">
        <f>SUMIF("CSAT Responses_Sep'2019"!C:C,Details!C65,"CSAT Responses_Sep'2019"!T:T)</f>
        <v>2</v>
      </c>
      <c r="G65" s="6">
        <f>SUMIF("CSAT Responses_Sep'2019"!C:C,Details!C65,"CSAT Responses_Sep'2019"!V:V)</f>
        <v>2</v>
      </c>
      <c r="H65" s="6">
        <f>VLOOKUP(C65,"CSAT Responses_Sep'2019"!C:X,21,)</f>
        <v>1</v>
      </c>
      <c r="I65" s="8">
        <f>VLOOKUP(C65,"CSAT Responses_Sep'2019"!C:X,22,)</f>
        <v>1</v>
      </c>
      <c r="J65" s="9">
        <f>IFERROR(F65/E65,"")</f>
        <v>1</v>
      </c>
      <c r="K65" s="9">
        <f>IFERROR(G65/F65,"")</f>
        <v>1</v>
      </c>
      <c r="L65" s="9">
        <f>IF(I65="NA","NA",IFERROR(I65/H65,""))</f>
        <v>1</v>
      </c>
      <c r="M65" s="8">
        <f>VLOOKUP(C65,"CSAT Responses_Sep'2019"!C:AA,25,0)</f>
        <v>6</v>
      </c>
      <c r="N65" s="8">
        <f>IFERROR(M65*F65,"")</f>
        <v>12</v>
      </c>
      <c r="O65" s="8">
        <f>IFERROR(M65*G65,"")</f>
        <v>12</v>
      </c>
      <c r="P65" s="9">
        <f>IFERROR(O65/N65,"")</f>
        <v>1</v>
      </c>
    </row>
    <row r="66" spans="1:16">
      <c r="A66" s="5" t="s">
        <v>2</v>
      </c>
      <c r="B66" s="4" t="s">
        <v>104</v>
      </c>
      <c r="C66" s="4" t="s">
        <v>110</v>
      </c>
      <c r="D66" s="6">
        <f>SUMIF("CSAT Responses_Sep'2019"!C:C,Details!C66,"CSAT Responses_Sep'2019"!Q:Q)</f>
        <v>1</v>
      </c>
      <c r="E66" s="6">
        <f>SUMIF("CSAT Responses_Sep'2019"!C:C,Details!C66,"CSAT Responses_Sep'2019"!S:S)</f>
        <v>1</v>
      </c>
      <c r="F66" s="6">
        <f>SUMIF("CSAT Responses_Sep'2019"!C:C,Details!C66,"CSAT Responses_Sep'2019"!T:T)</f>
        <v>1</v>
      </c>
      <c r="G66" s="6">
        <f>SUMIF("CSAT Responses_Sep'2019"!C:C,Details!C66,"CSAT Responses_Sep'2019"!V:V)</f>
        <v>1</v>
      </c>
      <c r="H66" s="6">
        <f>VLOOKUP(C66,"CSAT Responses_Sep'2019"!C:X,21,)</f>
        <v>1</v>
      </c>
      <c r="I66" s="8">
        <f>VLOOKUP(C66,"CSAT Responses_Sep'2019"!C:X,22,)</f>
        <v>0</v>
      </c>
      <c r="J66" s="9">
        <f>IFERROR(F66/E66,"")</f>
        <v>1</v>
      </c>
      <c r="K66" s="9">
        <f>IFERROR(G66/F66,"")</f>
        <v>1</v>
      </c>
      <c r="L66" s="9">
        <f>IF(I66="NA","NA",IFERROR(I66/H66,""))</f>
        <v>0</v>
      </c>
      <c r="M66" s="8">
        <f>VLOOKUP(C66,"CSAT Responses_Sep'2019"!C:AA,25,0)</f>
        <v>6</v>
      </c>
      <c r="N66" s="8">
        <f>IFERROR(M66*F66,"")</f>
        <v>6</v>
      </c>
      <c r="O66" s="8">
        <f>IFERROR(M66*G66,"")</f>
        <v>6</v>
      </c>
      <c r="P66" s="9">
        <f>IFERROR(O66/N66,"")</f>
        <v>1</v>
      </c>
    </row>
    <row r="67" spans="1:16">
      <c r="A67" s="5" t="s">
        <v>2</v>
      </c>
      <c r="B67" s="4" t="s">
        <v>104</v>
      </c>
      <c r="C67" s="4" t="s">
        <v>111</v>
      </c>
      <c r="D67" s="6">
        <f>SUMIF("CSAT Responses_Sep'2019"!C:C,Details!C67,"CSAT Responses_Sep'2019"!Q:Q)</f>
        <v>1</v>
      </c>
      <c r="E67" s="6">
        <f>SUMIF("CSAT Responses_Sep'2019"!C:C,Details!C67,"CSAT Responses_Sep'2019"!S:S)</f>
        <v>1</v>
      </c>
      <c r="F67" s="6">
        <f>SUMIF("CSAT Responses_Sep'2019"!C:C,Details!C67,"CSAT Responses_Sep'2019"!T:T)</f>
        <v>1</v>
      </c>
      <c r="G67" s="6">
        <f>SUMIF("CSAT Responses_Sep'2019"!C:C,Details!C67,"CSAT Responses_Sep'2019"!V:V)</f>
        <v>1</v>
      </c>
      <c r="H67" s="6">
        <f>VLOOKUP(C67,"CSAT Responses_Sep'2019"!C:X,21,)</f>
        <v>1</v>
      </c>
      <c r="I67" s="8">
        <f>VLOOKUP(C67,"CSAT Responses_Sep'2019"!C:X,22,)</f>
        <v>1</v>
      </c>
      <c r="J67" s="9">
        <f>IFERROR(F67/E67,"")</f>
        <v>1</v>
      </c>
      <c r="K67" s="9">
        <f>IFERROR(G67/F67,"")</f>
        <v>1</v>
      </c>
      <c r="L67" s="9">
        <f>IF(I67="NA","NA",IFERROR(I67/H67,""))</f>
        <v>1</v>
      </c>
      <c r="M67" s="8">
        <f>VLOOKUP(C67,"CSAT Responses_Sep'2019"!C:AA,25,0)</f>
        <v>6</v>
      </c>
      <c r="N67" s="8">
        <f>IFERROR(M67*F67,"")</f>
        <v>6</v>
      </c>
      <c r="O67" s="8">
        <f>IFERROR(M67*G67,"")</f>
        <v>6</v>
      </c>
      <c r="P67" s="9">
        <f>IFERROR(O67/N67,"")</f>
        <v>1</v>
      </c>
    </row>
    <row r="68" spans="1:16">
      <c r="A68" s="5" t="s">
        <v>2</v>
      </c>
      <c r="B68" s="4" t="s">
        <v>104</v>
      </c>
      <c r="C68" s="4" t="s">
        <v>112</v>
      </c>
      <c r="D68" s="6">
        <f>SUMIF("CSAT Responses_Sep'2019"!C:C,Details!C68,"CSAT Responses_Sep'2019"!Q:Q)</f>
        <v>1</v>
      </c>
      <c r="E68" s="6">
        <f>SUMIF("CSAT Responses_Sep'2019"!C:C,Details!C68,"CSAT Responses_Sep'2019"!S:S)</f>
        <v>1</v>
      </c>
      <c r="F68" s="6">
        <f>SUMIF("CSAT Responses_Sep'2019"!C:C,Details!C68,"CSAT Responses_Sep'2019"!T:T)</f>
        <v>1</v>
      </c>
      <c r="G68" s="6">
        <f>SUMIF("CSAT Responses_Sep'2019"!C:C,Details!C68,"CSAT Responses_Sep'2019"!V:V)</f>
        <v>1</v>
      </c>
      <c r="H68" s="6">
        <f>VLOOKUP(C68,"CSAT Responses_Sep'2019"!C:X,21,)</f>
        <v>1</v>
      </c>
      <c r="I68" s="8">
        <f>VLOOKUP(C68,"CSAT Responses_Sep'2019"!C:X,22,)</f>
        <v>1</v>
      </c>
      <c r="J68" s="9">
        <f>IFERROR(F68/E68,"")</f>
        <v>1</v>
      </c>
      <c r="K68" s="9">
        <f>IFERROR(G68/F68,"")</f>
        <v>1</v>
      </c>
      <c r="L68" s="9">
        <f>IF(I68="NA","NA",IFERROR(I68/H68,""))</f>
        <v>1</v>
      </c>
      <c r="M68" s="8">
        <f>VLOOKUP(C68,"CSAT Responses_Sep'2019"!C:AA,25,0)</f>
        <v>6</v>
      </c>
      <c r="N68" s="8">
        <f>IFERROR(M68*F68,"")</f>
        <v>6</v>
      </c>
      <c r="O68" s="8">
        <f>IFERROR(M68*G68,"")</f>
        <v>6</v>
      </c>
      <c r="P68" s="9">
        <f>IFERROR(O68/N68,"")</f>
        <v>1</v>
      </c>
    </row>
    <row r="69" spans="1:16">
      <c r="A69" s="5" t="s">
        <v>2</v>
      </c>
      <c r="B69" s="4" t="s">
        <v>113</v>
      </c>
      <c r="C69" s="4" t="s">
        <v>114</v>
      </c>
      <c r="D69" s="6">
        <f>SUMIF("CSAT Responses_Sep'2019"!C:C,Details!C69,"CSAT Responses_Sep'2019"!Q:Q)</f>
        <v>2</v>
      </c>
      <c r="E69" s="6">
        <f>SUMIF("CSAT Responses_Sep'2019"!C:C,Details!C69,"CSAT Responses_Sep'2019"!S:S)</f>
        <v>2</v>
      </c>
      <c r="F69" s="6">
        <f>SUMIF("CSAT Responses_Sep'2019"!C:C,Details!C69,"CSAT Responses_Sep'2019"!T:T)</f>
        <v>2</v>
      </c>
      <c r="G69" s="6">
        <f>SUMIF("CSAT Responses_Sep'2019"!C:C,Details!C69,"CSAT Responses_Sep'2019"!V:V)</f>
        <v>2</v>
      </c>
      <c r="H69" s="6">
        <f>VLOOKUP(C69,"CSAT Responses_Sep'2019"!C:X,21,)</f>
        <v>2</v>
      </c>
      <c r="I69" s="8">
        <f>VLOOKUP(C69,"CSAT Responses_Sep'2019"!C:X,22,)</f>
        <v>2</v>
      </c>
      <c r="J69" s="9">
        <f>IFERROR(F69/E69,"")</f>
        <v>1</v>
      </c>
      <c r="K69" s="9">
        <f>IFERROR(G69/F69,"")</f>
        <v>1</v>
      </c>
      <c r="L69" s="9">
        <f>IF(I69="NA","NA",IFERROR(I69/H69,""))</f>
        <v>1</v>
      </c>
      <c r="M69" s="8">
        <f>VLOOKUP(C69,"CSAT Responses_Sep'2019"!C:AA,25,0)</f>
        <v>2</v>
      </c>
      <c r="N69" s="8">
        <f>IFERROR(M69*F69,"")</f>
        <v>4</v>
      </c>
      <c r="O69" s="8">
        <f>IFERROR(M69*G69,"")</f>
        <v>4</v>
      </c>
      <c r="P69" s="9">
        <f>IFERROR(O69/N69,"")</f>
        <v>1</v>
      </c>
    </row>
    <row r="70" spans="1:16">
      <c r="A70" s="5" t="s">
        <v>2</v>
      </c>
      <c r="B70" s="4" t="s">
        <v>115</v>
      </c>
      <c r="C70" s="4" t="s">
        <v>116</v>
      </c>
      <c r="D70" s="6">
        <f>SUMIF("CSAT Responses_Sep'2019"!C:C,Details!C70,"CSAT Responses_Sep'2019"!Q:Q)</f>
        <v>1</v>
      </c>
      <c r="E70" s="6">
        <f>SUMIF("CSAT Responses_Sep'2019"!C:C,Details!C70,"CSAT Responses_Sep'2019"!S:S)</f>
        <v>1</v>
      </c>
      <c r="F70" s="6">
        <f>SUMIF("CSAT Responses_Sep'2019"!C:C,Details!C70,"CSAT Responses_Sep'2019"!T:T)</f>
        <v>0</v>
      </c>
      <c r="G70" s="6">
        <f>SUMIF("CSAT Responses_Sep'2019"!C:C,Details!C70,"CSAT Responses_Sep'2019"!V:V)</f>
        <v>0</v>
      </c>
      <c r="H70" s="6">
        <f>VLOOKUP(C70,"CSAT Responses_Sep'2019"!C:X,21,)</f>
        <v>0</v>
      </c>
      <c r="I70" s="8">
        <f>VLOOKUP(C70,"CSAT Responses_Sep'2019"!C:X,22,)</f>
        <v>0</v>
      </c>
      <c r="J70" s="9">
        <f>IFERROR(F70/E70,"")</f>
        <v>0</v>
      </c>
      <c r="K70" s="9" t="str">
        <f>IFERROR(G70/F70,"")</f>
        <v/>
      </c>
      <c r="L70" s="9" t="str">
        <f>IF(I70="NA","NA",IFERROR(I70/H70,""))</f>
        <v/>
      </c>
      <c r="M70" s="8">
        <f>VLOOKUP(C70,"CSAT Responses_Sep'2019"!C:AA,25,0)</f>
        <v>6</v>
      </c>
      <c r="N70" s="8">
        <f>IFERROR(M70*F70,"")</f>
        <v>0</v>
      </c>
      <c r="O70" s="8">
        <f>IFERROR(M70*G70,"")</f>
        <v>0</v>
      </c>
      <c r="P70" s="9" t="str">
        <f>IFERROR(O70/N70,"")</f>
        <v/>
      </c>
    </row>
    <row r="71" spans="1:16">
      <c r="A71" s="5" t="s">
        <v>2</v>
      </c>
      <c r="B71" s="4" t="s">
        <v>117</v>
      </c>
      <c r="C71" s="4" t="s">
        <v>118</v>
      </c>
      <c r="D71" s="6">
        <f>SUMIF("CSAT Responses_Sep'2019"!C:C,Details!C71,"CSAT Responses_Sep'2019"!Q:Q)</f>
        <v>2</v>
      </c>
      <c r="E71" s="6">
        <f>SUMIF("CSAT Responses_Sep'2019"!C:C,Details!C71,"CSAT Responses_Sep'2019"!S:S)</f>
        <v>2</v>
      </c>
      <c r="F71" s="6">
        <f>SUMIF("CSAT Responses_Sep'2019"!C:C,Details!C71,"CSAT Responses_Sep'2019"!T:T)</f>
        <v>1</v>
      </c>
      <c r="G71" s="6">
        <f>SUMIF("CSAT Responses_Sep'2019"!C:C,Details!C71,"CSAT Responses_Sep'2019"!V:V)</f>
        <v>1</v>
      </c>
      <c r="H71" s="6">
        <f>VLOOKUP(C71,"CSAT Responses_Sep'2019"!C:X,21,)</f>
        <v>1</v>
      </c>
      <c r="I71" s="8">
        <f>VLOOKUP(C71,"CSAT Responses_Sep'2019"!C:X,22,)</f>
        <v>1</v>
      </c>
      <c r="J71" s="9">
        <f>IFERROR(F71/E71,"")</f>
        <v>0.5</v>
      </c>
      <c r="K71" s="9">
        <f>IFERROR(G71/F71,"")</f>
        <v>1</v>
      </c>
      <c r="L71" s="9">
        <f>IF(I71="NA","NA",IFERROR(I71/H71,""))</f>
        <v>1</v>
      </c>
      <c r="M71" s="8">
        <f>VLOOKUP(C71,"CSAT Responses_Sep'2019"!C:AA,25,0)</f>
        <v>3.5</v>
      </c>
      <c r="N71" s="8">
        <f>IFERROR(M71*F71,"")</f>
        <v>3.5</v>
      </c>
      <c r="O71" s="8">
        <f>IFERROR(M71*G71,"")</f>
        <v>3.5</v>
      </c>
      <c r="P71" s="9">
        <f>IFERROR(O71/N71,"")</f>
        <v>1</v>
      </c>
    </row>
    <row r="72" spans="1:16">
      <c r="A72" s="5" t="s">
        <v>2</v>
      </c>
      <c r="B72" s="4" t="s">
        <v>117</v>
      </c>
      <c r="C72" s="4" t="s">
        <v>119</v>
      </c>
      <c r="D72" s="6">
        <f>SUMIF("CSAT Responses_Sep'2019"!C:C,Details!C72,"CSAT Responses_Sep'2019"!Q:Q)</f>
        <v>2</v>
      </c>
      <c r="E72" s="6">
        <f>SUMIF("CSAT Responses_Sep'2019"!C:C,Details!C72,"CSAT Responses_Sep'2019"!S:S)</f>
        <v>2</v>
      </c>
      <c r="F72" s="6">
        <f>SUMIF("CSAT Responses_Sep'2019"!C:C,Details!C72,"CSAT Responses_Sep'2019"!T:T)</f>
        <v>1</v>
      </c>
      <c r="G72" s="6">
        <f>SUMIF("CSAT Responses_Sep'2019"!C:C,Details!C72,"CSAT Responses_Sep'2019"!V:V)</f>
        <v>1</v>
      </c>
      <c r="H72" s="6">
        <f>VLOOKUP(C72,"CSAT Responses_Sep'2019"!C:X,21,)</f>
        <v>1</v>
      </c>
      <c r="I72" s="8">
        <f>VLOOKUP(C72,"CSAT Responses_Sep'2019"!C:X,22,)</f>
        <v>1</v>
      </c>
      <c r="J72" s="9">
        <f>IFERROR(F72/E72,"")</f>
        <v>0.5</v>
      </c>
      <c r="K72" s="9">
        <f>IFERROR(G72/F72,"")</f>
        <v>1</v>
      </c>
      <c r="L72" s="9">
        <f>IF(I72="NA","NA",IFERROR(I72/H72,""))</f>
        <v>1</v>
      </c>
      <c r="M72" s="8">
        <f>VLOOKUP(C72,"CSAT Responses_Sep'2019"!C:AA,25,0)</f>
        <v>3.5</v>
      </c>
      <c r="N72" s="8">
        <f>IFERROR(M72*F72,"")</f>
        <v>3.5</v>
      </c>
      <c r="O72" s="8">
        <f>IFERROR(M72*G72,"")</f>
        <v>3.5</v>
      </c>
      <c r="P72" s="9">
        <f>IFERROR(O72/N72,"")</f>
        <v>1</v>
      </c>
    </row>
    <row r="73" spans="1:16">
      <c r="A73" s="5" t="s">
        <v>2</v>
      </c>
      <c r="B73" s="4" t="s">
        <v>120</v>
      </c>
      <c r="C73" s="4" t="s">
        <v>121</v>
      </c>
      <c r="D73" s="6">
        <f>SUMIF("CSAT Responses_Sep'2019"!C:C,Details!C73,"CSAT Responses_Sep'2019"!Q:Q)</f>
        <v>1</v>
      </c>
      <c r="E73" s="6">
        <f>SUMIF("CSAT Responses_Sep'2019"!C:C,Details!C73,"CSAT Responses_Sep'2019"!S:S)</f>
        <v>1</v>
      </c>
      <c r="F73" s="6">
        <f>SUMIF("CSAT Responses_Sep'2019"!C:C,Details!C73,"CSAT Responses_Sep'2019"!T:T)</f>
        <v>1</v>
      </c>
      <c r="G73" s="6">
        <f>SUMIF("CSAT Responses_Sep'2019"!C:C,Details!C73,"CSAT Responses_Sep'2019"!V:V)</f>
        <v>1</v>
      </c>
      <c r="H73" s="6">
        <f>VLOOKUP(C73,"CSAT Responses_Sep'2019"!C:X,21,)</f>
        <v>0</v>
      </c>
      <c r="I73" s="8">
        <f>VLOOKUP(C73,"CSAT Responses_Sep'2019"!C:X,22,)</f>
        <v>0</v>
      </c>
      <c r="J73" s="9">
        <f>IFERROR(F73/E73,"")</f>
        <v>1</v>
      </c>
      <c r="K73" s="9">
        <f>IFERROR(G73/F73,"")</f>
        <v>1</v>
      </c>
      <c r="L73" s="9" t="str">
        <f>IF(I73="NA","NA",IFERROR(I73/H73,""))</f>
        <v/>
      </c>
      <c r="M73" s="8">
        <f>VLOOKUP(C73,"CSAT Responses_Sep'2019"!C:AA,25,0)</f>
        <v>3.5</v>
      </c>
      <c r="N73" s="8">
        <f>IFERROR(M73*F73,"")</f>
        <v>3.5</v>
      </c>
      <c r="O73" s="8">
        <f>IFERROR(M73*G73,"")</f>
        <v>3.5</v>
      </c>
      <c r="P73" s="9">
        <f>IFERROR(O73/N73,"")</f>
        <v>1</v>
      </c>
    </row>
    <row r="74" spans="1:16">
      <c r="A74" s="5" t="s">
        <v>2</v>
      </c>
      <c r="B74" s="4" t="s">
        <v>120</v>
      </c>
      <c r="C74" s="4" t="s">
        <v>122</v>
      </c>
      <c r="D74" s="6">
        <f>SUMIF("CSAT Responses_Sep'2019"!C:C,Details!C74,"CSAT Responses_Sep'2019"!Q:Q)</f>
        <v>1</v>
      </c>
      <c r="E74" s="6">
        <f>SUMIF("CSAT Responses_Sep'2019"!C:C,Details!C74,"CSAT Responses_Sep'2019"!S:S)</f>
        <v>1</v>
      </c>
      <c r="F74" s="6">
        <f>SUMIF("CSAT Responses_Sep'2019"!C:C,Details!C74,"CSAT Responses_Sep'2019"!T:T)</f>
        <v>1</v>
      </c>
      <c r="G74" s="6">
        <f>SUMIF("CSAT Responses_Sep'2019"!C:C,Details!C74,"CSAT Responses_Sep'2019"!V:V)</f>
        <v>1</v>
      </c>
      <c r="H74" s="6">
        <f>VLOOKUP(C74,"CSAT Responses_Sep'2019"!C:X,21,)</f>
        <v>0</v>
      </c>
      <c r="I74" s="8">
        <f>VLOOKUP(C74,"CSAT Responses_Sep'2019"!C:X,22,)</f>
        <v>0</v>
      </c>
      <c r="J74" s="9">
        <f>IFERROR(F74/E74,"")</f>
        <v>1</v>
      </c>
      <c r="K74" s="9">
        <f>IFERROR(G74/F74,"")</f>
        <v>1</v>
      </c>
      <c r="L74" s="9" t="str">
        <f>IF(I74="NA","NA",IFERROR(I74/H74,""))</f>
        <v/>
      </c>
      <c r="M74" s="8">
        <f>VLOOKUP(C74,"CSAT Responses_Sep'2019"!C:AA,25,0)</f>
        <v>3.5</v>
      </c>
      <c r="N74" s="8">
        <f>IFERROR(M74*F74,"")</f>
        <v>3.5</v>
      </c>
      <c r="O74" s="8">
        <f>IFERROR(M74*G74,"")</f>
        <v>3.5</v>
      </c>
      <c r="P74" s="9">
        <f>IFERROR(O74/N74,"")</f>
        <v>1</v>
      </c>
    </row>
    <row r="75" spans="1:16">
      <c r="A75" s="5" t="s">
        <v>2</v>
      </c>
      <c r="B75" s="4" t="s">
        <v>123</v>
      </c>
      <c r="C75" s="4" t="s">
        <v>124</v>
      </c>
      <c r="D75" s="6">
        <f>SUMIF("CSAT Responses_Sep'2019"!C:C,Details!C75,"CSAT Responses_Sep'2019"!Q:Q)</f>
        <v>1</v>
      </c>
      <c r="E75" s="6">
        <f>SUMIF("CSAT Responses_Sep'2019"!C:C,Details!C75,"CSAT Responses_Sep'2019"!S:S)</f>
        <v>1</v>
      </c>
      <c r="F75" s="6">
        <f>SUMIF("CSAT Responses_Sep'2019"!C:C,Details!C75,"CSAT Responses_Sep'2019"!T:T)</f>
        <v>1</v>
      </c>
      <c r="G75" s="6">
        <f>SUMIF("CSAT Responses_Sep'2019"!C:C,Details!C75,"CSAT Responses_Sep'2019"!V:V)</f>
        <v>1</v>
      </c>
      <c r="H75" s="6">
        <f>VLOOKUP(C75,"CSAT Responses_Sep'2019"!C:X,21,)</f>
        <v>1</v>
      </c>
      <c r="I75" s="8">
        <f>VLOOKUP(C75,"CSAT Responses_Sep'2019"!C:X,22,)</f>
        <v>1</v>
      </c>
      <c r="J75" s="9">
        <f>IFERROR(F75/E75,"")</f>
        <v>1</v>
      </c>
      <c r="K75" s="9">
        <f>IFERROR(G75/F75,"")</f>
        <v>1</v>
      </c>
      <c r="L75" s="9">
        <f>IF(I75="NA","NA",IFERROR(I75/H75,""))</f>
        <v>1</v>
      </c>
      <c r="M75" s="8">
        <f>VLOOKUP(C75,"CSAT Responses_Sep'2019"!C:AA,25,0)</f>
        <v>3.5</v>
      </c>
      <c r="N75" s="8">
        <f>IFERROR(M75*F75,"")</f>
        <v>3.5</v>
      </c>
      <c r="O75" s="8">
        <f>IFERROR(M75*G75,"")</f>
        <v>3.5</v>
      </c>
      <c r="P75" s="9">
        <f>IFERROR(O75/N75,"")</f>
        <v>1</v>
      </c>
    </row>
    <row r="76" spans="1:16">
      <c r="A76" s="5" t="s">
        <v>2</v>
      </c>
      <c r="B76" s="4" t="s">
        <v>125</v>
      </c>
      <c r="C76" s="4" t="s">
        <v>126</v>
      </c>
      <c r="D76" s="6">
        <f>SUMIF("CSAT Responses_Sep'2019"!C:C,Details!C76,"CSAT Responses_Sep'2019"!Q:Q)</f>
        <v>1</v>
      </c>
      <c r="E76" s="6">
        <f>SUMIF("CSAT Responses_Sep'2019"!C:C,Details!C76,"CSAT Responses_Sep'2019"!S:S)</f>
        <v>1</v>
      </c>
      <c r="F76" s="6">
        <f>SUMIF("CSAT Responses_Sep'2019"!C:C,Details!C76,"CSAT Responses_Sep'2019"!T:T)</f>
        <v>1</v>
      </c>
      <c r="G76" s="6">
        <f>SUMIF("CSAT Responses_Sep'2019"!C:C,Details!C76,"CSAT Responses_Sep'2019"!V:V)</f>
        <v>0</v>
      </c>
      <c r="H76" s="6">
        <f>VLOOKUP(C76,"CSAT Responses_Sep'2019"!C:X,21,)</f>
        <v>1</v>
      </c>
      <c r="I76" s="8">
        <f>VLOOKUP(C76,"CSAT Responses_Sep'2019"!C:X,22,)</f>
        <v>0</v>
      </c>
      <c r="J76" s="9">
        <f>IFERROR(F76/E76,"")</f>
        <v>1</v>
      </c>
      <c r="K76" s="9">
        <f>IFERROR(G76/F76,"")</f>
        <v>0</v>
      </c>
      <c r="L76" s="9">
        <f>IF(I76="NA","NA",IFERROR(I76/H76,""))</f>
        <v>0</v>
      </c>
      <c r="M76" s="8">
        <f>VLOOKUP(C76,"CSAT Responses_Sep'2019"!C:AA,25,0)</f>
        <v>4</v>
      </c>
      <c r="N76" s="8">
        <f>IFERROR(M76*F76,"")</f>
        <v>4</v>
      </c>
      <c r="O76" s="8">
        <f>IFERROR(M76*G76,"")</f>
        <v>0</v>
      </c>
      <c r="P76" s="9">
        <f>IFERROR(O76/N76,"")</f>
        <v>0</v>
      </c>
    </row>
    <row r="77" spans="1:16">
      <c r="A77" s="5" t="s">
        <v>2</v>
      </c>
      <c r="B77" s="4" t="s">
        <v>127</v>
      </c>
      <c r="C77" s="4" t="s">
        <v>128</v>
      </c>
      <c r="D77" s="6">
        <f>SUMIF("CSAT Responses_Sep'2019"!C:C,Details!C77,"CSAT Responses_Sep'2019"!Q:Q)</f>
        <v>1</v>
      </c>
      <c r="E77" s="6">
        <f>SUMIF("CSAT Responses_Sep'2019"!C:C,Details!C77,"CSAT Responses_Sep'2019"!S:S)</f>
        <v>1</v>
      </c>
      <c r="F77" s="6">
        <f>SUMIF("CSAT Responses_Sep'2019"!C:C,Details!C77,"CSAT Responses_Sep'2019"!T:T)</f>
        <v>1</v>
      </c>
      <c r="G77" s="6">
        <f>SUMIF("CSAT Responses_Sep'2019"!C:C,Details!C77,"CSAT Responses_Sep'2019"!V:V)</f>
        <v>1</v>
      </c>
      <c r="H77" s="6">
        <f>VLOOKUP(C77,"CSAT Responses_Sep'2019"!C:X,21,)</f>
        <v>0</v>
      </c>
      <c r="I77" s="8">
        <f>VLOOKUP(C77,"CSAT Responses_Sep'2019"!C:X,22,)</f>
        <v>0</v>
      </c>
      <c r="J77" s="9">
        <f>IFERROR(F77/E77,"")</f>
        <v>1</v>
      </c>
      <c r="K77" s="9">
        <f>IFERROR(G77/F77,"")</f>
        <v>1</v>
      </c>
      <c r="L77" s="9" t="str">
        <f>IF(I77="NA","NA",IFERROR(I77/H77,""))</f>
        <v/>
      </c>
      <c r="M77" s="8">
        <f>VLOOKUP(C77,"CSAT Responses_Sep'2019"!C:AA,25,0)</f>
        <v>3.5</v>
      </c>
      <c r="N77" s="8">
        <f>IFERROR(M77*F77,"")</f>
        <v>3.5</v>
      </c>
      <c r="O77" s="8">
        <f>IFERROR(M77*G77,"")</f>
        <v>3.5</v>
      </c>
      <c r="P77" s="9">
        <f>IFERROR(O77/N77,"")</f>
        <v>1</v>
      </c>
    </row>
    <row r="78" spans="1:16">
      <c r="A78" s="5" t="s">
        <v>2</v>
      </c>
      <c r="B78" s="4" t="s">
        <v>127</v>
      </c>
      <c r="C78" s="4" t="s">
        <v>129</v>
      </c>
      <c r="D78" s="6">
        <f>SUMIF("CSAT Responses_Sep'2019"!C:C,Details!C78,"CSAT Responses_Sep'2019"!Q:Q)</f>
        <v>1</v>
      </c>
      <c r="E78" s="6">
        <f>SUMIF("CSAT Responses_Sep'2019"!C:C,Details!C78,"CSAT Responses_Sep'2019"!S:S)</f>
        <v>1</v>
      </c>
      <c r="F78" s="6">
        <f>SUMIF("CSAT Responses_Sep'2019"!C:C,Details!C78,"CSAT Responses_Sep'2019"!T:T)</f>
        <v>1</v>
      </c>
      <c r="G78" s="6">
        <f>SUMIF("CSAT Responses_Sep'2019"!C:C,Details!C78,"CSAT Responses_Sep'2019"!V:V)</f>
        <v>1</v>
      </c>
      <c r="H78" s="6">
        <f>VLOOKUP(C78,"CSAT Responses_Sep'2019"!C:X,21,)</f>
        <v>1</v>
      </c>
      <c r="I78" s="8">
        <f>VLOOKUP(C78,"CSAT Responses_Sep'2019"!C:X,22,)</f>
        <v>0</v>
      </c>
      <c r="J78" s="9">
        <f>IFERROR(F78/E78,"")</f>
        <v>1</v>
      </c>
      <c r="K78" s="9">
        <f>IFERROR(G78/F78,"")</f>
        <v>1</v>
      </c>
      <c r="L78" s="9">
        <f>IF(I78="NA","NA",IFERROR(I78/H78,""))</f>
        <v>0</v>
      </c>
      <c r="M78" s="8">
        <f>VLOOKUP(C78,"CSAT Responses_Sep'2019"!C:AA,25,0)</f>
        <v>3.5</v>
      </c>
      <c r="N78" s="8">
        <f>IFERROR(M78*F78,"")</f>
        <v>3.5</v>
      </c>
      <c r="O78" s="8">
        <f>IFERROR(M78*G78,"")</f>
        <v>3.5</v>
      </c>
      <c r="P78" s="9">
        <f>IFERROR(O78/N78,"")</f>
        <v>1</v>
      </c>
    </row>
    <row r="79" spans="1:16">
      <c r="A79" s="5" t="s">
        <v>1</v>
      </c>
      <c r="B79" s="4" t="s">
        <v>130</v>
      </c>
      <c r="C79" s="4" t="s">
        <v>131</v>
      </c>
      <c r="D79" s="6">
        <f>SUMIF("CSAT Responses_Sep'2019"!C:C,Details!C79,"CSAT Responses_Sep'2019"!Q:Q)</f>
        <v>2</v>
      </c>
      <c r="E79" s="6">
        <f>SUMIF("CSAT Responses_Sep'2019"!C:C,Details!C79,"CSAT Responses_Sep'2019"!S:S)</f>
        <v>2</v>
      </c>
      <c r="F79" s="6">
        <f>SUMIF("CSAT Responses_Sep'2019"!C:C,Details!C79,"CSAT Responses_Sep'2019"!T:T)</f>
        <v>1</v>
      </c>
      <c r="G79" s="6">
        <f>SUMIF("CSAT Responses_Sep'2019"!C:C,Details!C79,"CSAT Responses_Sep'2019"!V:V)</f>
        <v>1</v>
      </c>
      <c r="H79" s="6">
        <f>VLOOKUP(C79,"CSAT Responses_Sep'2019"!C:X,21,)</f>
        <v>0</v>
      </c>
      <c r="I79" s="8">
        <f>VLOOKUP(C79,"CSAT Responses_Sep'2019"!C:X,22,)</f>
        <v>0</v>
      </c>
      <c r="J79" s="9">
        <f>IFERROR(F79/E79,"")</f>
        <v>0.5</v>
      </c>
      <c r="K79" s="9">
        <f>IFERROR(G79/F79,"")</f>
        <v>1</v>
      </c>
      <c r="L79" s="9" t="str">
        <f>IF(I79="NA","NA",IFERROR(I79/H79,""))</f>
        <v/>
      </c>
      <c r="M79" s="8">
        <f>VLOOKUP(C79,"CSAT Responses_Sep'2019"!C:AA,25,0)</f>
        <v>2</v>
      </c>
      <c r="N79" s="8">
        <f>IFERROR(M79*F79,"")</f>
        <v>2</v>
      </c>
      <c r="O79" s="8">
        <f>IFERROR(M79*G79,"")</f>
        <v>2</v>
      </c>
      <c r="P79" s="9">
        <f>IFERROR(O79/N79,"")</f>
        <v>1</v>
      </c>
    </row>
    <row r="80" spans="1:16">
      <c r="A80" s="5" t="s">
        <v>2</v>
      </c>
      <c r="B80" s="4" t="s">
        <v>132</v>
      </c>
      <c r="C80" s="4" t="s">
        <v>133</v>
      </c>
      <c r="D80" s="6">
        <f>SUMIF("CSAT Responses_Sep'2019"!C:C,Details!C80,"CSAT Responses_Sep'2019"!Q:Q)</f>
        <v>1</v>
      </c>
      <c r="E80" s="6">
        <f>SUMIF("CSAT Responses_Sep'2019"!C:C,Details!C80,"CSAT Responses_Sep'2019"!S:S)</f>
        <v>1</v>
      </c>
      <c r="F80" s="6">
        <f>SUMIF("CSAT Responses_Sep'2019"!C:C,Details!C80,"CSAT Responses_Sep'2019"!T:T)</f>
        <v>1</v>
      </c>
      <c r="G80" s="6">
        <f>SUMIF("CSAT Responses_Sep'2019"!C:C,Details!C80,"CSAT Responses_Sep'2019"!V:V)</f>
        <v>1</v>
      </c>
      <c r="H80" s="6">
        <f>VLOOKUP(C80,"CSAT Responses_Sep'2019"!C:X,21,)</f>
        <v>1</v>
      </c>
      <c r="I80" s="8">
        <f>VLOOKUP(C80,"CSAT Responses_Sep'2019"!C:X,22,)</f>
        <v>1</v>
      </c>
      <c r="J80" s="9">
        <f>IFERROR(F80/E80,"")</f>
        <v>1</v>
      </c>
      <c r="K80" s="9">
        <f>IFERROR(G80/F80,"")</f>
        <v>1</v>
      </c>
      <c r="L80" s="9">
        <f>IF(I80="NA","NA",IFERROR(I80/H80,""))</f>
        <v>1</v>
      </c>
      <c r="M80" s="8">
        <f>VLOOKUP(C80,"CSAT Responses_Sep'2019"!C:AA,25,0)</f>
        <v>2</v>
      </c>
      <c r="N80" s="8">
        <f>IFERROR(M80*F80,"")</f>
        <v>2</v>
      </c>
      <c r="O80" s="8">
        <f>IFERROR(M80*G80,"")</f>
        <v>2</v>
      </c>
      <c r="P80" s="9">
        <f>IFERROR(O80/N80,"")</f>
        <v>1</v>
      </c>
    </row>
    <row r="81" spans="1:16">
      <c r="A81" s="5" t="s">
        <v>2</v>
      </c>
      <c r="B81" s="4" t="s">
        <v>134</v>
      </c>
      <c r="C81" s="4" t="s">
        <v>135</v>
      </c>
      <c r="D81" s="6">
        <f>SUMIF("CSAT Responses_Sep'2019"!C:C,Details!C81,"CSAT Responses_Sep'2019"!Q:Q)</f>
        <v>2</v>
      </c>
      <c r="E81" s="6">
        <f>SUMIF("CSAT Responses_Sep'2019"!C:C,Details!C81,"CSAT Responses_Sep'2019"!S:S)</f>
        <v>2</v>
      </c>
      <c r="F81" s="6">
        <f>SUMIF("CSAT Responses_Sep'2019"!C:C,Details!C81,"CSAT Responses_Sep'2019"!T:T)</f>
        <v>1</v>
      </c>
      <c r="G81" s="6">
        <f>SUMIF("CSAT Responses_Sep'2019"!C:C,Details!C81,"CSAT Responses_Sep'2019"!V:V)</f>
        <v>1</v>
      </c>
      <c r="H81" s="6">
        <f>VLOOKUP(C81,"CSAT Responses_Sep'2019"!C:X,21,)</f>
        <v>0</v>
      </c>
      <c r="I81" s="8">
        <f>VLOOKUP(C81,"CSAT Responses_Sep'2019"!C:X,22,)</f>
        <v>0</v>
      </c>
      <c r="J81" s="9">
        <f>IFERROR(F81/E81,"")</f>
        <v>0.5</v>
      </c>
      <c r="K81" s="9">
        <f>IFERROR(G81/F81,"")</f>
        <v>1</v>
      </c>
      <c r="L81" s="9" t="str">
        <f>IF(I81="NA","NA",IFERROR(I81/H81,""))</f>
        <v/>
      </c>
      <c r="M81" s="8">
        <f>VLOOKUP(C81,"CSAT Responses_Sep'2019"!C:AA,25,0)</f>
        <v>2</v>
      </c>
      <c r="N81" s="8">
        <f>IFERROR(M81*F81,"")</f>
        <v>2</v>
      </c>
      <c r="O81" s="8">
        <f>IFERROR(M81*G81,"")</f>
        <v>2</v>
      </c>
      <c r="P81" s="9">
        <f>IFERROR(O81/N81,"")</f>
        <v>1</v>
      </c>
    </row>
    <row r="82" spans="1:16">
      <c r="A82" s="5" t="s">
        <v>58</v>
      </c>
      <c r="B82" s="4" t="s">
        <v>136</v>
      </c>
      <c r="C82" s="4" t="s">
        <v>137</v>
      </c>
      <c r="D82" s="6">
        <f>SUMIF("CSAT Responses_Sep'2019"!C:C,Details!C82,"CSAT Responses_Sep'2019"!Q:Q)</f>
        <v>1</v>
      </c>
      <c r="E82" s="6">
        <f>SUMIF("CSAT Responses_Sep'2019"!C:C,Details!C82,"CSAT Responses_Sep'2019"!S:S)</f>
        <v>1</v>
      </c>
      <c r="F82" s="6">
        <f>SUMIF("CSAT Responses_Sep'2019"!C:C,Details!C82,"CSAT Responses_Sep'2019"!T:T)</f>
        <v>0</v>
      </c>
      <c r="G82" s="6">
        <f>SUMIF("CSAT Responses_Sep'2019"!C:C,Details!C82,"CSAT Responses_Sep'2019"!V:V)</f>
        <v>0</v>
      </c>
      <c r="H82" s="6">
        <f>VLOOKUP(C82,"CSAT Responses_Sep'2019"!C:X,21,)</f>
        <v>0</v>
      </c>
      <c r="I82" s="8">
        <f>VLOOKUP(C82,"CSAT Responses_Sep'2019"!C:X,22,)</f>
        <v>0</v>
      </c>
      <c r="J82" s="9">
        <f>IFERROR(F82/E82,"")</f>
        <v>0</v>
      </c>
      <c r="K82" s="9" t="str">
        <f>IFERROR(G82/F82,"")</f>
        <v/>
      </c>
      <c r="L82" s="9" t="str">
        <f>IF(I82="NA","NA",IFERROR(I82/H82,""))</f>
        <v/>
      </c>
      <c r="M82" s="8">
        <f>VLOOKUP(C82,"CSAT Responses_Sep'2019"!C:AA,25,0)</f>
        <v>4</v>
      </c>
      <c r="N82" s="8">
        <f>IFERROR(M82*F82,"")</f>
        <v>0</v>
      </c>
      <c r="O82" s="8">
        <f>IFERROR(M82*G82,"")</f>
        <v>0</v>
      </c>
      <c r="P82" s="9" t="str">
        <f>IFERROR(O82/N82,"")</f>
        <v/>
      </c>
    </row>
    <row r="83" spans="1:16">
      <c r="A83" s="5" t="s">
        <v>58</v>
      </c>
      <c r="B83" s="4" t="s">
        <v>136</v>
      </c>
      <c r="C83" s="4" t="s">
        <v>138</v>
      </c>
      <c r="D83" s="6">
        <f>SUMIF("CSAT Responses_Sep'2019"!C:C,Details!C83,"CSAT Responses_Sep'2019"!Q:Q)</f>
        <v>1</v>
      </c>
      <c r="E83" s="6">
        <f>SUMIF("CSAT Responses_Sep'2019"!C:C,Details!C83,"CSAT Responses_Sep'2019"!S:S)</f>
        <v>1</v>
      </c>
      <c r="F83" s="6">
        <f>SUMIF("CSAT Responses_Sep'2019"!C:C,Details!C83,"CSAT Responses_Sep'2019"!T:T)</f>
        <v>0</v>
      </c>
      <c r="G83" s="6">
        <f>SUMIF("CSAT Responses_Sep'2019"!C:C,Details!C83,"CSAT Responses_Sep'2019"!V:V)</f>
        <v>0</v>
      </c>
      <c r="H83" s="6">
        <f>VLOOKUP(C83,"CSAT Responses_Sep'2019"!C:X,21,)</f>
        <v>0</v>
      </c>
      <c r="I83" s="8">
        <f>VLOOKUP(C83,"CSAT Responses_Sep'2019"!C:X,22,)</f>
        <v>0</v>
      </c>
      <c r="J83" s="9">
        <f>IFERROR(F83/E83,"")</f>
        <v>0</v>
      </c>
      <c r="K83" s="9" t="str">
        <f>IFERROR(G83/F83,"")</f>
        <v/>
      </c>
      <c r="L83" s="9" t="str">
        <f>IF(I83="NA","NA",IFERROR(I83/H83,""))</f>
        <v/>
      </c>
      <c r="M83" s="8">
        <f>VLOOKUP(C83,"CSAT Responses_Sep'2019"!C:AA,25,0)</f>
        <v>4</v>
      </c>
      <c r="N83" s="8">
        <f>IFERROR(M83*F83,"")</f>
        <v>0</v>
      </c>
      <c r="O83" s="8">
        <f>IFERROR(M83*G83,"")</f>
        <v>0</v>
      </c>
      <c r="P83" s="9" t="str">
        <f>IFERROR(O83/N83,"")</f>
        <v/>
      </c>
    </row>
    <row r="84" spans="1:16">
      <c r="A84" s="5" t="s">
        <v>58</v>
      </c>
      <c r="B84" s="4" t="s">
        <v>136</v>
      </c>
      <c r="C84" s="4" t="s">
        <v>139</v>
      </c>
      <c r="D84" s="6">
        <f>SUMIF("CSAT Responses_Sep'2019"!C:C,Details!C84,"CSAT Responses_Sep'2019"!Q:Q)</f>
        <v>1</v>
      </c>
      <c r="E84" s="6">
        <f>SUMIF("CSAT Responses_Sep'2019"!C:C,Details!C84,"CSAT Responses_Sep'2019"!S:S)</f>
        <v>0</v>
      </c>
      <c r="F84" s="6">
        <f>SUMIF("CSAT Responses_Sep'2019"!C:C,Details!C84,"CSAT Responses_Sep'2019"!T:T)</f>
        <v>0</v>
      </c>
      <c r="G84" s="6">
        <f>SUMIF("CSAT Responses_Sep'2019"!C:C,Details!C84,"CSAT Responses_Sep'2019"!V:V)</f>
        <v>0</v>
      </c>
      <c r="H84" s="6">
        <f>VLOOKUP(C84,"CSAT Responses_Sep'2019"!C:X,21,)</f>
        <v>0</v>
      </c>
      <c r="I84" s="8">
        <f>VLOOKUP(C84,"CSAT Responses_Sep'2019"!C:X,22,)</f>
        <v>0</v>
      </c>
      <c r="J84" s="9" t="str">
        <f>IFERROR(F84/E84,"")</f>
        <v/>
      </c>
      <c r="K84" s="9" t="str">
        <f>IFERROR(G84/F84,"")</f>
        <v/>
      </c>
      <c r="L84" s="9" t="str">
        <f>IF(I84="NA","NA",IFERROR(I84/H84,""))</f>
        <v/>
      </c>
      <c r="M84" s="8">
        <f>VLOOKUP(C84,"CSAT Responses_Sep'2019"!C:AA,25,0)</f>
        <v>4</v>
      </c>
      <c r="N84" s="8">
        <f>IFERROR(M84*F84,"")</f>
        <v>0</v>
      </c>
      <c r="O84" s="8">
        <f>IFERROR(M84*G84,"")</f>
        <v>0</v>
      </c>
      <c r="P84" s="9" t="str">
        <f>IFERROR(O84/N84,"")</f>
        <v/>
      </c>
    </row>
    <row r="85" spans="1:16">
      <c r="A85" s="5" t="s">
        <v>58</v>
      </c>
      <c r="B85" s="4" t="s">
        <v>136</v>
      </c>
      <c r="C85" s="4" t="s">
        <v>140</v>
      </c>
      <c r="D85" s="6">
        <f>SUMIF("CSAT Responses_Sep'2019"!C:C,Details!C85,"CSAT Responses_Sep'2019"!Q:Q)</f>
        <v>1</v>
      </c>
      <c r="E85" s="6">
        <f>SUMIF("CSAT Responses_Sep'2019"!C:C,Details!C85,"CSAT Responses_Sep'2019"!S:S)</f>
        <v>0</v>
      </c>
      <c r="F85" s="6">
        <f>SUMIF("CSAT Responses_Sep'2019"!C:C,Details!C85,"CSAT Responses_Sep'2019"!T:T)</f>
        <v>0</v>
      </c>
      <c r="G85" s="6">
        <f>SUMIF("CSAT Responses_Sep'2019"!C:C,Details!C85,"CSAT Responses_Sep'2019"!V:V)</f>
        <v>0</v>
      </c>
      <c r="H85" s="6">
        <f>VLOOKUP(C85,"CSAT Responses_Sep'2019"!C:X,21,)</f>
        <v>0</v>
      </c>
      <c r="I85" s="8">
        <f>VLOOKUP(C85,"CSAT Responses_Sep'2019"!C:X,22,)</f>
        <v>0</v>
      </c>
      <c r="J85" s="9" t="str">
        <f>IFERROR(F85/E85,"")</f>
        <v/>
      </c>
      <c r="K85" s="9" t="str">
        <f>IFERROR(G85/F85,"")</f>
        <v/>
      </c>
      <c r="L85" s="9" t="str">
        <f>IF(I85="NA","NA",IFERROR(I85/H85,""))</f>
        <v/>
      </c>
      <c r="M85" s="8">
        <f>VLOOKUP(C85,"CSAT Responses_Sep'2019"!C:AA,25,0)</f>
        <v>4</v>
      </c>
      <c r="N85" s="8">
        <f>IFERROR(M85*F85,"")</f>
        <v>0</v>
      </c>
      <c r="O85" s="8">
        <f>IFERROR(M85*G85,"")</f>
        <v>0</v>
      </c>
      <c r="P85" s="9" t="str">
        <f>IFERROR(O85/N85,"")</f>
        <v/>
      </c>
    </row>
    <row r="86" spans="1:16">
      <c r="A86" s="5" t="s">
        <v>58</v>
      </c>
      <c r="B86" s="4" t="s">
        <v>136</v>
      </c>
      <c r="C86" s="4" t="s">
        <v>141</v>
      </c>
      <c r="D86" s="6">
        <f>SUMIF("CSAT Responses_Sep'2019"!C:C,Details!C86,"CSAT Responses_Sep'2019"!Q:Q)</f>
        <v>1</v>
      </c>
      <c r="E86" s="6">
        <f>SUMIF("CSAT Responses_Sep'2019"!C:C,Details!C86,"CSAT Responses_Sep'2019"!S:S)</f>
        <v>1</v>
      </c>
      <c r="F86" s="6">
        <f>SUMIF("CSAT Responses_Sep'2019"!C:C,Details!C86,"CSAT Responses_Sep'2019"!T:T)</f>
        <v>0</v>
      </c>
      <c r="G86" s="6">
        <f>SUMIF("CSAT Responses_Sep'2019"!C:C,Details!C86,"CSAT Responses_Sep'2019"!V:V)</f>
        <v>0</v>
      </c>
      <c r="H86" s="6">
        <f>VLOOKUP(C86,"CSAT Responses_Sep'2019"!C:X,21,)</f>
        <v>0</v>
      </c>
      <c r="I86" s="8">
        <f>VLOOKUP(C86,"CSAT Responses_Sep'2019"!C:X,22,)</f>
        <v>0</v>
      </c>
      <c r="J86" s="9">
        <f>IFERROR(F86/E86,"")</f>
        <v>0</v>
      </c>
      <c r="K86" s="9" t="str">
        <f>IFERROR(G86/F86,"")</f>
        <v/>
      </c>
      <c r="L86" s="9" t="str">
        <f>IF(I86="NA","NA",IFERROR(I86/H86,""))</f>
        <v/>
      </c>
      <c r="M86" s="8">
        <f>VLOOKUP(C86,"CSAT Responses_Sep'2019"!C:AA,25,0)</f>
        <v>4</v>
      </c>
      <c r="N86" s="8">
        <f>IFERROR(M86*F86,"")</f>
        <v>0</v>
      </c>
      <c r="O86" s="8">
        <f>IFERROR(M86*G86,"")</f>
        <v>0</v>
      </c>
      <c r="P86" s="9" t="str">
        <f>IFERROR(O86/N86,"")</f>
        <v/>
      </c>
    </row>
    <row r="87" spans="4:9">
      <c r="D87" s="7"/>
      <c r="G87" s="7"/>
      <c r="H87" s="7"/>
      <c r="I87" s="7"/>
    </row>
  </sheetData>
  <mergeCells count="1">
    <mergeCell ref="A1:F1"/>
  </mergeCells>
  <printOptions>
    <extLst>
      <ext uri="smNativeData">
        <pm:pageFlags xmlns:pm="smNativeData" id="158079342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580793424" l="56" r="56" t="56" b="56" borderId="0" fillId="0" vertical="0"/>
        <pm:footer xmlns:pm="smNativeData" id="1580793424" l="56" r="56" t="56" b="56" borderId="0" fillId="0" vertical="2"/>
      </ext>
    </extLst>
  </headerFooter>
  <extLst>
    <ext uri="smNativeData">
      <pm:sheetPrefs xmlns:pm="smNativeData" day="1580793424"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1:E59"/>
  <sheetViews>
    <sheetView showGridLines="0" view="normal" workbookViewId="0">
      <selection activeCell="B6" sqref="B6"/>
    </sheetView>
  </sheetViews>
  <sheetFormatPr baseColWidth="31" defaultColWidth="32.285714" defaultRowHeight="15.40"/>
  <cols>
    <col min="1" max="1" width="27.571429" customWidth="1" style="18"/>
    <col min="2" max="2" width="9.571429" customWidth="1" style="18"/>
    <col min="3" max="3" width="2.428571" customWidth="1" style="18"/>
    <col min="4" max="4" width="27.571429" customWidth="1" style="18"/>
    <col min="5" max="5" width="8.714286" customWidth="1" style="18"/>
    <col min="6" max="16384" width="32.285714" style="18"/>
  </cols>
  <sheetData>
    <row r="1" spans="1:5">
      <c r="A1" s="57" t="s">
        <v>0</v>
      </c>
      <c r="B1" s="57"/>
      <c r="C1" s="57"/>
      <c r="D1" s="57"/>
      <c r="E1" s="57"/>
    </row>
    <row r="2" spans="1:5">
      <c r="A2" s="106" t="s">
        <v>142</v>
      </c>
      <c r="B2" s="106"/>
      <c r="D2" s="106" t="s">
        <v>143</v>
      </c>
      <c r="E2" s="106"/>
    </row>
    <row r="3" spans="1:5">
      <c r="A3" s="30" t="s">
        <v>4</v>
      </c>
      <c r="B3" s="10" t="s">
        <v>5</v>
      </c>
      <c r="D3" s="30" t="s">
        <v>4</v>
      </c>
      <c r="E3" s="10" t="s">
        <v>5</v>
      </c>
    </row>
    <row r="4" spans="1:5">
      <c r="A4" s="31" t="s">
        <v>6</v>
      </c>
      <c r="B4" s="22">
        <f>B10/B9</f>
        <v>0.965909090909091006</v>
      </c>
      <c r="D4" s="31" t="s">
        <v>6</v>
      </c>
      <c r="E4" s="22">
        <f>E10/E9</f>
        <v>0.821428571428571885</v>
      </c>
    </row>
    <row r="5" spans="1:5">
      <c r="A5" s="31" t="s">
        <v>7</v>
      </c>
      <c r="B5" s="22">
        <f>B11/B9</f>
        <v>0.681818181818182012</v>
      </c>
      <c r="D5" s="31" t="s">
        <v>7</v>
      </c>
      <c r="E5" s="22">
        <f>E11/E9</f>
        <v>0.63095238095238102</v>
      </c>
    </row>
    <row r="6" spans="1:5">
      <c r="A6" s="15" t="s">
        <v>8</v>
      </c>
      <c r="B6" s="23">
        <f>B13/B11</f>
        <v>0.966666666666666963</v>
      </c>
      <c r="D6" s="15" t="s">
        <v>8</v>
      </c>
      <c r="E6" s="23">
        <f>E13/E11</f>
        <v>0.962264150943395968</v>
      </c>
    </row>
    <row r="7" spans="1:5">
      <c r="A7" s="16" t="s">
        <v>9</v>
      </c>
      <c r="B7" s="24">
        <f>B14/B12</f>
        <v>0.895833333333334103</v>
      </c>
      <c r="D7" s="16" t="s">
        <v>9</v>
      </c>
      <c r="E7" s="24">
        <f>E14/E12</f>
        <v>0.88095238095238102</v>
      </c>
    </row>
    <row r="8" spans="1:5">
      <c r="A8" s="12"/>
      <c r="B8" s="12"/>
      <c r="D8" s="12"/>
      <c r="E8" s="12"/>
    </row>
    <row r="9" spans="1:5">
      <c r="A9" s="32" t="s">
        <v>11</v>
      </c>
      <c r="B9" s="21">
        <f>'Executive Summary1-Responsewise'!C8</f>
        <v>88</v>
      </c>
      <c r="D9" s="32" t="s">
        <v>17</v>
      </c>
      <c r="E9" s="21">
        <f>'Executive Summary2-Projectwise'!C8</f>
        <v>84</v>
      </c>
    </row>
    <row r="10" spans="1:5">
      <c r="A10" s="33" t="s">
        <v>12</v>
      </c>
      <c r="B10" s="21">
        <f>'Executive Summary1-Responsewise'!C9</f>
        <v>85</v>
      </c>
      <c r="D10" s="33" t="s">
        <v>12</v>
      </c>
      <c r="E10" s="21">
        <f>'Executive Summary2-Projectwise'!C9</f>
        <v>69</v>
      </c>
    </row>
    <row r="11" spans="1:5">
      <c r="A11" s="33" t="s">
        <v>13</v>
      </c>
      <c r="B11" s="21">
        <f>'Executive Summary1-Responsewise'!C10</f>
        <v>60</v>
      </c>
      <c r="D11" s="33" t="s">
        <v>13</v>
      </c>
      <c r="E11" s="21">
        <f>'Executive Summary2-Projectwise'!C10</f>
        <v>53</v>
      </c>
    </row>
    <row r="12" spans="1:5">
      <c r="A12" s="33" t="s">
        <v>14</v>
      </c>
      <c r="B12" s="21">
        <f>'Executive Summary1-Responsewise'!C11</f>
        <v>48</v>
      </c>
      <c r="D12" s="33" t="s">
        <v>14</v>
      </c>
      <c r="E12" s="21">
        <f>'Executive Summary2-Projectwise'!C11</f>
        <v>42</v>
      </c>
    </row>
    <row r="13" spans="1:5">
      <c r="A13" s="32" t="s">
        <v>15</v>
      </c>
      <c r="B13" s="21">
        <f>'Executive Summary1-Responsewise'!C12</f>
        <v>58</v>
      </c>
      <c r="D13" s="32" t="s">
        <v>15</v>
      </c>
      <c r="E13" s="21">
        <f>'Executive Summary2-Projectwise'!C12</f>
        <v>51</v>
      </c>
    </row>
    <row r="14" spans="1:5">
      <c r="A14" s="32" t="s">
        <v>16</v>
      </c>
      <c r="B14" s="21">
        <f>'Executive Summary1-Responsewise'!C13</f>
        <v>43</v>
      </c>
      <c r="D14" s="32" t="s">
        <v>16</v>
      </c>
      <c r="E14" s="21">
        <f>'Executive Summary2-Projectwise'!C13</f>
        <v>37</v>
      </c>
    </row>
    <row r="16" spans="1:5">
      <c r="A16" s="57" t="s">
        <v>1</v>
      </c>
      <c r="B16" s="57"/>
      <c r="C16" s="57"/>
      <c r="D16" s="57"/>
      <c r="E16" s="57"/>
    </row>
    <row r="17" spans="1:5" ht="19.50" customHeight="1">
      <c r="A17" s="106" t="s">
        <v>142</v>
      </c>
      <c r="B17" s="106"/>
      <c r="D17" s="106" t="s">
        <v>143</v>
      </c>
      <c r="E17" s="106"/>
    </row>
    <row r="18" spans="1:5">
      <c r="A18" s="30" t="s">
        <v>4</v>
      </c>
      <c r="B18" s="10" t="s">
        <v>5</v>
      </c>
      <c r="D18" s="30" t="s">
        <v>4</v>
      </c>
      <c r="E18" s="10" t="s">
        <v>5</v>
      </c>
    </row>
    <row r="19" spans="1:5">
      <c r="A19" s="31" t="s">
        <v>6</v>
      </c>
      <c r="B19" s="22">
        <f>B25/B24</f>
        <v>1</v>
      </c>
      <c r="D19" s="31" t="s">
        <v>6</v>
      </c>
      <c r="E19" s="22">
        <f>E25/E24</f>
        <v>0.882352941176471006</v>
      </c>
    </row>
    <row r="20" spans="1:5">
      <c r="A20" s="31" t="s">
        <v>7</v>
      </c>
      <c r="B20" s="22">
        <f>B26/B24</f>
        <v>0.590909090909091006</v>
      </c>
      <c r="D20" s="31" t="s">
        <v>7</v>
      </c>
      <c r="E20" s="22">
        <f>E26/E24</f>
        <v>0.647058823529412042</v>
      </c>
    </row>
    <row r="21" spans="1:5">
      <c r="A21" s="15" t="s">
        <v>8</v>
      </c>
      <c r="B21" s="23">
        <f>IFERROR(B28/B26,"NA")</f>
        <v>1</v>
      </c>
      <c r="D21" s="15" t="s">
        <v>8</v>
      </c>
      <c r="E21" s="23">
        <f>IFERROR(E28/E26,"NA")</f>
        <v>1</v>
      </c>
    </row>
    <row r="22" spans="1:5">
      <c r="A22" s="16" t="s">
        <v>9</v>
      </c>
      <c r="B22" s="24">
        <f>IFERROR(B29/B27,"NA")</f>
        <v>1</v>
      </c>
      <c r="D22" s="16" t="s">
        <v>9</v>
      </c>
      <c r="E22" s="24">
        <f>IFERROR(E29/E27,"NA")</f>
        <v>1</v>
      </c>
    </row>
    <row r="23" spans="1:5">
      <c r="A23" s="12"/>
      <c r="B23" s="12"/>
      <c r="D23" s="12"/>
      <c r="E23" s="12"/>
    </row>
    <row r="24" spans="1:5">
      <c r="A24" s="32" t="s">
        <v>11</v>
      </c>
      <c r="B24" s="21">
        <f>'Executive Summary1-Responsewise'!G8</f>
        <v>22</v>
      </c>
      <c r="D24" s="32" t="s">
        <v>17</v>
      </c>
      <c r="E24" s="21">
        <f>'Executive Summary2-Projectwise'!F8</f>
        <v>17</v>
      </c>
    </row>
    <row r="25" spans="1:5">
      <c r="A25" s="33" t="s">
        <v>12</v>
      </c>
      <c r="B25" s="21">
        <f>'Executive Summary1-Responsewise'!G9</f>
        <v>22</v>
      </c>
      <c r="D25" s="33" t="s">
        <v>12</v>
      </c>
      <c r="E25" s="21">
        <f>'Executive Summary2-Projectwise'!F9</f>
        <v>15</v>
      </c>
    </row>
    <row r="26" spans="1:5">
      <c r="A26" s="33" t="s">
        <v>13</v>
      </c>
      <c r="B26" s="21">
        <f>'Executive Summary1-Responsewise'!G10</f>
        <v>13</v>
      </c>
      <c r="D26" s="33" t="s">
        <v>13</v>
      </c>
      <c r="E26" s="21">
        <f>'Executive Summary2-Projectwise'!F10</f>
        <v>11</v>
      </c>
    </row>
    <row r="27" spans="1:5">
      <c r="A27" s="33" t="s">
        <v>14</v>
      </c>
      <c r="B27" s="21">
        <f>'Executive Summary1-Responsewise'!G11</f>
        <v>10</v>
      </c>
      <c r="D27" s="33" t="s">
        <v>14</v>
      </c>
      <c r="E27" s="21">
        <f>'Executive Summary2-Projectwise'!F11</f>
        <v>8</v>
      </c>
    </row>
    <row r="28" spans="1:5">
      <c r="A28" s="32" t="s">
        <v>15</v>
      </c>
      <c r="B28" s="21">
        <f>'Executive Summary1-Responsewise'!G12</f>
        <v>13</v>
      </c>
      <c r="D28" s="32" t="s">
        <v>15</v>
      </c>
      <c r="E28" s="21">
        <f>'Executive Summary2-Projectwise'!F12</f>
        <v>11</v>
      </c>
    </row>
    <row r="29" spans="1:5">
      <c r="A29" s="32" t="s">
        <v>16</v>
      </c>
      <c r="B29" s="21">
        <f>'Executive Summary1-Responsewise'!G13</f>
        <v>10</v>
      </c>
      <c r="D29" s="32" t="s">
        <v>16</v>
      </c>
      <c r="E29" s="21">
        <f>'Executive Summary2-Projectwise'!F13</f>
        <v>8</v>
      </c>
    </row>
    <row r="31" spans="1:5">
      <c r="A31" s="57" t="s">
        <v>2</v>
      </c>
      <c r="B31" s="57"/>
      <c r="C31" s="57"/>
      <c r="D31" s="57"/>
      <c r="E31" s="57"/>
    </row>
    <row r="32" spans="1:5" ht="19.50" customHeight="1">
      <c r="A32" s="106" t="s">
        <v>142</v>
      </c>
      <c r="B32" s="106"/>
      <c r="D32" s="106" t="s">
        <v>143</v>
      </c>
      <c r="E32" s="106"/>
    </row>
    <row r="33" spans="1:5">
      <c r="A33" s="30" t="s">
        <v>4</v>
      </c>
      <c r="B33" s="10" t="s">
        <v>5</v>
      </c>
      <c r="D33" s="30" t="s">
        <v>4</v>
      </c>
      <c r="E33" s="10" t="s">
        <v>5</v>
      </c>
    </row>
    <row r="34" spans="1:5">
      <c r="A34" s="31" t="s">
        <v>6</v>
      </c>
      <c r="B34" s="22">
        <f>B40/B39</f>
        <v>1</v>
      </c>
      <c r="D34" s="31" t="s">
        <v>6</v>
      </c>
      <c r="E34" s="22">
        <f>E40/E39</f>
        <v>0.830508474576270928</v>
      </c>
    </row>
    <row r="35" spans="1:5">
      <c r="A35" s="31" t="s">
        <v>7</v>
      </c>
      <c r="B35" s="22">
        <f>B41/B39</f>
        <v>0.810344827586206939</v>
      </c>
      <c r="D35" s="31" t="s">
        <v>7</v>
      </c>
      <c r="E35" s="22">
        <f>E41/E39</f>
        <v>0.711864406779660985</v>
      </c>
    </row>
    <row r="36" spans="1:5">
      <c r="A36" s="15" t="s">
        <v>8</v>
      </c>
      <c r="B36" s="23">
        <f>B43/B41</f>
        <v>0.95744680851063908</v>
      </c>
      <c r="D36" s="15" t="s">
        <v>8</v>
      </c>
      <c r="E36" s="23">
        <f>E43/E41</f>
        <v>0.952380952380952017</v>
      </c>
    </row>
    <row r="37" spans="1:5">
      <c r="A37" s="16" t="s">
        <v>9</v>
      </c>
      <c r="B37" s="24">
        <f>B44/B42</f>
        <v>0.868421052631578938</v>
      </c>
      <c r="D37" s="16" t="s">
        <v>9</v>
      </c>
      <c r="E37" s="24">
        <f>E44/E42</f>
        <v>0.852941176470588047</v>
      </c>
    </row>
    <row r="38" spans="1:5">
      <c r="A38" s="12"/>
      <c r="B38" s="12"/>
      <c r="D38" s="12"/>
      <c r="E38" s="12"/>
    </row>
    <row r="39" spans="1:5">
      <c r="A39" s="32" t="s">
        <v>11</v>
      </c>
      <c r="B39" s="21">
        <f>'Executive Summary1-Responsewise'!K8</f>
        <v>58</v>
      </c>
      <c r="D39" s="32" t="s">
        <v>17</v>
      </c>
      <c r="E39" s="21">
        <f>'Executive Summary2-Projectwise'!I8</f>
        <v>59</v>
      </c>
    </row>
    <row r="40" spans="1:5">
      <c r="A40" s="33" t="s">
        <v>12</v>
      </c>
      <c r="B40" s="21">
        <f>'Executive Summary1-Responsewise'!K9</f>
        <v>58</v>
      </c>
      <c r="D40" s="33" t="s">
        <v>12</v>
      </c>
      <c r="E40" s="21">
        <f>'Executive Summary2-Projectwise'!I9</f>
        <v>49</v>
      </c>
    </row>
    <row r="41" spans="1:5">
      <c r="A41" s="33" t="s">
        <v>13</v>
      </c>
      <c r="B41" s="21">
        <f>'Executive Summary1-Responsewise'!K10</f>
        <v>47</v>
      </c>
      <c r="D41" s="33" t="s">
        <v>13</v>
      </c>
      <c r="E41" s="21">
        <f>'Executive Summary2-Projectwise'!I10</f>
        <v>42</v>
      </c>
    </row>
    <row r="42" spans="1:5">
      <c r="A42" s="33" t="s">
        <v>14</v>
      </c>
      <c r="B42" s="21">
        <f>'Executive Summary1-Responsewise'!K11</f>
        <v>38</v>
      </c>
      <c r="D42" s="33" t="s">
        <v>14</v>
      </c>
      <c r="E42" s="21">
        <f>'Executive Summary2-Projectwise'!I11</f>
        <v>34</v>
      </c>
    </row>
    <row r="43" spans="1:5">
      <c r="A43" s="32" t="s">
        <v>15</v>
      </c>
      <c r="B43" s="21">
        <f>'Executive Summary1-Responsewise'!K12</f>
        <v>45</v>
      </c>
      <c r="D43" s="32" t="s">
        <v>15</v>
      </c>
      <c r="E43" s="21">
        <f>'Executive Summary2-Projectwise'!I12</f>
        <v>40</v>
      </c>
    </row>
    <row r="44" spans="1:5">
      <c r="A44" s="32" t="s">
        <v>16</v>
      </c>
      <c r="B44" s="21">
        <f>'Executive Summary1-Responsewise'!K13</f>
        <v>33</v>
      </c>
      <c r="D44" s="32" t="s">
        <v>16</v>
      </c>
      <c r="E44" s="21">
        <f>'Executive Summary2-Projectwise'!I13</f>
        <v>29</v>
      </c>
    </row>
    <row r="46" spans="1:5">
      <c r="A46" s="57" t="s">
        <v>58</v>
      </c>
      <c r="B46" s="57"/>
      <c r="C46" s="57"/>
      <c r="D46" s="57"/>
      <c r="E46" s="57"/>
    </row>
    <row r="47" spans="1:5">
      <c r="A47" s="106" t="s">
        <v>142</v>
      </c>
      <c r="B47" s="106"/>
      <c r="D47" s="106" t="s">
        <v>143</v>
      </c>
      <c r="E47" s="106"/>
    </row>
    <row r="48" spans="1:5">
      <c r="A48" s="30" t="s">
        <v>4</v>
      </c>
      <c r="B48" s="10" t="s">
        <v>5</v>
      </c>
      <c r="D48" s="30" t="s">
        <v>4</v>
      </c>
      <c r="E48" s="10" t="s">
        <v>5</v>
      </c>
    </row>
    <row r="49" spans="1:5">
      <c r="A49" s="31" t="s">
        <v>6</v>
      </c>
      <c r="B49" s="22">
        <f>B55/B54</f>
        <v>0.625</v>
      </c>
      <c r="D49" s="31" t="s">
        <v>6</v>
      </c>
      <c r="E49" s="22">
        <f>E55/E54</f>
        <v>0.625</v>
      </c>
    </row>
    <row r="50" spans="1:5">
      <c r="A50" s="31" t="s">
        <v>7</v>
      </c>
      <c r="B50" s="22">
        <f>B56/B54</f>
        <v>0</v>
      </c>
      <c r="D50" s="31" t="s">
        <v>7</v>
      </c>
      <c r="E50" s="22">
        <f>E56/E54</f>
        <v>0</v>
      </c>
    </row>
    <row r="51" spans="1:5">
      <c r="A51" s="15" t="s">
        <v>8</v>
      </c>
      <c r="B51" s="23" t="str">
        <f>IFERROR(B58/B56,"NA")</f>
        <v>NA</v>
      </c>
      <c r="D51" s="15" t="s">
        <v>8</v>
      </c>
      <c r="E51" s="23" t="str">
        <f>IFERROR(E58/E56,"NA")</f>
        <v>NA</v>
      </c>
    </row>
    <row r="52" spans="1:5">
      <c r="A52" s="16" t="s">
        <v>9</v>
      </c>
      <c r="B52" s="24" t="str">
        <f>IFERROR(B59/B57,"NA")</f>
        <v>NA</v>
      </c>
      <c r="D52" s="16" t="s">
        <v>9</v>
      </c>
      <c r="E52" s="24" t="str">
        <f>IFERROR(E59/E57,"NA")</f>
        <v>NA</v>
      </c>
    </row>
    <row r="53" spans="1:5">
      <c r="A53" s="12"/>
      <c r="B53" s="12"/>
      <c r="D53" s="12"/>
      <c r="E53" s="12"/>
    </row>
    <row r="54" spans="1:5">
      <c r="A54" s="32" t="s">
        <v>11</v>
      </c>
      <c r="B54" s="21">
        <f>'Executive Summary1-Responsewise'!O8</f>
        <v>8</v>
      </c>
      <c r="D54" s="32" t="s">
        <v>17</v>
      </c>
      <c r="E54" s="21">
        <f>'Executive Summary2-Projectwise'!L8</f>
        <v>8</v>
      </c>
    </row>
    <row r="55" spans="1:5">
      <c r="A55" s="33" t="s">
        <v>12</v>
      </c>
      <c r="B55" s="21">
        <f>'Executive Summary1-Responsewise'!O9</f>
        <v>5</v>
      </c>
      <c r="D55" s="33" t="s">
        <v>12</v>
      </c>
      <c r="E55" s="21">
        <f>'Executive Summary2-Projectwise'!L9</f>
        <v>5</v>
      </c>
    </row>
    <row r="56" spans="1:5">
      <c r="A56" s="33" t="s">
        <v>13</v>
      </c>
      <c r="B56" s="21">
        <f>'Executive Summary1-Responsewise'!O10</f>
        <v>0</v>
      </c>
      <c r="D56" s="33" t="s">
        <v>13</v>
      </c>
      <c r="E56" s="21">
        <f>'Executive Summary2-Projectwise'!L10</f>
        <v>0</v>
      </c>
    </row>
    <row r="57" spans="1:5">
      <c r="A57" s="33" t="s">
        <v>14</v>
      </c>
      <c r="B57" s="21">
        <f>'Executive Summary1-Responsewise'!O11</f>
        <v>0</v>
      </c>
      <c r="D57" s="33" t="s">
        <v>14</v>
      </c>
      <c r="E57" s="21">
        <f>'Executive Summary2-Projectwise'!L11</f>
        <v>0</v>
      </c>
    </row>
    <row r="58" spans="1:5">
      <c r="A58" s="32" t="s">
        <v>15</v>
      </c>
      <c r="B58" s="21">
        <f>'Executive Summary1-Responsewise'!O12</f>
        <v>0</v>
      </c>
      <c r="D58" s="32" t="s">
        <v>15</v>
      </c>
      <c r="E58" s="21">
        <f>'Executive Summary2-Projectwise'!L12</f>
        <v>0</v>
      </c>
    </row>
    <row r="59" spans="1:5">
      <c r="A59" s="32" t="s">
        <v>16</v>
      </c>
      <c r="B59" s="21">
        <f>'Executive Summary1-Responsewise'!O13</f>
        <v>0</v>
      </c>
      <c r="D59" s="32" t="s">
        <v>16</v>
      </c>
      <c r="E59" s="21">
        <f>'Executive Summary2-Projectwise'!L13</f>
        <v>0</v>
      </c>
    </row>
  </sheetData>
  <mergeCells count="12">
    <mergeCell ref="A1:E1"/>
    <mergeCell ref="A2:B2"/>
    <mergeCell ref="D2:E2"/>
    <mergeCell ref="A16:E16"/>
    <mergeCell ref="A17:B17"/>
    <mergeCell ref="D17:E17"/>
    <mergeCell ref="A31:E31"/>
    <mergeCell ref="A32:B32"/>
    <mergeCell ref="D32:E32"/>
    <mergeCell ref="A46:E46"/>
    <mergeCell ref="A47:B47"/>
    <mergeCell ref="D47:E47"/>
  </mergeCells>
  <printOptions>
    <extLst>
      <ext uri="smNativeData">
        <pm:pageFlags xmlns:pm="smNativeData" id="1580793424"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580793424" l="56" r="56" t="56" b="56" borderId="0" fillId="0" vertical="0"/>
        <pm:footer xmlns:pm="smNativeData" id="1580793424" l="56" r="56" t="56" b="56" borderId="0" fillId="0" vertical="2"/>
      </ext>
    </extLst>
  </headerFooter>
  <extLst>
    <ext uri="smNativeData">
      <pm:sheetPrefs xmlns:pm="smNativeData" day="1580793424"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sheetPr>
    <outlinePr summaryRight="0"/>
  </sheetPr>
  <dimension ref="A1:AE90"/>
  <sheetViews>
    <sheetView showGridLines="0" view="normal" zoomScale="80" workbookViewId="0">
      <pane xSplit="4" ySplit="1" topLeftCell="X2" activePane="bottomRight" state="frozen"/>
      <selection pane="bottomRight" activeCell="A1" sqref="A1"/>
    </sheetView>
  </sheetViews>
  <sheetFormatPr defaultRowHeight="13"/>
  <cols>
    <col min="1" max="1" width="10.428571" customWidth="1" style="50"/>
    <col min="2" max="2" width="14.857143" customWidth="1" style="46"/>
    <col min="3" max="3" width="39.714286" customWidth="1" style="46"/>
    <col min="4" max="4" width="15.714286" customWidth="1" style="46" collapsed="1"/>
    <col min="5" max="5" width="15.714286" hidden="1" customWidth="1" style="46" outlineLevel="1">
      <extLst>
        <ext uri="smNativeData">
          <pm:columnDef xmlns:pm="smNativeData" id="1580793424" min="5" max="5" hidden="0" collapsedDB="0" collapsedOL="1"/>
        </ext>
      </extLst>
    </col>
    <col min="6" max="6" width="22.571429" hidden="1" customWidth="1" style="46" outlineLevel="1">
      <extLst>
        <ext uri="smNativeData">
          <pm:columnDef xmlns:pm="smNativeData" id="1580793424" min="6" max="6" hidden="0" collapsedDB="0" collapsedOL="1"/>
        </ext>
      </extLst>
    </col>
    <col min="7" max="7" width="32.714286" hidden="1" customWidth="1" style="46" outlineLevel="1">
      <extLst>
        <ext uri="smNativeData">
          <pm:columnDef xmlns:pm="smNativeData" id="1580793424" min="7" max="7" hidden="0" collapsedDB="0" collapsedOL="1"/>
        </ext>
      </extLst>
    </col>
    <col min="8" max="10" width="15.714286" hidden="1" customWidth="1" style="46" outlineLevel="1">
      <extLst>
        <ext uri="smNativeData">
          <pm:columnDef xmlns:pm="smNativeData" id="1580793424" min="8" max="10" hidden="0" collapsedDB="0" collapsedOL="1"/>
        </ext>
      </extLst>
    </col>
    <col min="11" max="11" width="15.714286" customWidth="1" style="46" collapsed="1"/>
    <col min="12" max="13" width="15.714286" hidden="1" customWidth="1" style="46" outlineLevel="1">
      <extLst>
        <ext uri="smNativeData">
          <pm:columnDef xmlns:pm="smNativeData" id="1580793424" min="12" max="13" hidden="0" collapsedDB="0" collapsedOL="1"/>
        </ext>
      </extLst>
    </col>
    <col min="14" max="14" width="32.571429" customWidth="1" style="46"/>
    <col min="15" max="15" width="44.285714" customWidth="1" style="46" outlineLevel="1"/>
    <col min="16" max="16" width="40.857143" customWidth="1" style="46" outlineLevel="1"/>
    <col min="17" max="17" width="13.428571" customWidth="1" style="50"/>
    <col min="18" max="21" width="15.714286" customWidth="1" style="50" outlineLevel="1"/>
    <col min="22" max="23" width="15.714286" customWidth="1" style="50"/>
    <col min="24" max="24" width="15.714286" customWidth="1" style="50" collapsed="1"/>
    <col min="25" max="25" width="15.714286" hidden="1" customWidth="1" style="46" outlineLevel="1">
      <extLst>
        <ext uri="smNativeData">
          <pm:columnDef xmlns:pm="smNativeData" id="1580793424" min="25" max="25" hidden="0" collapsedDB="0" collapsedOL="1"/>
        </ext>
      </extLst>
    </col>
    <col min="26" max="26" width="15.714286" customWidth="1" style="46"/>
    <col min="27" max="29" width="15.714286" customWidth="1" style="50"/>
    <col min="30" max="16384" width="9.142857" style="46"/>
  </cols>
  <sheetData>
    <row r="1" spans="1:31">
      <c r="A1" s="62" t="s">
        <v>144</v>
      </c>
      <c r="B1" s="62" t="s">
        <v>21</v>
      </c>
      <c r="C1" s="62" t="s">
        <v>145</v>
      </c>
      <c r="D1" s="62" t="s">
        <v>146</v>
      </c>
      <c r="E1" s="62" t="s">
        <v>147</v>
      </c>
      <c r="F1" s="62" t="s">
        <v>148</v>
      </c>
      <c r="G1" s="62" t="s">
        <v>149</v>
      </c>
      <c r="H1" s="62" t="s">
        <v>150</v>
      </c>
      <c r="I1" s="62" t="s">
        <v>151</v>
      </c>
      <c r="J1" s="62" t="s">
        <v>152</v>
      </c>
      <c r="K1" s="62" t="s">
        <v>153</v>
      </c>
      <c r="L1" s="62" t="s">
        <v>154</v>
      </c>
      <c r="M1" s="62" t="s">
        <v>155</v>
      </c>
      <c r="N1" s="62" t="s">
        <v>156</v>
      </c>
      <c r="O1" s="62" t="s">
        <v>157</v>
      </c>
      <c r="P1" s="62" t="s">
        <v>158</v>
      </c>
      <c r="Q1" s="62" t="s">
        <v>159</v>
      </c>
      <c r="R1" s="62" t="s">
        <v>160</v>
      </c>
      <c r="S1" s="62" t="s">
        <v>161</v>
      </c>
      <c r="T1" s="62" t="s">
        <v>162</v>
      </c>
      <c r="U1" s="62" t="s">
        <v>163</v>
      </c>
      <c r="V1" s="62" t="s">
        <v>164</v>
      </c>
      <c r="W1" s="62" t="s">
        <v>26</v>
      </c>
      <c r="X1" s="62" t="s">
        <v>165</v>
      </c>
      <c r="Y1" s="63" t="s">
        <v>166</v>
      </c>
      <c r="Z1" s="63" t="s">
        <v>167</v>
      </c>
      <c r="AA1" s="64" t="s">
        <v>168</v>
      </c>
      <c r="AB1" s="64" t="s">
        <v>169</v>
      </c>
      <c r="AC1" s="64" t="s">
        <v>170</v>
      </c>
      <c r="AD1" s="63"/>
      <c r="AE1" s="45"/>
    </row>
    <row r="2" spans="1:31" ht="12.75" customHeight="1">
      <c r="A2" s="63" t="s">
        <v>2</v>
      </c>
      <c r="B2" s="82" t="s">
        <v>31</v>
      </c>
      <c r="C2" s="83" t="s">
        <v>32</v>
      </c>
      <c r="D2" s="63" t="s">
        <v>171</v>
      </c>
      <c r="E2" s="65"/>
      <c r="F2" s="65"/>
      <c r="G2" s="63" t="s">
        <v>172</v>
      </c>
      <c r="H2" s="63" t="s">
        <v>172</v>
      </c>
      <c r="I2" s="63" t="s">
        <v>173</v>
      </c>
      <c r="J2" s="63" t="s">
        <v>172</v>
      </c>
      <c r="K2" s="65" t="s">
        <v>174</v>
      </c>
      <c r="L2" s="63" t="s">
        <v>173</v>
      </c>
      <c r="M2" s="63" t="s">
        <v>175</v>
      </c>
      <c r="N2" s="66" t="s">
        <v>176</v>
      </c>
      <c r="O2" s="65" t="s">
        <v>177</v>
      </c>
      <c r="P2" s="113" t="s">
        <v>178</v>
      </c>
      <c r="Q2" s="67" t="n">
        <v>1</v>
      </c>
      <c r="R2" s="64" t="s">
        <v>179</v>
      </c>
      <c r="S2" s="64" t="n">
        <v>1</v>
      </c>
      <c r="T2" s="64" t="n">
        <v>1</v>
      </c>
      <c r="U2" s="64" t="n">
        <v>1</v>
      </c>
      <c r="V2" s="64" t="n">
        <v>1</v>
      </c>
      <c r="W2" s="64" t="n">
        <v>1</v>
      </c>
      <c r="X2" s="64" t="n">
        <v>1</v>
      </c>
      <c r="Y2" s="63"/>
      <c r="Z2" s="65" t="s">
        <v>180</v>
      </c>
      <c r="AA2" s="64" t="n">
        <v>4</v>
      </c>
      <c r="AB2" s="64">
        <f>IFERROR(AA2*T2,"")</f>
        <v>4</v>
      </c>
      <c r="AC2" s="64">
        <f>IFERROR(V2*AA2,"")</f>
        <v>4</v>
      </c>
      <c r="AD2" s="63"/>
      <c r="AE2" s="45"/>
    </row>
    <row r="3" spans="1:31" ht="12.75" customHeight="1">
      <c r="A3" s="63" t="s">
        <v>1</v>
      </c>
      <c r="B3" s="82" t="s">
        <v>33</v>
      </c>
      <c r="C3" s="83" t="s">
        <v>34</v>
      </c>
      <c r="D3" s="63" t="s">
        <v>181</v>
      </c>
      <c r="E3" s="65"/>
      <c r="F3" s="65"/>
      <c r="G3" s="63" t="s">
        <v>182</v>
      </c>
      <c r="H3" s="63" t="s">
        <v>182</v>
      </c>
      <c r="I3" s="63" t="s">
        <v>182</v>
      </c>
      <c r="J3" s="63" t="s">
        <v>183</v>
      </c>
      <c r="K3" s="65" t="s">
        <v>184</v>
      </c>
      <c r="L3" s="63" t="s">
        <v>185</v>
      </c>
      <c r="M3" s="63" t="s">
        <v>186</v>
      </c>
      <c r="N3" s="66" t="s">
        <v>187</v>
      </c>
      <c r="O3" s="66" t="s">
        <v>188</v>
      </c>
      <c r="P3" s="66" t="s">
        <v>189</v>
      </c>
      <c r="Q3" s="67" t="n">
        <v>1</v>
      </c>
      <c r="R3" s="64" t="s">
        <v>179</v>
      </c>
      <c r="S3" s="64" t="n">
        <v>1</v>
      </c>
      <c r="T3" s="64" t="n">
        <v>1</v>
      </c>
      <c r="U3" s="64" t="n">
        <v>1</v>
      </c>
      <c r="V3" s="64" t="n">
        <v>1</v>
      </c>
      <c r="W3" s="64" t="n">
        <v>0</v>
      </c>
      <c r="X3" s="64" t="n">
        <v>0</v>
      </c>
      <c r="Y3" s="63"/>
      <c r="Z3" s="65" t="s">
        <v>190</v>
      </c>
      <c r="AA3" s="64" t="n">
        <v>6</v>
      </c>
      <c r="AB3" s="64">
        <f>IFERROR(AA3*T3,"")</f>
        <v>6</v>
      </c>
      <c r="AC3" s="64">
        <f>IFERROR(V3*AA3,"")</f>
        <v>6</v>
      </c>
      <c r="AD3" s="63"/>
      <c r="AE3" s="45"/>
    </row>
    <row r="4" spans="1:31" ht="25.50" customHeight="1">
      <c r="A4" s="63" t="s">
        <v>1</v>
      </c>
      <c r="B4" s="82" t="s">
        <v>33</v>
      </c>
      <c r="C4" s="83" t="s">
        <v>35</v>
      </c>
      <c r="D4" s="63" t="s">
        <v>191</v>
      </c>
      <c r="E4" s="65"/>
      <c r="F4" s="65"/>
      <c r="G4" s="63" t="s">
        <v>172</v>
      </c>
      <c r="H4" s="63" t="s">
        <v>182</v>
      </c>
      <c r="I4" s="63" t="s">
        <v>182</v>
      </c>
      <c r="J4" s="63" t="s">
        <v>183</v>
      </c>
      <c r="K4" s="65" t="s">
        <v>184</v>
      </c>
      <c r="L4" s="63" t="s">
        <v>185</v>
      </c>
      <c r="M4" s="63" t="s">
        <v>186</v>
      </c>
      <c r="N4" s="66" t="s">
        <v>192</v>
      </c>
      <c r="O4" s="66" t="s">
        <v>193</v>
      </c>
      <c r="P4" s="84" t="s">
        <v>194</v>
      </c>
      <c r="Q4" s="67" t="n">
        <v>2</v>
      </c>
      <c r="R4" s="64" t="s">
        <v>179</v>
      </c>
      <c r="S4" s="64" t="n">
        <v>2</v>
      </c>
      <c r="T4" s="64" t="n">
        <v>1</v>
      </c>
      <c r="U4" s="64" t="n">
        <v>1</v>
      </c>
      <c r="V4" s="64" t="n">
        <v>1</v>
      </c>
      <c r="W4" s="64" t="n">
        <v>0</v>
      </c>
      <c r="X4" s="64" t="n">
        <v>0</v>
      </c>
      <c r="Y4" s="63"/>
      <c r="Z4" s="65" t="s">
        <v>190</v>
      </c>
      <c r="AA4" s="64" t="n">
        <v>6</v>
      </c>
      <c r="AB4" s="64">
        <f>IFERROR(AA4*T4,"")</f>
        <v>6</v>
      </c>
      <c r="AC4" s="64">
        <f>IFERROR(V4*AA4,"")</f>
        <v>6</v>
      </c>
      <c r="AD4" s="63"/>
      <c r="AE4" s="45"/>
    </row>
    <row r="5" spans="1:31" ht="12.75" customHeight="1">
      <c r="A5" s="63" t="s">
        <v>1</v>
      </c>
      <c r="B5" s="82" t="s">
        <v>33</v>
      </c>
      <c r="C5" s="83" t="s">
        <v>36</v>
      </c>
      <c r="D5" s="63" t="s">
        <v>191</v>
      </c>
      <c r="E5" s="65"/>
      <c r="F5" s="65"/>
      <c r="G5" s="63" t="s">
        <v>195</v>
      </c>
      <c r="H5" s="63" t="s">
        <v>172</v>
      </c>
      <c r="I5" s="63" t="s">
        <v>196</v>
      </c>
      <c r="J5" s="63" t="s">
        <v>183</v>
      </c>
      <c r="K5" s="65" t="s">
        <v>184</v>
      </c>
      <c r="L5" s="63" t="s">
        <v>197</v>
      </c>
      <c r="M5" s="63" t="s">
        <v>186</v>
      </c>
      <c r="N5" s="66" t="s">
        <v>198</v>
      </c>
      <c r="O5" s="66" t="s">
        <v>199</v>
      </c>
      <c r="P5" s="66" t="s">
        <v>200</v>
      </c>
      <c r="Q5" s="67" t="n">
        <v>1</v>
      </c>
      <c r="R5" s="64" t="s">
        <v>179</v>
      </c>
      <c r="S5" s="64" t="n">
        <v>1</v>
      </c>
      <c r="T5" s="64" t="n">
        <v>1</v>
      </c>
      <c r="U5" s="64" t="n">
        <v>1</v>
      </c>
      <c r="V5" s="64" t="n">
        <v>1</v>
      </c>
      <c r="W5" s="64" t="n">
        <v>1</v>
      </c>
      <c r="X5" s="64" t="n">
        <v>1</v>
      </c>
      <c r="Y5" s="63"/>
      <c r="Z5" s="65" t="s">
        <v>190</v>
      </c>
      <c r="AA5" s="64" t="n">
        <v>6</v>
      </c>
      <c r="AB5" s="64">
        <f>IFERROR(AA5*T5,"")</f>
        <v>6</v>
      </c>
      <c r="AC5" s="64">
        <f>IFERROR(V5*AA5,"")</f>
        <v>6</v>
      </c>
      <c r="AD5" s="63"/>
      <c r="AE5" s="45"/>
    </row>
    <row r="6" spans="1:31" ht="12.75" customHeight="1">
      <c r="A6" s="63" t="s">
        <v>1</v>
      </c>
      <c r="B6" s="82" t="s">
        <v>33</v>
      </c>
      <c r="C6" s="83" t="s">
        <v>37</v>
      </c>
      <c r="D6" s="63" t="s">
        <v>191</v>
      </c>
      <c r="E6" s="65"/>
      <c r="F6" s="65"/>
      <c r="G6" s="63" t="s">
        <v>201</v>
      </c>
      <c r="H6" s="63" t="s">
        <v>202</v>
      </c>
      <c r="I6" s="63" t="s">
        <v>203</v>
      </c>
      <c r="J6" s="63" t="s">
        <v>183</v>
      </c>
      <c r="K6" s="65" t="s">
        <v>184</v>
      </c>
      <c r="L6" s="63" t="s">
        <v>185</v>
      </c>
      <c r="M6" s="63" t="s">
        <v>186</v>
      </c>
      <c r="N6" s="66" t="s">
        <v>204</v>
      </c>
      <c r="O6" s="66" t="s">
        <v>205</v>
      </c>
      <c r="P6" s="66" t="s">
        <v>206</v>
      </c>
      <c r="Q6" s="67" t="n">
        <v>1</v>
      </c>
      <c r="R6" s="64" t="s">
        <v>179</v>
      </c>
      <c r="S6" s="64" t="n">
        <v>1</v>
      </c>
      <c r="T6" s="67" t="n">
        <v>1</v>
      </c>
      <c r="U6" s="64" t="n">
        <v>1</v>
      </c>
      <c r="V6" s="64" t="n">
        <v>1</v>
      </c>
      <c r="W6" s="64" t="n">
        <v>1</v>
      </c>
      <c r="X6" s="64" t="n">
        <v>1</v>
      </c>
      <c r="Y6" s="63"/>
      <c r="Z6" s="65" t="s">
        <v>190</v>
      </c>
      <c r="AA6" s="64" t="n">
        <v>6</v>
      </c>
      <c r="AB6" s="64">
        <f>IFERROR(AA6*T6,"")</f>
        <v>6</v>
      </c>
      <c r="AC6" s="64">
        <f>IFERROR(V6*AA6,"")</f>
        <v>6</v>
      </c>
      <c r="AD6" s="63"/>
      <c r="AE6" s="45"/>
    </row>
    <row r="7" spans="1:31" ht="51" customHeight="1">
      <c r="A7" s="63" t="s">
        <v>1</v>
      </c>
      <c r="B7" s="82" t="s">
        <v>33</v>
      </c>
      <c r="C7" s="83" t="s">
        <v>38</v>
      </c>
      <c r="D7" s="63" t="s">
        <v>191</v>
      </c>
      <c r="E7" s="65"/>
      <c r="F7" s="65"/>
      <c r="G7" s="63" t="s">
        <v>207</v>
      </c>
      <c r="H7" s="63" t="s">
        <v>182</v>
      </c>
      <c r="I7" s="63" t="s">
        <v>182</v>
      </c>
      <c r="J7" s="63" t="s">
        <v>183</v>
      </c>
      <c r="K7" s="65" t="s">
        <v>184</v>
      </c>
      <c r="L7" s="63" t="s">
        <v>185</v>
      </c>
      <c r="M7" s="63" t="s">
        <v>186</v>
      </c>
      <c r="N7" s="66" t="s">
        <v>208</v>
      </c>
      <c r="O7" s="66" t="s">
        <v>209</v>
      </c>
      <c r="P7" s="85" t="s">
        <v>210</v>
      </c>
      <c r="Q7" s="67" t="n">
        <v>4</v>
      </c>
      <c r="R7" s="64" t="s">
        <v>179</v>
      </c>
      <c r="S7" s="64" t="n">
        <v>4</v>
      </c>
      <c r="T7" s="64" t="n">
        <v>3</v>
      </c>
      <c r="U7" s="64" t="n">
        <v>3</v>
      </c>
      <c r="V7" s="64" t="n">
        <v>3</v>
      </c>
      <c r="W7" s="64" t="n">
        <v>3</v>
      </c>
      <c r="X7" s="64" t="n">
        <v>3</v>
      </c>
      <c r="Y7" s="63"/>
      <c r="Z7" s="65" t="s">
        <v>190</v>
      </c>
      <c r="AA7" s="64" t="n">
        <v>6</v>
      </c>
      <c r="AB7" s="64">
        <f>IFERROR(AA7*T7,"")</f>
        <v>18</v>
      </c>
      <c r="AC7" s="64">
        <f>IFERROR(V7*AA7,"")</f>
        <v>18</v>
      </c>
      <c r="AD7" s="63"/>
      <c r="AE7" s="45"/>
    </row>
    <row r="8" spans="1:31" ht="12.75" customHeight="1">
      <c r="A8" s="63" t="s">
        <v>1</v>
      </c>
      <c r="B8" s="82" t="s">
        <v>33</v>
      </c>
      <c r="C8" s="83" t="s">
        <v>39</v>
      </c>
      <c r="D8" s="63" t="s">
        <v>191</v>
      </c>
      <c r="E8" s="65"/>
      <c r="F8" s="65"/>
      <c r="G8" s="63" t="s">
        <v>201</v>
      </c>
      <c r="H8" s="63" t="s">
        <v>202</v>
      </c>
      <c r="I8" s="63" t="s">
        <v>203</v>
      </c>
      <c r="J8" s="63" t="s">
        <v>183</v>
      </c>
      <c r="K8" s="65" t="s">
        <v>184</v>
      </c>
      <c r="L8" s="63" t="s">
        <v>185</v>
      </c>
      <c r="M8" s="63" t="s">
        <v>186</v>
      </c>
      <c r="N8" s="65" t="s">
        <v>211</v>
      </c>
      <c r="O8" s="65" t="s">
        <v>212</v>
      </c>
      <c r="P8" s="86" t="s">
        <v>213</v>
      </c>
      <c r="Q8" s="67" t="n">
        <v>1</v>
      </c>
      <c r="R8" s="64" t="s">
        <v>179</v>
      </c>
      <c r="S8" s="64" t="n">
        <v>1</v>
      </c>
      <c r="T8" s="64" t="n">
        <v>1</v>
      </c>
      <c r="U8" s="67" t="n">
        <v>1</v>
      </c>
      <c r="V8" s="64" t="n">
        <v>1</v>
      </c>
      <c r="W8" s="64" t="n">
        <v>1</v>
      </c>
      <c r="X8" s="64" t="n">
        <v>1</v>
      </c>
      <c r="Y8" s="63"/>
      <c r="Z8" s="65" t="s">
        <v>190</v>
      </c>
      <c r="AA8" s="64" t="n">
        <v>6</v>
      </c>
      <c r="AB8" s="64">
        <f>IFERROR(AA8*T8,"")</f>
        <v>6</v>
      </c>
      <c r="AC8" s="64">
        <f>IFERROR(V8*AA8,"")</f>
        <v>6</v>
      </c>
      <c r="AD8" s="63"/>
      <c r="AE8" s="45"/>
    </row>
    <row r="9" spans="1:31" ht="12.75" customHeight="1">
      <c r="A9" s="63" t="s">
        <v>1</v>
      </c>
      <c r="B9" s="82" t="s">
        <v>33</v>
      </c>
      <c r="C9" s="83" t="s">
        <v>40</v>
      </c>
      <c r="D9" s="63" t="s">
        <v>191</v>
      </c>
      <c r="E9" s="65"/>
      <c r="F9" s="65"/>
      <c r="G9" s="63" t="s">
        <v>214</v>
      </c>
      <c r="H9" s="63" t="s">
        <v>202</v>
      </c>
      <c r="I9" s="63" t="s">
        <v>215</v>
      </c>
      <c r="J9" s="63" t="s">
        <v>183</v>
      </c>
      <c r="K9" s="65" t="s">
        <v>184</v>
      </c>
      <c r="L9" s="63" t="s">
        <v>185</v>
      </c>
      <c r="M9" s="63" t="s">
        <v>186</v>
      </c>
      <c r="N9" s="65" t="s">
        <v>216</v>
      </c>
      <c r="O9" s="65" t="s">
        <v>217</v>
      </c>
      <c r="P9" s="65" t="s">
        <v>218</v>
      </c>
      <c r="Q9" s="67" t="n">
        <v>1</v>
      </c>
      <c r="R9" s="64" t="s">
        <v>179</v>
      </c>
      <c r="S9" s="64" t="n">
        <v>1</v>
      </c>
      <c r="T9" s="64" t="n">
        <v>1</v>
      </c>
      <c r="U9" s="64" t="n">
        <v>1</v>
      </c>
      <c r="V9" s="64" t="n">
        <v>1</v>
      </c>
      <c r="W9" s="64" t="n">
        <v>1</v>
      </c>
      <c r="X9" s="64" t="n">
        <v>1</v>
      </c>
      <c r="Y9" s="63"/>
      <c r="Z9" s="65" t="s">
        <v>190</v>
      </c>
      <c r="AA9" s="64" t="n">
        <v>6</v>
      </c>
      <c r="AB9" s="64">
        <f>IFERROR(AA9*T9,"")</f>
        <v>6</v>
      </c>
      <c r="AC9" s="64">
        <f>IFERROR(V9*AA9,"")</f>
        <v>6</v>
      </c>
      <c r="AD9" s="63"/>
      <c r="AE9" s="45"/>
    </row>
    <row r="10" spans="1:31" ht="12.75" customHeight="1">
      <c r="A10" s="63" t="s">
        <v>1</v>
      </c>
      <c r="B10" s="82" t="s">
        <v>33</v>
      </c>
      <c r="C10" s="83" t="s">
        <v>41</v>
      </c>
      <c r="D10" s="63" t="s">
        <v>191</v>
      </c>
      <c r="E10" s="65"/>
      <c r="F10" s="65"/>
      <c r="G10" s="63" t="s">
        <v>219</v>
      </c>
      <c r="H10" s="63" t="s">
        <v>182</v>
      </c>
      <c r="I10" s="63" t="s">
        <v>220</v>
      </c>
      <c r="J10" s="63" t="s">
        <v>183</v>
      </c>
      <c r="K10" s="65" t="s">
        <v>184</v>
      </c>
      <c r="L10" s="63" t="s">
        <v>185</v>
      </c>
      <c r="M10" s="63" t="s">
        <v>186</v>
      </c>
      <c r="N10" s="65" t="s">
        <v>216</v>
      </c>
      <c r="O10" s="65" t="s">
        <v>217</v>
      </c>
      <c r="P10" s="65" t="s">
        <v>218</v>
      </c>
      <c r="Q10" s="67" t="n">
        <v>1</v>
      </c>
      <c r="R10" s="64" t="s">
        <v>179</v>
      </c>
      <c r="S10" s="64" t="n">
        <v>1</v>
      </c>
      <c r="T10" s="64" t="n">
        <v>1</v>
      </c>
      <c r="U10" s="64" t="n">
        <v>1</v>
      </c>
      <c r="V10" s="64" t="n">
        <v>1</v>
      </c>
      <c r="W10" s="64" t="n">
        <v>1</v>
      </c>
      <c r="X10" s="64" t="n">
        <v>1</v>
      </c>
      <c r="Y10" s="63"/>
      <c r="Z10" s="65" t="s">
        <v>190</v>
      </c>
      <c r="AA10" s="64" t="n">
        <v>6</v>
      </c>
      <c r="AB10" s="64">
        <f>IFERROR(AA10*T10,"")</f>
        <v>6</v>
      </c>
      <c r="AC10" s="64">
        <f>IFERROR(V10*AA10,"")</f>
        <v>6</v>
      </c>
      <c r="AD10" s="63"/>
      <c r="AE10" s="45"/>
    </row>
    <row r="11" spans="1:31" ht="12.75" customHeight="1">
      <c r="A11" s="63" t="s">
        <v>2</v>
      </c>
      <c r="B11" s="82" t="s">
        <v>42</v>
      </c>
      <c r="C11" s="83" t="s">
        <v>43</v>
      </c>
      <c r="D11" s="63" t="s">
        <v>191</v>
      </c>
      <c r="E11" s="63" t="s">
        <v>191</v>
      </c>
      <c r="F11" s="63" t="s">
        <v>221</v>
      </c>
      <c r="G11" s="63" t="s">
        <v>222</v>
      </c>
      <c r="H11" s="63" t="s">
        <v>223</v>
      </c>
      <c r="I11" s="63" t="s">
        <v>224</v>
      </c>
      <c r="J11" s="63" t="s">
        <v>172</v>
      </c>
      <c r="K11" s="65" t="s">
        <v>224</v>
      </c>
      <c r="L11" s="63" t="s">
        <v>173</v>
      </c>
      <c r="M11" s="63" t="s">
        <v>175</v>
      </c>
      <c r="N11" s="66" t="s">
        <v>225</v>
      </c>
      <c r="O11" s="65" t="s">
        <v>226</v>
      </c>
      <c r="P11" s="65" t="s">
        <v>227</v>
      </c>
      <c r="Q11" s="67" t="n">
        <v>1</v>
      </c>
      <c r="R11" s="64" t="s">
        <v>179</v>
      </c>
      <c r="S11" s="64" t="n">
        <v>1</v>
      </c>
      <c r="T11" s="64" t="n">
        <v>1</v>
      </c>
      <c r="U11" s="64" t="n">
        <v>1</v>
      </c>
      <c r="V11" s="64" t="n">
        <v>1</v>
      </c>
      <c r="W11" s="64" t="n">
        <v>1</v>
      </c>
      <c r="X11" s="64" t="n">
        <v>1</v>
      </c>
      <c r="Y11" s="63"/>
      <c r="Z11" s="65" t="s">
        <v>228</v>
      </c>
      <c r="AA11" s="64" t="n">
        <v>3.5</v>
      </c>
      <c r="AB11" s="64">
        <f>IFERROR(AA11*T11,"")</f>
        <v>3.5</v>
      </c>
      <c r="AC11" s="64">
        <f>IFERROR(V11*AA11,"")</f>
        <v>3.5</v>
      </c>
      <c r="AD11" s="63"/>
      <c r="AE11" s="45"/>
    </row>
    <row r="12" spans="1:31" ht="12.75" customHeight="1">
      <c r="A12" s="63" t="s">
        <v>1</v>
      </c>
      <c r="B12" s="82" t="s">
        <v>44</v>
      </c>
      <c r="C12" s="83" t="s">
        <v>45</v>
      </c>
      <c r="D12" s="63" t="s">
        <v>171</v>
      </c>
      <c r="E12" s="65"/>
      <c r="F12" s="65"/>
      <c r="G12" s="63" t="s">
        <v>229</v>
      </c>
      <c r="H12" s="63" t="s">
        <v>230</v>
      </c>
      <c r="I12" s="63" t="s">
        <v>224</v>
      </c>
      <c r="J12" s="63" t="s">
        <v>231</v>
      </c>
      <c r="K12" s="65" t="s">
        <v>232</v>
      </c>
      <c r="L12" s="63" t="s">
        <v>173</v>
      </c>
      <c r="M12" s="63" t="s">
        <v>186</v>
      </c>
      <c r="N12" s="65" t="s">
        <v>233</v>
      </c>
      <c r="O12" s="65" t="s">
        <v>234</v>
      </c>
      <c r="P12" s="65" t="s">
        <v>235</v>
      </c>
      <c r="Q12" s="67" t="n">
        <v>1</v>
      </c>
      <c r="R12" s="64" t="s">
        <v>179</v>
      </c>
      <c r="S12" s="64" t="n">
        <v>1</v>
      </c>
      <c r="T12" s="64"/>
      <c r="U12" s="64"/>
      <c r="V12" s="64"/>
      <c r="W12" s="64"/>
      <c r="X12" s="64"/>
      <c r="Y12" s="63"/>
      <c r="Z12" s="65" t="s">
        <v>190</v>
      </c>
      <c r="AA12" s="64" t="n">
        <v>6</v>
      </c>
      <c r="AB12" s="64">
        <f>IFERROR(AA12*T12,"")</f>
        <v>0</v>
      </c>
      <c r="AC12" s="64">
        <f>IFERROR(V12*AA12,"")</f>
        <v>0</v>
      </c>
      <c r="AD12" s="63"/>
      <c r="AE12" s="45"/>
    </row>
    <row r="13" spans="1:31" ht="12.75" customHeight="1">
      <c r="A13" s="63" t="s">
        <v>1</v>
      </c>
      <c r="B13" s="82" t="s">
        <v>44</v>
      </c>
      <c r="C13" s="83" t="s">
        <v>46</v>
      </c>
      <c r="D13" s="63" t="s">
        <v>171</v>
      </c>
      <c r="E13" s="65"/>
      <c r="F13" s="65"/>
      <c r="G13" s="63" t="s">
        <v>236</v>
      </c>
      <c r="H13" s="63" t="s">
        <v>230</v>
      </c>
      <c r="I13" s="63" t="s">
        <v>230</v>
      </c>
      <c r="J13" s="63" t="s">
        <v>231</v>
      </c>
      <c r="K13" s="65" t="s">
        <v>232</v>
      </c>
      <c r="L13" s="63" t="s">
        <v>173</v>
      </c>
      <c r="M13" s="63" t="s">
        <v>186</v>
      </c>
      <c r="N13" s="65" t="s">
        <v>233</v>
      </c>
      <c r="O13" s="65" t="s">
        <v>234</v>
      </c>
      <c r="P13" s="65" t="s">
        <v>235</v>
      </c>
      <c r="Q13" s="67" t="n">
        <v>1</v>
      </c>
      <c r="R13" s="64" t="s">
        <v>179</v>
      </c>
      <c r="S13" s="64" t="n">
        <v>1</v>
      </c>
      <c r="T13" s="64"/>
      <c r="U13" s="64"/>
      <c r="V13" s="64"/>
      <c r="W13" s="64"/>
      <c r="X13" s="64"/>
      <c r="Y13" s="63"/>
      <c r="Z13" s="65" t="s">
        <v>190</v>
      </c>
      <c r="AA13" s="64" t="n">
        <v>6</v>
      </c>
      <c r="AB13" s="64">
        <f>IFERROR(AA13*T13,"")</f>
        <v>0</v>
      </c>
      <c r="AC13" s="64">
        <f>IFERROR(V13*AA13,"")</f>
        <v>0</v>
      </c>
      <c r="AD13" s="63"/>
      <c r="AE13" s="45"/>
    </row>
    <row r="14" spans="1:31" ht="12.75" customHeight="1">
      <c r="A14" s="63" t="s">
        <v>1</v>
      </c>
      <c r="B14" s="82" t="s">
        <v>44</v>
      </c>
      <c r="C14" s="83" t="s">
        <v>47</v>
      </c>
      <c r="D14" s="63" t="s">
        <v>191</v>
      </c>
      <c r="E14" s="65"/>
      <c r="F14" s="65"/>
      <c r="G14" s="63" t="s">
        <v>201</v>
      </c>
      <c r="H14" s="63" t="s">
        <v>237</v>
      </c>
      <c r="I14" s="63" t="s">
        <v>203</v>
      </c>
      <c r="J14" s="63" t="s">
        <v>237</v>
      </c>
      <c r="K14" s="65" t="s">
        <v>232</v>
      </c>
      <c r="L14" s="63" t="s">
        <v>173</v>
      </c>
      <c r="M14" s="63" t="s">
        <v>186</v>
      </c>
      <c r="N14" s="65" t="s">
        <v>233</v>
      </c>
      <c r="O14" s="65" t="s">
        <v>234</v>
      </c>
      <c r="P14" s="65" t="s">
        <v>235</v>
      </c>
      <c r="Q14" s="50" t="n">
        <v>1</v>
      </c>
      <c r="R14" s="64" t="s">
        <v>179</v>
      </c>
      <c r="S14" s="64" t="n">
        <v>1</v>
      </c>
      <c r="T14" s="64"/>
      <c r="U14" s="64"/>
      <c r="V14" s="64"/>
      <c r="W14" s="64"/>
      <c r="X14" s="64"/>
      <c r="Y14" s="63"/>
      <c r="Z14" s="65" t="s">
        <v>190</v>
      </c>
      <c r="AA14" s="64" t="n">
        <v>6</v>
      </c>
      <c r="AB14" s="64">
        <f>IFERROR(AA14*T14,"")</f>
        <v>0</v>
      </c>
      <c r="AC14" s="64">
        <f>IFERROR(V14*AA14,"")</f>
        <v>0</v>
      </c>
      <c r="AD14" s="63"/>
      <c r="AE14" s="45"/>
    </row>
    <row r="15" spans="1:31" ht="12.75" customHeight="1">
      <c r="A15" s="63" t="s">
        <v>1</v>
      </c>
      <c r="B15" s="82" t="s">
        <v>48</v>
      </c>
      <c r="C15" s="83" t="s">
        <v>49</v>
      </c>
      <c r="D15" s="87" t="s">
        <v>181</v>
      </c>
      <c r="E15" s="65"/>
      <c r="F15" s="65"/>
      <c r="G15" s="63" t="s">
        <v>238</v>
      </c>
      <c r="H15" s="63" t="s">
        <v>172</v>
      </c>
      <c r="I15" s="63" t="s">
        <v>239</v>
      </c>
      <c r="J15" s="63" t="s">
        <v>172</v>
      </c>
      <c r="K15" s="65" t="s">
        <v>184</v>
      </c>
      <c r="L15" s="63" t="s">
        <v>185</v>
      </c>
      <c r="M15" s="63" t="s">
        <v>186</v>
      </c>
      <c r="N15" s="65" t="s">
        <v>240</v>
      </c>
      <c r="O15" s="65" t="s">
        <v>241</v>
      </c>
      <c r="P15" s="65" t="s">
        <v>242</v>
      </c>
      <c r="Q15" s="67" t="n">
        <v>1</v>
      </c>
      <c r="R15" s="64" t="s">
        <v>179</v>
      </c>
      <c r="S15" s="64" t="n">
        <v>1</v>
      </c>
      <c r="T15" s="64"/>
      <c r="U15" s="64"/>
      <c r="V15" s="64"/>
      <c r="W15" s="64"/>
      <c r="X15" s="64"/>
      <c r="Y15" s="63"/>
      <c r="Z15" s="65" t="s">
        <v>180</v>
      </c>
      <c r="AA15" s="64" t="n">
        <v>4</v>
      </c>
      <c r="AB15" s="64">
        <f>IFERROR(AA15*T15,"")</f>
        <v>0</v>
      </c>
      <c r="AC15" s="64">
        <f>IFERROR(V15*AA15,"")</f>
        <v>0</v>
      </c>
      <c r="AD15" s="63"/>
      <c r="AE15" s="45"/>
    </row>
    <row r="16" spans="1:31" ht="12.75" customHeight="1">
      <c r="A16" s="63" t="s">
        <v>1</v>
      </c>
      <c r="B16" s="82" t="s">
        <v>48</v>
      </c>
      <c r="C16" s="83" t="s">
        <v>50</v>
      </c>
      <c r="D16" s="63" t="s">
        <v>191</v>
      </c>
      <c r="E16" s="65"/>
      <c r="F16" s="65"/>
      <c r="G16" s="63" t="s">
        <v>201</v>
      </c>
      <c r="H16" s="63" t="s">
        <v>237</v>
      </c>
      <c r="I16" s="63" t="s">
        <v>239</v>
      </c>
      <c r="J16" s="63" t="s">
        <v>237</v>
      </c>
      <c r="K16" s="65" t="s">
        <v>184</v>
      </c>
      <c r="L16" s="63" t="s">
        <v>185</v>
      </c>
      <c r="M16" s="63" t="s">
        <v>186</v>
      </c>
      <c r="N16" s="79" t="s">
        <v>243</v>
      </c>
      <c r="O16" s="79" t="s">
        <v>244</v>
      </c>
      <c r="P16" s="78" t="s">
        <v>245</v>
      </c>
      <c r="Q16" s="99" t="n">
        <v>0</v>
      </c>
      <c r="R16" s="64" t="s">
        <v>246</v>
      </c>
      <c r="S16" s="64"/>
      <c r="T16" s="64"/>
      <c r="U16" s="64"/>
      <c r="V16" s="64"/>
      <c r="W16" s="64"/>
      <c r="X16" s="64"/>
      <c r="Y16" s="63"/>
      <c r="Z16" s="65" t="s">
        <v>180</v>
      </c>
      <c r="AA16" s="64" t="n">
        <v>4</v>
      </c>
      <c r="AB16" s="64">
        <f>IFERROR(AA16*T16,"")</f>
        <v>0</v>
      </c>
      <c r="AC16" s="64">
        <f>IFERROR(V16*AA16,"")</f>
        <v>0</v>
      </c>
      <c r="AD16" s="63"/>
      <c r="AE16" s="45"/>
    </row>
    <row r="17" spans="1:31" ht="25.50" customHeight="1">
      <c r="A17" s="63" t="s">
        <v>1</v>
      </c>
      <c r="B17" s="76" t="s">
        <v>51</v>
      </c>
      <c r="C17" s="77" t="s">
        <v>51</v>
      </c>
      <c r="D17" s="73" t="s">
        <v>191</v>
      </c>
      <c r="E17" s="65"/>
      <c r="F17" s="65"/>
      <c r="G17" s="63" t="s">
        <v>247</v>
      </c>
      <c r="H17" s="63" t="s">
        <v>172</v>
      </c>
      <c r="I17" s="63" t="s">
        <v>247</v>
      </c>
      <c r="J17" s="63" t="s">
        <v>248</v>
      </c>
      <c r="K17" s="72" t="s">
        <v>232</v>
      </c>
      <c r="L17" s="63" t="s">
        <v>247</v>
      </c>
      <c r="M17" s="63" t="s">
        <v>186</v>
      </c>
      <c r="N17" s="71" t="s">
        <v>249</v>
      </c>
      <c r="O17" s="71" t="s">
        <v>250</v>
      </c>
      <c r="P17" s="71" t="s">
        <v>251</v>
      </c>
      <c r="Q17" s="67" t="n">
        <v>2</v>
      </c>
      <c r="R17" s="64" t="s">
        <v>179</v>
      </c>
      <c r="S17" s="64" t="n">
        <v>2</v>
      </c>
      <c r="T17" s="64" t="n">
        <v>1</v>
      </c>
      <c r="U17" s="64" t="n">
        <v>1</v>
      </c>
      <c r="V17" s="64" t="n">
        <v>1</v>
      </c>
      <c r="W17" s="64" t="n">
        <v>1</v>
      </c>
      <c r="X17" s="64" t="n">
        <v>1</v>
      </c>
      <c r="Y17" s="63"/>
      <c r="Z17" s="65" t="s">
        <v>180</v>
      </c>
      <c r="AA17" s="64" t="n">
        <v>4</v>
      </c>
      <c r="AB17" s="64">
        <f>IFERROR(AA17*T17,"")</f>
        <v>4</v>
      </c>
      <c r="AC17" s="64">
        <f>IFERROR(V17*AA17,"")</f>
        <v>4</v>
      </c>
      <c r="AD17" s="63"/>
      <c r="AE17" s="45"/>
    </row>
    <row r="18" spans="1:31" ht="12.75" customHeight="1">
      <c r="A18" s="63" t="s">
        <v>1</v>
      </c>
      <c r="B18" s="82" t="s">
        <v>52</v>
      </c>
      <c r="C18" s="83" t="s">
        <v>53</v>
      </c>
      <c r="D18" s="63" t="s">
        <v>191</v>
      </c>
      <c r="E18" s="65"/>
      <c r="F18" s="65"/>
      <c r="G18" s="63" t="s">
        <v>219</v>
      </c>
      <c r="H18" s="63" t="s">
        <v>172</v>
      </c>
      <c r="I18" s="63" t="s">
        <v>220</v>
      </c>
      <c r="J18" s="63" t="s">
        <v>172</v>
      </c>
      <c r="K18" s="88" t="s">
        <v>252</v>
      </c>
      <c r="L18" s="63" t="s">
        <v>253</v>
      </c>
      <c r="M18" s="63" t="s">
        <v>186</v>
      </c>
      <c r="N18" s="66" t="s">
        <v>254</v>
      </c>
      <c r="O18" s="66" t="s">
        <v>255</v>
      </c>
      <c r="P18" s="66" t="s">
        <v>256</v>
      </c>
      <c r="Q18" s="67" t="n">
        <v>1</v>
      </c>
      <c r="R18" s="64" t="s">
        <v>246</v>
      </c>
      <c r="S18" s="64" t="n">
        <v>1</v>
      </c>
      <c r="T18" s="64" t="n">
        <v>1</v>
      </c>
      <c r="U18" s="64" t="n">
        <v>1</v>
      </c>
      <c r="V18" s="64" t="n">
        <v>1</v>
      </c>
      <c r="W18" s="64" t="n">
        <v>1</v>
      </c>
      <c r="X18" s="64" t="n">
        <v>1</v>
      </c>
      <c r="Y18" s="63"/>
      <c r="Z18" s="65" t="s">
        <v>180</v>
      </c>
      <c r="AA18" s="64" t="n">
        <v>4</v>
      </c>
      <c r="AB18" s="64">
        <f>IFERROR(AA18*T18,"")</f>
        <v>4</v>
      </c>
      <c r="AC18" s="64">
        <f>IFERROR(V18*AA18,"")</f>
        <v>4</v>
      </c>
      <c r="AD18" s="63"/>
      <c r="AE18" s="45"/>
    </row>
    <row r="19" spans="1:31" ht="12.75" customHeight="1">
      <c r="A19" s="63" t="s">
        <v>2</v>
      </c>
      <c r="B19" s="82" t="s">
        <v>54</v>
      </c>
      <c r="C19" s="83" t="s">
        <v>55</v>
      </c>
      <c r="D19" s="63" t="s">
        <v>181</v>
      </c>
      <c r="E19" s="65"/>
      <c r="F19" s="65"/>
      <c r="G19" s="63" t="s">
        <v>257</v>
      </c>
      <c r="H19" s="63" t="s">
        <v>223</v>
      </c>
      <c r="I19" s="63" t="s">
        <v>224</v>
      </c>
      <c r="J19" s="63" t="s">
        <v>258</v>
      </c>
      <c r="K19" s="65" t="s">
        <v>258</v>
      </c>
      <c r="L19" s="63" t="s">
        <v>173</v>
      </c>
      <c r="M19" s="63" t="s">
        <v>175</v>
      </c>
      <c r="N19" s="65" t="s">
        <v>259</v>
      </c>
      <c r="O19" s="65" t="s">
        <v>260</v>
      </c>
      <c r="P19" s="65" t="s">
        <v>261</v>
      </c>
      <c r="Q19" s="67" t="n">
        <v>1</v>
      </c>
      <c r="R19" s="64" t="s">
        <v>179</v>
      </c>
      <c r="S19" s="64" t="n">
        <v>1</v>
      </c>
      <c r="T19" s="64"/>
      <c r="U19" s="67"/>
      <c r="V19" s="64"/>
      <c r="W19" s="64"/>
      <c r="X19" s="67"/>
      <c r="Y19" s="63"/>
      <c r="Z19" s="65" t="s">
        <v>180</v>
      </c>
      <c r="AA19" s="64" t="n">
        <v>4</v>
      </c>
      <c r="AB19" s="64">
        <f>IFERROR(AA19*T19,"")</f>
        <v>0</v>
      </c>
      <c r="AC19" s="64">
        <f>IFERROR(V19*AA19,"")</f>
        <v>0</v>
      </c>
      <c r="AD19" s="63"/>
      <c r="AE19" s="45"/>
    </row>
    <row r="20" spans="1:31" ht="12.75" customHeight="1">
      <c r="A20" s="63" t="s">
        <v>2</v>
      </c>
      <c r="B20" s="82" t="s">
        <v>54</v>
      </c>
      <c r="C20" s="83" t="s">
        <v>56</v>
      </c>
      <c r="D20" s="63" t="s">
        <v>191</v>
      </c>
      <c r="E20" s="65"/>
      <c r="F20" s="65"/>
      <c r="G20" s="63" t="s">
        <v>262</v>
      </c>
      <c r="H20" s="63" t="s">
        <v>172</v>
      </c>
      <c r="I20" s="63" t="s">
        <v>258</v>
      </c>
      <c r="J20" s="63" t="s">
        <v>262</v>
      </c>
      <c r="K20" s="65" t="s">
        <v>258</v>
      </c>
      <c r="L20" s="63" t="s">
        <v>173</v>
      </c>
      <c r="M20" s="63" t="s">
        <v>175</v>
      </c>
      <c r="N20" s="66" t="s">
        <v>263</v>
      </c>
      <c r="O20" s="66" t="s">
        <v>264</v>
      </c>
      <c r="P20" s="66" t="s">
        <v>265</v>
      </c>
      <c r="Q20" s="67" t="n">
        <v>1</v>
      </c>
      <c r="R20" s="64" t="s">
        <v>179</v>
      </c>
      <c r="S20" s="64" t="n">
        <v>1</v>
      </c>
      <c r="T20" s="64" t="n">
        <v>1</v>
      </c>
      <c r="U20" s="64" t="n">
        <v>1</v>
      </c>
      <c r="V20" s="64" t="n">
        <v>1</v>
      </c>
      <c r="W20" s="67" t="n">
        <v>0</v>
      </c>
      <c r="X20" s="67" t="n">
        <v>0</v>
      </c>
      <c r="Y20" s="63"/>
      <c r="Z20" s="65" t="s">
        <v>180</v>
      </c>
      <c r="AA20" s="64" t="n">
        <v>4</v>
      </c>
      <c r="AB20" s="64">
        <f>IFERROR(AA20*T20,"")</f>
        <v>4</v>
      </c>
      <c r="AC20" s="64">
        <f>IFERROR(V20*AA20,"")</f>
        <v>4</v>
      </c>
      <c r="AD20" s="63"/>
      <c r="AE20" s="45"/>
    </row>
    <row r="21" spans="1:31" ht="12.75" customHeight="1">
      <c r="A21" s="63" t="s">
        <v>2</v>
      </c>
      <c r="B21" s="82" t="s">
        <v>54</v>
      </c>
      <c r="C21" s="83" t="s">
        <v>57</v>
      </c>
      <c r="D21" s="63" t="s">
        <v>181</v>
      </c>
      <c r="E21" s="65"/>
      <c r="F21" s="68"/>
      <c r="G21" s="63" t="s">
        <v>258</v>
      </c>
      <c r="H21" s="63" t="s">
        <v>172</v>
      </c>
      <c r="I21" s="63" t="s">
        <v>258</v>
      </c>
      <c r="J21" s="63" t="s">
        <v>258</v>
      </c>
      <c r="K21" s="65" t="s">
        <v>258</v>
      </c>
      <c r="L21" s="63" t="s">
        <v>173</v>
      </c>
      <c r="M21" s="63" t="s">
        <v>175</v>
      </c>
      <c r="N21" s="66" t="s">
        <v>266</v>
      </c>
      <c r="O21" s="66" t="s">
        <v>267</v>
      </c>
      <c r="P21" s="66" t="s">
        <v>268</v>
      </c>
      <c r="Q21" s="67" t="n">
        <v>1</v>
      </c>
      <c r="R21" s="64" t="s">
        <v>179</v>
      </c>
      <c r="S21" s="64" t="n">
        <v>1</v>
      </c>
      <c r="T21" s="64"/>
      <c r="U21" s="64"/>
      <c r="V21" s="64"/>
      <c r="W21" s="64"/>
      <c r="X21" s="64"/>
      <c r="Y21" s="63"/>
      <c r="Z21" s="65" t="s">
        <v>180</v>
      </c>
      <c r="AA21" s="64" t="n">
        <v>4</v>
      </c>
      <c r="AB21" s="64">
        <f>IFERROR(AA21*T21,"")</f>
        <v>0</v>
      </c>
      <c r="AC21" s="64">
        <f>IFERROR(V21*AA21,"")</f>
        <v>0</v>
      </c>
      <c r="AD21" s="63"/>
      <c r="AE21" s="45"/>
    </row>
    <row r="22" spans="1:31" ht="12.75" customHeight="1">
      <c r="A22" s="63" t="s">
        <v>58</v>
      </c>
      <c r="B22" s="82" t="s">
        <v>59</v>
      </c>
      <c r="C22" s="83" t="s">
        <v>60</v>
      </c>
      <c r="D22" s="65" t="s">
        <v>181</v>
      </c>
      <c r="E22" s="65"/>
      <c r="F22" s="68"/>
      <c r="G22" s="63"/>
      <c r="H22" s="63"/>
      <c r="I22" s="63"/>
      <c r="J22" s="63"/>
      <c r="K22" s="65" t="s">
        <v>269</v>
      </c>
      <c r="L22" s="63" t="s">
        <v>247</v>
      </c>
      <c r="M22" s="63" t="s">
        <v>270</v>
      </c>
      <c r="N22" s="66" t="s">
        <v>271</v>
      </c>
      <c r="O22" s="66" t="s">
        <v>272</v>
      </c>
      <c r="P22" s="66" t="s">
        <v>273</v>
      </c>
      <c r="Q22" s="67" t="n">
        <v>1</v>
      </c>
      <c r="R22" s="64" t="s">
        <v>179</v>
      </c>
      <c r="S22" s="64" t="n">
        <v>1</v>
      </c>
      <c r="T22" s="64"/>
      <c r="U22" s="64"/>
      <c r="V22" s="64"/>
      <c r="W22" s="64"/>
      <c r="X22" s="64"/>
      <c r="Y22" s="63"/>
      <c r="Z22" s="65" t="s">
        <v>180</v>
      </c>
      <c r="AA22" s="64" t="n">
        <v>4</v>
      </c>
      <c r="AB22" s="64">
        <f>IFERROR(AA22*T22,"")</f>
        <v>0</v>
      </c>
      <c r="AC22" s="64">
        <f>IFERROR(V22*AA22,"")</f>
        <v>0</v>
      </c>
      <c r="AD22" s="63"/>
      <c r="AE22" s="45"/>
    </row>
    <row r="23" spans="1:31" ht="12.75" customHeight="1">
      <c r="A23" s="63" t="s">
        <v>58</v>
      </c>
      <c r="B23" s="82" t="s">
        <v>59</v>
      </c>
      <c r="C23" s="83" t="s">
        <v>61</v>
      </c>
      <c r="D23" s="63" t="s">
        <v>191</v>
      </c>
      <c r="E23" s="65"/>
      <c r="F23" s="65"/>
      <c r="G23" s="63" t="s">
        <v>274</v>
      </c>
      <c r="H23" s="63" t="s">
        <v>172</v>
      </c>
      <c r="I23" s="63" t="s">
        <v>215</v>
      </c>
      <c r="J23" s="63" t="s">
        <v>172</v>
      </c>
      <c r="K23" s="65" t="s">
        <v>269</v>
      </c>
      <c r="L23" s="63" t="s">
        <v>247</v>
      </c>
      <c r="M23" s="63" t="s">
        <v>270</v>
      </c>
      <c r="N23" s="66" t="s">
        <v>271</v>
      </c>
      <c r="O23" s="66" t="s">
        <v>272</v>
      </c>
      <c r="P23" s="66" t="s">
        <v>273</v>
      </c>
      <c r="Q23" s="67" t="n">
        <v>1</v>
      </c>
      <c r="R23" s="64" t="s">
        <v>179</v>
      </c>
      <c r="S23" s="64" t="n">
        <v>1</v>
      </c>
      <c r="T23" s="64"/>
      <c r="U23" s="67"/>
      <c r="V23" s="64"/>
      <c r="W23" s="64"/>
      <c r="X23" s="64"/>
      <c r="Y23" s="63"/>
      <c r="Z23" s="65" t="s">
        <v>180</v>
      </c>
      <c r="AA23" s="64" t="n">
        <v>4</v>
      </c>
      <c r="AB23" s="64">
        <f>IFERROR(AA23*T23,"")</f>
        <v>0</v>
      </c>
      <c r="AC23" s="64">
        <f>IFERROR(V23*AA23,"")</f>
        <v>0</v>
      </c>
      <c r="AD23" s="63"/>
      <c r="AE23" s="45"/>
    </row>
    <row r="24" spans="1:31" ht="12.75" customHeight="1">
      <c r="A24" s="63" t="s">
        <v>58</v>
      </c>
      <c r="B24" s="82" t="s">
        <v>59</v>
      </c>
      <c r="C24" s="83" t="s">
        <v>62</v>
      </c>
      <c r="D24" s="63" t="s">
        <v>181</v>
      </c>
      <c r="E24" s="65"/>
      <c r="F24" s="65"/>
      <c r="G24" s="63" t="s">
        <v>172</v>
      </c>
      <c r="H24" s="63" t="s">
        <v>172</v>
      </c>
      <c r="I24" s="63" t="s">
        <v>247</v>
      </c>
      <c r="J24" s="63" t="s">
        <v>172</v>
      </c>
      <c r="K24" s="65" t="s">
        <v>269</v>
      </c>
      <c r="L24" s="63" t="s">
        <v>247</v>
      </c>
      <c r="M24" s="63" t="s">
        <v>270</v>
      </c>
      <c r="N24" s="65" t="s">
        <v>275</v>
      </c>
      <c r="O24" s="65" t="s">
        <v>276</v>
      </c>
      <c r="P24" s="65" t="s">
        <v>277</v>
      </c>
      <c r="Q24" s="67" t="n">
        <v>1</v>
      </c>
      <c r="R24" s="64" t="s">
        <v>246</v>
      </c>
      <c r="S24" s="64"/>
      <c r="T24" s="64"/>
      <c r="U24" s="64"/>
      <c r="V24" s="64"/>
      <c r="W24" s="64"/>
      <c r="X24" s="64"/>
      <c r="Y24" s="63"/>
      <c r="Z24" s="65" t="s">
        <v>180</v>
      </c>
      <c r="AA24" s="64" t="n">
        <v>4</v>
      </c>
      <c r="AB24" s="64">
        <f>IFERROR(AA24*T24,"")</f>
        <v>0</v>
      </c>
      <c r="AC24" s="64">
        <f>IFERROR(V24*AA24,"")</f>
        <v>0</v>
      </c>
      <c r="AD24" s="63"/>
      <c r="AE24" s="45"/>
    </row>
    <row r="25" spans="1:31" ht="25.50" customHeight="1">
      <c r="A25" s="63" t="s">
        <v>2</v>
      </c>
      <c r="B25" s="89" t="s">
        <v>63</v>
      </c>
      <c r="C25" s="65" t="s">
        <v>64</v>
      </c>
      <c r="D25" s="65" t="s">
        <v>191</v>
      </c>
      <c r="E25" s="65"/>
      <c r="F25" s="65"/>
      <c r="G25" s="63"/>
      <c r="H25" s="63"/>
      <c r="I25" s="63" t="s">
        <v>278</v>
      </c>
      <c r="J25" s="63"/>
      <c r="K25" s="65" t="s">
        <v>279</v>
      </c>
      <c r="L25" s="63" t="s">
        <v>280</v>
      </c>
      <c r="M25" s="63" t="s">
        <v>175</v>
      </c>
      <c r="N25" s="66" t="s">
        <v>281</v>
      </c>
      <c r="O25" s="65" t="s">
        <v>282</v>
      </c>
      <c r="P25" s="65" t="s">
        <v>283</v>
      </c>
      <c r="Q25" s="67" t="n">
        <v>0</v>
      </c>
      <c r="R25" s="64" t="s">
        <v>246</v>
      </c>
      <c r="S25" s="64"/>
      <c r="T25" s="64"/>
      <c r="U25" s="64"/>
      <c r="V25" s="64"/>
      <c r="W25" s="64"/>
      <c r="X25" s="64"/>
      <c r="Y25" s="63"/>
      <c r="Z25" s="65" t="s">
        <v>190</v>
      </c>
      <c r="AA25" s="64" t="n">
        <v>6</v>
      </c>
      <c r="AB25" s="64">
        <f>IFERROR(AA25*T25,"")</f>
        <v>0</v>
      </c>
      <c r="AC25" s="64">
        <f>IFERROR(V25*AA25,"")</f>
        <v>0</v>
      </c>
      <c r="AD25" s="63"/>
      <c r="AE25" s="45"/>
    </row>
    <row r="26" spans="1:31" ht="12.75" customHeight="1">
      <c r="A26" s="63" t="s">
        <v>2</v>
      </c>
      <c r="B26" s="82" t="s">
        <v>65</v>
      </c>
      <c r="C26" s="83" t="s">
        <v>66</v>
      </c>
      <c r="D26" s="63" t="s">
        <v>191</v>
      </c>
      <c r="E26" s="65"/>
      <c r="F26" s="65"/>
      <c r="G26" s="63" t="s">
        <v>284</v>
      </c>
      <c r="H26" s="63" t="s">
        <v>278</v>
      </c>
      <c r="I26" s="63" t="s">
        <v>278</v>
      </c>
      <c r="J26" s="63" t="s">
        <v>172</v>
      </c>
      <c r="K26" s="65" t="s">
        <v>279</v>
      </c>
      <c r="L26" s="63" t="s">
        <v>280</v>
      </c>
      <c r="M26" s="63" t="s">
        <v>175</v>
      </c>
      <c r="N26" s="66" t="s">
        <v>285</v>
      </c>
      <c r="O26" s="65" t="s">
        <v>286</v>
      </c>
      <c r="P26" s="66" t="s">
        <v>287</v>
      </c>
      <c r="Q26" s="67" t="n">
        <v>0</v>
      </c>
      <c r="R26" s="64" t="s">
        <v>246</v>
      </c>
      <c r="S26" s="64"/>
      <c r="T26" s="64"/>
      <c r="U26" s="64"/>
      <c r="V26" s="64"/>
      <c r="W26" s="64"/>
      <c r="X26" s="64"/>
      <c r="Y26" s="63"/>
      <c r="Z26" s="65" t="s">
        <v>190</v>
      </c>
      <c r="AA26" s="64" t="n">
        <v>6</v>
      </c>
      <c r="AB26" s="64">
        <f>IFERROR(AA26*T26,"")</f>
        <v>0</v>
      </c>
      <c r="AC26" s="64">
        <f>IFERROR(V26*AA26,"")</f>
        <v>0</v>
      </c>
      <c r="AD26" s="63"/>
      <c r="AE26" s="45"/>
    </row>
    <row r="27" spans="1:31" ht="12.75" customHeight="1">
      <c r="A27" s="63" t="s">
        <v>2</v>
      </c>
      <c r="B27" s="82" t="s">
        <v>65</v>
      </c>
      <c r="C27" s="83" t="s">
        <v>67</v>
      </c>
      <c r="D27" s="63" t="s">
        <v>191</v>
      </c>
      <c r="E27" s="65"/>
      <c r="F27" s="65"/>
      <c r="G27" s="63" t="s">
        <v>284</v>
      </c>
      <c r="H27" s="63" t="s">
        <v>278</v>
      </c>
      <c r="I27" s="63" t="s">
        <v>278</v>
      </c>
      <c r="J27" s="63" t="s">
        <v>172</v>
      </c>
      <c r="K27" s="65" t="s">
        <v>279</v>
      </c>
      <c r="L27" s="63" t="s">
        <v>280</v>
      </c>
      <c r="M27" s="63" t="s">
        <v>175</v>
      </c>
      <c r="N27" s="66" t="s">
        <v>285</v>
      </c>
      <c r="O27" s="65" t="s">
        <v>286</v>
      </c>
      <c r="P27" s="66" t="s">
        <v>287</v>
      </c>
      <c r="Q27" s="67" t="n">
        <v>1</v>
      </c>
      <c r="R27" s="64" t="s">
        <v>179</v>
      </c>
      <c r="S27" s="64" t="n">
        <v>1</v>
      </c>
      <c r="T27" s="64" t="n">
        <v>1</v>
      </c>
      <c r="U27" s="64" t="n">
        <v>1</v>
      </c>
      <c r="V27" s="64" t="n">
        <v>1</v>
      </c>
      <c r="W27" s="64" t="n">
        <v>1</v>
      </c>
      <c r="X27" s="64" t="n">
        <v>1</v>
      </c>
      <c r="Y27" s="63"/>
      <c r="Z27" s="65" t="s">
        <v>190</v>
      </c>
      <c r="AA27" s="64" t="n">
        <v>6</v>
      </c>
      <c r="AB27" s="64">
        <f>IFERROR(AA27*T27,"")</f>
        <v>6</v>
      </c>
      <c r="AC27" s="64">
        <f>IFERROR(V27*AA27,"")</f>
        <v>6</v>
      </c>
      <c r="AD27" s="63"/>
      <c r="AE27" s="45"/>
    </row>
    <row r="28" spans="1:31" ht="12.75" customHeight="1">
      <c r="A28" s="63" t="s">
        <v>2</v>
      </c>
      <c r="B28" s="82" t="s">
        <v>65</v>
      </c>
      <c r="C28" s="83" t="s">
        <v>68</v>
      </c>
      <c r="D28" s="63" t="s">
        <v>191</v>
      </c>
      <c r="E28" s="65"/>
      <c r="F28" s="65"/>
      <c r="G28" s="63" t="s">
        <v>284</v>
      </c>
      <c r="H28" s="63" t="s">
        <v>278</v>
      </c>
      <c r="I28" s="63" t="s">
        <v>278</v>
      </c>
      <c r="J28" s="63" t="s">
        <v>172</v>
      </c>
      <c r="K28" s="65" t="s">
        <v>279</v>
      </c>
      <c r="L28" s="63" t="s">
        <v>280</v>
      </c>
      <c r="M28" s="63" t="s">
        <v>175</v>
      </c>
      <c r="N28" s="66" t="s">
        <v>285</v>
      </c>
      <c r="O28" s="65" t="s">
        <v>286</v>
      </c>
      <c r="P28" s="66" t="s">
        <v>287</v>
      </c>
      <c r="Q28" s="67" t="n">
        <v>1</v>
      </c>
      <c r="R28" s="64" t="s">
        <v>179</v>
      </c>
      <c r="S28" s="64" t="n">
        <v>1</v>
      </c>
      <c r="T28" s="64" t="n">
        <v>1</v>
      </c>
      <c r="U28" s="64" t="n">
        <v>1</v>
      </c>
      <c r="V28" s="64" t="n">
        <v>1</v>
      </c>
      <c r="W28" s="64" t="n">
        <v>1</v>
      </c>
      <c r="X28" s="64" t="n">
        <v>1</v>
      </c>
      <c r="Y28" s="63"/>
      <c r="Z28" s="65" t="s">
        <v>190</v>
      </c>
      <c r="AA28" s="64" t="n">
        <v>6</v>
      </c>
      <c r="AB28" s="64">
        <f>IFERROR(AA28*T28,"")</f>
        <v>6</v>
      </c>
      <c r="AC28" s="64">
        <f>IFERROR(V28*AA28,"")</f>
        <v>6</v>
      </c>
      <c r="AD28" s="63"/>
      <c r="AE28" s="45"/>
    </row>
    <row r="29" spans="1:31" ht="12.75" customHeight="1">
      <c r="A29" s="63" t="s">
        <v>2</v>
      </c>
      <c r="B29" s="89" t="s">
        <v>63</v>
      </c>
      <c r="C29" s="90" t="s">
        <v>69</v>
      </c>
      <c r="D29" s="63" t="s">
        <v>191</v>
      </c>
      <c r="E29" s="65"/>
      <c r="F29" s="65"/>
      <c r="G29" s="63" t="s">
        <v>284</v>
      </c>
      <c r="H29" s="63" t="s">
        <v>278</v>
      </c>
      <c r="I29" s="63" t="s">
        <v>278</v>
      </c>
      <c r="J29" s="63" t="s">
        <v>172</v>
      </c>
      <c r="K29" s="65" t="s">
        <v>279</v>
      </c>
      <c r="L29" s="63" t="s">
        <v>280</v>
      </c>
      <c r="M29" s="63" t="s">
        <v>175</v>
      </c>
      <c r="N29" s="65" t="s">
        <v>288</v>
      </c>
      <c r="O29" s="65" t="s">
        <v>289</v>
      </c>
      <c r="P29" s="65" t="s">
        <v>290</v>
      </c>
      <c r="Q29" s="67" t="n">
        <v>0</v>
      </c>
      <c r="R29" s="64" t="s">
        <v>246</v>
      </c>
      <c r="S29" s="64"/>
      <c r="T29" s="64"/>
      <c r="U29" s="64"/>
      <c r="V29" s="64"/>
      <c r="W29" s="64"/>
      <c r="X29" s="64"/>
      <c r="Y29" s="63"/>
      <c r="Z29" s="65" t="s">
        <v>190</v>
      </c>
      <c r="AA29" s="64" t="n">
        <v>6</v>
      </c>
      <c r="AB29" s="64">
        <f>IFERROR(AA29*T29,"")</f>
        <v>0</v>
      </c>
      <c r="AC29" s="64">
        <f>IFERROR(V29*AA29,"")</f>
        <v>0</v>
      </c>
      <c r="AD29" s="63"/>
      <c r="AE29" s="45"/>
    </row>
    <row r="30" spans="1:31" ht="12.75" customHeight="1">
      <c r="A30" s="63" t="s">
        <v>2</v>
      </c>
      <c r="B30" s="89" t="s">
        <v>63</v>
      </c>
      <c r="C30" s="90" t="s">
        <v>70</v>
      </c>
      <c r="D30" s="63" t="s">
        <v>191</v>
      </c>
      <c r="E30" s="65"/>
      <c r="F30" s="65"/>
      <c r="G30" s="63" t="s">
        <v>284</v>
      </c>
      <c r="H30" s="63" t="s">
        <v>278</v>
      </c>
      <c r="I30" s="63" t="s">
        <v>278</v>
      </c>
      <c r="J30" s="63" t="s">
        <v>172</v>
      </c>
      <c r="K30" s="65" t="s">
        <v>279</v>
      </c>
      <c r="L30" s="63" t="s">
        <v>280</v>
      </c>
      <c r="M30" s="63" t="s">
        <v>175</v>
      </c>
      <c r="N30" s="66" t="s">
        <v>291</v>
      </c>
      <c r="O30" s="66" t="s">
        <v>292</v>
      </c>
      <c r="P30" s="66" t="s">
        <v>293</v>
      </c>
      <c r="Q30" s="67" t="n">
        <v>0</v>
      </c>
      <c r="R30" s="64" t="s">
        <v>246</v>
      </c>
      <c r="S30" s="64"/>
      <c r="T30" s="64"/>
      <c r="U30" s="64"/>
      <c r="V30" s="64"/>
      <c r="W30" s="64"/>
      <c r="X30" s="64"/>
      <c r="Y30" s="63"/>
      <c r="Z30" s="65" t="s">
        <v>190</v>
      </c>
      <c r="AA30" s="64" t="n">
        <v>6</v>
      </c>
      <c r="AB30" s="64">
        <f>IFERROR(AA30*T30,"")</f>
        <v>0</v>
      </c>
      <c r="AC30" s="64">
        <f>IFERROR(V30*AA30,"")</f>
        <v>0</v>
      </c>
      <c r="AD30" s="63"/>
      <c r="AE30" s="45"/>
    </row>
    <row r="31" spans="1:31" ht="12.75" customHeight="1">
      <c r="A31" s="63" t="s">
        <v>2</v>
      </c>
      <c r="B31" s="89" t="s">
        <v>63</v>
      </c>
      <c r="C31" s="90" t="s">
        <v>71</v>
      </c>
      <c r="D31" s="63" t="s">
        <v>191</v>
      </c>
      <c r="E31" s="65"/>
      <c r="F31" s="65"/>
      <c r="G31" s="63" t="s">
        <v>284</v>
      </c>
      <c r="H31" s="63" t="s">
        <v>278</v>
      </c>
      <c r="I31" s="63" t="s">
        <v>278</v>
      </c>
      <c r="J31" s="63" t="s">
        <v>172</v>
      </c>
      <c r="K31" s="65" t="s">
        <v>279</v>
      </c>
      <c r="L31" s="63" t="s">
        <v>280</v>
      </c>
      <c r="M31" s="63" t="s">
        <v>175</v>
      </c>
      <c r="N31" s="66"/>
      <c r="O31" s="66"/>
      <c r="P31" s="66"/>
      <c r="Q31" s="67" t="n">
        <v>0</v>
      </c>
      <c r="R31" s="64" t="s">
        <v>246</v>
      </c>
      <c r="S31" s="64"/>
      <c r="T31" s="64"/>
      <c r="U31" s="64"/>
      <c r="V31" s="64"/>
      <c r="W31" s="64"/>
      <c r="X31" s="64"/>
      <c r="Y31" s="63"/>
      <c r="Z31" s="65" t="s">
        <v>190</v>
      </c>
      <c r="AA31" s="64" t="n">
        <v>6</v>
      </c>
      <c r="AB31" s="64">
        <f>IFERROR(AA31*T31,"")</f>
        <v>0</v>
      </c>
      <c r="AC31" s="64">
        <f>IFERROR(V31*AA31,"")</f>
        <v>0</v>
      </c>
      <c r="AD31" s="63"/>
      <c r="AE31" s="45"/>
    </row>
    <row r="32" spans="1:31" ht="12.75" customHeight="1">
      <c r="A32" s="63" t="s">
        <v>2</v>
      </c>
      <c r="B32" s="89" t="s">
        <v>63</v>
      </c>
      <c r="C32" s="90" t="s">
        <v>72</v>
      </c>
      <c r="D32" s="63" t="s">
        <v>191</v>
      </c>
      <c r="E32" s="65"/>
      <c r="F32" s="65"/>
      <c r="G32" s="63" t="s">
        <v>284</v>
      </c>
      <c r="H32" s="63" t="s">
        <v>278</v>
      </c>
      <c r="I32" s="63" t="s">
        <v>278</v>
      </c>
      <c r="J32" s="63" t="s">
        <v>172</v>
      </c>
      <c r="K32" s="65" t="s">
        <v>279</v>
      </c>
      <c r="L32" s="63" t="s">
        <v>280</v>
      </c>
      <c r="M32" s="63" t="s">
        <v>175</v>
      </c>
      <c r="N32" s="66"/>
      <c r="O32" s="66"/>
      <c r="P32" s="66"/>
      <c r="Q32" s="67" t="n">
        <v>0</v>
      </c>
      <c r="R32" s="64" t="s">
        <v>246</v>
      </c>
      <c r="S32" s="64"/>
      <c r="T32" s="64"/>
      <c r="U32" s="64"/>
      <c r="V32" s="64"/>
      <c r="W32" s="64"/>
      <c r="X32" s="64"/>
      <c r="Y32" s="63"/>
      <c r="Z32" s="65" t="s">
        <v>190</v>
      </c>
      <c r="AA32" s="64" t="n">
        <v>6</v>
      </c>
      <c r="AB32" s="64">
        <f>IFERROR(AA32*T32,"")</f>
        <v>0</v>
      </c>
      <c r="AC32" s="64">
        <f>IFERROR(V32*AA32,"")</f>
        <v>0</v>
      </c>
      <c r="AD32" s="63"/>
      <c r="AE32" s="45"/>
    </row>
    <row r="33" spans="1:31" ht="12.75" customHeight="1">
      <c r="A33" s="63" t="s">
        <v>2</v>
      </c>
      <c r="B33" s="82" t="s">
        <v>73</v>
      </c>
      <c r="C33" s="83" t="s">
        <v>74</v>
      </c>
      <c r="D33" s="63" t="s">
        <v>191</v>
      </c>
      <c r="E33" s="65"/>
      <c r="F33" s="65"/>
      <c r="G33" s="63" t="s">
        <v>294</v>
      </c>
      <c r="H33" s="63" t="s">
        <v>172</v>
      </c>
      <c r="I33" s="63" t="s">
        <v>295</v>
      </c>
      <c r="J33" s="63" t="s">
        <v>296</v>
      </c>
      <c r="K33" s="65" t="s">
        <v>279</v>
      </c>
      <c r="L33" s="63" t="s">
        <v>197</v>
      </c>
      <c r="M33" s="63" t="s">
        <v>175</v>
      </c>
      <c r="N33" s="66" t="s">
        <v>297</v>
      </c>
      <c r="O33" s="66" t="s">
        <v>298</v>
      </c>
      <c r="P33" s="114" t="s">
        <v>299</v>
      </c>
      <c r="Q33" s="67" t="n">
        <v>1</v>
      </c>
      <c r="R33" s="64" t="s">
        <v>179</v>
      </c>
      <c r="S33" s="64" t="n">
        <v>1</v>
      </c>
      <c r="T33" s="64"/>
      <c r="U33" s="64"/>
      <c r="V33" s="64"/>
      <c r="W33" s="64"/>
      <c r="X33" s="64"/>
      <c r="Y33" s="63"/>
      <c r="Z33" s="65" t="s">
        <v>190</v>
      </c>
      <c r="AA33" s="64" t="n">
        <v>6</v>
      </c>
      <c r="AB33" s="64">
        <f>IFERROR(AA33*T33,"")</f>
        <v>0</v>
      </c>
      <c r="AC33" s="64">
        <f>IFERROR(V33*AA33,"")</f>
        <v>0</v>
      </c>
      <c r="AD33" s="63"/>
      <c r="AE33" s="45"/>
    </row>
    <row r="34" spans="1:31" ht="25.50" customHeight="1">
      <c r="A34" s="63" t="s">
        <v>2</v>
      </c>
      <c r="B34" s="82" t="s">
        <v>73</v>
      </c>
      <c r="C34" s="83" t="s">
        <v>75</v>
      </c>
      <c r="D34" s="63" t="s">
        <v>191</v>
      </c>
      <c r="E34" s="65"/>
      <c r="F34" s="65"/>
      <c r="G34" s="63" t="s">
        <v>300</v>
      </c>
      <c r="H34" s="63" t="s">
        <v>172</v>
      </c>
      <c r="I34" s="63" t="s">
        <v>295</v>
      </c>
      <c r="J34" s="63" t="s">
        <v>301</v>
      </c>
      <c r="K34" s="65" t="s">
        <v>279</v>
      </c>
      <c r="L34" s="63" t="s">
        <v>197</v>
      </c>
      <c r="M34" s="63" t="s">
        <v>175</v>
      </c>
      <c r="N34" s="66" t="s">
        <v>302</v>
      </c>
      <c r="O34" s="65" t="s">
        <v>303</v>
      </c>
      <c r="P34" s="66" t="s">
        <v>304</v>
      </c>
      <c r="Q34" s="67" t="n">
        <v>2</v>
      </c>
      <c r="R34" s="64" t="s">
        <v>179</v>
      </c>
      <c r="S34" s="64" t="n">
        <v>2</v>
      </c>
      <c r="T34" s="64" t="n">
        <v>2</v>
      </c>
      <c r="U34" s="64" t="n">
        <v>2</v>
      </c>
      <c r="V34" s="64" t="n">
        <v>2</v>
      </c>
      <c r="W34" s="64" t="n">
        <v>2</v>
      </c>
      <c r="X34" s="64" t="n">
        <v>2</v>
      </c>
      <c r="Y34" s="63"/>
      <c r="Z34" s="65" t="s">
        <v>190</v>
      </c>
      <c r="AA34" s="64" t="n">
        <v>6</v>
      </c>
      <c r="AB34" s="64">
        <f>IFERROR(AA34*T34,"")</f>
        <v>12</v>
      </c>
      <c r="AC34" s="64">
        <f>IFERROR(V34*AA34,"")</f>
        <v>12</v>
      </c>
      <c r="AD34" s="63"/>
      <c r="AE34" s="45"/>
    </row>
    <row r="35" spans="1:31" ht="25.50" customHeight="1">
      <c r="A35" s="63" t="s">
        <v>2</v>
      </c>
      <c r="B35" s="82" t="s">
        <v>73</v>
      </c>
      <c r="C35" s="83" t="s">
        <v>76</v>
      </c>
      <c r="D35" s="63" t="s">
        <v>191</v>
      </c>
      <c r="E35" s="65"/>
      <c r="F35" s="65"/>
      <c r="G35" s="63" t="s">
        <v>305</v>
      </c>
      <c r="H35" s="63" t="s">
        <v>172</v>
      </c>
      <c r="I35" s="63" t="s">
        <v>295</v>
      </c>
      <c r="J35" s="63" t="s">
        <v>306</v>
      </c>
      <c r="K35" s="65" t="s">
        <v>279</v>
      </c>
      <c r="L35" s="63" t="s">
        <v>197</v>
      </c>
      <c r="M35" s="63" t="s">
        <v>175</v>
      </c>
      <c r="N35" s="66" t="s">
        <v>307</v>
      </c>
      <c r="O35" s="66" t="s">
        <v>308</v>
      </c>
      <c r="P35" s="66" t="s">
        <v>309</v>
      </c>
      <c r="Q35" s="67" t="n">
        <v>2</v>
      </c>
      <c r="R35" s="64" t="s">
        <v>179</v>
      </c>
      <c r="S35" s="64" t="n">
        <v>2</v>
      </c>
      <c r="T35" s="67"/>
      <c r="U35" s="64"/>
      <c r="V35" s="64"/>
      <c r="W35" s="64"/>
      <c r="X35" s="64"/>
      <c r="Y35" s="63"/>
      <c r="Z35" s="65" t="s">
        <v>190</v>
      </c>
      <c r="AA35" s="64" t="n">
        <v>6</v>
      </c>
      <c r="AB35" s="64">
        <f>IFERROR(AA35*T35,"")</f>
        <v>0</v>
      </c>
      <c r="AC35" s="64">
        <f>IFERROR(V35*AA35,"")</f>
        <v>0</v>
      </c>
      <c r="AD35" s="63"/>
      <c r="AE35" s="45"/>
    </row>
    <row r="36" spans="1:31" ht="12.75" customHeight="1">
      <c r="A36" s="63" t="s">
        <v>2</v>
      </c>
      <c r="B36" s="82" t="s">
        <v>73</v>
      </c>
      <c r="C36" s="83" t="s">
        <v>77</v>
      </c>
      <c r="D36" s="63" t="s">
        <v>191</v>
      </c>
      <c r="E36" s="65"/>
      <c r="F36" s="65"/>
      <c r="G36" s="91" t="s">
        <v>310</v>
      </c>
      <c r="H36" s="63" t="s">
        <v>172</v>
      </c>
      <c r="I36" s="63" t="s">
        <v>295</v>
      </c>
      <c r="J36" s="63" t="s">
        <v>296</v>
      </c>
      <c r="K36" s="65" t="s">
        <v>279</v>
      </c>
      <c r="L36" s="63" t="s">
        <v>197</v>
      </c>
      <c r="M36" s="63" t="s">
        <v>175</v>
      </c>
      <c r="N36" s="65" t="s">
        <v>311</v>
      </c>
      <c r="O36" s="65" t="s">
        <v>312</v>
      </c>
      <c r="P36" s="65" t="s">
        <v>313</v>
      </c>
      <c r="Q36" s="67" t="n">
        <v>1</v>
      </c>
      <c r="R36" s="64" t="s">
        <v>179</v>
      </c>
      <c r="S36" s="64" t="n">
        <v>1</v>
      </c>
      <c r="T36" s="64"/>
      <c r="U36" s="64"/>
      <c r="V36" s="64"/>
      <c r="W36" s="64"/>
      <c r="X36" s="64"/>
      <c r="Y36" s="63"/>
      <c r="Z36" s="65" t="s">
        <v>190</v>
      </c>
      <c r="AA36" s="64" t="n">
        <v>6</v>
      </c>
      <c r="AB36" s="64">
        <f>IFERROR(AA36*T36,"")</f>
        <v>0</v>
      </c>
      <c r="AC36" s="64">
        <f>IFERROR(V36*AA36,"")</f>
        <v>0</v>
      </c>
      <c r="AD36" s="63"/>
      <c r="AE36" s="45"/>
    </row>
    <row r="37" spans="1:31" ht="12.75" customHeight="1">
      <c r="A37" s="63" t="s">
        <v>2</v>
      </c>
      <c r="B37" s="82" t="s">
        <v>73</v>
      </c>
      <c r="C37" s="83" t="s">
        <v>78</v>
      </c>
      <c r="D37" s="63" t="s">
        <v>191</v>
      </c>
      <c r="E37" s="65"/>
      <c r="F37" s="65"/>
      <c r="G37" s="63" t="s">
        <v>294</v>
      </c>
      <c r="H37" s="63" t="s">
        <v>172</v>
      </c>
      <c r="I37" s="63" t="s">
        <v>295</v>
      </c>
      <c r="J37" s="63" t="s">
        <v>296</v>
      </c>
      <c r="K37" s="65" t="s">
        <v>279</v>
      </c>
      <c r="L37" s="63" t="s">
        <v>197</v>
      </c>
      <c r="M37" s="63" t="s">
        <v>175</v>
      </c>
      <c r="N37" s="66" t="s">
        <v>314</v>
      </c>
      <c r="O37" s="66" t="s">
        <v>315</v>
      </c>
      <c r="P37" s="114" t="s">
        <v>299</v>
      </c>
      <c r="Q37" s="67" t="n">
        <v>1</v>
      </c>
      <c r="R37" s="64" t="s">
        <v>179</v>
      </c>
      <c r="S37" s="64" t="n">
        <v>1</v>
      </c>
      <c r="T37" s="64"/>
      <c r="U37" s="64"/>
      <c r="V37" s="64"/>
      <c r="W37" s="64"/>
      <c r="X37" s="64"/>
      <c r="Y37" s="63"/>
      <c r="Z37" s="65" t="s">
        <v>190</v>
      </c>
      <c r="AA37" s="64" t="n">
        <v>6</v>
      </c>
      <c r="AB37" s="64">
        <f>IFERROR(AA37*T37,"")</f>
        <v>0</v>
      </c>
      <c r="AC37" s="64">
        <f>IFERROR(V37*AA37,"")</f>
        <v>0</v>
      </c>
      <c r="AD37" s="63"/>
      <c r="AE37" s="45"/>
    </row>
    <row r="38" spans="1:31" ht="12.75" customHeight="1">
      <c r="A38" s="63" t="s">
        <v>2</v>
      </c>
      <c r="B38" s="82" t="s">
        <v>79</v>
      </c>
      <c r="C38" s="83" t="s">
        <v>80</v>
      </c>
      <c r="D38" s="63" t="s">
        <v>191</v>
      </c>
      <c r="E38" s="65"/>
      <c r="F38" s="65"/>
      <c r="G38" s="63" t="s">
        <v>172</v>
      </c>
      <c r="H38" s="63" t="s">
        <v>316</v>
      </c>
      <c r="I38" s="63" t="s">
        <v>317</v>
      </c>
      <c r="J38" s="63" t="s">
        <v>318</v>
      </c>
      <c r="K38" s="65" t="s">
        <v>174</v>
      </c>
      <c r="L38" s="63" t="s">
        <v>280</v>
      </c>
      <c r="M38" s="63" t="s">
        <v>175</v>
      </c>
      <c r="N38" s="65" t="s">
        <v>319</v>
      </c>
      <c r="O38" s="65" t="s">
        <v>320</v>
      </c>
      <c r="P38" s="65" t="s">
        <v>321</v>
      </c>
      <c r="Q38" s="67" t="n">
        <v>1</v>
      </c>
      <c r="R38" s="64" t="s">
        <v>179</v>
      </c>
      <c r="S38" s="64" t="n">
        <v>1</v>
      </c>
      <c r="T38" s="64" t="n">
        <v>1</v>
      </c>
      <c r="U38" s="64" t="n">
        <v>1</v>
      </c>
      <c r="V38" s="64" t="n">
        <v>0</v>
      </c>
      <c r="W38" s="64" t="n">
        <v>1</v>
      </c>
      <c r="X38" s="64" t="n">
        <v>0</v>
      </c>
      <c r="Y38" s="63"/>
      <c r="Z38" s="65" t="s">
        <v>190</v>
      </c>
      <c r="AA38" s="64" t="n">
        <v>6</v>
      </c>
      <c r="AB38" s="64">
        <f>IFERROR(AA38*T38,"")</f>
        <v>6</v>
      </c>
      <c r="AC38" s="64">
        <f>IFERROR(V38*AA38,"")</f>
        <v>0</v>
      </c>
      <c r="AD38" s="63"/>
      <c r="AE38" s="45"/>
    </row>
    <row r="39" spans="1:31" ht="12.75" customHeight="1">
      <c r="A39" s="63" t="s">
        <v>2</v>
      </c>
      <c r="B39" s="82" t="s">
        <v>79</v>
      </c>
      <c r="C39" s="83" t="s">
        <v>81</v>
      </c>
      <c r="D39" s="63" t="s">
        <v>191</v>
      </c>
      <c r="E39" s="65"/>
      <c r="F39" s="65"/>
      <c r="G39" s="63" t="s">
        <v>322</v>
      </c>
      <c r="H39" s="63" t="s">
        <v>322</v>
      </c>
      <c r="I39" s="63" t="s">
        <v>317</v>
      </c>
      <c r="J39" s="63" t="s">
        <v>318</v>
      </c>
      <c r="K39" s="65" t="s">
        <v>174</v>
      </c>
      <c r="L39" s="63" t="s">
        <v>280</v>
      </c>
      <c r="M39" s="63" t="s">
        <v>175</v>
      </c>
      <c r="N39" s="65" t="s">
        <v>319</v>
      </c>
      <c r="O39" s="65" t="s">
        <v>320</v>
      </c>
      <c r="P39" s="65" t="s">
        <v>321</v>
      </c>
      <c r="Q39" s="67" t="n">
        <v>1</v>
      </c>
      <c r="R39" s="64" t="s">
        <v>179</v>
      </c>
      <c r="S39" s="64" t="n">
        <v>1</v>
      </c>
      <c r="T39" s="64" t="n">
        <v>1</v>
      </c>
      <c r="U39" s="64" t="n">
        <v>1</v>
      </c>
      <c r="V39" s="64" t="n">
        <v>1</v>
      </c>
      <c r="W39" s="64" t="n">
        <v>1</v>
      </c>
      <c r="X39" s="64" t="n">
        <v>1</v>
      </c>
      <c r="Y39" s="63"/>
      <c r="Z39" s="65" t="s">
        <v>190</v>
      </c>
      <c r="AA39" s="64" t="n">
        <v>6</v>
      </c>
      <c r="AB39" s="64">
        <f>IFERROR(AA39*T39,"")</f>
        <v>6</v>
      </c>
      <c r="AC39" s="64">
        <f>IFERROR(V39*AA39,"")</f>
        <v>6</v>
      </c>
      <c r="AD39" s="63"/>
      <c r="AE39" s="45"/>
    </row>
    <row r="40" spans="1:31" ht="12.75" customHeight="1">
      <c r="A40" s="63" t="s">
        <v>2</v>
      </c>
      <c r="B40" s="82" t="s">
        <v>79</v>
      </c>
      <c r="C40" s="92" t="s">
        <v>82</v>
      </c>
      <c r="D40" s="63" t="s">
        <v>191</v>
      </c>
      <c r="E40" s="65"/>
      <c r="F40" s="65"/>
      <c r="G40" s="65" t="s">
        <v>323</v>
      </c>
      <c r="H40" s="65" t="s">
        <v>324</v>
      </c>
      <c r="I40" s="65" t="s">
        <v>317</v>
      </c>
      <c r="J40" s="65" t="s">
        <v>318</v>
      </c>
      <c r="K40" s="65" t="s">
        <v>174</v>
      </c>
      <c r="L40" s="65" t="s">
        <v>280</v>
      </c>
      <c r="M40" s="63" t="s">
        <v>175</v>
      </c>
      <c r="N40" s="65" t="s">
        <v>325</v>
      </c>
      <c r="O40" s="65" t="s">
        <v>326</v>
      </c>
      <c r="P40" s="65" t="s">
        <v>327</v>
      </c>
      <c r="Q40" s="67" t="n">
        <v>1</v>
      </c>
      <c r="R40" s="64" t="s">
        <v>179</v>
      </c>
      <c r="S40" s="64" t="n">
        <v>1</v>
      </c>
      <c r="T40" s="64" t="n">
        <v>1</v>
      </c>
      <c r="U40" s="64" t="n">
        <v>1</v>
      </c>
      <c r="V40" s="64" t="n">
        <v>1</v>
      </c>
      <c r="W40" s="64" t="n">
        <v>1</v>
      </c>
      <c r="X40" s="64" t="n">
        <v>1</v>
      </c>
      <c r="Y40" s="63"/>
      <c r="Z40" s="65" t="s">
        <v>190</v>
      </c>
      <c r="AA40" s="64" t="n">
        <v>6</v>
      </c>
      <c r="AB40" s="64">
        <f>IFERROR(AA40*T40,"")</f>
        <v>6</v>
      </c>
      <c r="AC40" s="64">
        <f>IFERROR(V40*AA40,"")</f>
        <v>6</v>
      </c>
      <c r="AD40" s="63"/>
      <c r="AE40" s="45"/>
    </row>
    <row r="41" spans="1:31" ht="12.75" customHeight="1">
      <c r="A41" s="63" t="s">
        <v>2</v>
      </c>
      <c r="B41" s="82" t="s">
        <v>79</v>
      </c>
      <c r="C41" s="83" t="s">
        <v>83</v>
      </c>
      <c r="D41" s="63" t="s">
        <v>191</v>
      </c>
      <c r="E41" s="65"/>
      <c r="F41" s="65"/>
      <c r="G41" s="63" t="s">
        <v>322</v>
      </c>
      <c r="H41" s="63" t="s">
        <v>322</v>
      </c>
      <c r="I41" s="63" t="s">
        <v>317</v>
      </c>
      <c r="J41" s="63" t="s">
        <v>318</v>
      </c>
      <c r="K41" s="65" t="s">
        <v>174</v>
      </c>
      <c r="L41" s="63" t="s">
        <v>280</v>
      </c>
      <c r="M41" s="63" t="s">
        <v>175</v>
      </c>
      <c r="N41" s="65" t="s">
        <v>328</v>
      </c>
      <c r="O41" s="65" t="s">
        <v>326</v>
      </c>
      <c r="P41" s="65" t="s">
        <v>329</v>
      </c>
      <c r="Q41" s="67" t="n">
        <v>1</v>
      </c>
      <c r="R41" s="64" t="s">
        <v>179</v>
      </c>
      <c r="S41" s="64" t="n">
        <v>1</v>
      </c>
      <c r="T41" s="67" t="n">
        <v>1</v>
      </c>
      <c r="U41" s="64" t="n">
        <v>1</v>
      </c>
      <c r="V41" s="64" t="n">
        <v>1</v>
      </c>
      <c r="W41" s="64" t="n">
        <v>1</v>
      </c>
      <c r="X41" s="64" t="n">
        <v>1</v>
      </c>
      <c r="Y41" s="63"/>
      <c r="Z41" s="65" t="s">
        <v>190</v>
      </c>
      <c r="AA41" s="64" t="n">
        <v>6</v>
      </c>
      <c r="AB41" s="64">
        <f>IFERROR(AA41*T41,"")</f>
        <v>6</v>
      </c>
      <c r="AC41" s="64">
        <f>IFERROR(V41*AA41,"")</f>
        <v>6</v>
      </c>
      <c r="AD41" s="63"/>
      <c r="AE41" s="45"/>
    </row>
    <row r="42" spans="1:30" ht="12.75" customHeight="1">
      <c r="A42" s="63" t="s">
        <v>2</v>
      </c>
      <c r="B42" s="82" t="s">
        <v>79</v>
      </c>
      <c r="C42" s="92" t="s">
        <v>84</v>
      </c>
      <c r="D42" s="63" t="s">
        <v>191</v>
      </c>
      <c r="E42" s="65"/>
      <c r="F42" s="65"/>
      <c r="G42" s="63"/>
      <c r="H42" s="93"/>
      <c r="I42" s="63" t="s">
        <v>317</v>
      </c>
      <c r="J42" s="63" t="s">
        <v>318</v>
      </c>
      <c r="K42" s="65" t="s">
        <v>174</v>
      </c>
      <c r="L42" s="63" t="s">
        <v>280</v>
      </c>
      <c r="M42" s="63" t="s">
        <v>175</v>
      </c>
      <c r="N42" s="65" t="s">
        <v>328</v>
      </c>
      <c r="O42" s="65" t="s">
        <v>326</v>
      </c>
      <c r="P42" s="65" t="s">
        <v>329</v>
      </c>
      <c r="Q42" s="67" t="n">
        <v>1</v>
      </c>
      <c r="R42" s="64" t="s">
        <v>179</v>
      </c>
      <c r="S42" s="64" t="n">
        <v>1</v>
      </c>
      <c r="T42" s="67" t="n">
        <v>1</v>
      </c>
      <c r="U42" s="64" t="n">
        <v>1</v>
      </c>
      <c r="V42" s="64" t="n">
        <v>1</v>
      </c>
      <c r="W42" s="64" t="n">
        <v>1</v>
      </c>
      <c r="X42" s="64" t="n">
        <v>1</v>
      </c>
      <c r="Y42" s="65" t="s">
        <v>190</v>
      </c>
      <c r="Z42" s="65" t="s">
        <v>190</v>
      </c>
      <c r="AA42" s="64" t="n">
        <v>6</v>
      </c>
      <c r="AB42" s="64">
        <f>IFERROR(AA42*T42,"")</f>
        <v>6</v>
      </c>
      <c r="AC42" s="64">
        <f>IFERROR(V42*AA42,"")</f>
        <v>6</v>
      </c>
      <c r="AD42" s="45"/>
    </row>
    <row r="43" spans="1:31" ht="12.75" customHeight="1">
      <c r="A43" s="63" t="s">
        <v>2</v>
      </c>
      <c r="B43" s="82" t="s">
        <v>79</v>
      </c>
      <c r="C43" s="92" t="s">
        <v>85</v>
      </c>
      <c r="D43" s="65" t="s">
        <v>191</v>
      </c>
      <c r="E43" s="65"/>
      <c r="F43" s="65"/>
      <c r="G43" s="63" t="s">
        <v>330</v>
      </c>
      <c r="H43" s="63" t="s">
        <v>330</v>
      </c>
      <c r="I43" s="63" t="s">
        <v>331</v>
      </c>
      <c r="J43" s="63" t="s">
        <v>318</v>
      </c>
      <c r="K43" s="65" t="s">
        <v>174</v>
      </c>
      <c r="L43" s="63" t="s">
        <v>280</v>
      </c>
      <c r="M43" s="63" t="s">
        <v>175</v>
      </c>
      <c r="N43" s="65" t="s">
        <v>332</v>
      </c>
      <c r="O43" s="65" t="s">
        <v>333</v>
      </c>
      <c r="P43" s="65" t="s">
        <v>334</v>
      </c>
      <c r="Q43" s="67" t="n">
        <v>1</v>
      </c>
      <c r="R43" s="67" t="s">
        <v>179</v>
      </c>
      <c r="S43" s="67" t="n">
        <v>1</v>
      </c>
      <c r="T43" s="67" t="n">
        <v>1</v>
      </c>
      <c r="U43" s="67" t="n">
        <v>1</v>
      </c>
      <c r="V43" s="64" t="n">
        <v>1</v>
      </c>
      <c r="W43" s="64" t="n">
        <v>1</v>
      </c>
      <c r="X43" s="64" t="n">
        <v>0</v>
      </c>
      <c r="Y43" s="63"/>
      <c r="Z43" s="65" t="s">
        <v>190</v>
      </c>
      <c r="AA43" s="64" t="n">
        <v>6</v>
      </c>
      <c r="AB43" s="64">
        <f>IFERROR(AA43*T43,"")</f>
        <v>6</v>
      </c>
      <c r="AC43" s="64">
        <f>IFERROR(V43*AA43,"")</f>
        <v>6</v>
      </c>
      <c r="AD43" s="63"/>
      <c r="AE43" s="45"/>
    </row>
    <row r="44" spans="1:31" ht="12.75" customHeight="1">
      <c r="A44" s="63" t="s">
        <v>2</v>
      </c>
      <c r="B44" s="82" t="s">
        <v>86</v>
      </c>
      <c r="C44" s="83" t="s">
        <v>86</v>
      </c>
      <c r="D44" s="63" t="s">
        <v>181</v>
      </c>
      <c r="E44" s="65"/>
      <c r="F44" s="65"/>
      <c r="G44" s="63" t="s">
        <v>172</v>
      </c>
      <c r="H44" s="63" t="s">
        <v>172</v>
      </c>
      <c r="I44" s="63" t="s">
        <v>335</v>
      </c>
      <c r="J44" s="63" t="s">
        <v>172</v>
      </c>
      <c r="K44" s="65" t="s">
        <v>335</v>
      </c>
      <c r="L44" s="63" t="s">
        <v>335</v>
      </c>
      <c r="M44" s="63" t="s">
        <v>175</v>
      </c>
      <c r="N44" s="65" t="s">
        <v>336</v>
      </c>
      <c r="O44" s="65" t="s">
        <v>337</v>
      </c>
      <c r="P44" s="109" t="s">
        <v>338</v>
      </c>
      <c r="Q44" s="67" t="n">
        <v>1</v>
      </c>
      <c r="R44" s="64" t="s">
        <v>179</v>
      </c>
      <c r="S44" s="64" t="n">
        <v>1</v>
      </c>
      <c r="T44" s="64" t="n">
        <v>1</v>
      </c>
      <c r="U44" s="64" t="n">
        <v>1</v>
      </c>
      <c r="V44" s="64" t="n">
        <v>1</v>
      </c>
      <c r="W44" s="64"/>
      <c r="X44" s="64"/>
      <c r="Y44" s="63"/>
      <c r="Z44" s="65" t="s">
        <v>190</v>
      </c>
      <c r="AA44" s="64" t="n">
        <v>6</v>
      </c>
      <c r="AB44" s="64">
        <f>IFERROR(AA44*T44,"")</f>
        <v>6</v>
      </c>
      <c r="AC44" s="64">
        <f>IFERROR(V44*AA44,"")</f>
        <v>6</v>
      </c>
      <c r="AD44" s="63"/>
      <c r="AE44" s="45"/>
    </row>
    <row r="45" spans="1:31" ht="12.75" customHeight="1">
      <c r="A45" s="63" t="s">
        <v>2</v>
      </c>
      <c r="B45" s="82" t="s">
        <v>86</v>
      </c>
      <c r="C45" s="83" t="s">
        <v>87</v>
      </c>
      <c r="D45" s="63" t="s">
        <v>181</v>
      </c>
      <c r="E45" s="65"/>
      <c r="F45" s="65"/>
      <c r="G45" s="63" t="s">
        <v>172</v>
      </c>
      <c r="H45" s="63" t="s">
        <v>172</v>
      </c>
      <c r="I45" s="63" t="s">
        <v>335</v>
      </c>
      <c r="J45" s="63" t="s">
        <v>172</v>
      </c>
      <c r="K45" s="65" t="s">
        <v>335</v>
      </c>
      <c r="L45" s="63" t="s">
        <v>335</v>
      </c>
      <c r="M45" s="63" t="s">
        <v>175</v>
      </c>
      <c r="N45" s="65" t="s">
        <v>339</v>
      </c>
      <c r="O45" s="65" t="s">
        <v>337</v>
      </c>
      <c r="P45" s="110" t="s">
        <v>340</v>
      </c>
      <c r="Q45" s="67" t="n">
        <v>1</v>
      </c>
      <c r="R45" s="64" t="s">
        <v>179</v>
      </c>
      <c r="S45" s="64" t="n">
        <v>1</v>
      </c>
      <c r="T45" s="64" t="n">
        <v>1</v>
      </c>
      <c r="U45" s="64" t="n">
        <v>1</v>
      </c>
      <c r="V45" s="64" t="n">
        <v>1</v>
      </c>
      <c r="W45" s="64"/>
      <c r="X45" s="64"/>
      <c r="Y45" s="63"/>
      <c r="Z45" s="65" t="s">
        <v>190</v>
      </c>
      <c r="AA45" s="64" t="n">
        <v>6</v>
      </c>
      <c r="AB45" s="64">
        <f>IFERROR(AA45*T45,"")</f>
        <v>6</v>
      </c>
      <c r="AC45" s="64">
        <f>IFERROR(V45*AA45,"")</f>
        <v>6</v>
      </c>
      <c r="AD45" s="63"/>
      <c r="AE45" s="45"/>
    </row>
    <row r="46" spans="1:31" ht="12.75" customHeight="1">
      <c r="A46" s="63" t="s">
        <v>2</v>
      </c>
      <c r="B46" s="82" t="s">
        <v>86</v>
      </c>
      <c r="C46" s="83" t="s">
        <v>88</v>
      </c>
      <c r="D46" s="63" t="s">
        <v>181</v>
      </c>
      <c r="E46" s="65"/>
      <c r="F46" s="65"/>
      <c r="G46" s="63" t="s">
        <v>172</v>
      </c>
      <c r="H46" s="63" t="s">
        <v>172</v>
      </c>
      <c r="I46" s="63" t="s">
        <v>335</v>
      </c>
      <c r="J46" s="63" t="s">
        <v>172</v>
      </c>
      <c r="K46" s="65" t="s">
        <v>335</v>
      </c>
      <c r="L46" s="63" t="s">
        <v>335</v>
      </c>
      <c r="M46" s="63" t="s">
        <v>175</v>
      </c>
      <c r="N46" s="65" t="s">
        <v>339</v>
      </c>
      <c r="O46" s="65" t="s">
        <v>337</v>
      </c>
      <c r="P46" s="110" t="s">
        <v>340</v>
      </c>
      <c r="Q46" s="67" t="n">
        <v>1</v>
      </c>
      <c r="R46" s="64" t="s">
        <v>179</v>
      </c>
      <c r="S46" s="64" t="n">
        <v>1</v>
      </c>
      <c r="T46" s="64" t="n">
        <v>1</v>
      </c>
      <c r="U46" s="64" t="n">
        <v>1</v>
      </c>
      <c r="V46" s="64" t="n">
        <v>1</v>
      </c>
      <c r="W46" s="64"/>
      <c r="X46" s="64"/>
      <c r="Y46" s="63"/>
      <c r="Z46" s="65" t="s">
        <v>190</v>
      </c>
      <c r="AA46" s="64" t="n">
        <v>6</v>
      </c>
      <c r="AB46" s="64">
        <f>IFERROR(AA46*T46,"")</f>
        <v>6</v>
      </c>
      <c r="AC46" s="64">
        <f>IFERROR(V46*AA46,"")</f>
        <v>6</v>
      </c>
      <c r="AD46" s="63"/>
      <c r="AE46" s="45"/>
    </row>
    <row r="47" spans="1:31" ht="12.75" customHeight="1">
      <c r="A47" s="63" t="s">
        <v>2</v>
      </c>
      <c r="B47" s="82" t="s">
        <v>86</v>
      </c>
      <c r="C47" s="83" t="s">
        <v>89</v>
      </c>
      <c r="D47" s="63" t="s">
        <v>181</v>
      </c>
      <c r="E47" s="65"/>
      <c r="F47" s="65"/>
      <c r="G47" s="63" t="s">
        <v>172</v>
      </c>
      <c r="H47" s="63" t="s">
        <v>172</v>
      </c>
      <c r="I47" s="63" t="s">
        <v>335</v>
      </c>
      <c r="J47" s="63" t="s">
        <v>172</v>
      </c>
      <c r="K47" s="65" t="s">
        <v>335</v>
      </c>
      <c r="L47" s="63" t="s">
        <v>335</v>
      </c>
      <c r="M47" s="63" t="s">
        <v>175</v>
      </c>
      <c r="N47" s="65" t="s">
        <v>341</v>
      </c>
      <c r="O47" s="65" t="s">
        <v>342</v>
      </c>
      <c r="P47" s="65" t="s">
        <v>343</v>
      </c>
      <c r="Q47" s="104" t="n">
        <v>0</v>
      </c>
      <c r="R47" s="64" t="s">
        <v>246</v>
      </c>
      <c r="S47" s="64" t="n">
        <v>0</v>
      </c>
      <c r="T47" s="64"/>
      <c r="U47" s="64"/>
      <c r="V47" s="64"/>
      <c r="W47" s="64"/>
      <c r="X47" s="64"/>
      <c r="Y47" s="63"/>
      <c r="Z47" s="65" t="s">
        <v>190</v>
      </c>
      <c r="AA47" s="64" t="n">
        <v>6</v>
      </c>
      <c r="AB47" s="64">
        <f>IFERROR(AA47*T47,"")</f>
        <v>0</v>
      </c>
      <c r="AC47" s="64">
        <f>IFERROR(V47*AA47,"")</f>
        <v>0</v>
      </c>
      <c r="AD47" s="63"/>
      <c r="AE47" s="45"/>
    </row>
    <row r="48" spans="1:31" s="75" customFormat="1" ht="25.50" customHeight="1">
      <c r="A48" s="73" t="s">
        <v>2</v>
      </c>
      <c r="B48" s="76" t="s">
        <v>86</v>
      </c>
      <c r="C48" s="77" t="s">
        <v>90</v>
      </c>
      <c r="D48" s="73" t="s">
        <v>181</v>
      </c>
      <c r="E48" s="72"/>
      <c r="F48" s="72"/>
      <c r="G48" s="73" t="s">
        <v>172</v>
      </c>
      <c r="H48" s="73" t="s">
        <v>172</v>
      </c>
      <c r="I48" s="73" t="s">
        <v>335</v>
      </c>
      <c r="J48" s="73" t="s">
        <v>172</v>
      </c>
      <c r="K48" s="72" t="s">
        <v>335</v>
      </c>
      <c r="L48" s="73" t="s">
        <v>335</v>
      </c>
      <c r="M48" s="73" t="s">
        <v>175</v>
      </c>
      <c r="N48" s="72" t="s">
        <v>344</v>
      </c>
      <c r="O48" s="72" t="s">
        <v>345</v>
      </c>
      <c r="P48" s="71" t="s">
        <v>346</v>
      </c>
      <c r="Q48" s="104" t="n">
        <v>0</v>
      </c>
      <c r="R48" s="64" t="s">
        <v>246</v>
      </c>
      <c r="S48" s="64" t="n">
        <v>0</v>
      </c>
      <c r="T48" s="73"/>
      <c r="U48" s="73"/>
      <c r="V48" s="73"/>
      <c r="W48" s="73"/>
      <c r="X48" s="73"/>
      <c r="Y48" s="73"/>
      <c r="Z48" s="65" t="s">
        <v>190</v>
      </c>
      <c r="AA48" s="64" t="n">
        <v>6</v>
      </c>
      <c r="AB48" s="64">
        <f>IFERROR(AA48*T48,"")</f>
        <v>0</v>
      </c>
      <c r="AC48" s="64">
        <f>IFERROR(V48*AA48,"")</f>
        <v>0</v>
      </c>
      <c r="AD48" s="73"/>
      <c r="AE48" s="74"/>
    </row>
    <row r="49" spans="1:31" ht="25.50" customHeight="1">
      <c r="A49" s="63" t="s">
        <v>2</v>
      </c>
      <c r="B49" s="82" t="s">
        <v>86</v>
      </c>
      <c r="C49" s="83" t="s">
        <v>91</v>
      </c>
      <c r="D49" s="63" t="s">
        <v>181</v>
      </c>
      <c r="E49" s="65"/>
      <c r="F49" s="65"/>
      <c r="G49" s="63" t="s">
        <v>172</v>
      </c>
      <c r="H49" s="63" t="s">
        <v>172</v>
      </c>
      <c r="I49" s="63" t="s">
        <v>335</v>
      </c>
      <c r="J49" s="63" t="s">
        <v>172</v>
      </c>
      <c r="K49" s="65" t="s">
        <v>335</v>
      </c>
      <c r="L49" s="63" t="s">
        <v>335</v>
      </c>
      <c r="M49" s="63" t="s">
        <v>175</v>
      </c>
      <c r="N49" s="65" t="s">
        <v>344</v>
      </c>
      <c r="O49" s="65" t="s">
        <v>345</v>
      </c>
      <c r="P49" s="71" t="s">
        <v>346</v>
      </c>
      <c r="Q49" s="104" t="n">
        <v>0</v>
      </c>
      <c r="R49" s="64" t="s">
        <v>246</v>
      </c>
      <c r="S49" s="64" t="n">
        <v>0</v>
      </c>
      <c r="T49" s="64"/>
      <c r="U49" s="64"/>
      <c r="V49" s="64"/>
      <c r="W49" s="64"/>
      <c r="X49" s="64"/>
      <c r="Y49" s="63"/>
      <c r="Z49" s="65" t="s">
        <v>190</v>
      </c>
      <c r="AA49" s="64" t="n">
        <v>6</v>
      </c>
      <c r="AB49" s="64">
        <f>IFERROR(AA49*T49,"")</f>
        <v>0</v>
      </c>
      <c r="AC49" s="64">
        <f>IFERROR(V49*AA49,"")</f>
        <v>0</v>
      </c>
      <c r="AD49" s="63"/>
      <c r="AE49" s="45"/>
    </row>
    <row r="50" spans="1:31" ht="12.75" customHeight="1">
      <c r="A50" s="63" t="s">
        <v>2</v>
      </c>
      <c r="B50" s="82" t="s">
        <v>92</v>
      </c>
      <c r="C50" s="83" t="s">
        <v>93</v>
      </c>
      <c r="D50" s="63" t="s">
        <v>171</v>
      </c>
      <c r="E50" s="65"/>
      <c r="F50" s="65"/>
      <c r="G50" s="63" t="s">
        <v>347</v>
      </c>
      <c r="H50" s="63" t="s">
        <v>172</v>
      </c>
      <c r="I50" s="63" t="s">
        <v>348</v>
      </c>
      <c r="J50" s="63" t="s">
        <v>349</v>
      </c>
      <c r="K50" s="65" t="s">
        <v>174</v>
      </c>
      <c r="L50" s="63" t="s">
        <v>253</v>
      </c>
      <c r="M50" s="63" t="s">
        <v>175</v>
      </c>
      <c r="N50" s="65" t="s">
        <v>350</v>
      </c>
      <c r="O50" s="65" t="s">
        <v>351</v>
      </c>
      <c r="P50" s="65" t="s">
        <v>352</v>
      </c>
      <c r="Q50" s="67" t="n">
        <v>1</v>
      </c>
      <c r="R50" s="64" t="s">
        <v>179</v>
      </c>
      <c r="S50" s="64" t="n">
        <v>1</v>
      </c>
      <c r="T50" s="64" t="n">
        <v>1</v>
      </c>
      <c r="U50" s="64" t="n">
        <v>1</v>
      </c>
      <c r="V50" s="64" t="n">
        <v>1</v>
      </c>
      <c r="W50" s="64" t="n">
        <v>1</v>
      </c>
      <c r="X50" s="64" t="n">
        <v>1</v>
      </c>
      <c r="Y50" s="63"/>
      <c r="Z50" s="65" t="s">
        <v>190</v>
      </c>
      <c r="AA50" s="64" t="n">
        <v>6</v>
      </c>
      <c r="AB50" s="64">
        <f>IFERROR(AA50*T50,"")</f>
        <v>6</v>
      </c>
      <c r="AC50" s="64">
        <f>IFERROR(V50*AA50,"")</f>
        <v>6</v>
      </c>
      <c r="AD50" s="63"/>
      <c r="AE50" s="45"/>
    </row>
    <row r="51" spans="1:31" ht="12.75" customHeight="1">
      <c r="A51" s="63" t="s">
        <v>2</v>
      </c>
      <c r="B51" s="82" t="s">
        <v>92</v>
      </c>
      <c r="C51" s="83" t="s">
        <v>94</v>
      </c>
      <c r="D51" s="65" t="s">
        <v>171</v>
      </c>
      <c r="E51" s="65"/>
      <c r="F51" s="65"/>
      <c r="G51" s="63" t="s">
        <v>347</v>
      </c>
      <c r="H51" s="63" t="s">
        <v>172</v>
      </c>
      <c r="I51" s="63" t="s">
        <v>348</v>
      </c>
      <c r="J51" s="63" t="s">
        <v>349</v>
      </c>
      <c r="K51" s="65" t="s">
        <v>174</v>
      </c>
      <c r="L51" s="63" t="s">
        <v>253</v>
      </c>
      <c r="M51" s="63" t="s">
        <v>175</v>
      </c>
      <c r="N51" s="65" t="s">
        <v>350</v>
      </c>
      <c r="O51" s="65" t="s">
        <v>351</v>
      </c>
      <c r="P51" s="65" t="s">
        <v>352</v>
      </c>
      <c r="Q51" s="67" t="n">
        <v>1</v>
      </c>
      <c r="R51" s="64" t="s">
        <v>179</v>
      </c>
      <c r="S51" s="64" t="n">
        <v>1</v>
      </c>
      <c r="T51" s="64" t="n">
        <v>1</v>
      </c>
      <c r="U51" s="64" t="n">
        <v>1</v>
      </c>
      <c r="V51" s="64" t="n">
        <v>1</v>
      </c>
      <c r="W51" s="64" t="n">
        <v>1</v>
      </c>
      <c r="X51" s="64" t="n">
        <v>1</v>
      </c>
      <c r="Y51" s="63"/>
      <c r="Z51" s="65" t="s">
        <v>190</v>
      </c>
      <c r="AA51" s="64" t="n">
        <v>6</v>
      </c>
      <c r="AB51" s="64">
        <f>IFERROR(AA51*T51,"")</f>
        <v>6</v>
      </c>
      <c r="AC51" s="64">
        <f>IFERROR(V51*AA51,"")</f>
        <v>6</v>
      </c>
      <c r="AD51" s="63"/>
      <c r="AE51" s="45"/>
    </row>
    <row r="52" spans="1:31" ht="12.75" customHeight="1">
      <c r="A52" s="63" t="s">
        <v>2</v>
      </c>
      <c r="B52" s="82" t="s">
        <v>92</v>
      </c>
      <c r="C52" s="83" t="s">
        <v>95</v>
      </c>
      <c r="D52" s="65" t="s">
        <v>171</v>
      </c>
      <c r="E52" s="65"/>
      <c r="F52" s="65"/>
      <c r="G52" s="63" t="s">
        <v>347</v>
      </c>
      <c r="H52" s="63" t="s">
        <v>172</v>
      </c>
      <c r="I52" s="63" t="s">
        <v>348</v>
      </c>
      <c r="J52" s="63" t="s">
        <v>349</v>
      </c>
      <c r="K52" s="65" t="s">
        <v>174</v>
      </c>
      <c r="L52" s="63" t="s">
        <v>253</v>
      </c>
      <c r="M52" s="63" t="s">
        <v>175</v>
      </c>
      <c r="N52" s="65" t="s">
        <v>350</v>
      </c>
      <c r="O52" s="65" t="s">
        <v>351</v>
      </c>
      <c r="P52" s="65" t="s">
        <v>352</v>
      </c>
      <c r="Q52" s="67" t="n">
        <v>1</v>
      </c>
      <c r="R52" s="64" t="s">
        <v>179</v>
      </c>
      <c r="S52" s="64" t="n">
        <v>1</v>
      </c>
      <c r="T52" s="64" t="n">
        <v>1</v>
      </c>
      <c r="U52" s="64" t="n">
        <v>1</v>
      </c>
      <c r="V52" s="64" t="n">
        <v>1</v>
      </c>
      <c r="W52" s="64" t="n">
        <v>1</v>
      </c>
      <c r="X52" s="64" t="n">
        <v>1</v>
      </c>
      <c r="Y52" s="63"/>
      <c r="Z52" s="65" t="s">
        <v>190</v>
      </c>
      <c r="AA52" s="64" t="n">
        <v>6</v>
      </c>
      <c r="AB52" s="64">
        <f>IFERROR(AA52*T52,"")</f>
        <v>6</v>
      </c>
      <c r="AC52" s="64">
        <f>IFERROR(V52*AA52,"")</f>
        <v>6</v>
      </c>
      <c r="AD52" s="63"/>
      <c r="AE52" s="45"/>
    </row>
    <row r="53" spans="1:31" ht="12.75" customHeight="1">
      <c r="A53" s="63" t="s">
        <v>2</v>
      </c>
      <c r="B53" s="82" t="s">
        <v>92</v>
      </c>
      <c r="C53" s="83" t="s">
        <v>96</v>
      </c>
      <c r="D53" s="63" t="s">
        <v>171</v>
      </c>
      <c r="E53" s="65"/>
      <c r="F53" s="65"/>
      <c r="G53" s="63" t="s">
        <v>353</v>
      </c>
      <c r="H53" s="63" t="s">
        <v>172</v>
      </c>
      <c r="I53" s="63" t="s">
        <v>348</v>
      </c>
      <c r="J53" s="63" t="s">
        <v>349</v>
      </c>
      <c r="K53" s="65" t="s">
        <v>174</v>
      </c>
      <c r="L53" s="63" t="s">
        <v>253</v>
      </c>
      <c r="M53" s="63" t="s">
        <v>175</v>
      </c>
      <c r="N53" s="65" t="s">
        <v>354</v>
      </c>
      <c r="O53" s="65" t="s">
        <v>355</v>
      </c>
      <c r="P53" s="65" t="s">
        <v>356</v>
      </c>
      <c r="Q53" s="67" t="n">
        <v>1</v>
      </c>
      <c r="R53" s="64" t="s">
        <v>179</v>
      </c>
      <c r="S53" s="64" t="n">
        <v>1</v>
      </c>
      <c r="T53" s="64" t="n">
        <v>1</v>
      </c>
      <c r="U53" s="64" t="n">
        <v>1</v>
      </c>
      <c r="V53" s="64" t="n">
        <v>1</v>
      </c>
      <c r="W53" s="64" t="n">
        <v>1</v>
      </c>
      <c r="X53" s="64" t="n">
        <v>1</v>
      </c>
      <c r="Y53" s="63"/>
      <c r="Z53" s="65" t="s">
        <v>190</v>
      </c>
      <c r="AA53" s="64" t="n">
        <v>6</v>
      </c>
      <c r="AB53" s="64">
        <f>IFERROR(AA53*T53,"")</f>
        <v>6</v>
      </c>
      <c r="AC53" s="64">
        <f>IFERROR(V53*AA53,"")</f>
        <v>6</v>
      </c>
      <c r="AD53" s="63"/>
      <c r="AE53" s="45"/>
    </row>
    <row r="54" spans="1:31" ht="12.75" customHeight="1">
      <c r="A54" s="63" t="s">
        <v>2</v>
      </c>
      <c r="B54" s="82" t="s">
        <v>92</v>
      </c>
      <c r="C54" s="83" t="s">
        <v>97</v>
      </c>
      <c r="D54" s="65" t="s">
        <v>171</v>
      </c>
      <c r="E54" s="65"/>
      <c r="F54" s="65"/>
      <c r="G54" s="63" t="s">
        <v>353</v>
      </c>
      <c r="H54" s="63" t="s">
        <v>172</v>
      </c>
      <c r="I54" s="63" t="s">
        <v>348</v>
      </c>
      <c r="J54" s="63" t="s">
        <v>349</v>
      </c>
      <c r="K54" s="65" t="s">
        <v>174</v>
      </c>
      <c r="L54" s="63" t="s">
        <v>253</v>
      </c>
      <c r="M54" s="63" t="s">
        <v>175</v>
      </c>
      <c r="N54" s="65" t="s">
        <v>350</v>
      </c>
      <c r="O54" s="65" t="s">
        <v>351</v>
      </c>
      <c r="P54" s="65" t="s">
        <v>352</v>
      </c>
      <c r="Q54" s="67" t="n">
        <v>1</v>
      </c>
      <c r="R54" s="64" t="s">
        <v>179</v>
      </c>
      <c r="S54" s="64" t="n">
        <v>1</v>
      </c>
      <c r="T54" s="64" t="n">
        <v>1</v>
      </c>
      <c r="U54" s="64" t="n">
        <v>1</v>
      </c>
      <c r="V54" s="64" t="n">
        <v>1</v>
      </c>
      <c r="W54" s="64" t="n">
        <v>1</v>
      </c>
      <c r="X54" s="64" t="n">
        <v>1</v>
      </c>
      <c r="Y54" s="63"/>
      <c r="Z54" s="65" t="s">
        <v>190</v>
      </c>
      <c r="AA54" s="64" t="n">
        <v>6</v>
      </c>
      <c r="AB54" s="64">
        <f>IFERROR(AA54*T54,"")</f>
        <v>6</v>
      </c>
      <c r="AC54" s="64">
        <f>IFERROR(V54*AA54,"")</f>
        <v>6</v>
      </c>
      <c r="AD54" s="63"/>
      <c r="AE54" s="45"/>
    </row>
    <row r="55" spans="1:31" ht="12.75" customHeight="1">
      <c r="A55" s="63" t="s">
        <v>2</v>
      </c>
      <c r="B55" s="82" t="s">
        <v>92</v>
      </c>
      <c r="C55" s="83" t="s">
        <v>98</v>
      </c>
      <c r="D55" s="65" t="s">
        <v>171</v>
      </c>
      <c r="E55" s="65"/>
      <c r="F55" s="65"/>
      <c r="G55" s="63" t="s">
        <v>353</v>
      </c>
      <c r="H55" s="63" t="s">
        <v>172</v>
      </c>
      <c r="I55" s="63" t="s">
        <v>348</v>
      </c>
      <c r="J55" s="63" t="s">
        <v>349</v>
      </c>
      <c r="K55" s="65" t="s">
        <v>174</v>
      </c>
      <c r="L55" s="63" t="s">
        <v>253</v>
      </c>
      <c r="M55" s="63" t="s">
        <v>175</v>
      </c>
      <c r="N55" s="65" t="s">
        <v>350</v>
      </c>
      <c r="O55" s="65" t="s">
        <v>351</v>
      </c>
      <c r="P55" s="65" t="s">
        <v>352</v>
      </c>
      <c r="Q55" s="67" t="n">
        <v>1</v>
      </c>
      <c r="R55" s="64" t="s">
        <v>179</v>
      </c>
      <c r="S55" s="64" t="n">
        <v>1</v>
      </c>
      <c r="T55" s="64" t="n">
        <v>1</v>
      </c>
      <c r="U55" s="64" t="n">
        <v>1</v>
      </c>
      <c r="V55" s="64" t="n">
        <v>1</v>
      </c>
      <c r="W55" s="64" t="n">
        <v>1</v>
      </c>
      <c r="X55" s="64" t="n">
        <v>1</v>
      </c>
      <c r="Y55" s="63"/>
      <c r="Z55" s="65" t="s">
        <v>190</v>
      </c>
      <c r="AA55" s="64" t="n">
        <v>6</v>
      </c>
      <c r="AB55" s="64">
        <f>IFERROR(AA55*T55,"")</f>
        <v>6</v>
      </c>
      <c r="AC55" s="64">
        <f>IFERROR(V55*AA55,"")</f>
        <v>6</v>
      </c>
      <c r="AD55" s="63"/>
      <c r="AE55" s="45"/>
    </row>
    <row r="56" spans="1:31" ht="12.75" customHeight="1">
      <c r="A56" s="63" t="s">
        <v>2</v>
      </c>
      <c r="B56" s="82" t="s">
        <v>92</v>
      </c>
      <c r="C56" s="83" t="s">
        <v>100</v>
      </c>
      <c r="D56" s="63" t="s">
        <v>171</v>
      </c>
      <c r="E56" s="65"/>
      <c r="F56" s="65"/>
      <c r="G56" s="63" t="s">
        <v>357</v>
      </c>
      <c r="H56" s="63" t="s">
        <v>172</v>
      </c>
      <c r="I56" s="63" t="s">
        <v>348</v>
      </c>
      <c r="J56" s="63" t="s">
        <v>349</v>
      </c>
      <c r="K56" s="65" t="s">
        <v>174</v>
      </c>
      <c r="L56" s="63" t="s">
        <v>253</v>
      </c>
      <c r="M56" s="63" t="s">
        <v>175</v>
      </c>
      <c r="N56" s="65" t="s">
        <v>350</v>
      </c>
      <c r="O56" s="65" t="s">
        <v>351</v>
      </c>
      <c r="P56" s="65" t="s">
        <v>352</v>
      </c>
      <c r="Q56" s="67" t="n">
        <v>1</v>
      </c>
      <c r="R56" s="64" t="s">
        <v>179</v>
      </c>
      <c r="S56" s="64" t="n">
        <v>1</v>
      </c>
      <c r="T56" s="64" t="n">
        <v>1</v>
      </c>
      <c r="U56" s="64" t="n">
        <v>1</v>
      </c>
      <c r="V56" s="64" t="n">
        <v>1</v>
      </c>
      <c r="W56" s="64" t="n">
        <v>1</v>
      </c>
      <c r="X56" s="64" t="n">
        <v>1</v>
      </c>
      <c r="Y56" s="63"/>
      <c r="Z56" s="65" t="s">
        <v>190</v>
      </c>
      <c r="AA56" s="64" t="n">
        <v>6</v>
      </c>
      <c r="AB56" s="64">
        <f>IFERROR(AA56*T56,"")</f>
        <v>6</v>
      </c>
      <c r="AC56" s="64">
        <f>IFERROR(V56*AA56,"")</f>
        <v>6</v>
      </c>
      <c r="AD56" s="63"/>
      <c r="AE56" s="45"/>
    </row>
    <row r="57" spans="1:31" ht="12.75" customHeight="1">
      <c r="A57" s="63" t="s">
        <v>2</v>
      </c>
      <c r="B57" s="82" t="s">
        <v>92</v>
      </c>
      <c r="C57" s="83" t="s">
        <v>99</v>
      </c>
      <c r="D57" s="63" t="s">
        <v>171</v>
      </c>
      <c r="E57" s="65"/>
      <c r="F57" s="65"/>
      <c r="G57" s="63" t="s">
        <v>357</v>
      </c>
      <c r="H57" s="63"/>
      <c r="I57" s="63" t="s">
        <v>348</v>
      </c>
      <c r="J57" s="63" t="s">
        <v>349</v>
      </c>
      <c r="K57" s="65" t="s">
        <v>174</v>
      </c>
      <c r="L57" s="63" t="s">
        <v>253</v>
      </c>
      <c r="M57" s="63" t="s">
        <v>175</v>
      </c>
      <c r="N57" s="65" t="s">
        <v>358</v>
      </c>
      <c r="O57" s="65"/>
      <c r="P57" s="65" t="s">
        <v>359</v>
      </c>
      <c r="Q57" s="67" t="n">
        <v>1</v>
      </c>
      <c r="R57" s="64" t="s">
        <v>179</v>
      </c>
      <c r="S57" s="64" t="n">
        <v>1</v>
      </c>
      <c r="T57" s="64" t="n">
        <v>1</v>
      </c>
      <c r="U57" s="64" t="n">
        <v>1</v>
      </c>
      <c r="V57" s="64" t="n">
        <v>1</v>
      </c>
      <c r="W57" s="64" t="n">
        <v>1</v>
      </c>
      <c r="X57" s="64" t="n">
        <v>1</v>
      </c>
      <c r="Y57" s="63"/>
      <c r="Z57" s="65" t="s">
        <v>190</v>
      </c>
      <c r="AA57" s="64" t="n">
        <v>6</v>
      </c>
      <c r="AB57" s="64">
        <f>IFERROR(AA57*T57,"")</f>
        <v>6</v>
      </c>
      <c r="AC57" s="64">
        <f>IFERROR(V57*AA57,"")</f>
        <v>6</v>
      </c>
      <c r="AD57" s="63"/>
      <c r="AE57" s="45"/>
    </row>
    <row r="58" spans="1:31" ht="12.75" customHeight="1">
      <c r="A58" s="63" t="s">
        <v>2</v>
      </c>
      <c r="B58" s="82" t="s">
        <v>92</v>
      </c>
      <c r="C58" s="83" t="s">
        <v>101</v>
      </c>
      <c r="D58" s="63" t="s">
        <v>171</v>
      </c>
      <c r="E58" s="65"/>
      <c r="F58" s="65"/>
      <c r="G58" s="63" t="s">
        <v>357</v>
      </c>
      <c r="H58" s="63" t="s">
        <v>172</v>
      </c>
      <c r="I58" s="63" t="s">
        <v>348</v>
      </c>
      <c r="J58" s="63" t="s">
        <v>349</v>
      </c>
      <c r="K58" s="65" t="s">
        <v>174</v>
      </c>
      <c r="L58" s="63" t="s">
        <v>253</v>
      </c>
      <c r="M58" s="63" t="s">
        <v>175</v>
      </c>
      <c r="N58" s="65" t="s">
        <v>360</v>
      </c>
      <c r="O58" s="65" t="s">
        <v>361</v>
      </c>
      <c r="P58" s="65" t="s">
        <v>362</v>
      </c>
      <c r="Q58" s="67" t="n">
        <v>1</v>
      </c>
      <c r="R58" s="64" t="s">
        <v>179</v>
      </c>
      <c r="S58" s="64" t="n">
        <v>1</v>
      </c>
      <c r="T58" s="64" t="n">
        <v>1</v>
      </c>
      <c r="U58" s="64" t="n">
        <v>1</v>
      </c>
      <c r="V58" s="64" t="n">
        <v>1</v>
      </c>
      <c r="W58" s="64" t="n">
        <v>1</v>
      </c>
      <c r="X58" s="64" t="n">
        <v>1</v>
      </c>
      <c r="Y58" s="63"/>
      <c r="Z58" s="65" t="s">
        <v>190</v>
      </c>
      <c r="AA58" s="64" t="n">
        <v>6</v>
      </c>
      <c r="AB58" s="64">
        <f>IFERROR(AA58*T58,"")</f>
        <v>6</v>
      </c>
      <c r="AC58" s="64">
        <f>IFERROR(V58*AA58,"")</f>
        <v>6</v>
      </c>
      <c r="AD58" s="63"/>
      <c r="AE58" s="45"/>
    </row>
    <row r="59" spans="1:31" ht="12.75" customHeight="1">
      <c r="A59" s="63" t="s">
        <v>1</v>
      </c>
      <c r="B59" s="82" t="s">
        <v>102</v>
      </c>
      <c r="C59" s="83" t="s">
        <v>103</v>
      </c>
      <c r="D59" s="65" t="s">
        <v>181</v>
      </c>
      <c r="E59" s="65"/>
      <c r="F59" s="65"/>
      <c r="G59" s="63" t="s">
        <v>363</v>
      </c>
      <c r="H59" s="63" t="s">
        <v>172</v>
      </c>
      <c r="I59" s="63" t="s">
        <v>364</v>
      </c>
      <c r="J59" s="63" t="s">
        <v>306</v>
      </c>
      <c r="K59" s="65" t="s">
        <v>232</v>
      </c>
      <c r="L59" s="63" t="s">
        <v>247</v>
      </c>
      <c r="M59" s="63" t="s">
        <v>186</v>
      </c>
      <c r="N59" s="66" t="s">
        <v>365</v>
      </c>
      <c r="O59" s="66" t="s">
        <v>366</v>
      </c>
      <c r="P59" s="66" t="s">
        <v>367</v>
      </c>
      <c r="Q59" s="67" t="n">
        <v>1</v>
      </c>
      <c r="R59" s="64" t="s">
        <v>179</v>
      </c>
      <c r="S59" s="64" t="n">
        <v>1</v>
      </c>
      <c r="T59" s="64"/>
      <c r="U59" s="64"/>
      <c r="V59" s="64"/>
      <c r="W59" s="64"/>
      <c r="X59" s="64"/>
      <c r="Y59" s="63"/>
      <c r="Z59" s="65" t="s">
        <v>190</v>
      </c>
      <c r="AA59" s="64" t="n">
        <v>6</v>
      </c>
      <c r="AB59" s="64">
        <f>IFERROR(AA59*T59,"")</f>
        <v>0</v>
      </c>
      <c r="AC59" s="64">
        <f>IFERROR(V59*AA59,"")</f>
        <v>0</v>
      </c>
      <c r="AD59" s="63"/>
      <c r="AE59" s="45"/>
    </row>
    <row r="60" spans="1:31" ht="12.75" customHeight="1">
      <c r="A60" s="63" t="s">
        <v>2</v>
      </c>
      <c r="B60" s="82" t="s">
        <v>104</v>
      </c>
      <c r="C60" s="83" t="s">
        <v>105</v>
      </c>
      <c r="D60" s="65" t="s">
        <v>191</v>
      </c>
      <c r="E60" s="65"/>
      <c r="F60" s="65"/>
      <c r="G60" s="63"/>
      <c r="H60" s="63" t="s">
        <v>368</v>
      </c>
      <c r="I60" s="63" t="s">
        <v>368</v>
      </c>
      <c r="J60" s="63"/>
      <c r="K60" s="65" t="s">
        <v>349</v>
      </c>
      <c r="L60" s="63" t="s">
        <v>185</v>
      </c>
      <c r="M60" s="63" t="s">
        <v>175</v>
      </c>
      <c r="N60" s="66" t="s">
        <v>369</v>
      </c>
      <c r="O60" s="69" t="s">
        <v>370</v>
      </c>
      <c r="P60" s="63" t="s">
        <v>371</v>
      </c>
      <c r="Q60" s="67" t="n">
        <v>1</v>
      </c>
      <c r="R60" s="64" t="s">
        <v>179</v>
      </c>
      <c r="S60" s="64" t="n">
        <v>1</v>
      </c>
      <c r="T60" s="64" t="n">
        <v>1</v>
      </c>
      <c r="U60" s="64" t="n">
        <v>1</v>
      </c>
      <c r="V60" s="64" t="n">
        <v>1</v>
      </c>
      <c r="W60" s="64" t="n">
        <v>1</v>
      </c>
      <c r="X60" s="64" t="n">
        <v>1</v>
      </c>
      <c r="Y60" s="63"/>
      <c r="Z60" s="65" t="s">
        <v>190</v>
      </c>
      <c r="AA60" s="64" t="n">
        <v>6</v>
      </c>
      <c r="AB60" s="64">
        <f>IFERROR(AA60*T60,"")</f>
        <v>6</v>
      </c>
      <c r="AC60" s="64">
        <f>IFERROR(V60*AA60,"")</f>
        <v>6</v>
      </c>
      <c r="AD60" s="63"/>
      <c r="AE60" s="45"/>
    </row>
    <row r="61" spans="1:31" ht="25.50" customHeight="1">
      <c r="A61" s="63" t="s">
        <v>2</v>
      </c>
      <c r="B61" s="82" t="s">
        <v>104</v>
      </c>
      <c r="C61" s="83" t="s">
        <v>106</v>
      </c>
      <c r="D61" s="63" t="s">
        <v>191</v>
      </c>
      <c r="E61" s="65"/>
      <c r="F61" s="65"/>
      <c r="G61" s="63" t="s">
        <v>372</v>
      </c>
      <c r="H61" s="63" t="s">
        <v>368</v>
      </c>
      <c r="I61" s="63" t="s">
        <v>368</v>
      </c>
      <c r="J61" s="63" t="s">
        <v>185</v>
      </c>
      <c r="K61" s="65" t="s">
        <v>349</v>
      </c>
      <c r="L61" s="63" t="s">
        <v>185</v>
      </c>
      <c r="M61" s="63" t="s">
        <v>175</v>
      </c>
      <c r="N61" s="66" t="s">
        <v>373</v>
      </c>
      <c r="O61" s="66" t="s">
        <v>374</v>
      </c>
      <c r="P61" s="94" t="s">
        <v>375</v>
      </c>
      <c r="Q61" s="67" t="n">
        <v>2</v>
      </c>
      <c r="R61" s="64" t="s">
        <v>179</v>
      </c>
      <c r="S61" s="64" t="n">
        <v>2</v>
      </c>
      <c r="T61" s="67" t="n">
        <v>2</v>
      </c>
      <c r="U61" s="64" t="n">
        <v>2</v>
      </c>
      <c r="V61" s="64" t="n">
        <v>2</v>
      </c>
      <c r="W61" s="64" t="n">
        <v>2</v>
      </c>
      <c r="X61" s="64" t="n">
        <v>2</v>
      </c>
      <c r="Y61" s="63"/>
      <c r="Z61" s="65" t="s">
        <v>190</v>
      </c>
      <c r="AA61" s="64" t="n">
        <v>6</v>
      </c>
      <c r="AB61" s="64">
        <f>IFERROR(AA61*T61,"")</f>
        <v>12</v>
      </c>
      <c r="AC61" s="64">
        <f>IFERROR(V61*AA61,"")</f>
        <v>12</v>
      </c>
      <c r="AD61" s="63"/>
      <c r="AE61" s="45"/>
    </row>
    <row r="62" spans="1:31" ht="38.25" customHeight="1">
      <c r="A62" s="63" t="s">
        <v>2</v>
      </c>
      <c r="B62" s="82" t="s">
        <v>104</v>
      </c>
      <c r="C62" s="83" t="s">
        <v>107</v>
      </c>
      <c r="D62" s="63" t="s">
        <v>191</v>
      </c>
      <c r="E62" s="65"/>
      <c r="F62" s="65"/>
      <c r="G62" s="63" t="s">
        <v>376</v>
      </c>
      <c r="H62" s="63" t="s">
        <v>368</v>
      </c>
      <c r="I62" s="63" t="s">
        <v>368</v>
      </c>
      <c r="J62" s="63" t="s">
        <v>185</v>
      </c>
      <c r="K62" s="65" t="s">
        <v>349</v>
      </c>
      <c r="L62" s="63" t="s">
        <v>185</v>
      </c>
      <c r="M62" s="63" t="s">
        <v>175</v>
      </c>
      <c r="N62" s="66" t="s">
        <v>377</v>
      </c>
      <c r="O62" s="66" t="s">
        <v>378</v>
      </c>
      <c r="P62" s="66" t="s">
        <v>379</v>
      </c>
      <c r="Q62" s="67" t="n">
        <v>2</v>
      </c>
      <c r="R62" s="64" t="s">
        <v>179</v>
      </c>
      <c r="S62" s="64" t="n">
        <v>2</v>
      </c>
      <c r="T62" s="67" t="n">
        <v>2</v>
      </c>
      <c r="U62" s="64" t="n">
        <v>2</v>
      </c>
      <c r="V62" s="64" t="n">
        <v>2</v>
      </c>
      <c r="W62" s="64" t="n">
        <v>2</v>
      </c>
      <c r="X62" s="64" t="n">
        <v>2</v>
      </c>
      <c r="Y62" s="63"/>
      <c r="Z62" s="65" t="s">
        <v>190</v>
      </c>
      <c r="AA62" s="64" t="n">
        <v>6</v>
      </c>
      <c r="AB62" s="64">
        <f>IFERROR(AA62*T62,"")</f>
        <v>12</v>
      </c>
      <c r="AC62" s="64">
        <f>IFERROR(V62*AA62,"")</f>
        <v>12</v>
      </c>
      <c r="AD62" s="63"/>
      <c r="AE62" s="45"/>
    </row>
    <row r="63" spans="1:31" ht="12.75" customHeight="1">
      <c r="A63" s="63" t="s">
        <v>2</v>
      </c>
      <c r="B63" s="82" t="s">
        <v>104</v>
      </c>
      <c r="C63" s="83" t="s">
        <v>108</v>
      </c>
      <c r="D63" s="65" t="s">
        <v>191</v>
      </c>
      <c r="E63" s="65"/>
      <c r="F63" s="65"/>
      <c r="G63" s="63" t="s">
        <v>376</v>
      </c>
      <c r="H63" s="63" t="s">
        <v>368</v>
      </c>
      <c r="I63" s="63" t="s">
        <v>368</v>
      </c>
      <c r="J63" s="63" t="s">
        <v>185</v>
      </c>
      <c r="K63" s="65" t="s">
        <v>349</v>
      </c>
      <c r="L63" s="63" t="s">
        <v>185</v>
      </c>
      <c r="M63" s="63" t="s">
        <v>175</v>
      </c>
      <c r="N63" s="65" t="s">
        <v>380</v>
      </c>
      <c r="O63" s="70" t="s">
        <v>381</v>
      </c>
      <c r="P63" s="95" t="s">
        <v>382</v>
      </c>
      <c r="Q63" s="104" t="n">
        <v>0</v>
      </c>
      <c r="R63" s="64" t="s">
        <v>246</v>
      </c>
      <c r="S63" s="64"/>
      <c r="T63" s="64"/>
      <c r="U63" s="64"/>
      <c r="V63" s="64"/>
      <c r="W63" s="64"/>
      <c r="X63" s="64"/>
      <c r="Y63" s="63"/>
      <c r="Z63" s="65" t="s">
        <v>190</v>
      </c>
      <c r="AA63" s="64" t="n">
        <v>6</v>
      </c>
      <c r="AB63" s="64">
        <f>IFERROR(AA63*T63,"")</f>
        <v>0</v>
      </c>
      <c r="AC63" s="64">
        <f>IFERROR(V63*AA63,"")</f>
        <v>0</v>
      </c>
      <c r="AD63" s="63"/>
      <c r="AE63" s="45"/>
    </row>
    <row r="64" spans="1:31" ht="25.50" customHeight="1">
      <c r="A64" s="63" t="s">
        <v>2</v>
      </c>
      <c r="B64" s="82" t="s">
        <v>104</v>
      </c>
      <c r="C64" s="83" t="s">
        <v>109</v>
      </c>
      <c r="D64" s="63" t="s">
        <v>191</v>
      </c>
      <c r="E64" s="65"/>
      <c r="F64" s="65"/>
      <c r="G64" s="63" t="s">
        <v>383</v>
      </c>
      <c r="H64" s="63" t="s">
        <v>368</v>
      </c>
      <c r="I64" s="63" t="s">
        <v>368</v>
      </c>
      <c r="J64" s="63" t="s">
        <v>172</v>
      </c>
      <c r="K64" s="65" t="s">
        <v>349</v>
      </c>
      <c r="L64" s="63" t="s">
        <v>185</v>
      </c>
      <c r="M64" s="63" t="s">
        <v>175</v>
      </c>
      <c r="N64" s="66" t="s">
        <v>384</v>
      </c>
      <c r="O64" s="66" t="s">
        <v>385</v>
      </c>
      <c r="P64" s="66" t="s">
        <v>386</v>
      </c>
      <c r="Q64" s="67" t="n">
        <v>2</v>
      </c>
      <c r="R64" s="64" t="s">
        <v>179</v>
      </c>
      <c r="S64" s="64" t="n">
        <v>2</v>
      </c>
      <c r="T64" s="64" t="n">
        <v>2</v>
      </c>
      <c r="U64" s="64" t="n">
        <v>2</v>
      </c>
      <c r="V64" s="64" t="n">
        <v>2</v>
      </c>
      <c r="W64" s="64" t="n">
        <v>1</v>
      </c>
      <c r="X64" s="64" t="n">
        <v>1</v>
      </c>
      <c r="Y64" s="63"/>
      <c r="Z64" s="65" t="s">
        <v>190</v>
      </c>
      <c r="AA64" s="64" t="n">
        <v>6</v>
      </c>
      <c r="AB64" s="64">
        <f>IFERROR(AA64*T64,"")</f>
        <v>12</v>
      </c>
      <c r="AC64" s="64">
        <f>IFERROR(V64*AA64,"")</f>
        <v>12</v>
      </c>
      <c r="AD64" s="63"/>
      <c r="AE64" s="45"/>
    </row>
    <row r="65" spans="1:31" ht="12.75" customHeight="1">
      <c r="A65" s="63" t="s">
        <v>2</v>
      </c>
      <c r="B65" s="82" t="s">
        <v>104</v>
      </c>
      <c r="C65" s="83" t="s">
        <v>110</v>
      </c>
      <c r="D65" s="63" t="s">
        <v>191</v>
      </c>
      <c r="E65" s="65"/>
      <c r="F65" s="65"/>
      <c r="G65" s="63" t="s">
        <v>387</v>
      </c>
      <c r="H65" s="63" t="s">
        <v>368</v>
      </c>
      <c r="I65" s="63" t="s">
        <v>368</v>
      </c>
      <c r="J65" s="63" t="s">
        <v>185</v>
      </c>
      <c r="K65" s="65" t="s">
        <v>349</v>
      </c>
      <c r="L65" s="63" t="s">
        <v>185</v>
      </c>
      <c r="M65" s="63" t="s">
        <v>175</v>
      </c>
      <c r="N65" s="66" t="s">
        <v>388</v>
      </c>
      <c r="O65" s="66" t="s">
        <v>389</v>
      </c>
      <c r="P65" s="111" t="s">
        <v>390</v>
      </c>
      <c r="Q65" s="67" t="n">
        <v>1</v>
      </c>
      <c r="R65" s="64" t="s">
        <v>179</v>
      </c>
      <c r="S65" s="64" t="n">
        <v>1</v>
      </c>
      <c r="T65" s="64" t="n">
        <v>1</v>
      </c>
      <c r="U65" s="64" t="n">
        <v>1</v>
      </c>
      <c r="V65" s="64" t="n">
        <v>1</v>
      </c>
      <c r="W65" s="64" t="n">
        <v>1</v>
      </c>
      <c r="X65" s="64" t="n">
        <v>0</v>
      </c>
      <c r="Y65" s="63"/>
      <c r="Z65" s="65" t="s">
        <v>190</v>
      </c>
      <c r="AA65" s="64" t="n">
        <v>6</v>
      </c>
      <c r="AB65" s="64">
        <f>IFERROR(AA65*T65,"")</f>
        <v>6</v>
      </c>
      <c r="AC65" s="64">
        <f>IFERROR(V65*AA65,"")</f>
        <v>6</v>
      </c>
      <c r="AD65" s="63"/>
      <c r="AE65" s="45"/>
    </row>
    <row r="66" spans="1:31" ht="12.75" customHeight="1">
      <c r="A66" s="63" t="s">
        <v>2</v>
      </c>
      <c r="B66" s="82" t="s">
        <v>104</v>
      </c>
      <c r="C66" s="83" t="s">
        <v>111</v>
      </c>
      <c r="D66" s="63" t="s">
        <v>191</v>
      </c>
      <c r="E66" s="65"/>
      <c r="F66" s="65"/>
      <c r="G66" s="65" t="s">
        <v>383</v>
      </c>
      <c r="H66" s="65" t="s">
        <v>368</v>
      </c>
      <c r="I66" s="65" t="s">
        <v>368</v>
      </c>
      <c r="J66" s="65" t="s">
        <v>185</v>
      </c>
      <c r="K66" s="65" t="s">
        <v>349</v>
      </c>
      <c r="L66" s="65" t="s">
        <v>185</v>
      </c>
      <c r="M66" s="65" t="s">
        <v>175</v>
      </c>
      <c r="N66" s="66" t="s">
        <v>391</v>
      </c>
      <c r="O66" s="66" t="s">
        <v>392</v>
      </c>
      <c r="P66" s="66" t="s">
        <v>393</v>
      </c>
      <c r="Q66" s="67" t="n">
        <v>1</v>
      </c>
      <c r="R66" s="64" t="s">
        <v>179</v>
      </c>
      <c r="S66" s="64" t="n">
        <v>1</v>
      </c>
      <c r="T66" s="64" t="n">
        <v>1</v>
      </c>
      <c r="U66" s="64" t="n">
        <v>1</v>
      </c>
      <c r="V66" s="64" t="n">
        <v>1</v>
      </c>
      <c r="W66" s="64" t="n">
        <v>1</v>
      </c>
      <c r="X66" s="64" t="n">
        <v>1</v>
      </c>
      <c r="Y66" s="63"/>
      <c r="Z66" s="65" t="s">
        <v>190</v>
      </c>
      <c r="AA66" s="64" t="n">
        <v>6</v>
      </c>
      <c r="AB66" s="64">
        <f>IFERROR(AA66*T66,"")</f>
        <v>6</v>
      </c>
      <c r="AC66" s="64">
        <f>IFERROR(V66*AA66,"")</f>
        <v>6</v>
      </c>
      <c r="AD66" s="63"/>
      <c r="AE66" s="45"/>
    </row>
    <row r="67" spans="1:31" ht="25.50" customHeight="1">
      <c r="A67" s="63" t="s">
        <v>2</v>
      </c>
      <c r="B67" s="82" t="s">
        <v>104</v>
      </c>
      <c r="C67" s="83" t="s">
        <v>112</v>
      </c>
      <c r="D67" s="63" t="s">
        <v>191</v>
      </c>
      <c r="E67" s="65"/>
      <c r="F67" s="65"/>
      <c r="G67" s="63" t="s">
        <v>394</v>
      </c>
      <c r="H67" s="63" t="s">
        <v>368</v>
      </c>
      <c r="I67" s="63" t="s">
        <v>368</v>
      </c>
      <c r="J67" s="63" t="s">
        <v>368</v>
      </c>
      <c r="K67" s="65" t="s">
        <v>349</v>
      </c>
      <c r="L67" s="63" t="s">
        <v>185</v>
      </c>
      <c r="M67" s="63" t="s">
        <v>175</v>
      </c>
      <c r="N67" s="66" t="s">
        <v>395</v>
      </c>
      <c r="O67" s="66" t="s">
        <v>396</v>
      </c>
      <c r="P67" s="66" t="s">
        <v>397</v>
      </c>
      <c r="Q67" s="104" t="n">
        <v>1</v>
      </c>
      <c r="R67" s="64" t="s">
        <v>179</v>
      </c>
      <c r="S67" s="64" t="n">
        <v>1</v>
      </c>
      <c r="T67" s="67" t="n">
        <v>1</v>
      </c>
      <c r="U67" s="64" t="n">
        <v>1</v>
      </c>
      <c r="V67" s="64" t="n">
        <v>1</v>
      </c>
      <c r="W67" s="64" t="n">
        <v>1</v>
      </c>
      <c r="X67" s="64" t="n">
        <v>1</v>
      </c>
      <c r="Y67" s="63"/>
      <c r="Z67" s="65" t="s">
        <v>190</v>
      </c>
      <c r="AA67" s="64" t="n">
        <v>6</v>
      </c>
      <c r="AB67" s="64">
        <f>IFERROR(AA67*T67,"")</f>
        <v>6</v>
      </c>
      <c r="AC67" s="64">
        <f>IFERROR(V67*AA67,"")</f>
        <v>6</v>
      </c>
      <c r="AD67" s="63"/>
      <c r="AE67" s="45"/>
    </row>
    <row r="68" spans="1:31">
      <c r="A68" s="63" t="s">
        <v>2</v>
      </c>
      <c r="B68" s="82" t="s">
        <v>113</v>
      </c>
      <c r="C68" s="83" t="s">
        <v>114</v>
      </c>
      <c r="D68" s="63" t="s">
        <v>171</v>
      </c>
      <c r="E68" s="65"/>
      <c r="F68" s="65"/>
      <c r="G68" s="63" t="s">
        <v>172</v>
      </c>
      <c r="H68" s="63" t="s">
        <v>172</v>
      </c>
      <c r="I68" s="63" t="s">
        <v>247</v>
      </c>
      <c r="J68" s="63" t="s">
        <v>398</v>
      </c>
      <c r="K68" s="65" t="s">
        <v>258</v>
      </c>
      <c r="L68" s="63" t="s">
        <v>247</v>
      </c>
      <c r="M68" s="63" t="s">
        <v>175</v>
      </c>
      <c r="N68" s="66" t="s">
        <v>399</v>
      </c>
      <c r="O68" s="66" t="s">
        <v>400</v>
      </c>
      <c r="P68" s="112" t="s">
        <v>401</v>
      </c>
      <c r="Q68" s="67" t="n">
        <v>2</v>
      </c>
      <c r="R68" s="64" t="s">
        <v>179</v>
      </c>
      <c r="S68" s="64" t="n">
        <v>2</v>
      </c>
      <c r="T68" s="67" t="n">
        <v>2</v>
      </c>
      <c r="U68" s="64" t="n">
        <v>2</v>
      </c>
      <c r="V68" s="64" t="n">
        <v>2</v>
      </c>
      <c r="W68" s="64" t="n">
        <v>2</v>
      </c>
      <c r="X68" s="64" t="n">
        <v>2</v>
      </c>
      <c r="Y68" s="63"/>
      <c r="Z68" s="65" t="s">
        <v>402</v>
      </c>
      <c r="AA68" s="64" t="n">
        <v>2</v>
      </c>
      <c r="AB68" s="64">
        <f>IFERROR(AA68*T68,"")</f>
        <v>4</v>
      </c>
      <c r="AC68" s="64">
        <f>IFERROR(V68*AA68,"")</f>
        <v>4</v>
      </c>
      <c r="AD68" s="63"/>
      <c r="AE68" s="45"/>
    </row>
    <row r="69" spans="1:31" ht="12.75" customHeight="1">
      <c r="A69" s="63" t="s">
        <v>2</v>
      </c>
      <c r="B69" s="82" t="s">
        <v>115</v>
      </c>
      <c r="C69" s="83" t="s">
        <v>116</v>
      </c>
      <c r="D69" s="63" t="s">
        <v>181</v>
      </c>
      <c r="E69" s="65"/>
      <c r="F69" s="65"/>
      <c r="G69" s="63" t="s">
        <v>258</v>
      </c>
      <c r="H69" s="63" t="s">
        <v>172</v>
      </c>
      <c r="I69" s="63" t="s">
        <v>258</v>
      </c>
      <c r="J69" s="63" t="s">
        <v>258</v>
      </c>
      <c r="K69" s="65" t="s">
        <v>258</v>
      </c>
      <c r="L69" s="63" t="s">
        <v>247</v>
      </c>
      <c r="M69" s="63" t="s">
        <v>175</v>
      </c>
      <c r="N69" s="65" t="s">
        <v>403</v>
      </c>
      <c r="O69" s="65" t="s">
        <v>404</v>
      </c>
      <c r="P69" s="65" t="s">
        <v>405</v>
      </c>
      <c r="Q69" s="67" t="n">
        <v>1</v>
      </c>
      <c r="R69" s="64" t="s">
        <v>179</v>
      </c>
      <c r="S69" s="64" t="n">
        <v>1</v>
      </c>
      <c r="T69" s="64"/>
      <c r="U69" s="64"/>
      <c r="V69" s="64"/>
      <c r="W69" s="64"/>
      <c r="X69" s="64"/>
      <c r="Y69" s="63"/>
      <c r="Z69" s="65" t="s">
        <v>190</v>
      </c>
      <c r="AA69" s="64" t="n">
        <v>6</v>
      </c>
      <c r="AB69" s="64">
        <f>IFERROR(AA69*T69,"")</f>
        <v>0</v>
      </c>
      <c r="AC69" s="64">
        <f>IFERROR(V69*AA69,"")</f>
        <v>0</v>
      </c>
      <c r="AD69" s="63"/>
      <c r="AE69" s="45"/>
    </row>
    <row r="70" spans="1:31" ht="25.50" customHeight="1">
      <c r="A70" s="63" t="s">
        <v>2</v>
      </c>
      <c r="B70" s="82" t="s">
        <v>117</v>
      </c>
      <c r="C70" s="83" t="s">
        <v>118</v>
      </c>
      <c r="D70" s="63" t="s">
        <v>171</v>
      </c>
      <c r="E70" s="65"/>
      <c r="F70" s="65"/>
      <c r="G70" s="63" t="s">
        <v>406</v>
      </c>
      <c r="H70" s="63" t="s">
        <v>172</v>
      </c>
      <c r="I70" s="63" t="s">
        <v>407</v>
      </c>
      <c r="J70" s="63" t="s">
        <v>172</v>
      </c>
      <c r="K70" s="65" t="s">
        <v>279</v>
      </c>
      <c r="L70" s="63" t="s">
        <v>280</v>
      </c>
      <c r="M70" s="63" t="s">
        <v>175</v>
      </c>
      <c r="N70" s="66" t="s">
        <v>408</v>
      </c>
      <c r="O70" s="66" t="s">
        <v>409</v>
      </c>
      <c r="P70" s="66" t="s">
        <v>410</v>
      </c>
      <c r="Q70" s="67" t="n">
        <v>2</v>
      </c>
      <c r="R70" s="64" t="s">
        <v>179</v>
      </c>
      <c r="S70" s="64" t="n">
        <v>2</v>
      </c>
      <c r="T70" s="67" t="n">
        <v>1</v>
      </c>
      <c r="U70" s="64" t="n">
        <v>1</v>
      </c>
      <c r="V70" s="64" t="n">
        <v>1</v>
      </c>
      <c r="W70" s="64" t="n">
        <v>1</v>
      </c>
      <c r="X70" s="64" t="n">
        <v>1</v>
      </c>
      <c r="Y70" s="63"/>
      <c r="Z70" s="65" t="s">
        <v>228</v>
      </c>
      <c r="AA70" s="64" t="n">
        <v>3.5</v>
      </c>
      <c r="AB70" s="64">
        <f>IFERROR(AA70*T70,"")</f>
        <v>3.5</v>
      </c>
      <c r="AC70" s="64">
        <f>IFERROR(V70*AA70,"")</f>
        <v>3.5</v>
      </c>
      <c r="AD70" s="63"/>
      <c r="AE70" s="45"/>
    </row>
    <row r="71" spans="1:31" ht="25.50" customHeight="1">
      <c r="A71" s="63" t="s">
        <v>2</v>
      </c>
      <c r="B71" s="82" t="s">
        <v>117</v>
      </c>
      <c r="C71" s="83" t="s">
        <v>119</v>
      </c>
      <c r="D71" s="63" t="s">
        <v>171</v>
      </c>
      <c r="E71" s="65"/>
      <c r="F71" s="65"/>
      <c r="G71" s="63" t="s">
        <v>406</v>
      </c>
      <c r="H71" s="63" t="s">
        <v>172</v>
      </c>
      <c r="I71" s="63" t="s">
        <v>407</v>
      </c>
      <c r="J71" s="63" t="s">
        <v>172</v>
      </c>
      <c r="K71" s="65" t="s">
        <v>279</v>
      </c>
      <c r="L71" s="63" t="s">
        <v>280</v>
      </c>
      <c r="M71" s="63" t="s">
        <v>175</v>
      </c>
      <c r="N71" s="66" t="s">
        <v>408</v>
      </c>
      <c r="O71" s="66" t="s">
        <v>409</v>
      </c>
      <c r="P71" s="66" t="s">
        <v>410</v>
      </c>
      <c r="Q71" s="67" t="n">
        <v>2</v>
      </c>
      <c r="R71" s="64" t="s">
        <v>179</v>
      </c>
      <c r="S71" s="64" t="n">
        <v>2</v>
      </c>
      <c r="T71" s="67" t="n">
        <v>1</v>
      </c>
      <c r="U71" s="64" t="n">
        <v>1</v>
      </c>
      <c r="V71" s="64" t="n">
        <v>1</v>
      </c>
      <c r="W71" s="64" t="n">
        <v>1</v>
      </c>
      <c r="X71" s="64" t="n">
        <v>1</v>
      </c>
      <c r="Y71" s="63"/>
      <c r="Z71" s="65" t="s">
        <v>228</v>
      </c>
      <c r="AA71" s="64" t="n">
        <v>3.5</v>
      </c>
      <c r="AB71" s="64">
        <f>IFERROR(AA71*T71,"")</f>
        <v>3.5</v>
      </c>
      <c r="AC71" s="64">
        <f>IFERROR(V71*AA71,"")</f>
        <v>3.5</v>
      </c>
      <c r="AD71" s="63"/>
      <c r="AE71" s="45"/>
    </row>
    <row r="72" spans="1:31" ht="12.75" customHeight="1">
      <c r="A72" s="63" t="s">
        <v>2</v>
      </c>
      <c r="B72" s="82" t="s">
        <v>120</v>
      </c>
      <c r="C72" s="83" t="s">
        <v>121</v>
      </c>
      <c r="D72" s="63" t="s">
        <v>181</v>
      </c>
      <c r="E72" s="65"/>
      <c r="F72" s="65"/>
      <c r="G72" s="63" t="s">
        <v>257</v>
      </c>
      <c r="H72" s="63" t="s">
        <v>223</v>
      </c>
      <c r="I72" s="63" t="s">
        <v>224</v>
      </c>
      <c r="J72" s="63" t="s">
        <v>411</v>
      </c>
      <c r="K72" s="65" t="s">
        <v>412</v>
      </c>
      <c r="L72" s="63" t="s">
        <v>173</v>
      </c>
      <c r="M72" s="63" t="s">
        <v>175</v>
      </c>
      <c r="N72" s="65" t="s">
        <v>413</v>
      </c>
      <c r="O72" s="65" t="s">
        <v>414</v>
      </c>
      <c r="P72" s="65" t="s">
        <v>415</v>
      </c>
      <c r="Q72" s="67" t="n">
        <v>1</v>
      </c>
      <c r="R72" s="64" t="s">
        <v>179</v>
      </c>
      <c r="S72" s="64" t="n">
        <v>1</v>
      </c>
      <c r="T72" s="64" t="n">
        <v>1</v>
      </c>
      <c r="U72" s="64" t="n">
        <v>1</v>
      </c>
      <c r="V72" s="64" t="n">
        <v>1</v>
      </c>
      <c r="W72" s="64"/>
      <c r="X72" s="64"/>
      <c r="Y72" s="63"/>
      <c r="Z72" s="65" t="s">
        <v>228</v>
      </c>
      <c r="AA72" s="64" t="n">
        <v>3.5</v>
      </c>
      <c r="AB72" s="64">
        <f>IFERROR(AA72*T72,"")</f>
        <v>3.5</v>
      </c>
      <c r="AC72" s="64">
        <f>IFERROR(V72*AA72,"")</f>
        <v>3.5</v>
      </c>
      <c r="AD72" s="63"/>
      <c r="AE72" s="45"/>
    </row>
    <row r="73" spans="1:31" s="49" customFormat="1" ht="12.75" customHeight="1">
      <c r="A73" s="65" t="s">
        <v>2</v>
      </c>
      <c r="B73" s="82" t="s">
        <v>120</v>
      </c>
      <c r="C73" s="83" t="s">
        <v>122</v>
      </c>
      <c r="D73" s="65" t="s">
        <v>181</v>
      </c>
      <c r="E73" s="65"/>
      <c r="F73" s="65"/>
      <c r="G73" s="65" t="s">
        <v>257</v>
      </c>
      <c r="H73" s="65" t="s">
        <v>223</v>
      </c>
      <c r="I73" s="65" t="s">
        <v>224</v>
      </c>
      <c r="J73" s="65" t="s">
        <v>411</v>
      </c>
      <c r="K73" s="65" t="s">
        <v>412</v>
      </c>
      <c r="L73" s="65" t="s">
        <v>173</v>
      </c>
      <c r="M73" s="65" t="s">
        <v>175</v>
      </c>
      <c r="N73" s="65" t="s">
        <v>413</v>
      </c>
      <c r="O73" s="65" t="s">
        <v>414</v>
      </c>
      <c r="P73" s="65" t="s">
        <v>415</v>
      </c>
      <c r="Q73" s="67" t="n">
        <v>1</v>
      </c>
      <c r="R73" s="67" t="s">
        <v>179</v>
      </c>
      <c r="S73" s="67" t="n">
        <v>1</v>
      </c>
      <c r="T73" s="67" t="n">
        <v>1</v>
      </c>
      <c r="U73" s="67" t="n">
        <v>1</v>
      </c>
      <c r="V73" s="67" t="n">
        <v>1</v>
      </c>
      <c r="W73" s="67"/>
      <c r="X73" s="67"/>
      <c r="Y73" s="63"/>
      <c r="Z73" s="65" t="s">
        <v>228</v>
      </c>
      <c r="AA73" s="64" t="n">
        <v>3.5</v>
      </c>
      <c r="AB73" s="64">
        <f>IFERROR(AA73*T73,"")</f>
        <v>3.5</v>
      </c>
      <c r="AC73" s="64">
        <f>IFERROR(V73*AA73,"")</f>
        <v>3.5</v>
      </c>
      <c r="AD73" s="65" t="s">
        <v>416</v>
      </c>
      <c r="AE73" s="48"/>
    </row>
    <row r="74" spans="1:31" ht="12.75" customHeight="1">
      <c r="A74" s="63" t="s">
        <v>2</v>
      </c>
      <c r="B74" s="82" t="s">
        <v>123</v>
      </c>
      <c r="C74" s="83" t="s">
        <v>124</v>
      </c>
      <c r="D74" s="63" t="s">
        <v>191</v>
      </c>
      <c r="E74" s="63" t="s">
        <v>191</v>
      </c>
      <c r="F74" s="65" t="s">
        <v>221</v>
      </c>
      <c r="G74" s="63" t="s">
        <v>417</v>
      </c>
      <c r="H74" s="63" t="s">
        <v>418</v>
      </c>
      <c r="I74" s="63" t="s">
        <v>215</v>
      </c>
      <c r="J74" s="63" t="s">
        <v>172</v>
      </c>
      <c r="K74" s="65" t="s">
        <v>215</v>
      </c>
      <c r="L74" s="63" t="s">
        <v>280</v>
      </c>
      <c r="M74" s="63" t="s">
        <v>175</v>
      </c>
      <c r="N74" s="65" t="s">
        <v>419</v>
      </c>
      <c r="O74" s="65" t="s">
        <v>289</v>
      </c>
      <c r="P74" s="107" t="s">
        <v>420</v>
      </c>
      <c r="Q74" s="67" t="n">
        <v>1</v>
      </c>
      <c r="R74" s="64" t="s">
        <v>179</v>
      </c>
      <c r="S74" s="64" t="n">
        <v>1</v>
      </c>
      <c r="T74" s="67" t="n">
        <v>1</v>
      </c>
      <c r="U74" s="64" t="n">
        <v>1</v>
      </c>
      <c r="V74" s="64" t="n">
        <v>1</v>
      </c>
      <c r="W74" s="64" t="n">
        <v>1</v>
      </c>
      <c r="X74" s="64" t="n">
        <v>1</v>
      </c>
      <c r="Y74" s="63"/>
      <c r="Z74" s="65" t="s">
        <v>228</v>
      </c>
      <c r="AA74" s="64" t="n">
        <v>3.5</v>
      </c>
      <c r="AB74" s="64">
        <f>IFERROR(AA74*T74,"")</f>
        <v>3.5</v>
      </c>
      <c r="AC74" s="64">
        <f>IFERROR(V74*AA74,"")</f>
        <v>3.5</v>
      </c>
      <c r="AD74" s="63"/>
      <c r="AE74" s="45"/>
    </row>
    <row r="75" spans="1:31" ht="12.75" customHeight="1">
      <c r="A75" s="63" t="s">
        <v>2</v>
      </c>
      <c r="B75" s="82" t="s">
        <v>125</v>
      </c>
      <c r="C75" s="83" t="s">
        <v>126</v>
      </c>
      <c r="D75" s="93" t="s">
        <v>191</v>
      </c>
      <c r="E75" s="63"/>
      <c r="F75" s="65"/>
      <c r="G75" s="63" t="s">
        <v>421</v>
      </c>
      <c r="H75" s="63" t="s">
        <v>172</v>
      </c>
      <c r="I75" s="63" t="s">
        <v>348</v>
      </c>
      <c r="J75" s="63" t="s">
        <v>172</v>
      </c>
      <c r="K75" s="65" t="s">
        <v>174</v>
      </c>
      <c r="L75" s="63" t="s">
        <v>253</v>
      </c>
      <c r="M75" s="63" t="s">
        <v>175</v>
      </c>
      <c r="N75" s="65" t="s">
        <v>422</v>
      </c>
      <c r="O75" s="65" t="s">
        <v>423</v>
      </c>
      <c r="P75" s="65" t="s">
        <v>424</v>
      </c>
      <c r="Q75" s="67" t="n">
        <v>1</v>
      </c>
      <c r="R75" s="64" t="s">
        <v>179</v>
      </c>
      <c r="S75" s="64" t="n">
        <v>1</v>
      </c>
      <c r="T75" s="67" t="n">
        <v>1</v>
      </c>
      <c r="U75" s="64" t="n">
        <v>1</v>
      </c>
      <c r="V75" s="64" t="n">
        <v>0</v>
      </c>
      <c r="W75" s="64" t="n">
        <v>1</v>
      </c>
      <c r="X75" s="64" t="n">
        <v>0</v>
      </c>
      <c r="Y75" s="63"/>
      <c r="Z75" s="65" t="s">
        <v>180</v>
      </c>
      <c r="AA75" s="64" t="n">
        <v>4</v>
      </c>
      <c r="AB75" s="64">
        <f>IFERROR(AA75*T75,"")</f>
        <v>4</v>
      </c>
      <c r="AC75" s="64">
        <f>IFERROR(V75*AA75,"")</f>
        <v>0</v>
      </c>
      <c r="AD75" s="63"/>
      <c r="AE75" s="45"/>
    </row>
    <row r="76" spans="1:31" ht="12.75" customHeight="1">
      <c r="A76" s="63" t="s">
        <v>2</v>
      </c>
      <c r="B76" s="82" t="s">
        <v>127</v>
      </c>
      <c r="C76" s="83" t="s">
        <v>128</v>
      </c>
      <c r="D76" s="65" t="s">
        <v>181</v>
      </c>
      <c r="E76" s="65"/>
      <c r="F76" s="65"/>
      <c r="G76" s="63" t="s">
        <v>172</v>
      </c>
      <c r="H76" s="63" t="s">
        <v>172</v>
      </c>
      <c r="I76" s="63" t="s">
        <v>278</v>
      </c>
      <c r="J76" s="63" t="s">
        <v>172</v>
      </c>
      <c r="K76" s="65" t="s">
        <v>279</v>
      </c>
      <c r="L76" s="63" t="s">
        <v>280</v>
      </c>
      <c r="M76" s="63" t="s">
        <v>175</v>
      </c>
      <c r="N76" s="65" t="s">
        <v>425</v>
      </c>
      <c r="O76" s="65" t="s">
        <v>426</v>
      </c>
      <c r="P76" s="65" t="s">
        <v>427</v>
      </c>
      <c r="Q76" s="67" t="n">
        <v>1</v>
      </c>
      <c r="R76" s="64" t="s">
        <v>179</v>
      </c>
      <c r="S76" s="64" t="n">
        <v>1</v>
      </c>
      <c r="T76" s="64" t="n">
        <v>1</v>
      </c>
      <c r="U76" s="64" t="n">
        <v>1</v>
      </c>
      <c r="V76" s="64" t="n">
        <v>1</v>
      </c>
      <c r="W76" s="64" t="n">
        <v>0</v>
      </c>
      <c r="X76" s="64" t="n">
        <v>0</v>
      </c>
      <c r="Y76" s="63"/>
      <c r="Z76" s="65" t="s">
        <v>228</v>
      </c>
      <c r="AA76" s="64" t="n">
        <v>3.5</v>
      </c>
      <c r="AB76" s="64">
        <f>IFERROR(AA76*T76,"")</f>
        <v>3.5</v>
      </c>
      <c r="AC76" s="64">
        <f>IFERROR(V76*AA76,"")</f>
        <v>3.5</v>
      </c>
      <c r="AD76" s="63"/>
      <c r="AE76" s="45"/>
    </row>
    <row r="77" spans="1:31" ht="12.75" customHeight="1">
      <c r="A77" s="63" t="s">
        <v>2</v>
      </c>
      <c r="B77" s="82" t="s">
        <v>127</v>
      </c>
      <c r="C77" s="83" t="s">
        <v>129</v>
      </c>
      <c r="D77" s="65" t="s">
        <v>191</v>
      </c>
      <c r="E77" s="65"/>
      <c r="F77" s="65"/>
      <c r="G77" s="63" t="s">
        <v>428</v>
      </c>
      <c r="H77" s="63" t="s">
        <v>172</v>
      </c>
      <c r="I77" s="63" t="s">
        <v>278</v>
      </c>
      <c r="J77" s="63" t="s">
        <v>172</v>
      </c>
      <c r="K77" s="65" t="s">
        <v>279</v>
      </c>
      <c r="L77" s="63" t="s">
        <v>280</v>
      </c>
      <c r="M77" s="63" t="s">
        <v>175</v>
      </c>
      <c r="N77" s="65" t="s">
        <v>429</v>
      </c>
      <c r="O77" s="65" t="s">
        <v>430</v>
      </c>
      <c r="P77" s="65" t="s">
        <v>431</v>
      </c>
      <c r="Q77" s="96" t="n">
        <v>1</v>
      </c>
      <c r="R77" s="64" t="s">
        <v>179</v>
      </c>
      <c r="S77" s="64" t="n">
        <v>1</v>
      </c>
      <c r="T77" s="64" t="n">
        <v>1</v>
      </c>
      <c r="U77" s="64" t="n">
        <v>1</v>
      </c>
      <c r="V77" s="64" t="n">
        <v>1</v>
      </c>
      <c r="W77" s="64" t="n">
        <v>1</v>
      </c>
      <c r="X77" s="64" t="n">
        <v>0</v>
      </c>
      <c r="Y77" s="63"/>
      <c r="Z77" s="65" t="s">
        <v>228</v>
      </c>
      <c r="AA77" s="64" t="n">
        <v>3.5</v>
      </c>
      <c r="AB77" s="64">
        <f>IFERROR(AA77*T77,"")</f>
        <v>3.5</v>
      </c>
      <c r="AC77" s="64">
        <f>IFERROR(V77*AA77,"")</f>
        <v>3.5</v>
      </c>
      <c r="AD77" s="63"/>
      <c r="AE77" s="45"/>
    </row>
    <row r="78" spans="1:31" ht="25.50" customHeight="1">
      <c r="A78" s="63" t="s">
        <v>1</v>
      </c>
      <c r="B78" s="82" t="s">
        <v>130</v>
      </c>
      <c r="C78" s="83" t="s">
        <v>131</v>
      </c>
      <c r="D78" s="63" t="s">
        <v>181</v>
      </c>
      <c r="E78" s="65"/>
      <c r="F78" s="65"/>
      <c r="G78" s="63" t="s">
        <v>223</v>
      </c>
      <c r="H78" s="63" t="s">
        <v>223</v>
      </c>
      <c r="I78" s="63" t="s">
        <v>224</v>
      </c>
      <c r="J78" s="63" t="s">
        <v>172</v>
      </c>
      <c r="K78" s="65" t="s">
        <v>232</v>
      </c>
      <c r="L78" s="63" t="s">
        <v>173</v>
      </c>
      <c r="M78" s="63" t="s">
        <v>186</v>
      </c>
      <c r="N78" s="66" t="s">
        <v>432</v>
      </c>
      <c r="O78" s="66" t="s">
        <v>433</v>
      </c>
      <c r="P78" s="66" t="s">
        <v>434</v>
      </c>
      <c r="Q78" s="67" t="n">
        <v>2</v>
      </c>
      <c r="R78" s="64" t="s">
        <v>179</v>
      </c>
      <c r="S78" s="64" t="n">
        <v>2</v>
      </c>
      <c r="T78" s="64" t="n">
        <v>1</v>
      </c>
      <c r="U78" s="64" t="n">
        <v>1</v>
      </c>
      <c r="V78" s="64" t="n">
        <v>1</v>
      </c>
      <c r="W78" s="64" t="n">
        <v>0</v>
      </c>
      <c r="X78" s="64" t="n">
        <v>0</v>
      </c>
      <c r="Y78" s="63"/>
      <c r="Z78" s="65" t="s">
        <v>402</v>
      </c>
      <c r="AA78" s="64" t="n">
        <v>2</v>
      </c>
      <c r="AB78" s="64">
        <f>IFERROR(AA78*T78,"")</f>
        <v>2</v>
      </c>
      <c r="AC78" s="64">
        <f>IFERROR(V78*AA78,"")</f>
        <v>2</v>
      </c>
      <c r="AD78" s="63"/>
      <c r="AE78" s="45"/>
    </row>
    <row r="79" spans="1:31" ht="12.75" customHeight="1">
      <c r="A79" s="63" t="s">
        <v>2</v>
      </c>
      <c r="B79" s="82" t="s">
        <v>132</v>
      </c>
      <c r="C79" s="83" t="s">
        <v>133</v>
      </c>
      <c r="D79" s="63" t="s">
        <v>171</v>
      </c>
      <c r="E79" s="63" t="s">
        <v>191</v>
      </c>
      <c r="F79" s="65" t="s">
        <v>221</v>
      </c>
      <c r="G79" s="63" t="s">
        <v>435</v>
      </c>
      <c r="H79" s="63" t="s">
        <v>172</v>
      </c>
      <c r="I79" s="63" t="s">
        <v>215</v>
      </c>
      <c r="J79" s="63" t="s">
        <v>172</v>
      </c>
      <c r="K79" s="65" t="s">
        <v>215</v>
      </c>
      <c r="L79" s="63" t="s">
        <v>280</v>
      </c>
      <c r="M79" s="63" t="s">
        <v>175</v>
      </c>
      <c r="N79" s="65" t="s">
        <v>436</v>
      </c>
      <c r="O79" s="65" t="s">
        <v>437</v>
      </c>
      <c r="P79" s="108" t="s">
        <v>438</v>
      </c>
      <c r="Q79" s="67" t="n">
        <v>1</v>
      </c>
      <c r="R79" s="64" t="s">
        <v>179</v>
      </c>
      <c r="S79" s="64" t="n">
        <v>1</v>
      </c>
      <c r="T79" s="64" t="n">
        <v>1</v>
      </c>
      <c r="U79" s="64" t="n">
        <v>1</v>
      </c>
      <c r="V79" s="64" t="n">
        <v>1</v>
      </c>
      <c r="W79" s="64" t="n">
        <v>1</v>
      </c>
      <c r="X79" s="64" t="n">
        <v>1</v>
      </c>
      <c r="Y79" s="63"/>
      <c r="Z79" s="65" t="s">
        <v>402</v>
      </c>
      <c r="AA79" s="64" t="n">
        <v>2</v>
      </c>
      <c r="AB79" s="64">
        <f>IFERROR(AA79*T79,"")</f>
        <v>2</v>
      </c>
      <c r="AC79" s="64">
        <f>IFERROR(V79*AA79,"")</f>
        <v>2</v>
      </c>
      <c r="AD79" s="63"/>
      <c r="AE79" s="45"/>
    </row>
    <row r="80" spans="1:31" ht="25.50" customHeight="1">
      <c r="A80" s="63" t="s">
        <v>2</v>
      </c>
      <c r="B80" s="82" t="s">
        <v>134</v>
      </c>
      <c r="C80" s="83" t="s">
        <v>135</v>
      </c>
      <c r="D80" s="63" t="s">
        <v>181</v>
      </c>
      <c r="E80" s="63"/>
      <c r="F80" s="65"/>
      <c r="G80" s="63" t="s">
        <v>196</v>
      </c>
      <c r="H80" s="63" t="s">
        <v>172</v>
      </c>
      <c r="I80" s="63" t="s">
        <v>196</v>
      </c>
      <c r="J80" s="63" t="s">
        <v>196</v>
      </c>
      <c r="K80" s="65" t="s">
        <v>279</v>
      </c>
      <c r="L80" s="63" t="s">
        <v>197</v>
      </c>
      <c r="M80" s="63" t="s">
        <v>175</v>
      </c>
      <c r="N80" s="66" t="s">
        <v>439</v>
      </c>
      <c r="O80" s="66" t="s">
        <v>440</v>
      </c>
      <c r="P80" s="66" t="s">
        <v>441</v>
      </c>
      <c r="Q80" s="67" t="n">
        <v>2</v>
      </c>
      <c r="R80" s="64" t="s">
        <v>179</v>
      </c>
      <c r="S80" s="64" t="n">
        <v>2</v>
      </c>
      <c r="T80" s="64" t="n">
        <v>1</v>
      </c>
      <c r="U80" s="64" t="n">
        <v>1</v>
      </c>
      <c r="V80" s="64" t="n">
        <v>1</v>
      </c>
      <c r="W80" s="64" t="n">
        <v>0</v>
      </c>
      <c r="X80" s="64" t="n">
        <v>0</v>
      </c>
      <c r="Y80" s="63"/>
      <c r="Z80" s="65" t="s">
        <v>402</v>
      </c>
      <c r="AA80" s="64" t="n">
        <v>2</v>
      </c>
      <c r="AB80" s="64">
        <f>IFERROR(AA80*T80,"")</f>
        <v>2</v>
      </c>
      <c r="AC80" s="64">
        <f>IFERROR(V80*AA80,"")</f>
        <v>2</v>
      </c>
      <c r="AD80" s="63"/>
      <c r="AE80" s="45"/>
    </row>
    <row r="81" spans="1:31" ht="12.75" customHeight="1">
      <c r="A81" s="63" t="s">
        <v>58</v>
      </c>
      <c r="B81" s="82" t="s">
        <v>136</v>
      </c>
      <c r="C81" s="83" t="s">
        <v>137</v>
      </c>
      <c r="D81" s="65" t="s">
        <v>171</v>
      </c>
      <c r="E81" s="65"/>
      <c r="F81" s="65"/>
      <c r="G81" s="63" t="s">
        <v>442</v>
      </c>
      <c r="H81" s="63" t="s">
        <v>172</v>
      </c>
      <c r="I81" s="63" t="s">
        <v>348</v>
      </c>
      <c r="J81" s="63" t="s">
        <v>172</v>
      </c>
      <c r="K81" s="65" t="s">
        <v>269</v>
      </c>
      <c r="L81" s="63" t="s">
        <v>253</v>
      </c>
      <c r="M81" s="63" t="s">
        <v>270</v>
      </c>
      <c r="N81" s="65" t="s">
        <v>443</v>
      </c>
      <c r="O81" s="65" t="s">
        <v>444</v>
      </c>
      <c r="P81" s="65"/>
      <c r="Q81" s="67" t="n">
        <v>1</v>
      </c>
      <c r="R81" s="64" t="s">
        <v>179</v>
      </c>
      <c r="S81" s="64" t="n">
        <v>1</v>
      </c>
      <c r="T81" s="64"/>
      <c r="U81" s="64"/>
      <c r="V81" s="64"/>
      <c r="W81" s="64"/>
      <c r="X81" s="64"/>
      <c r="Y81" s="63"/>
      <c r="Z81" s="65" t="s">
        <v>180</v>
      </c>
      <c r="AA81" s="64" t="n">
        <v>4</v>
      </c>
      <c r="AB81" s="64">
        <f>IFERROR(AA81*T81,"")</f>
        <v>0</v>
      </c>
      <c r="AC81" s="64">
        <f>IFERROR(V81*AA81,"")</f>
        <v>0</v>
      </c>
      <c r="AD81" s="63"/>
      <c r="AE81" s="45"/>
    </row>
    <row r="82" spans="1:31" ht="12.75" customHeight="1">
      <c r="A82" s="63" t="s">
        <v>58</v>
      </c>
      <c r="B82" s="82" t="s">
        <v>136</v>
      </c>
      <c r="C82" s="83" t="s">
        <v>138</v>
      </c>
      <c r="D82" s="65" t="s">
        <v>171</v>
      </c>
      <c r="E82" s="65"/>
      <c r="F82" s="65"/>
      <c r="G82" s="63" t="s">
        <v>363</v>
      </c>
      <c r="H82" s="63" t="s">
        <v>172</v>
      </c>
      <c r="I82" s="63" t="s">
        <v>364</v>
      </c>
      <c r="J82" s="63" t="s">
        <v>306</v>
      </c>
      <c r="K82" s="65" t="s">
        <v>269</v>
      </c>
      <c r="L82" s="63" t="s">
        <v>247</v>
      </c>
      <c r="M82" s="63" t="s">
        <v>270</v>
      </c>
      <c r="N82" s="65" t="s">
        <v>445</v>
      </c>
      <c r="O82" s="65"/>
      <c r="P82" s="65" t="s">
        <v>446</v>
      </c>
      <c r="Q82" s="67" t="n">
        <v>1</v>
      </c>
      <c r="R82" s="64" t="s">
        <v>179</v>
      </c>
      <c r="S82" s="64" t="n">
        <v>1</v>
      </c>
      <c r="T82" s="64"/>
      <c r="U82" s="64"/>
      <c r="V82" s="64"/>
      <c r="W82" s="64"/>
      <c r="X82" s="64"/>
      <c r="Y82" s="63"/>
      <c r="Z82" s="65" t="s">
        <v>180</v>
      </c>
      <c r="AA82" s="64" t="n">
        <v>4</v>
      </c>
      <c r="AB82" s="64">
        <f>IFERROR(AA82*T82,"")</f>
        <v>0</v>
      </c>
      <c r="AC82" s="64">
        <f>IFERROR(V82*AA82,"")</f>
        <v>0</v>
      </c>
      <c r="AD82" s="63"/>
      <c r="AE82" s="45"/>
    </row>
    <row r="83" spans="1:31" ht="12.75" customHeight="1">
      <c r="A83" s="63" t="s">
        <v>58</v>
      </c>
      <c r="B83" s="82" t="s">
        <v>136</v>
      </c>
      <c r="C83" s="83" t="s">
        <v>139</v>
      </c>
      <c r="D83" s="65" t="s">
        <v>171</v>
      </c>
      <c r="E83" s="65"/>
      <c r="F83" s="65"/>
      <c r="G83" s="63" t="s">
        <v>363</v>
      </c>
      <c r="H83" s="63" t="s">
        <v>172</v>
      </c>
      <c r="I83" s="63" t="s">
        <v>364</v>
      </c>
      <c r="J83" s="63" t="s">
        <v>306</v>
      </c>
      <c r="K83" s="65" t="s">
        <v>269</v>
      </c>
      <c r="L83" s="63" t="s">
        <v>247</v>
      </c>
      <c r="M83" s="63" t="s">
        <v>270</v>
      </c>
      <c r="N83" s="65" t="s">
        <v>447</v>
      </c>
      <c r="O83" s="65" t="s">
        <v>149</v>
      </c>
      <c r="P83" s="65" t="s">
        <v>448</v>
      </c>
      <c r="Q83" s="67" t="n">
        <v>1</v>
      </c>
      <c r="R83" s="64" t="s">
        <v>246</v>
      </c>
      <c r="S83" s="64"/>
      <c r="T83" s="64"/>
      <c r="U83" s="64"/>
      <c r="V83" s="64"/>
      <c r="W83" s="64"/>
      <c r="X83" s="64"/>
      <c r="Y83" s="63"/>
      <c r="Z83" s="65" t="s">
        <v>180</v>
      </c>
      <c r="AA83" s="64" t="n">
        <v>4</v>
      </c>
      <c r="AB83" s="64">
        <f>IFERROR(AA83*T83,"")</f>
        <v>0</v>
      </c>
      <c r="AC83" s="64">
        <f>IFERROR(V83*AA83,"")</f>
        <v>0</v>
      </c>
      <c r="AD83" s="63"/>
      <c r="AE83" s="45"/>
    </row>
    <row r="84" spans="1:31" ht="12.75" customHeight="1">
      <c r="A84" s="63" t="s">
        <v>58</v>
      </c>
      <c r="B84" s="82" t="s">
        <v>136</v>
      </c>
      <c r="C84" s="83" t="s">
        <v>140</v>
      </c>
      <c r="D84" s="65" t="s">
        <v>171</v>
      </c>
      <c r="E84" s="65"/>
      <c r="F84" s="65"/>
      <c r="G84" s="63" t="s">
        <v>363</v>
      </c>
      <c r="H84" s="63" t="s">
        <v>172</v>
      </c>
      <c r="I84" s="63" t="s">
        <v>364</v>
      </c>
      <c r="J84" s="63" t="s">
        <v>306</v>
      </c>
      <c r="K84" s="65" t="s">
        <v>269</v>
      </c>
      <c r="L84" s="63" t="s">
        <v>247</v>
      </c>
      <c r="M84" s="63" t="s">
        <v>270</v>
      </c>
      <c r="N84" s="65" t="s">
        <v>449</v>
      </c>
      <c r="O84" s="65" t="s">
        <v>149</v>
      </c>
      <c r="P84" s="65" t="s">
        <v>450</v>
      </c>
      <c r="Q84" s="67" t="n">
        <v>1</v>
      </c>
      <c r="R84" s="64" t="s">
        <v>246</v>
      </c>
      <c r="S84" s="64"/>
      <c r="T84" s="64"/>
      <c r="U84" s="64"/>
      <c r="V84" s="64"/>
      <c r="W84" s="64"/>
      <c r="X84" s="64"/>
      <c r="Y84" s="63"/>
      <c r="Z84" s="65" t="s">
        <v>180</v>
      </c>
      <c r="AA84" s="64" t="n">
        <v>4</v>
      </c>
      <c r="AB84" s="64">
        <f>IFERROR(AA84*T84,"")</f>
        <v>0</v>
      </c>
      <c r="AC84" s="64">
        <f>IFERROR(V84*AA84,"")</f>
        <v>0</v>
      </c>
      <c r="AD84" s="63"/>
      <c r="AE84" s="45"/>
    </row>
    <row r="85" spans="1:31" ht="12.75" customHeight="1">
      <c r="A85" s="63" t="s">
        <v>58</v>
      </c>
      <c r="B85" s="82" t="s">
        <v>136</v>
      </c>
      <c r="C85" s="83" t="s">
        <v>141</v>
      </c>
      <c r="D85" s="63" t="s">
        <v>191</v>
      </c>
      <c r="E85" s="65"/>
      <c r="F85" s="65"/>
      <c r="G85" s="63" t="s">
        <v>451</v>
      </c>
      <c r="H85" s="63" t="s">
        <v>172</v>
      </c>
      <c r="I85" s="63" t="s">
        <v>348</v>
      </c>
      <c r="J85" s="63" t="s">
        <v>172</v>
      </c>
      <c r="K85" s="65" t="s">
        <v>269</v>
      </c>
      <c r="L85" s="63" t="s">
        <v>253</v>
      </c>
      <c r="M85" s="63" t="s">
        <v>270</v>
      </c>
      <c r="N85" s="65" t="s">
        <v>452</v>
      </c>
      <c r="O85" s="65" t="s">
        <v>453</v>
      </c>
      <c r="P85" s="65" t="s">
        <v>454</v>
      </c>
      <c r="Q85" s="67" t="n">
        <v>1</v>
      </c>
      <c r="R85" s="64" t="s">
        <v>179</v>
      </c>
      <c r="S85" s="64" t="n">
        <v>1</v>
      </c>
      <c r="T85" s="64"/>
      <c r="U85" s="64"/>
      <c r="V85" s="64"/>
      <c r="W85" s="64"/>
      <c r="X85" s="64"/>
      <c r="Y85" s="63"/>
      <c r="Z85" s="65" t="s">
        <v>180</v>
      </c>
      <c r="AA85" s="64" t="n">
        <v>4</v>
      </c>
      <c r="AB85" s="64">
        <f>IFERROR(AA85*T85,"")</f>
        <v>0</v>
      </c>
      <c r="AC85" s="64">
        <f>IFERROR(V85*AA85,"")</f>
        <v>0</v>
      </c>
      <c r="AD85" s="63"/>
      <c r="AE85" s="45"/>
    </row>
    <row r="86" spans="1:17" ht="41.25" customHeight="1">
      <c r="A86" s="46"/>
      <c r="Q86" s="50">
        <f>SUM(Q2:Q85)</f>
        <v>88</v>
      </c>
    </row>
    <row r="87" spans="1:29" ht="33.75" customHeight="1">
      <c r="A87" s="46"/>
      <c r="Q87" s="51">
        <f>SUBTOTAL(9,Q2:Q85)</f>
        <v>88</v>
      </c>
      <c r="R87" s="50">
        <f>COUNTIF(R2:R85,"y")</f>
        <v>69</v>
      </c>
      <c r="S87" s="51">
        <f>SUBTOTAL(9,S2:S85)</f>
        <v>85</v>
      </c>
      <c r="T87" s="51">
        <f>SUBTOTAL(9,T2:T85)</f>
        <v>60</v>
      </c>
      <c r="U87" s="51">
        <f>SUBTOTAL(9,U2:U85)</f>
        <v>60</v>
      </c>
      <c r="V87" s="51">
        <f>SUBTOTAL(9,V2:V85)</f>
        <v>58</v>
      </c>
      <c r="W87" s="51">
        <f>SUBTOTAL(9,W2:W85)</f>
        <v>48</v>
      </c>
      <c r="X87" s="51">
        <f>SUBTOTAL(9,X2:X85)</f>
        <v>43</v>
      </c>
      <c r="AB87" s="51">
        <f>SUBTOTAL(9,AB2:AB85)</f>
        <v>310</v>
      </c>
      <c r="AC87" s="51">
        <f>SUBTOTAL(9,AC2:AC85)</f>
        <v>300</v>
      </c>
    </row>
    <row r="88" spans="1:29" ht="39.75" customHeight="1">
      <c r="A88" s="46"/>
      <c r="S88" s="52">
        <f>IFERROR(S87/Q87,"NA")</f>
        <v>0.965909090909091006</v>
      </c>
      <c r="T88" s="52">
        <f>IFERROR(T87/Q87,"NA")</f>
        <v>0.681818181818182012</v>
      </c>
      <c r="U88" s="52">
        <f>IFERROR(U87/T87,"NA")</f>
        <v>1</v>
      </c>
      <c r="V88" s="54">
        <f>IFERROR(V87/U87,"NA")</f>
        <v>0.966666666666666963</v>
      </c>
      <c r="W88" s="53"/>
      <c r="X88" s="54">
        <f>IFERROR(X87/W87,"NA")</f>
        <v>0.895833333333334103</v>
      </c>
      <c r="AC88" s="54">
        <f>IFERROR(AC87/AB87,"NA")</f>
        <v>0.967741935483870996</v>
      </c>
    </row>
    <row r="89" spans="22:22">
      <c r="V89" s="61"/>
    </row>
    <row r="90" spans="22:22">
      <c r="V90" s="61"/>
    </row>
  </sheetData>
  <hyperlinks>
    <hyperlink ref="P2" r:id="rId1"/>
    <hyperlink ref="P33" r:id="rId2"/>
    <hyperlink ref="P37" r:id="rId2"/>
    <hyperlink ref="P44" r:id="rId3"/>
    <hyperlink ref="P45" r:id="rId4"/>
    <hyperlink ref="P46" r:id="rId4"/>
    <hyperlink ref="P65" r:id="rId5"/>
    <hyperlink ref="P68" r:id="rId6"/>
    <hyperlink ref="P74" r:id="rId7"/>
    <hyperlink ref="P79" r:id="rId8"/>
  </hyperlinks>
  <printOptions>
    <extLst>
      <ext uri="smNativeData">
        <pm:pageFlags xmlns:pm="smNativeData" id="1580793424" printRowHead="0" printColHead="0" printHeadLine="0" printFootLine="0" autoHeightHeader="0" autoHeightFooter="0" fitToPageBoth="0"/>
      </ext>
    </extLst>
  </printOptions>
  <pageMargins left="0.700000" right="0.700000" top="0.750000" bottom="0.750000" header="0.300000" footer="0.300000"/>
  <pageSetup paperSize="1" fitToWidth="0" fitToHeight="1"/>
  <headerFooter>
    <extLst>
      <ext uri="smNativeData">
        <pm:header xmlns:pm="smNativeData" id="1580793424" l="56" r="56" t="56" b="56" borderId="0" fillId="0" vertical="0"/>
        <pm:footer xmlns:pm="smNativeData" id="1580793424" l="56" r="56" t="56" b="56" borderId="0" fillId="0" vertical="2"/>
      </ext>
    </extLst>
  </headerFooter>
  <legacyDrawing r:id="rId10"/>
  <extLst>
    <ext uri="smNativeData">
      <pm:sheetPrefs xmlns:pm="smNativeData" day="1580793424"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sheetPr filterMode="1"/>
  <dimension ref="A1:AP53"/>
  <sheetViews>
    <sheetView tabSelected="1" view="normal" topLeftCell="AO1" workbookViewId="0">
      <selection activeCell="AO4" sqref="AO4"/>
    </sheetView>
  </sheetViews>
  <sheetFormatPr defaultRowHeight="15.40"/>
  <cols>
    <col min="1" max="1" width="16.392857" customWidth="1"/>
    <col min="2" max="2" width="13.544643" customWidth="1"/>
    <col min="3" max="4" width="17.500000" customWidth="1"/>
    <col min="5" max="5" width="14.303571" customWidth="1"/>
    <col min="6" max="6" width="15.964286" customWidth="1"/>
    <col min="7" max="7" width="12.892857" customWidth="1"/>
    <col min="8" max="8" width="12.785714" customWidth="1"/>
    <col min="9" max="9" width="16.375000" customWidth="1"/>
    <col min="10" max="10" width="40.196429" customWidth="1"/>
    <col min="11" max="11" width="30.705357" customWidth="1"/>
    <col min="12" max="12" width="34.919643" customWidth="1"/>
    <col min="13" max="13" width="48.410714" customWidth="1"/>
    <col min="14" max="14" width="49.366071" customWidth="1"/>
    <col min="15" max="15" width="24.339286" customWidth="1"/>
    <col min="16" max="16" width="29.107143" customWidth="1"/>
    <col min="17" max="17" width="267.857143" customWidth="1"/>
    <col min="18" max="18" width="43.160714" customWidth="1"/>
    <col min="19" max="19" width="267.857143" customWidth="1"/>
    <col min="20" max="20" width="45.500000" customWidth="1"/>
    <col min="21" max="21" width="267.857143" customWidth="1"/>
    <col min="22" max="22" width="83.366071" customWidth="1"/>
    <col min="23" max="23" width="226.053571" customWidth="1"/>
    <col min="24" max="24" width="68.392857" customWidth="1"/>
    <col min="25" max="25" width="267.857143" customWidth="1"/>
    <col min="26" max="26" width="69.214286" customWidth="1"/>
    <col min="27" max="27" width="77.142857" customWidth="1" style="115"/>
    <col min="28" max="28" width="64.928571" customWidth="1"/>
    <col min="29" max="29" width="77.142857" customWidth="1" style="115"/>
    <col min="30" max="30" width="25.830357" customWidth="1"/>
    <col min="31" max="31" width="77.142857" customWidth="1" style="115"/>
    <col min="32" max="32" width="52.812500" customWidth="1"/>
    <col min="33" max="33" width="267.857143" customWidth="1"/>
    <col min="34" max="34" width="37.410714" customWidth="1"/>
    <col min="35" max="35" width="77.142857" customWidth="1" style="115"/>
    <col min="36" max="36" width="32.625000" customWidth="1"/>
    <col min="37" max="37" width="77.142857" customWidth="1" style="115"/>
    <col min="38" max="38" width="23.910714" customWidth="1"/>
    <col min="39" max="41" width="77.142857" customWidth="1" style="115"/>
    <col min="42" max="42" width="26.928571" customWidth="1"/>
    <col min="43" max="16384" width="10.000000" customWidth="1"/>
  </cols>
  <sheetData>
    <row r="1" spans="1:42">
      <c r="A1" s="80" t="s">
        <v>455</v>
      </c>
      <c r="B1" s="80" t="s">
        <v>456</v>
      </c>
      <c r="C1" s="80" t="s">
        <v>457</v>
      </c>
      <c r="D1" s="80" t="s">
        <v>458</v>
      </c>
      <c r="E1" s="80" t="s">
        <v>459</v>
      </c>
      <c r="F1" s="80" t="s">
        <v>460</v>
      </c>
      <c r="G1" s="80" t="s">
        <v>461</v>
      </c>
      <c r="H1" s="80" t="s">
        <v>462</v>
      </c>
      <c r="I1" s="80" t="s">
        <v>463</v>
      </c>
      <c r="J1" s="80" t="s">
        <v>145</v>
      </c>
      <c r="K1" s="80" t="s">
        <v>464</v>
      </c>
      <c r="L1" s="80" t="s">
        <v>465</v>
      </c>
      <c r="M1" s="80" t="s">
        <v>466</v>
      </c>
      <c r="N1" s="80" t="s">
        <v>467</v>
      </c>
      <c r="O1" s="80" t="s">
        <v>468</v>
      </c>
      <c r="P1" s="80" t="s">
        <v>469</v>
      </c>
      <c r="Q1" s="80"/>
      <c r="R1" s="80" t="s">
        <v>470</v>
      </c>
      <c r="S1" s="80"/>
      <c r="T1" s="80" t="s">
        <v>471</v>
      </c>
      <c r="U1" s="80"/>
      <c r="V1" s="80" t="s">
        <v>472</v>
      </c>
      <c r="W1" s="80"/>
      <c r="X1" s="80" t="s">
        <v>473</v>
      </c>
      <c r="Y1" s="80"/>
      <c r="Z1" s="80" t="s">
        <v>474</v>
      </c>
      <c r="AA1" s="116"/>
      <c r="AB1" s="80" t="s">
        <v>475</v>
      </c>
      <c r="AC1" s="116"/>
      <c r="AD1" s="80" t="s">
        <v>476</v>
      </c>
      <c r="AE1" s="116"/>
      <c r="AF1" s="80" t="s">
        <v>477</v>
      </c>
      <c r="AG1" s="80"/>
      <c r="AH1" s="80" t="s">
        <v>478</v>
      </c>
      <c r="AI1" s="116"/>
      <c r="AJ1" s="80" t="s">
        <v>479</v>
      </c>
      <c r="AK1" s="116"/>
      <c r="AL1" s="80" t="s">
        <v>480</v>
      </c>
      <c r="AM1" s="116"/>
      <c r="AN1" s="116" t="s">
        <v>481</v>
      </c>
      <c r="AO1" s="116" t="s">
        <v>482</v>
      </c>
      <c r="AP1" s="80" t="s">
        <v>483</v>
      </c>
    </row>
    <row r="2" spans="1:42">
      <c r="A2" t="n">
        <v>5641651696</v>
      </c>
      <c r="B2" t="n">
        <v>81234892</v>
      </c>
      <c r="C2" s="81" t="n">
        <v>43848.0408449074093</v>
      </c>
      <c r="D2" s="81" t="n">
        <v>43848.1405555555539</v>
      </c>
      <c r="E2" t="s">
        <v>484</v>
      </c>
      <c r="J2" t="s">
        <v>53</v>
      </c>
      <c r="K2" t="s">
        <v>485</v>
      </c>
      <c r="L2" t="s">
        <v>486</v>
      </c>
      <c r="M2" t="s">
        <v>487</v>
      </c>
      <c r="N2" t="n">
        <v>10</v>
      </c>
      <c r="O2" t="s">
        <v>488</v>
      </c>
      <c r="P2" t="s">
        <v>489</v>
      </c>
      <c r="R2" t="s">
        <v>489</v>
      </c>
      <c r="T2" t="s">
        <v>489</v>
      </c>
      <c r="V2" t="s">
        <v>489</v>
      </c>
      <c r="X2" t="s">
        <v>489</v>
      </c>
      <c r="Z2" t="s">
        <v>489</v>
      </c>
      <c r="AB2" t="s">
        <v>489</v>
      </c>
      <c r="AD2" t="s">
        <v>489</v>
      </c>
      <c r="AF2" t="s">
        <v>489</v>
      </c>
      <c r="AH2" t="s">
        <v>490</v>
      </c>
      <c r="AJ2" t="s">
        <v>489</v>
      </c>
      <c r="AL2" t="s">
        <v>489</v>
      </c>
      <c r="AN2" s="115" t="s">
        <v>491</v>
      </c>
      <c r="AP2" t="s">
        <v>489</v>
      </c>
    </row>
    <row r="3" spans="1:42">
      <c r="A3" t="n">
        <v>5638460999</v>
      </c>
      <c r="B3" t="n">
        <v>81234892</v>
      </c>
      <c r="C3" s="81" t="n">
        <v>43823.2043055555623</v>
      </c>
      <c r="D3" s="81" t="n">
        <v>43823.2199652777781</v>
      </c>
      <c r="E3" t="s">
        <v>492</v>
      </c>
      <c r="J3" t="s">
        <v>38</v>
      </c>
      <c r="K3" t="s">
        <v>493</v>
      </c>
      <c r="L3" t="s">
        <v>494</v>
      </c>
      <c r="M3" t="s">
        <v>495</v>
      </c>
      <c r="N3" t="n">
        <v>24</v>
      </c>
      <c r="O3" t="s">
        <v>496</v>
      </c>
      <c r="P3" t="s">
        <v>497</v>
      </c>
      <c r="Q3" t="s">
        <v>498</v>
      </c>
      <c r="R3" t="s">
        <v>497</v>
      </c>
      <c r="S3" t="s">
        <v>499</v>
      </c>
      <c r="T3" t="s">
        <v>489</v>
      </c>
      <c r="U3" t="s">
        <v>500</v>
      </c>
      <c r="V3" t="s">
        <v>497</v>
      </c>
      <c r="W3" t="s">
        <v>501</v>
      </c>
      <c r="X3" t="s">
        <v>489</v>
      </c>
      <c r="Y3" t="s">
        <v>502</v>
      </c>
      <c r="Z3" t="s">
        <v>497</v>
      </c>
      <c r="AA3" s="115" t="s">
        <v>503</v>
      </c>
      <c r="AB3" t="s">
        <v>497</v>
      </c>
      <c r="AC3" s="115" t="s">
        <v>504</v>
      </c>
      <c r="AD3" t="s">
        <v>497</v>
      </c>
      <c r="AE3" s="115" t="s">
        <v>505</v>
      </c>
      <c r="AF3" t="s">
        <v>497</v>
      </c>
      <c r="AG3" t="s">
        <v>506</v>
      </c>
      <c r="AH3" t="s">
        <v>489</v>
      </c>
      <c r="AI3" s="115" t="s">
        <v>507</v>
      </c>
      <c r="AJ3" t="s">
        <v>497</v>
      </c>
      <c r="AL3" t="s">
        <v>497</v>
      </c>
      <c r="AM3" s="115" t="s">
        <v>508</v>
      </c>
      <c r="AN3" s="115" t="s">
        <v>509</v>
      </c>
      <c r="AO3" s="115" t="s">
        <v>510</v>
      </c>
      <c r="AP3" t="s">
        <v>497</v>
      </c>
    </row>
    <row r="4" spans="1:42" s="56" customFormat="1">
      <c r="A4" s="56" t="n">
        <v>5637970275</v>
      </c>
      <c r="B4" s="56" t="n">
        <v>81234892</v>
      </c>
      <c r="C4" s="97" t="n">
        <v>43818.9232291666558</v>
      </c>
      <c r="D4" s="97" t="n">
        <v>43818.9307523148163</v>
      </c>
      <c r="E4" s="56" t="s">
        <v>511</v>
      </c>
      <c r="J4" s="56" t="s">
        <v>512</v>
      </c>
      <c r="K4" s="56" t="s">
        <v>513</v>
      </c>
      <c r="L4" s="56" t="s">
        <v>79</v>
      </c>
      <c r="M4" s="56" t="s">
        <v>514</v>
      </c>
      <c r="N4" s="56" t="n">
        <v>42</v>
      </c>
      <c r="O4" s="56" t="s">
        <v>488</v>
      </c>
      <c r="P4" s="56" t="s">
        <v>497</v>
      </c>
      <c r="R4" s="56" t="s">
        <v>497</v>
      </c>
      <c r="S4" s="56" t="s">
        <v>515</v>
      </c>
      <c r="T4" s="56" t="s">
        <v>490</v>
      </c>
      <c r="U4" s="56" t="s">
        <v>516</v>
      </c>
      <c r="V4" s="56" t="s">
        <v>489</v>
      </c>
      <c r="X4" s="56" t="s">
        <v>489</v>
      </c>
      <c r="Z4" s="98" t="s">
        <v>490</v>
      </c>
      <c r="AA4" s="117" t="s">
        <v>517</v>
      </c>
      <c r="AB4" s="56" t="s">
        <v>489</v>
      </c>
      <c r="AC4" s="117"/>
      <c r="AD4" s="56" t="s">
        <v>497</v>
      </c>
      <c r="AE4" s="117"/>
      <c r="AF4" s="56" t="s">
        <v>489</v>
      </c>
      <c r="AH4" s="56" t="s">
        <v>489</v>
      </c>
      <c r="AI4" s="117"/>
      <c r="AJ4" s="56" t="s">
        <v>489</v>
      </c>
      <c r="AK4" s="117"/>
      <c r="AL4" s="56" t="s">
        <v>489</v>
      </c>
      <c r="AM4" s="117" t="s">
        <v>518</v>
      </c>
      <c r="AN4" s="117" t="s">
        <v>519</v>
      </c>
      <c r="AO4" s="117" t="s">
        <v>520</v>
      </c>
      <c r="AP4" s="56" t="s">
        <v>489</v>
      </c>
    </row>
    <row r="5" spans="1:42">
      <c r="A5" t="n">
        <v>5637206968</v>
      </c>
      <c r="B5" t="n">
        <v>81234892</v>
      </c>
      <c r="C5" s="81" t="n">
        <v>43813.1007986111217</v>
      </c>
      <c r="D5" s="81" t="n">
        <v>43813.1023842592622</v>
      </c>
      <c r="E5" t="s">
        <v>521</v>
      </c>
      <c r="J5" t="s">
        <v>133</v>
      </c>
      <c r="K5" t="s">
        <v>436</v>
      </c>
      <c r="L5" t="s">
        <v>132</v>
      </c>
      <c r="M5" t="s">
        <v>437</v>
      </c>
      <c r="N5" t="n">
        <v>4</v>
      </c>
      <c r="O5" t="s">
        <v>496</v>
      </c>
      <c r="P5" t="s">
        <v>497</v>
      </c>
      <c r="R5" t="s">
        <v>497</v>
      </c>
      <c r="T5" t="s">
        <v>497</v>
      </c>
      <c r="V5" t="s">
        <v>489</v>
      </c>
      <c r="X5" t="s">
        <v>489</v>
      </c>
      <c r="Z5" t="s">
        <v>489</v>
      </c>
      <c r="AB5" t="s">
        <v>489</v>
      </c>
      <c r="AD5" t="s">
        <v>497</v>
      </c>
      <c r="AF5" t="s">
        <v>497</v>
      </c>
      <c r="AH5" t="s">
        <v>489</v>
      </c>
      <c r="AJ5" t="s">
        <v>489</v>
      </c>
      <c r="AL5" t="s">
        <v>497</v>
      </c>
      <c r="AP5" t="s">
        <v>489</v>
      </c>
    </row>
    <row r="6" spans="1:42">
      <c r="A6" t="n">
        <v>5637166424</v>
      </c>
      <c r="B6" t="n">
        <v>81234892</v>
      </c>
      <c r="C6" s="81" t="n">
        <v>43812.9151736111089</v>
      </c>
      <c r="D6" s="81" t="n">
        <v>43812.9170370370412</v>
      </c>
      <c r="E6" t="s">
        <v>522</v>
      </c>
      <c r="J6" t="s">
        <v>93</v>
      </c>
      <c r="K6" t="s">
        <v>523</v>
      </c>
      <c r="L6" t="s">
        <v>92</v>
      </c>
      <c r="M6" t="s">
        <v>524</v>
      </c>
      <c r="N6" t="n">
        <v>60</v>
      </c>
      <c r="O6" t="s">
        <v>525</v>
      </c>
      <c r="P6" t="s">
        <v>489</v>
      </c>
      <c r="R6" t="s">
        <v>489</v>
      </c>
      <c r="T6" t="s">
        <v>489</v>
      </c>
      <c r="V6" t="s">
        <v>489</v>
      </c>
      <c r="X6" t="s">
        <v>489</v>
      </c>
      <c r="Z6" t="s">
        <v>489</v>
      </c>
      <c r="AA6" s="115" t="s">
        <v>526</v>
      </c>
      <c r="AB6" t="s">
        <v>489</v>
      </c>
      <c r="AD6" t="s">
        <v>489</v>
      </c>
      <c r="AF6" t="s">
        <v>489</v>
      </c>
      <c r="AH6" t="s">
        <v>489</v>
      </c>
      <c r="AJ6" t="s">
        <v>489</v>
      </c>
      <c r="AL6" t="s">
        <v>489</v>
      </c>
      <c r="AM6" s="115" t="s">
        <v>527</v>
      </c>
      <c r="AP6" t="s">
        <v>489</v>
      </c>
    </row>
    <row r="7" spans="1:42">
      <c r="A7" t="n">
        <v>5637166424</v>
      </c>
      <c r="B7" t="n">
        <v>81234892</v>
      </c>
      <c r="C7" s="81" t="n">
        <v>43812.9151736111089</v>
      </c>
      <c r="D7" s="81" t="n">
        <v>43812.9170370370412</v>
      </c>
      <c r="E7" t="s">
        <v>522</v>
      </c>
      <c r="J7" t="s">
        <v>94</v>
      </c>
      <c r="K7" t="s">
        <v>523</v>
      </c>
      <c r="L7" t="s">
        <v>92</v>
      </c>
      <c r="M7" t="s">
        <v>524</v>
      </c>
      <c r="N7" t="n">
        <v>60</v>
      </c>
      <c r="O7" t="s">
        <v>525</v>
      </c>
      <c r="P7" t="s">
        <v>489</v>
      </c>
      <c r="R7" t="s">
        <v>489</v>
      </c>
      <c r="T7" t="s">
        <v>489</v>
      </c>
      <c r="V7" t="s">
        <v>489</v>
      </c>
      <c r="X7" t="s">
        <v>489</v>
      </c>
      <c r="Z7" t="s">
        <v>489</v>
      </c>
      <c r="AA7" s="115" t="s">
        <v>526</v>
      </c>
      <c r="AB7" t="s">
        <v>489</v>
      </c>
      <c r="AD7" t="s">
        <v>489</v>
      </c>
      <c r="AF7" t="s">
        <v>489</v>
      </c>
      <c r="AH7" t="s">
        <v>489</v>
      </c>
      <c r="AJ7" t="s">
        <v>489</v>
      </c>
      <c r="AL7" t="s">
        <v>489</v>
      </c>
      <c r="AM7" s="115" t="s">
        <v>527</v>
      </c>
      <c r="AP7" t="s">
        <v>489</v>
      </c>
    </row>
    <row r="8" spans="1:42">
      <c r="A8" t="n">
        <v>5637166424</v>
      </c>
      <c r="B8" t="n">
        <v>81234892</v>
      </c>
      <c r="C8" s="81" t="n">
        <v>43812.9151736111089</v>
      </c>
      <c r="D8" s="81" t="n">
        <v>43812.9170370370412</v>
      </c>
      <c r="E8" t="s">
        <v>522</v>
      </c>
      <c r="J8" t="s">
        <v>95</v>
      </c>
      <c r="K8" t="s">
        <v>523</v>
      </c>
      <c r="L8" t="s">
        <v>92</v>
      </c>
      <c r="M8" t="s">
        <v>524</v>
      </c>
      <c r="N8" t="n">
        <v>60</v>
      </c>
      <c r="O8" t="s">
        <v>525</v>
      </c>
      <c r="P8" t="s">
        <v>489</v>
      </c>
      <c r="R8" t="s">
        <v>489</v>
      </c>
      <c r="T8" t="s">
        <v>489</v>
      </c>
      <c r="V8" t="s">
        <v>489</v>
      </c>
      <c r="X8" t="s">
        <v>489</v>
      </c>
      <c r="Z8" t="s">
        <v>489</v>
      </c>
      <c r="AA8" s="115" t="s">
        <v>526</v>
      </c>
      <c r="AB8" t="s">
        <v>489</v>
      </c>
      <c r="AD8" t="s">
        <v>489</v>
      </c>
      <c r="AF8" t="s">
        <v>489</v>
      </c>
      <c r="AH8" t="s">
        <v>489</v>
      </c>
      <c r="AJ8" t="s">
        <v>489</v>
      </c>
      <c r="AL8" t="s">
        <v>489</v>
      </c>
      <c r="AM8" s="115" t="s">
        <v>527</v>
      </c>
      <c r="AP8" t="s">
        <v>489</v>
      </c>
    </row>
    <row r="9" spans="1:42">
      <c r="A9" t="n">
        <v>5637166424</v>
      </c>
      <c r="B9" t="n">
        <v>81234892</v>
      </c>
      <c r="C9" s="81" t="n">
        <v>43812.9151736111089</v>
      </c>
      <c r="D9" s="81" t="n">
        <v>43812.9170370370412</v>
      </c>
      <c r="E9" t="s">
        <v>522</v>
      </c>
      <c r="J9" t="s">
        <v>97</v>
      </c>
      <c r="K9" t="s">
        <v>523</v>
      </c>
      <c r="L9" t="s">
        <v>92</v>
      </c>
      <c r="M9" t="s">
        <v>524</v>
      </c>
      <c r="N9" t="n">
        <v>60</v>
      </c>
      <c r="O9" t="s">
        <v>525</v>
      </c>
      <c r="P9" t="s">
        <v>489</v>
      </c>
      <c r="R9" t="s">
        <v>489</v>
      </c>
      <c r="T9" t="s">
        <v>489</v>
      </c>
      <c r="V9" t="s">
        <v>489</v>
      </c>
      <c r="X9" t="s">
        <v>489</v>
      </c>
      <c r="Z9" t="s">
        <v>489</v>
      </c>
      <c r="AA9" s="115" t="s">
        <v>526</v>
      </c>
      <c r="AB9" t="s">
        <v>489</v>
      </c>
      <c r="AD9" t="s">
        <v>489</v>
      </c>
      <c r="AF9" t="s">
        <v>489</v>
      </c>
      <c r="AH9" t="s">
        <v>489</v>
      </c>
      <c r="AJ9" t="s">
        <v>489</v>
      </c>
      <c r="AL9" t="s">
        <v>489</v>
      </c>
      <c r="AM9" s="115" t="s">
        <v>527</v>
      </c>
      <c r="AP9" t="s">
        <v>489</v>
      </c>
    </row>
    <row r="10" spans="1:42">
      <c r="A10" t="n">
        <v>5637166424</v>
      </c>
      <c r="B10" t="n">
        <v>81234892</v>
      </c>
      <c r="C10" s="81" t="n">
        <v>43812.9151736111089</v>
      </c>
      <c r="D10" s="81" t="n">
        <v>43812.9170370370412</v>
      </c>
      <c r="E10" t="s">
        <v>522</v>
      </c>
      <c r="J10" t="s">
        <v>98</v>
      </c>
      <c r="K10" t="s">
        <v>523</v>
      </c>
      <c r="L10" t="s">
        <v>92</v>
      </c>
      <c r="M10" t="s">
        <v>524</v>
      </c>
      <c r="N10" t="n">
        <v>60</v>
      </c>
      <c r="O10" t="s">
        <v>525</v>
      </c>
      <c r="P10" t="s">
        <v>489</v>
      </c>
      <c r="R10" t="s">
        <v>489</v>
      </c>
      <c r="T10" t="s">
        <v>489</v>
      </c>
      <c r="V10" t="s">
        <v>489</v>
      </c>
      <c r="X10" t="s">
        <v>489</v>
      </c>
      <c r="Z10" t="s">
        <v>489</v>
      </c>
      <c r="AA10" s="115" t="s">
        <v>526</v>
      </c>
      <c r="AB10" t="s">
        <v>489</v>
      </c>
      <c r="AD10" t="s">
        <v>489</v>
      </c>
      <c r="AF10" t="s">
        <v>489</v>
      </c>
      <c r="AH10" t="s">
        <v>489</v>
      </c>
      <c r="AJ10" t="s">
        <v>489</v>
      </c>
      <c r="AL10" t="s">
        <v>489</v>
      </c>
      <c r="AM10" s="115" t="s">
        <v>527</v>
      </c>
      <c r="AP10" t="s">
        <v>489</v>
      </c>
    </row>
    <row r="11" spans="1:42">
      <c r="A11" t="n">
        <v>5637166424</v>
      </c>
      <c r="B11" t="n">
        <v>81234892</v>
      </c>
      <c r="C11" s="81" t="n">
        <v>43812.9151736111089</v>
      </c>
      <c r="D11" s="81" t="n">
        <v>43812.9170370370412</v>
      </c>
      <c r="E11" t="s">
        <v>522</v>
      </c>
      <c r="J11" t="s">
        <v>96</v>
      </c>
      <c r="K11" t="s">
        <v>523</v>
      </c>
      <c r="L11" t="s">
        <v>92</v>
      </c>
      <c r="M11" t="s">
        <v>524</v>
      </c>
      <c r="N11" t="n">
        <v>60</v>
      </c>
      <c r="O11" t="s">
        <v>525</v>
      </c>
      <c r="P11" t="s">
        <v>489</v>
      </c>
      <c r="R11" t="s">
        <v>489</v>
      </c>
      <c r="T11" t="s">
        <v>489</v>
      </c>
      <c r="V11" t="s">
        <v>489</v>
      </c>
      <c r="X11" t="s">
        <v>489</v>
      </c>
      <c r="Z11" t="s">
        <v>489</v>
      </c>
      <c r="AA11" s="115" t="s">
        <v>526</v>
      </c>
      <c r="AB11" t="s">
        <v>489</v>
      </c>
      <c r="AD11" t="s">
        <v>489</v>
      </c>
      <c r="AF11" t="s">
        <v>489</v>
      </c>
      <c r="AH11" t="s">
        <v>489</v>
      </c>
      <c r="AJ11" t="s">
        <v>489</v>
      </c>
      <c r="AL11" t="s">
        <v>489</v>
      </c>
      <c r="AM11" s="115" t="s">
        <v>527</v>
      </c>
      <c r="AP11" t="s">
        <v>489</v>
      </c>
    </row>
    <row r="12" spans="1:42">
      <c r="A12" t="n">
        <v>5637166424</v>
      </c>
      <c r="B12" t="n">
        <v>81234892</v>
      </c>
      <c r="C12" s="81" t="n">
        <v>43812.9151736111089</v>
      </c>
      <c r="D12" s="81" t="n">
        <v>43812.9170370370412</v>
      </c>
      <c r="E12" t="s">
        <v>522</v>
      </c>
      <c r="J12" t="s">
        <v>100</v>
      </c>
      <c r="K12" t="s">
        <v>523</v>
      </c>
      <c r="L12" t="s">
        <v>92</v>
      </c>
      <c r="M12" t="s">
        <v>524</v>
      </c>
      <c r="N12" t="n">
        <v>60</v>
      </c>
      <c r="O12" t="s">
        <v>525</v>
      </c>
      <c r="P12" t="s">
        <v>489</v>
      </c>
      <c r="R12" t="s">
        <v>489</v>
      </c>
      <c r="T12" t="s">
        <v>489</v>
      </c>
      <c r="V12" t="s">
        <v>489</v>
      </c>
      <c r="X12" t="s">
        <v>489</v>
      </c>
      <c r="Z12" t="s">
        <v>489</v>
      </c>
      <c r="AA12" s="115" t="s">
        <v>526</v>
      </c>
      <c r="AB12" t="s">
        <v>489</v>
      </c>
      <c r="AD12" t="s">
        <v>489</v>
      </c>
      <c r="AF12" t="s">
        <v>489</v>
      </c>
      <c r="AH12" t="s">
        <v>489</v>
      </c>
      <c r="AJ12" t="s">
        <v>489</v>
      </c>
      <c r="AL12" t="s">
        <v>489</v>
      </c>
      <c r="AM12" s="115" t="s">
        <v>527</v>
      </c>
      <c r="AP12" t="s">
        <v>489</v>
      </c>
    </row>
    <row r="13" spans="1:42">
      <c r="A13" t="n">
        <v>5636972313</v>
      </c>
      <c r="B13" t="n">
        <v>81234892</v>
      </c>
      <c r="C13" s="81" t="n">
        <v>43811.7930902777734</v>
      </c>
      <c r="D13" s="81" t="n">
        <v>43811.7948032407367</v>
      </c>
      <c r="E13" t="s">
        <v>528</v>
      </c>
      <c r="J13" t="s">
        <v>75</v>
      </c>
      <c r="K13" t="s">
        <v>529</v>
      </c>
      <c r="L13" t="s">
        <v>530</v>
      </c>
      <c r="M13" t="s">
        <v>531</v>
      </c>
      <c r="N13" t="n">
        <v>26</v>
      </c>
      <c r="O13" t="s">
        <v>488</v>
      </c>
      <c r="P13" t="s">
        <v>489</v>
      </c>
      <c r="R13" t="s">
        <v>497</v>
      </c>
      <c r="T13" t="s">
        <v>489</v>
      </c>
      <c r="V13" t="s">
        <v>489</v>
      </c>
      <c r="X13" t="s">
        <v>490</v>
      </c>
      <c r="Z13" t="s">
        <v>497</v>
      </c>
      <c r="AB13" t="s">
        <v>497</v>
      </c>
      <c r="AD13" t="s">
        <v>497</v>
      </c>
      <c r="AF13" t="s">
        <v>490</v>
      </c>
      <c r="AH13" t="s">
        <v>497</v>
      </c>
      <c r="AJ13" t="s">
        <v>497</v>
      </c>
      <c r="AL13" t="s">
        <v>489</v>
      </c>
      <c r="AN13" s="115" t="s">
        <v>532</v>
      </c>
      <c r="AO13" s="115" t="s">
        <v>533</v>
      </c>
      <c r="AP13" t="s">
        <v>489</v>
      </c>
    </row>
    <row r="14" spans="1:42">
      <c r="A14" t="n">
        <v>5636971191</v>
      </c>
      <c r="B14" t="n">
        <v>81234892</v>
      </c>
      <c r="C14" s="81" t="n">
        <v>43811.7871643518447</v>
      </c>
      <c r="D14" s="81" t="n">
        <v>43811.7887615740765</v>
      </c>
      <c r="E14" t="s">
        <v>534</v>
      </c>
      <c r="J14" t="s">
        <v>75</v>
      </c>
      <c r="K14" t="s">
        <v>535</v>
      </c>
      <c r="L14" t="s">
        <v>536</v>
      </c>
      <c r="M14" t="s">
        <v>537</v>
      </c>
      <c r="N14" t="n">
        <v>18</v>
      </c>
      <c r="O14" t="s">
        <v>488</v>
      </c>
      <c r="P14" t="s">
        <v>497</v>
      </c>
      <c r="R14" t="s">
        <v>497</v>
      </c>
      <c r="T14" t="s">
        <v>497</v>
      </c>
      <c r="V14" t="s">
        <v>489</v>
      </c>
      <c r="X14" t="s">
        <v>490</v>
      </c>
      <c r="Z14" t="s">
        <v>497</v>
      </c>
      <c r="AB14" t="s">
        <v>497</v>
      </c>
      <c r="AD14" t="s">
        <v>497</v>
      </c>
      <c r="AF14" t="s">
        <v>497</v>
      </c>
      <c r="AH14" t="s">
        <v>497</v>
      </c>
      <c r="AJ14" t="s">
        <v>489</v>
      </c>
      <c r="AL14" t="s">
        <v>497</v>
      </c>
      <c r="AN14" s="115" t="s">
        <v>538</v>
      </c>
      <c r="AP14" t="s">
        <v>497</v>
      </c>
    </row>
    <row r="15" spans="1:42">
      <c r="A15" t="n">
        <v>5636556310</v>
      </c>
      <c r="B15" t="n">
        <v>81234892</v>
      </c>
      <c r="C15" s="81" t="n">
        <v>43809.2077430555582</v>
      </c>
      <c r="D15" s="81" t="n">
        <v>43809.2110995370385</v>
      </c>
      <c r="E15" t="s">
        <v>539</v>
      </c>
      <c r="J15" t="s">
        <v>56</v>
      </c>
      <c r="K15" t="s">
        <v>263</v>
      </c>
      <c r="L15" t="s">
        <v>540</v>
      </c>
      <c r="M15" t="s">
        <v>541</v>
      </c>
      <c r="N15" t="n">
        <v>6</v>
      </c>
      <c r="O15" t="s">
        <v>488</v>
      </c>
      <c r="P15" t="s">
        <v>497</v>
      </c>
      <c r="Q15" t="s">
        <v>542</v>
      </c>
      <c r="R15" t="s">
        <v>497</v>
      </c>
      <c r="S15" t="s">
        <v>543</v>
      </c>
      <c r="T15" t="s">
        <v>489</v>
      </c>
      <c r="U15" t="s">
        <v>544</v>
      </c>
      <c r="V15" t="s">
        <v>497</v>
      </c>
      <c r="X15" t="s">
        <v>489</v>
      </c>
      <c r="Z15" s="102" t="s">
        <v>545</v>
      </c>
      <c r="AB15" t="s">
        <v>489</v>
      </c>
      <c r="AC15" s="115" t="s">
        <v>546</v>
      </c>
      <c r="AD15" t="s">
        <v>489</v>
      </c>
      <c r="AF15" t="s">
        <v>497</v>
      </c>
      <c r="AG15" t="s">
        <v>547</v>
      </c>
      <c r="AH15" t="s">
        <v>489</v>
      </c>
      <c r="AI15" s="115" t="s">
        <v>548</v>
      </c>
      <c r="AJ15" t="s">
        <v>497</v>
      </c>
      <c r="AL15" t="s">
        <v>489</v>
      </c>
      <c r="AN15" s="115" t="s">
        <v>549</v>
      </c>
      <c r="AO15" s="115" t="s">
        <v>550</v>
      </c>
      <c r="AP15" t="s">
        <v>497</v>
      </c>
    </row>
    <row r="16" spans="1:42" s="56" customFormat="1">
      <c r="A16" s="56" t="n">
        <v>5636428147</v>
      </c>
      <c r="B16" s="56" t="n">
        <v>81234892</v>
      </c>
      <c r="C16" s="97" t="n">
        <v>43808.6218171296205</v>
      </c>
      <c r="D16" s="97" t="n">
        <v>43808.6393287037063</v>
      </c>
      <c r="E16" s="56" t="s">
        <v>551</v>
      </c>
      <c r="J16" s="56" t="s">
        <v>109</v>
      </c>
      <c r="K16" s="56" t="s">
        <v>369</v>
      </c>
      <c r="L16" s="56" t="s">
        <v>104</v>
      </c>
      <c r="M16" s="56" t="s">
        <v>370</v>
      </c>
      <c r="N16" s="56" t="n">
        <v>36</v>
      </c>
      <c r="O16" s="56" t="s">
        <v>496</v>
      </c>
      <c r="P16" s="56" t="s">
        <v>497</v>
      </c>
      <c r="Q16" s="56" t="s">
        <v>552</v>
      </c>
      <c r="R16" s="56" t="s">
        <v>497</v>
      </c>
      <c r="S16" s="56" t="s">
        <v>553</v>
      </c>
      <c r="T16" s="56" t="s">
        <v>490</v>
      </c>
      <c r="U16" s="56" t="s">
        <v>554</v>
      </c>
      <c r="V16" s="56" t="s">
        <v>489</v>
      </c>
      <c r="W16" s="56" t="s">
        <v>555</v>
      </c>
      <c r="X16" s="56" t="s">
        <v>556</v>
      </c>
      <c r="Z16" s="56" t="s">
        <v>489</v>
      </c>
      <c r="AA16" s="117" t="s">
        <v>557</v>
      </c>
      <c r="AB16" s="56" t="s">
        <v>489</v>
      </c>
      <c r="AC16" s="117"/>
      <c r="AD16" s="56" t="s">
        <v>497</v>
      </c>
      <c r="AE16" s="117" t="s">
        <v>558</v>
      </c>
      <c r="AF16" s="56" t="s">
        <v>489</v>
      </c>
      <c r="AG16" s="56" t="s">
        <v>559</v>
      </c>
      <c r="AH16" s="56" t="s">
        <v>497</v>
      </c>
      <c r="AI16" s="117" t="s">
        <v>560</v>
      </c>
      <c r="AJ16" s="56" t="s">
        <v>497</v>
      </c>
      <c r="AK16" s="117" t="s">
        <v>561</v>
      </c>
      <c r="AL16" s="56" t="s">
        <v>489</v>
      </c>
      <c r="AM16" s="117" t="s">
        <v>562</v>
      </c>
      <c r="AN16" s="117" t="s">
        <v>563</v>
      </c>
      <c r="AO16" s="117" t="s">
        <v>564</v>
      </c>
      <c r="AP16" s="56" t="s">
        <v>489</v>
      </c>
    </row>
    <row r="17" spans="1:42" s="56" customFormat="1">
      <c r="A17" s="56" t="n">
        <v>5636154199</v>
      </c>
      <c r="B17" s="56" t="n">
        <v>81234892</v>
      </c>
      <c r="C17" s="97" t="n">
        <v>43805.9095717592572</v>
      </c>
      <c r="D17" s="97" t="n">
        <v>43806.014618055553</v>
      </c>
      <c r="E17" s="56" t="s">
        <v>511</v>
      </c>
      <c r="J17" s="56" t="s">
        <v>565</v>
      </c>
      <c r="K17" s="56" t="s">
        <v>566</v>
      </c>
      <c r="L17" s="56" t="s">
        <v>567</v>
      </c>
      <c r="M17" s="56" t="s">
        <v>568</v>
      </c>
      <c r="N17" s="56" t="n">
        <v>120</v>
      </c>
      <c r="O17" s="56" t="s">
        <v>488</v>
      </c>
      <c r="P17" s="56" t="s">
        <v>497</v>
      </c>
      <c r="Q17" s="56" t="s">
        <v>569</v>
      </c>
      <c r="R17" s="56" t="s">
        <v>497</v>
      </c>
      <c r="S17" s="56" t="s">
        <v>570</v>
      </c>
      <c r="T17" s="56" t="s">
        <v>497</v>
      </c>
      <c r="U17" s="56" t="s">
        <v>571</v>
      </c>
      <c r="V17" s="56" t="s">
        <v>497</v>
      </c>
      <c r="W17" s="56" t="s">
        <v>572</v>
      </c>
      <c r="X17" s="56" t="s">
        <v>489</v>
      </c>
      <c r="Y17" s="56" t="s">
        <v>573</v>
      </c>
      <c r="Z17" s="56" t="s">
        <v>497</v>
      </c>
      <c r="AA17" s="117" t="s">
        <v>574</v>
      </c>
      <c r="AB17" s="56" t="s">
        <v>497</v>
      </c>
      <c r="AC17" s="117"/>
      <c r="AD17" s="56" t="s">
        <v>489</v>
      </c>
      <c r="AE17" s="117" t="s">
        <v>575</v>
      </c>
      <c r="AF17" s="56" t="s">
        <v>497</v>
      </c>
      <c r="AG17" s="56" t="s">
        <v>576</v>
      </c>
      <c r="AH17" s="56" t="s">
        <v>489</v>
      </c>
      <c r="AI17" s="117" t="s">
        <v>577</v>
      </c>
      <c r="AJ17" s="56" t="s">
        <v>497</v>
      </c>
      <c r="AK17" s="117"/>
      <c r="AL17" s="56" t="s">
        <v>489</v>
      </c>
      <c r="AM17" s="117" t="s">
        <v>578</v>
      </c>
      <c r="AN17" s="117" t="s">
        <v>579</v>
      </c>
      <c r="AO17" s="117" t="s">
        <v>580</v>
      </c>
      <c r="AP17" s="56" t="s">
        <v>497</v>
      </c>
    </row>
    <row r="18" spans="1:42" s="56" customFormat="1">
      <c r="A18" s="56" t="n">
        <v>5636154199</v>
      </c>
      <c r="B18" s="56" t="n">
        <v>81234892</v>
      </c>
      <c r="C18" s="97" t="n">
        <v>43805.9095717592572</v>
      </c>
      <c r="D18" s="97" t="n">
        <v>43806.014618055553</v>
      </c>
      <c r="E18" s="56" t="s">
        <v>511</v>
      </c>
      <c r="J18" s="56" t="s">
        <v>581</v>
      </c>
      <c r="K18" s="56" t="s">
        <v>566</v>
      </c>
      <c r="L18" s="56" t="s">
        <v>567</v>
      </c>
      <c r="M18" s="56" t="s">
        <v>568</v>
      </c>
      <c r="N18" s="56" t="n">
        <v>120</v>
      </c>
      <c r="O18" s="56" t="s">
        <v>488</v>
      </c>
      <c r="P18" s="56" t="s">
        <v>497</v>
      </c>
      <c r="Q18" s="56" t="s">
        <v>569</v>
      </c>
      <c r="R18" s="56" t="s">
        <v>497</v>
      </c>
      <c r="S18" s="56" t="s">
        <v>570</v>
      </c>
      <c r="T18" s="56" t="s">
        <v>497</v>
      </c>
      <c r="U18" s="56" t="s">
        <v>571</v>
      </c>
      <c r="V18" s="56" t="s">
        <v>497</v>
      </c>
      <c r="W18" s="56" t="s">
        <v>572</v>
      </c>
      <c r="X18" s="56" t="s">
        <v>489</v>
      </c>
      <c r="Y18" s="56" t="s">
        <v>573</v>
      </c>
      <c r="Z18" s="56" t="s">
        <v>497</v>
      </c>
      <c r="AA18" s="117" t="s">
        <v>574</v>
      </c>
      <c r="AB18" s="56" t="s">
        <v>497</v>
      </c>
      <c r="AC18" s="117"/>
      <c r="AD18" s="56" t="s">
        <v>489</v>
      </c>
      <c r="AE18" s="117" t="s">
        <v>575</v>
      </c>
      <c r="AF18" s="56" t="s">
        <v>497</v>
      </c>
      <c r="AG18" s="56" t="s">
        <v>576</v>
      </c>
      <c r="AH18" s="56" t="s">
        <v>489</v>
      </c>
      <c r="AI18" s="117" t="s">
        <v>577</v>
      </c>
      <c r="AJ18" s="56" t="s">
        <v>497</v>
      </c>
      <c r="AK18" s="117"/>
      <c r="AL18" s="56" t="s">
        <v>489</v>
      </c>
      <c r="AM18" s="117" t="s">
        <v>578</v>
      </c>
      <c r="AN18" s="117" t="s">
        <v>579</v>
      </c>
      <c r="AO18" s="117" t="s">
        <v>580</v>
      </c>
      <c r="AP18" s="56" t="s">
        <v>497</v>
      </c>
    </row>
    <row r="19" spans="1:42">
      <c r="A19" t="n">
        <v>5636145594</v>
      </c>
      <c r="B19" t="n">
        <v>81234892</v>
      </c>
      <c r="C19" s="81" t="n">
        <v>43805.9269212962972</v>
      </c>
      <c r="D19" s="81" t="n">
        <v>43805.951550925929</v>
      </c>
      <c r="E19" t="s">
        <v>582</v>
      </c>
      <c r="J19" t="s">
        <v>114</v>
      </c>
      <c r="K19" t="s">
        <v>583</v>
      </c>
      <c r="L19" t="s">
        <v>113</v>
      </c>
      <c r="M19" t="s">
        <v>584</v>
      </c>
      <c r="N19" t="n">
        <v>12</v>
      </c>
      <c r="O19" t="s">
        <v>488</v>
      </c>
      <c r="P19" t="s">
        <v>489</v>
      </c>
      <c r="Q19" t="s">
        <v>585</v>
      </c>
      <c r="R19" t="s">
        <v>497</v>
      </c>
      <c r="T19" t="s">
        <v>489</v>
      </c>
      <c r="V19" t="s">
        <v>497</v>
      </c>
      <c r="X19" t="s">
        <v>497</v>
      </c>
      <c r="Z19" t="s">
        <v>489</v>
      </c>
      <c r="AA19" s="115" t="s">
        <v>586</v>
      </c>
      <c r="AB19" t="s">
        <v>497</v>
      </c>
      <c r="AD19" t="s">
        <v>489</v>
      </c>
      <c r="AF19" t="s">
        <v>489</v>
      </c>
      <c r="AG19" t="s">
        <v>587</v>
      </c>
      <c r="AH19" t="s">
        <v>497</v>
      </c>
      <c r="AJ19" t="s">
        <v>489</v>
      </c>
      <c r="AL19" t="s">
        <v>497</v>
      </c>
      <c r="AN19" s="115" t="s">
        <v>588</v>
      </c>
      <c r="AO19" s="115" t="s">
        <v>589</v>
      </c>
      <c r="AP19" t="s">
        <v>489</v>
      </c>
    </row>
    <row r="20" spans="1:42">
      <c r="A20" t="n">
        <v>5636022040</v>
      </c>
      <c r="B20" t="n">
        <v>81234892</v>
      </c>
      <c r="C20" s="81" t="n">
        <v>43805.089525462965</v>
      </c>
      <c r="D20" s="81" t="n">
        <v>43805.0975462962961</v>
      </c>
      <c r="E20" t="s">
        <v>590</v>
      </c>
      <c r="J20" t="s">
        <v>39</v>
      </c>
      <c r="K20" t="s">
        <v>591</v>
      </c>
      <c r="L20" t="s">
        <v>592</v>
      </c>
      <c r="M20" t="s">
        <v>593</v>
      </c>
      <c r="N20" t="n">
        <v>35</v>
      </c>
      <c r="O20" t="s">
        <v>488</v>
      </c>
      <c r="P20" t="s">
        <v>497</v>
      </c>
      <c r="R20" t="s">
        <v>497</v>
      </c>
      <c r="T20" t="s">
        <v>489</v>
      </c>
      <c r="V20" t="s">
        <v>497</v>
      </c>
      <c r="X20" t="s">
        <v>545</v>
      </c>
      <c r="Z20" t="s">
        <v>497</v>
      </c>
      <c r="AB20" t="s">
        <v>489</v>
      </c>
      <c r="AD20" t="s">
        <v>497</v>
      </c>
      <c r="AF20" t="s">
        <v>489</v>
      </c>
      <c r="AH20" t="s">
        <v>489</v>
      </c>
      <c r="AJ20" t="s">
        <v>489</v>
      </c>
      <c r="AL20" t="s">
        <v>497</v>
      </c>
      <c r="AN20" s="115" t="s">
        <v>594</v>
      </c>
      <c r="AO20" s="115" t="s">
        <v>595</v>
      </c>
      <c r="AP20" t="s">
        <v>497</v>
      </c>
    </row>
    <row r="21" spans="1:42" s="56" customFormat="1">
      <c r="A21" s="56" t="n">
        <v>5635863685</v>
      </c>
      <c r="B21" s="56" t="n">
        <v>81234892</v>
      </c>
      <c r="C21" s="97" t="n">
        <v>43804.1938078703679</v>
      </c>
      <c r="D21" s="97" t="n">
        <v>43804.1969560185171</v>
      </c>
      <c r="E21" s="56" t="s">
        <v>596</v>
      </c>
      <c r="J21" s="56" t="s">
        <v>80</v>
      </c>
      <c r="K21" s="56" t="s">
        <v>319</v>
      </c>
      <c r="L21" s="56" t="s">
        <v>567</v>
      </c>
      <c r="M21" s="56" t="s">
        <v>597</v>
      </c>
      <c r="N21" s="56" t="n">
        <v>5</v>
      </c>
      <c r="O21" s="56" t="s">
        <v>488</v>
      </c>
      <c r="P21" s="56" t="s">
        <v>490</v>
      </c>
      <c r="R21" s="56" t="s">
        <v>489</v>
      </c>
      <c r="T21" s="56" t="s">
        <v>556</v>
      </c>
      <c r="V21" s="56" t="s">
        <v>489</v>
      </c>
      <c r="X21" s="56" t="s">
        <v>489</v>
      </c>
      <c r="Z21" s="98" t="s">
        <v>598</v>
      </c>
      <c r="AA21" s="117"/>
      <c r="AB21" s="56" t="s">
        <v>556</v>
      </c>
      <c r="AC21" s="117"/>
      <c r="AD21" s="56" t="s">
        <v>598</v>
      </c>
      <c r="AE21" s="117"/>
      <c r="AF21" s="56" t="s">
        <v>556</v>
      </c>
      <c r="AH21" s="103" t="s">
        <v>489</v>
      </c>
      <c r="AI21" s="117"/>
      <c r="AJ21" s="103" t="s">
        <v>489</v>
      </c>
      <c r="AK21" s="117"/>
      <c r="AL21" s="103" t="s">
        <v>489</v>
      </c>
      <c r="AM21" s="117"/>
      <c r="AN21" s="117" t="s">
        <v>599</v>
      </c>
      <c r="AO21" s="117" t="s">
        <v>600</v>
      </c>
      <c r="AP21" s="98" t="s">
        <v>556</v>
      </c>
    </row>
    <row r="22" spans="1:42" s="56" customFormat="1">
      <c r="A22" s="56" t="n">
        <v>5635863390</v>
      </c>
      <c r="B22" s="56" t="n">
        <v>81234892</v>
      </c>
      <c r="C22" s="97" t="n">
        <v>43804.1916782407352</v>
      </c>
      <c r="D22" s="97" t="n">
        <v>43804.1937152777755</v>
      </c>
      <c r="E22" s="56" t="s">
        <v>596</v>
      </c>
      <c r="J22" s="56" t="s">
        <v>81</v>
      </c>
      <c r="K22" s="56" t="s">
        <v>319</v>
      </c>
      <c r="L22" s="56" t="s">
        <v>567</v>
      </c>
      <c r="M22" s="56" t="s">
        <v>597</v>
      </c>
      <c r="N22" s="56" t="n">
        <v>5</v>
      </c>
      <c r="O22" s="56" t="s">
        <v>488</v>
      </c>
      <c r="P22" s="56" t="s">
        <v>497</v>
      </c>
      <c r="R22" s="56" t="s">
        <v>497</v>
      </c>
      <c r="T22" s="56" t="s">
        <v>489</v>
      </c>
      <c r="V22" s="56" t="s">
        <v>497</v>
      </c>
      <c r="X22" s="56" t="s">
        <v>497</v>
      </c>
      <c r="Z22" s="56" t="s">
        <v>489</v>
      </c>
      <c r="AA22" s="117"/>
      <c r="AB22" s="56" t="s">
        <v>489</v>
      </c>
      <c r="AC22" s="117"/>
      <c r="AD22" s="56" t="s">
        <v>497</v>
      </c>
      <c r="AE22" s="117"/>
      <c r="AF22" s="56" t="s">
        <v>497</v>
      </c>
      <c r="AH22" s="56" t="s">
        <v>489</v>
      </c>
      <c r="AI22" s="117"/>
      <c r="AJ22" s="56" t="s">
        <v>489</v>
      </c>
      <c r="AK22" s="117"/>
      <c r="AL22" s="56" t="s">
        <v>497</v>
      </c>
      <c r="AM22" s="117"/>
      <c r="AN22" s="117" t="s">
        <v>601</v>
      </c>
      <c r="AO22" s="117"/>
      <c r="AP22" s="56" t="s">
        <v>497</v>
      </c>
    </row>
    <row r="23" spans="1:42" s="56" customFormat="1">
      <c r="A23" s="56" t="n">
        <v>5635862037</v>
      </c>
      <c r="B23" s="56" t="n">
        <v>81234892</v>
      </c>
      <c r="C23" s="97" t="n">
        <v>43804.1844212962969</v>
      </c>
      <c r="D23" s="97" t="n">
        <v>43804.1871990740765</v>
      </c>
      <c r="E23" s="56" t="s">
        <v>596</v>
      </c>
      <c r="J23" s="56" t="s">
        <v>602</v>
      </c>
      <c r="K23" s="56" t="s">
        <v>603</v>
      </c>
      <c r="L23" s="56" t="s">
        <v>567</v>
      </c>
      <c r="M23" s="56" t="s">
        <v>234</v>
      </c>
      <c r="N23" s="56" t="n">
        <v>26</v>
      </c>
      <c r="O23" s="56" t="s">
        <v>496</v>
      </c>
      <c r="P23" s="56" t="s">
        <v>489</v>
      </c>
      <c r="R23" s="56" t="s">
        <v>497</v>
      </c>
      <c r="T23" s="56" t="s">
        <v>489</v>
      </c>
      <c r="V23" s="56" t="s">
        <v>497</v>
      </c>
      <c r="X23" s="56" t="s">
        <v>490</v>
      </c>
      <c r="Z23" s="56" t="s">
        <v>489</v>
      </c>
      <c r="AA23" s="117"/>
      <c r="AB23" s="56" t="s">
        <v>489</v>
      </c>
      <c r="AC23" s="117"/>
      <c r="AD23" s="56" t="s">
        <v>489</v>
      </c>
      <c r="AE23" s="117"/>
      <c r="AF23" s="56" t="s">
        <v>497</v>
      </c>
      <c r="AH23" s="56" t="s">
        <v>556</v>
      </c>
      <c r="AI23" s="117"/>
      <c r="AJ23" s="56" t="s">
        <v>489</v>
      </c>
      <c r="AK23" s="117"/>
      <c r="AL23" s="56" t="s">
        <v>489</v>
      </c>
      <c r="AM23" s="117"/>
      <c r="AN23" s="117"/>
      <c r="AO23" s="117"/>
      <c r="AP23" s="56" t="s">
        <v>489</v>
      </c>
    </row>
    <row r="24" spans="1:42" s="56" customFormat="1">
      <c r="A24" s="56" t="n">
        <v>5635775383</v>
      </c>
      <c r="B24" s="56" t="n">
        <v>81234892</v>
      </c>
      <c r="C24" s="97" t="n">
        <v>43803.8403703703661</v>
      </c>
      <c r="D24" s="97" t="n">
        <v>43803.846192129633</v>
      </c>
      <c r="E24" s="56" t="s">
        <v>604</v>
      </c>
      <c r="J24" s="56" t="s">
        <v>35</v>
      </c>
      <c r="K24" s="56" t="s">
        <v>605</v>
      </c>
      <c r="L24" s="56" t="s">
        <v>606</v>
      </c>
      <c r="M24" s="56" t="s">
        <v>607</v>
      </c>
      <c r="N24" s="56" t="n">
        <v>60</v>
      </c>
      <c r="O24" s="56" t="s">
        <v>488</v>
      </c>
      <c r="P24" s="56" t="s">
        <v>545</v>
      </c>
      <c r="Q24" s="56" t="s">
        <v>608</v>
      </c>
      <c r="R24" s="56" t="s">
        <v>489</v>
      </c>
      <c r="S24" s="56" t="s">
        <v>609</v>
      </c>
      <c r="T24" s="56" t="s">
        <v>489</v>
      </c>
      <c r="U24" s="56" t="s">
        <v>610</v>
      </c>
      <c r="V24" s="56" t="s">
        <v>545</v>
      </c>
      <c r="W24" s="56" t="s">
        <v>611</v>
      </c>
      <c r="X24" s="56" t="s">
        <v>598</v>
      </c>
      <c r="Y24" s="56" t="s">
        <v>612</v>
      </c>
      <c r="Z24" s="102" t="s">
        <v>545</v>
      </c>
      <c r="AA24" s="117" t="s">
        <v>611</v>
      </c>
      <c r="AB24" s="56" t="s">
        <v>545</v>
      </c>
      <c r="AC24" s="117" t="s">
        <v>611</v>
      </c>
      <c r="AD24" s="56" t="s">
        <v>545</v>
      </c>
      <c r="AE24" s="117" t="s">
        <v>611</v>
      </c>
      <c r="AF24" s="56" t="s">
        <v>556</v>
      </c>
      <c r="AH24" s="56" t="s">
        <v>598</v>
      </c>
      <c r="AI24" s="117" t="s">
        <v>613</v>
      </c>
      <c r="AJ24" s="56" t="s">
        <v>489</v>
      </c>
      <c r="AK24" s="117" t="s">
        <v>614</v>
      </c>
      <c r="AL24" s="56" t="s">
        <v>497</v>
      </c>
      <c r="AM24" s="117" t="s">
        <v>615</v>
      </c>
      <c r="AN24" s="117" t="s">
        <v>616</v>
      </c>
      <c r="AO24" s="117" t="s">
        <v>617</v>
      </c>
      <c r="AP24" s="56" t="s">
        <v>489</v>
      </c>
    </row>
    <row r="25" spans="1:42">
      <c r="A25" t="n">
        <v>5635750378</v>
      </c>
      <c r="B25" t="n">
        <v>81234892</v>
      </c>
      <c r="C25" s="81" t="n">
        <v>43803.7071412036967</v>
      </c>
      <c r="D25" s="81" t="n">
        <v>43803.7089583333363</v>
      </c>
      <c r="E25" t="s">
        <v>551</v>
      </c>
      <c r="J25" t="s">
        <v>109</v>
      </c>
      <c r="K25" t="s">
        <v>618</v>
      </c>
      <c r="L25" t="s">
        <v>619</v>
      </c>
      <c r="M25" t="s">
        <v>620</v>
      </c>
      <c r="N25" t="n">
        <v>36</v>
      </c>
      <c r="O25" t="s">
        <v>488</v>
      </c>
      <c r="P25" t="s">
        <v>489</v>
      </c>
      <c r="R25" t="s">
        <v>489</v>
      </c>
      <c r="T25" t="s">
        <v>497</v>
      </c>
      <c r="V25" t="s">
        <v>497</v>
      </c>
      <c r="X25" t="s">
        <v>490</v>
      </c>
      <c r="Z25" s="102" t="s">
        <v>545</v>
      </c>
      <c r="AA25" s="115" t="s">
        <v>621</v>
      </c>
      <c r="AB25" t="s">
        <v>489</v>
      </c>
      <c r="AD25" t="s">
        <v>489</v>
      </c>
      <c r="AF25" t="s">
        <v>497</v>
      </c>
      <c r="AH25" t="s">
        <v>489</v>
      </c>
      <c r="AJ25" t="s">
        <v>489</v>
      </c>
      <c r="AL25" t="s">
        <v>497</v>
      </c>
      <c r="AP25" t="s">
        <v>489</v>
      </c>
    </row>
    <row r="26" spans="1:42">
      <c r="A26" t="n">
        <v>5635618464</v>
      </c>
      <c r="B26" t="n">
        <v>81234892</v>
      </c>
      <c r="C26" s="81" t="n">
        <v>43802.915185185193</v>
      </c>
      <c r="D26" s="81" t="n">
        <v>43802.9173958333267</v>
      </c>
      <c r="E26" t="s">
        <v>622</v>
      </c>
      <c r="J26" t="s">
        <v>110</v>
      </c>
      <c r="K26" t="s">
        <v>388</v>
      </c>
      <c r="L26" t="s">
        <v>104</v>
      </c>
      <c r="M26" t="s">
        <v>623</v>
      </c>
      <c r="N26" t="n">
        <v>33</v>
      </c>
      <c r="O26" t="s">
        <v>496</v>
      </c>
      <c r="P26" t="s">
        <v>497</v>
      </c>
      <c r="R26" t="s">
        <v>497</v>
      </c>
      <c r="S26" t="s">
        <v>624</v>
      </c>
      <c r="T26" t="s">
        <v>490</v>
      </c>
      <c r="U26" t="s">
        <v>625</v>
      </c>
      <c r="V26" t="s">
        <v>489</v>
      </c>
      <c r="W26" t="s">
        <v>626</v>
      </c>
      <c r="X26" t="s">
        <v>545</v>
      </c>
      <c r="Z26" s="98" t="s">
        <v>490</v>
      </c>
      <c r="AA26" s="115" t="s">
        <v>627</v>
      </c>
      <c r="AB26" t="s">
        <v>497</v>
      </c>
      <c r="AD26" t="s">
        <v>497</v>
      </c>
      <c r="AF26" t="s">
        <v>497</v>
      </c>
      <c r="AH26" t="s">
        <v>489</v>
      </c>
      <c r="AI26" s="115" t="s">
        <v>628</v>
      </c>
      <c r="AJ26" t="s">
        <v>489</v>
      </c>
      <c r="AK26" s="115" t="s">
        <v>629</v>
      </c>
      <c r="AL26" t="s">
        <v>490</v>
      </c>
      <c r="AM26" s="115" t="s">
        <v>630</v>
      </c>
      <c r="AN26" s="115" t="s">
        <v>631</v>
      </c>
      <c r="AO26" s="115" t="s">
        <v>632</v>
      </c>
      <c r="AP26" t="s">
        <v>489</v>
      </c>
    </row>
    <row r="27" spans="1:42">
      <c r="A27" t="n">
        <v>5635593100</v>
      </c>
      <c r="B27" t="n">
        <v>81234892</v>
      </c>
      <c r="C27" s="81" t="n">
        <v>43802.8137268518549</v>
      </c>
      <c r="D27" s="81" t="n">
        <v>43802.8353124999994</v>
      </c>
      <c r="E27" t="s">
        <v>633</v>
      </c>
      <c r="J27" t="s">
        <v>43</v>
      </c>
      <c r="K27" t="s">
        <v>634</v>
      </c>
      <c r="L27" t="s">
        <v>42</v>
      </c>
      <c r="M27" t="s">
        <v>635</v>
      </c>
      <c r="N27" t="n">
        <v>120</v>
      </c>
      <c r="O27" t="s">
        <v>496</v>
      </c>
      <c r="P27" t="s">
        <v>489</v>
      </c>
      <c r="R27" t="s">
        <v>497</v>
      </c>
      <c r="T27" t="s">
        <v>497</v>
      </c>
      <c r="V27" t="s">
        <v>489</v>
      </c>
      <c r="X27" t="s">
        <v>489</v>
      </c>
      <c r="Z27" t="s">
        <v>489</v>
      </c>
      <c r="AB27" t="s">
        <v>489</v>
      </c>
      <c r="AD27" t="s">
        <v>489</v>
      </c>
      <c r="AF27" t="s">
        <v>489</v>
      </c>
      <c r="AH27" t="s">
        <v>497</v>
      </c>
      <c r="AJ27" t="s">
        <v>497</v>
      </c>
      <c r="AL27" t="s">
        <v>489</v>
      </c>
      <c r="AN27" s="115" t="s">
        <v>636</v>
      </c>
      <c r="AO27" s="115" t="s">
        <v>637</v>
      </c>
      <c r="AP27" t="s">
        <v>497</v>
      </c>
    </row>
    <row r="28" spans="1:42">
      <c r="A28" t="n">
        <v>5635397136</v>
      </c>
      <c r="B28" t="n">
        <v>81234892</v>
      </c>
      <c r="C28" s="81" t="n">
        <v>43801.7757523148175</v>
      </c>
      <c r="D28" s="81" t="n">
        <v>43801.7790393518444</v>
      </c>
      <c r="E28" t="s">
        <v>551</v>
      </c>
      <c r="J28" t="s">
        <v>109</v>
      </c>
      <c r="K28" t="s">
        <v>388</v>
      </c>
      <c r="L28" t="s">
        <v>104</v>
      </c>
      <c r="M28" t="s">
        <v>623</v>
      </c>
      <c r="N28" t="n">
        <v>33</v>
      </c>
      <c r="O28" t="s">
        <v>496</v>
      </c>
      <c r="P28" t="s">
        <v>497</v>
      </c>
      <c r="Q28" t="s">
        <v>638</v>
      </c>
      <c r="R28" t="s">
        <v>497</v>
      </c>
      <c r="S28" t="s">
        <v>639</v>
      </c>
      <c r="T28" t="s">
        <v>490</v>
      </c>
      <c r="U28" t="s">
        <v>640</v>
      </c>
      <c r="V28" t="s">
        <v>489</v>
      </c>
      <c r="W28" t="s">
        <v>641</v>
      </c>
      <c r="X28" t="s">
        <v>490</v>
      </c>
      <c r="Y28" t="s">
        <v>642</v>
      </c>
      <c r="Z28" t="s">
        <v>489</v>
      </c>
      <c r="AB28" t="s">
        <v>497</v>
      </c>
      <c r="AD28" t="s">
        <v>497</v>
      </c>
      <c r="AF28" t="s">
        <v>489</v>
      </c>
      <c r="AG28" t="s">
        <v>643</v>
      </c>
      <c r="AH28" t="s">
        <v>497</v>
      </c>
      <c r="AI28" s="115" t="s">
        <v>644</v>
      </c>
      <c r="AJ28" t="s">
        <v>489</v>
      </c>
      <c r="AK28" s="115" t="s">
        <v>645</v>
      </c>
      <c r="AL28" t="s">
        <v>489</v>
      </c>
      <c r="AM28" s="115" t="s">
        <v>646</v>
      </c>
      <c r="AN28" s="115" t="s">
        <v>647</v>
      </c>
      <c r="AP28" t="s">
        <v>489</v>
      </c>
    </row>
    <row r="29" spans="1:42">
      <c r="A29" t="n">
        <v>5635201823</v>
      </c>
      <c r="B29" t="n">
        <v>81234892</v>
      </c>
      <c r="C29" s="81" t="n">
        <v>43799.886863425927</v>
      </c>
      <c r="D29" s="81" t="n">
        <v>43799.8957754629664</v>
      </c>
      <c r="E29" t="s">
        <v>648</v>
      </c>
      <c r="J29" t="s">
        <v>118</v>
      </c>
      <c r="K29" t="s">
        <v>649</v>
      </c>
      <c r="L29" t="s">
        <v>650</v>
      </c>
      <c r="M29" t="s">
        <v>651</v>
      </c>
      <c r="N29" t="n">
        <v>35</v>
      </c>
      <c r="O29" t="s">
        <v>488</v>
      </c>
      <c r="P29" t="s">
        <v>489</v>
      </c>
      <c r="Q29" t="s">
        <v>652</v>
      </c>
      <c r="R29" t="s">
        <v>497</v>
      </c>
      <c r="S29" t="s">
        <v>653</v>
      </c>
      <c r="T29" t="s">
        <v>489</v>
      </c>
      <c r="V29" t="s">
        <v>489</v>
      </c>
      <c r="X29" t="s">
        <v>497</v>
      </c>
      <c r="Z29" t="s">
        <v>489</v>
      </c>
      <c r="AA29" s="115" t="s">
        <v>654</v>
      </c>
      <c r="AB29" t="s">
        <v>497</v>
      </c>
      <c r="AD29" t="s">
        <v>489</v>
      </c>
      <c r="AF29" t="s">
        <v>497</v>
      </c>
      <c r="AG29" t="s">
        <v>655</v>
      </c>
      <c r="AH29" t="s">
        <v>497</v>
      </c>
      <c r="AJ29" t="s">
        <v>489</v>
      </c>
      <c r="AL29" t="s">
        <v>497</v>
      </c>
      <c r="AM29" s="115" t="s">
        <v>656</v>
      </c>
      <c r="AN29" s="115" t="s">
        <v>657</v>
      </c>
      <c r="AO29" s="115" t="s">
        <v>658</v>
      </c>
      <c r="AP29" t="s">
        <v>497</v>
      </c>
    </row>
    <row r="30" spans="1:42">
      <c r="A30" t="n">
        <v>5635201823</v>
      </c>
      <c r="B30" t="n">
        <v>81234892</v>
      </c>
      <c r="C30" s="81" t="n">
        <v>43799.886863425927</v>
      </c>
      <c r="D30" s="81" t="n">
        <v>43799.8957754629664</v>
      </c>
      <c r="E30" t="s">
        <v>648</v>
      </c>
      <c r="J30" t="s">
        <v>119</v>
      </c>
      <c r="K30" t="s">
        <v>649</v>
      </c>
      <c r="L30" t="s">
        <v>650</v>
      </c>
      <c r="M30" t="s">
        <v>651</v>
      </c>
      <c r="N30" t="n">
        <v>35</v>
      </c>
      <c r="O30" t="s">
        <v>488</v>
      </c>
      <c r="P30" t="s">
        <v>489</v>
      </c>
      <c r="Q30" t="s">
        <v>652</v>
      </c>
      <c r="R30" t="s">
        <v>497</v>
      </c>
      <c r="S30" t="s">
        <v>653</v>
      </c>
      <c r="T30" t="s">
        <v>489</v>
      </c>
      <c r="V30" t="s">
        <v>489</v>
      </c>
      <c r="X30" t="s">
        <v>497</v>
      </c>
      <c r="Z30" t="s">
        <v>489</v>
      </c>
      <c r="AA30" s="115" t="s">
        <v>654</v>
      </c>
      <c r="AB30" t="s">
        <v>497</v>
      </c>
      <c r="AD30" t="s">
        <v>489</v>
      </c>
      <c r="AF30" t="s">
        <v>497</v>
      </c>
      <c r="AG30" t="s">
        <v>655</v>
      </c>
      <c r="AH30" t="s">
        <v>497</v>
      </c>
      <c r="AJ30" t="s">
        <v>489</v>
      </c>
      <c r="AL30" t="s">
        <v>497</v>
      </c>
      <c r="AM30" s="115" t="s">
        <v>656</v>
      </c>
      <c r="AN30" s="115" t="s">
        <v>657</v>
      </c>
      <c r="AO30" s="115" t="s">
        <v>658</v>
      </c>
      <c r="AP30" t="s">
        <v>497</v>
      </c>
    </row>
    <row r="31" spans="1:42" s="56" customFormat="1">
      <c r="A31" s="100"/>
      <c r="B31" s="100"/>
      <c r="C31" s="101"/>
      <c r="D31" s="101"/>
      <c r="E31" s="100"/>
      <c r="F31" s="100"/>
      <c r="G31" s="100"/>
      <c r="H31" s="100"/>
      <c r="I31" s="100"/>
      <c r="J31" s="100" t="s">
        <v>66</v>
      </c>
      <c r="K31" s="100" t="s">
        <v>285</v>
      </c>
      <c r="L31" s="100" t="s">
        <v>65</v>
      </c>
      <c r="M31" s="100" t="s">
        <v>286</v>
      </c>
      <c r="N31" s="100" t="n">
        <v>40</v>
      </c>
      <c r="O31" s="100" t="s">
        <v>496</v>
      </c>
      <c r="P31" s="100" t="s">
        <v>598</v>
      </c>
      <c r="Q31" s="100"/>
      <c r="R31" s="100" t="s">
        <v>598</v>
      </c>
      <c r="S31" s="100"/>
      <c r="T31" s="100" t="s">
        <v>598</v>
      </c>
      <c r="U31" s="100"/>
      <c r="V31" s="100" t="s">
        <v>556</v>
      </c>
      <c r="W31" s="100"/>
      <c r="X31" s="100" t="s">
        <v>556</v>
      </c>
      <c r="Y31" s="100"/>
      <c r="Z31" s="100" t="s">
        <v>659</v>
      </c>
      <c r="AA31" s="118"/>
      <c r="AB31" s="100" t="s">
        <v>556</v>
      </c>
      <c r="AC31" s="118"/>
      <c r="AD31" s="100" t="s">
        <v>659</v>
      </c>
      <c r="AE31" s="118"/>
      <c r="AF31" s="100" t="s">
        <v>556</v>
      </c>
      <c r="AG31" s="100"/>
      <c r="AH31" s="100" t="s">
        <v>659</v>
      </c>
      <c r="AI31" s="118"/>
      <c r="AJ31" s="100" t="s">
        <v>556</v>
      </c>
      <c r="AK31" s="118"/>
      <c r="AL31" s="100" t="s">
        <v>659</v>
      </c>
      <c r="AM31" s="118"/>
      <c r="AN31" s="118"/>
      <c r="AO31" s="118"/>
      <c r="AP31" s="100" t="s">
        <v>598</v>
      </c>
    </row>
    <row r="32" spans="3:42">
      <c r="C32" s="81"/>
      <c r="D32" s="81"/>
      <c r="J32" t="s">
        <v>67</v>
      </c>
      <c r="K32" t="s">
        <v>285</v>
      </c>
      <c r="L32" t="s">
        <v>65</v>
      </c>
      <c r="M32" t="s">
        <v>286</v>
      </c>
      <c r="N32" t="n">
        <v>40</v>
      </c>
      <c r="O32" t="s">
        <v>496</v>
      </c>
      <c r="P32" t="s">
        <v>489</v>
      </c>
      <c r="R32" t="s">
        <v>497</v>
      </c>
      <c r="T32" t="s">
        <v>497</v>
      </c>
      <c r="V32" t="s">
        <v>489</v>
      </c>
      <c r="X32" t="s">
        <v>489</v>
      </c>
      <c r="Z32" t="s">
        <v>489</v>
      </c>
      <c r="AB32" t="s">
        <v>489</v>
      </c>
      <c r="AD32" t="s">
        <v>497</v>
      </c>
      <c r="AF32" t="s">
        <v>497</v>
      </c>
      <c r="AH32" t="s">
        <v>489</v>
      </c>
      <c r="AJ32" t="s">
        <v>489</v>
      </c>
      <c r="AL32" t="s">
        <v>489</v>
      </c>
      <c r="AP32" t="s">
        <v>489</v>
      </c>
    </row>
    <row r="33" spans="3:42">
      <c r="C33" s="81"/>
      <c r="D33" s="81"/>
      <c r="J33" t="s">
        <v>68</v>
      </c>
      <c r="K33" t="s">
        <v>285</v>
      </c>
      <c r="L33" t="s">
        <v>65</v>
      </c>
      <c r="M33" t="s">
        <v>286</v>
      </c>
      <c r="N33" t="n">
        <v>40</v>
      </c>
      <c r="O33" t="s">
        <v>496</v>
      </c>
      <c r="P33" t="s">
        <v>489</v>
      </c>
      <c r="R33" t="s">
        <v>497</v>
      </c>
      <c r="T33" t="s">
        <v>497</v>
      </c>
      <c r="V33" t="s">
        <v>489</v>
      </c>
      <c r="X33" t="s">
        <v>497</v>
      </c>
      <c r="Z33" t="s">
        <v>489</v>
      </c>
      <c r="AB33" t="s">
        <v>489</v>
      </c>
      <c r="AD33" t="s">
        <v>497</v>
      </c>
      <c r="AF33" t="s">
        <v>497</v>
      </c>
      <c r="AH33" t="s">
        <v>489</v>
      </c>
      <c r="AJ33" t="s">
        <v>489</v>
      </c>
      <c r="AL33" t="s">
        <v>489</v>
      </c>
      <c r="AP33" t="s">
        <v>489</v>
      </c>
    </row>
    <row r="34" spans="1:42">
      <c r="A34" t="n">
        <v>5634772319</v>
      </c>
      <c r="B34" t="n">
        <v>81234892</v>
      </c>
      <c r="C34" s="81" t="n">
        <v>43796.4281597222216</v>
      </c>
      <c r="D34" s="81" t="n">
        <v>43796.431608796287</v>
      </c>
      <c r="E34" t="s">
        <v>660</v>
      </c>
      <c r="J34" t="s">
        <v>36</v>
      </c>
      <c r="K34" t="s">
        <v>198</v>
      </c>
      <c r="L34" t="s">
        <v>494</v>
      </c>
      <c r="M34" t="s">
        <v>661</v>
      </c>
      <c r="N34" t="n">
        <v>13</v>
      </c>
      <c r="O34" t="s">
        <v>496</v>
      </c>
      <c r="P34" t="s">
        <v>497</v>
      </c>
      <c r="R34" t="s">
        <v>497</v>
      </c>
      <c r="T34" t="s">
        <v>497</v>
      </c>
      <c r="U34" t="s">
        <v>662</v>
      </c>
      <c r="V34" t="s">
        <v>497</v>
      </c>
      <c r="X34" t="s">
        <v>545</v>
      </c>
      <c r="Z34" t="s">
        <v>497</v>
      </c>
      <c r="AA34" s="115" t="s">
        <v>663</v>
      </c>
      <c r="AB34" t="s">
        <v>497</v>
      </c>
      <c r="AD34" t="s">
        <v>497</v>
      </c>
      <c r="AF34" t="s">
        <v>497</v>
      </c>
      <c r="AH34" t="s">
        <v>497</v>
      </c>
      <c r="AI34" s="115" t="s">
        <v>664</v>
      </c>
      <c r="AJ34" t="s">
        <v>497</v>
      </c>
      <c r="AK34" s="115" t="s">
        <v>665</v>
      </c>
      <c r="AL34" t="s">
        <v>497</v>
      </c>
      <c r="AN34" s="115" t="s">
        <v>666</v>
      </c>
      <c r="AO34" s="115" t="s">
        <v>667</v>
      </c>
      <c r="AP34" t="s">
        <v>497</v>
      </c>
    </row>
    <row r="35" spans="1:42">
      <c r="A35" t="n">
        <v>5634654514</v>
      </c>
      <c r="B35" t="n">
        <v>81234892</v>
      </c>
      <c r="C35" s="81" t="n">
        <v>43795.8112268518453</v>
      </c>
      <c r="D35" s="81" t="n">
        <v>43795.8127314814847</v>
      </c>
      <c r="E35" t="s">
        <v>668</v>
      </c>
      <c r="J35" t="s">
        <v>37</v>
      </c>
      <c r="K35" t="s">
        <v>204</v>
      </c>
      <c r="L35" t="s">
        <v>494</v>
      </c>
      <c r="M35" t="s">
        <v>607</v>
      </c>
      <c r="N35" t="n">
        <v>24</v>
      </c>
      <c r="O35" t="s">
        <v>525</v>
      </c>
      <c r="P35" t="s">
        <v>489</v>
      </c>
      <c r="R35" t="s">
        <v>489</v>
      </c>
      <c r="T35" t="s">
        <v>489</v>
      </c>
      <c r="V35" t="s">
        <v>489</v>
      </c>
      <c r="X35" t="s">
        <v>489</v>
      </c>
      <c r="Z35" t="s">
        <v>489</v>
      </c>
      <c r="AB35" t="s">
        <v>489</v>
      </c>
      <c r="AD35" t="s">
        <v>489</v>
      </c>
      <c r="AF35" t="s">
        <v>497</v>
      </c>
      <c r="AH35" t="s">
        <v>489</v>
      </c>
      <c r="AJ35" t="s">
        <v>497</v>
      </c>
      <c r="AL35" t="s">
        <v>490</v>
      </c>
      <c r="AP35" t="s">
        <v>489</v>
      </c>
    </row>
    <row r="36" spans="1:42">
      <c r="A36" t="n">
        <v>5634564446</v>
      </c>
      <c r="B36" t="n">
        <v>81234892</v>
      </c>
      <c r="C36" s="81" t="n">
        <v>43795.1370023148047</v>
      </c>
      <c r="D36" s="81" t="n">
        <v>43795.140486111115</v>
      </c>
      <c r="E36" t="s">
        <v>669</v>
      </c>
      <c r="J36" t="s">
        <v>99</v>
      </c>
      <c r="K36" t="s">
        <v>670</v>
      </c>
      <c r="L36" t="s">
        <v>92</v>
      </c>
      <c r="M36" t="s">
        <v>671</v>
      </c>
      <c r="N36" t="n">
        <v>12</v>
      </c>
      <c r="O36" t="s">
        <v>488</v>
      </c>
      <c r="P36" t="s">
        <v>497</v>
      </c>
      <c r="R36" t="s">
        <v>497</v>
      </c>
      <c r="T36" t="s">
        <v>497</v>
      </c>
      <c r="V36" t="s">
        <v>497</v>
      </c>
      <c r="X36" t="s">
        <v>497</v>
      </c>
      <c r="Z36" t="s">
        <v>497</v>
      </c>
      <c r="AB36" t="s">
        <v>497</v>
      </c>
      <c r="AD36" t="s">
        <v>497</v>
      </c>
      <c r="AF36" t="s">
        <v>497</v>
      </c>
      <c r="AH36" t="s">
        <v>489</v>
      </c>
      <c r="AJ36" t="s">
        <v>489</v>
      </c>
      <c r="AL36" t="s">
        <v>497</v>
      </c>
      <c r="AN36" s="115" t="s">
        <v>672</v>
      </c>
      <c r="AO36" s="115" t="s">
        <v>673</v>
      </c>
      <c r="AP36" t="s">
        <v>497</v>
      </c>
    </row>
    <row r="37" spans="1:42">
      <c r="A37" t="n">
        <v>5634193578</v>
      </c>
      <c r="B37" t="n">
        <v>81234892</v>
      </c>
      <c r="C37" s="81" t="n">
        <v>43792.0935069444458</v>
      </c>
      <c r="D37" s="81" t="n">
        <v>43792.0975694444423</v>
      </c>
      <c r="E37" t="s">
        <v>674</v>
      </c>
      <c r="J37" t="s">
        <v>38</v>
      </c>
      <c r="K37" t="s">
        <v>675</v>
      </c>
      <c r="L37" t="s">
        <v>676</v>
      </c>
      <c r="M37" t="s">
        <v>677</v>
      </c>
      <c r="N37" t="n">
        <v>24</v>
      </c>
      <c r="O37" t="s">
        <v>496</v>
      </c>
      <c r="P37" t="s">
        <v>489</v>
      </c>
      <c r="R37" t="s">
        <v>489</v>
      </c>
      <c r="T37" t="s">
        <v>489</v>
      </c>
      <c r="V37" t="s">
        <v>489</v>
      </c>
      <c r="X37" t="s">
        <v>489</v>
      </c>
      <c r="Z37" t="s">
        <v>497</v>
      </c>
      <c r="AB37" t="s">
        <v>489</v>
      </c>
      <c r="AD37" t="s">
        <v>489</v>
      </c>
      <c r="AF37" t="s">
        <v>489</v>
      </c>
      <c r="AH37" t="s">
        <v>489</v>
      </c>
      <c r="AJ37" t="s">
        <v>489</v>
      </c>
      <c r="AL37" t="s">
        <v>489</v>
      </c>
      <c r="AN37" s="115" t="s">
        <v>678</v>
      </c>
      <c r="AO37" s="115" t="s">
        <v>679</v>
      </c>
      <c r="AP37" t="s">
        <v>489</v>
      </c>
    </row>
    <row r="38" spans="1:42">
      <c r="A38" t="n">
        <v>5634189159</v>
      </c>
      <c r="B38" t="n">
        <v>81234892</v>
      </c>
      <c r="C38" s="81" t="n">
        <v>43792.0721990740712</v>
      </c>
      <c r="D38" s="81" t="n">
        <v>43792.0745254629655</v>
      </c>
      <c r="E38" t="s">
        <v>680</v>
      </c>
      <c r="J38" t="s">
        <v>40</v>
      </c>
      <c r="K38" t="s">
        <v>216</v>
      </c>
      <c r="L38" t="s">
        <v>681</v>
      </c>
      <c r="M38" t="s">
        <v>682</v>
      </c>
      <c r="N38" t="n">
        <v>8</v>
      </c>
      <c r="O38" t="s">
        <v>488</v>
      </c>
      <c r="P38" t="s">
        <v>497</v>
      </c>
      <c r="R38" t="s">
        <v>497</v>
      </c>
      <c r="T38" t="s">
        <v>497</v>
      </c>
      <c r="V38" t="s">
        <v>497</v>
      </c>
      <c r="X38" t="s">
        <v>497</v>
      </c>
      <c r="Z38" t="s">
        <v>497</v>
      </c>
      <c r="AB38" t="s">
        <v>497</v>
      </c>
      <c r="AD38" t="s">
        <v>497</v>
      </c>
      <c r="AF38" t="s">
        <v>497</v>
      </c>
      <c r="AH38" t="s">
        <v>497</v>
      </c>
      <c r="AJ38" t="s">
        <v>497</v>
      </c>
      <c r="AL38" t="s">
        <v>497</v>
      </c>
      <c r="AN38" s="115" t="s">
        <v>683</v>
      </c>
      <c r="AO38" s="115" t="s">
        <v>684</v>
      </c>
      <c r="AP38" t="s">
        <v>497</v>
      </c>
    </row>
    <row r="39" spans="1:42">
      <c r="A39" t="n">
        <v>5634187257</v>
      </c>
      <c r="B39" t="n">
        <v>81234892</v>
      </c>
      <c r="C39" s="81" t="n">
        <v>43792.0624884259232</v>
      </c>
      <c r="D39" s="81" t="n">
        <v>43792.0718287036943</v>
      </c>
      <c r="E39" t="s">
        <v>680</v>
      </c>
      <c r="J39" t="s">
        <v>41</v>
      </c>
      <c r="K39" t="s">
        <v>216</v>
      </c>
      <c r="L39" t="s">
        <v>681</v>
      </c>
      <c r="M39" t="s">
        <v>685</v>
      </c>
      <c r="N39" t="n">
        <v>10</v>
      </c>
      <c r="O39" t="s">
        <v>488</v>
      </c>
      <c r="P39" t="s">
        <v>497</v>
      </c>
      <c r="Q39" t="s">
        <v>686</v>
      </c>
      <c r="R39" t="s">
        <v>497</v>
      </c>
      <c r="S39" t="s">
        <v>687</v>
      </c>
      <c r="T39" t="s">
        <v>497</v>
      </c>
      <c r="U39" t="s">
        <v>688</v>
      </c>
      <c r="V39" t="s">
        <v>497</v>
      </c>
      <c r="W39" t="s">
        <v>689</v>
      </c>
      <c r="X39" t="s">
        <v>497</v>
      </c>
      <c r="Y39" t="s">
        <v>690</v>
      </c>
      <c r="Z39" t="s">
        <v>497</v>
      </c>
      <c r="AA39" s="115" t="s">
        <v>691</v>
      </c>
      <c r="AB39" t="s">
        <v>497</v>
      </c>
      <c r="AD39" t="s">
        <v>497</v>
      </c>
      <c r="AF39" t="s">
        <v>497</v>
      </c>
      <c r="AH39" t="s">
        <v>497</v>
      </c>
      <c r="AJ39" t="s">
        <v>497</v>
      </c>
      <c r="AL39" t="s">
        <v>497</v>
      </c>
      <c r="AM39" s="115" t="s">
        <v>692</v>
      </c>
      <c r="AN39" s="115" t="s">
        <v>693</v>
      </c>
      <c r="AO39" s="115" t="s">
        <v>694</v>
      </c>
      <c r="AP39" t="s">
        <v>497</v>
      </c>
    </row>
    <row r="40" spans="1:42">
      <c r="A40" t="n">
        <v>5633866488</v>
      </c>
      <c r="B40" t="n">
        <v>81234892</v>
      </c>
      <c r="C40" s="81" t="n">
        <v>43790.1653125000012</v>
      </c>
      <c r="D40" s="81" t="n">
        <v>43790.1685532407355</v>
      </c>
      <c r="E40" t="s">
        <v>695</v>
      </c>
      <c r="J40" t="s">
        <v>112</v>
      </c>
      <c r="K40" t="s">
        <v>696</v>
      </c>
      <c r="L40" t="s">
        <v>697</v>
      </c>
      <c r="M40" t="s">
        <v>698</v>
      </c>
      <c r="N40" t="n">
        <v>20</v>
      </c>
      <c r="O40" t="s">
        <v>488</v>
      </c>
      <c r="P40" t="s">
        <v>489</v>
      </c>
      <c r="R40" t="s">
        <v>489</v>
      </c>
      <c r="T40" t="s">
        <v>490</v>
      </c>
      <c r="V40" t="s">
        <v>489</v>
      </c>
      <c r="X40" t="s">
        <v>489</v>
      </c>
      <c r="Z40" t="s">
        <v>489</v>
      </c>
      <c r="AB40" t="s">
        <v>489</v>
      </c>
      <c r="AD40" t="s">
        <v>489</v>
      </c>
      <c r="AF40" t="s">
        <v>489</v>
      </c>
      <c r="AH40" t="s">
        <v>490</v>
      </c>
      <c r="AJ40" t="s">
        <v>489</v>
      </c>
      <c r="AL40" t="s">
        <v>489</v>
      </c>
      <c r="AP40" t="s">
        <v>489</v>
      </c>
    </row>
    <row r="41" spans="1:42">
      <c r="A41" t="n">
        <v>5633863172</v>
      </c>
      <c r="B41" t="n">
        <v>81234892</v>
      </c>
      <c r="C41" s="81" t="n">
        <v>43790.1470254629603</v>
      </c>
      <c r="D41" s="81" t="n">
        <v>43790.1557754629612</v>
      </c>
      <c r="E41" t="s">
        <v>695</v>
      </c>
      <c r="J41" t="s">
        <v>106</v>
      </c>
      <c r="K41" t="s">
        <v>696</v>
      </c>
      <c r="L41" t="s">
        <v>697</v>
      </c>
      <c r="M41" t="s">
        <v>698</v>
      </c>
      <c r="N41" t="n">
        <v>20</v>
      </c>
      <c r="O41" t="s">
        <v>488</v>
      </c>
      <c r="P41" t="s">
        <v>489</v>
      </c>
      <c r="R41" t="s">
        <v>489</v>
      </c>
      <c r="T41" t="s">
        <v>489</v>
      </c>
      <c r="V41" t="s">
        <v>489</v>
      </c>
      <c r="X41" t="s">
        <v>490</v>
      </c>
      <c r="Z41" t="s">
        <v>489</v>
      </c>
      <c r="AB41" t="s">
        <v>489</v>
      </c>
      <c r="AD41" t="s">
        <v>497</v>
      </c>
      <c r="AF41" t="s">
        <v>489</v>
      </c>
      <c r="AH41" t="s">
        <v>489</v>
      </c>
      <c r="AJ41" t="s">
        <v>489</v>
      </c>
      <c r="AL41" t="s">
        <v>489</v>
      </c>
      <c r="AP41" t="s">
        <v>489</v>
      </c>
    </row>
    <row r="42" spans="1:42">
      <c r="A42" t="n">
        <v>5633683681</v>
      </c>
      <c r="B42" t="n">
        <v>81234892</v>
      </c>
      <c r="C42" s="81" t="n">
        <v>43789.1133680555577</v>
      </c>
      <c r="D42" s="81" t="n">
        <v>43789.1162152777761</v>
      </c>
      <c r="E42" t="s">
        <v>582</v>
      </c>
      <c r="J42" t="s">
        <v>114</v>
      </c>
      <c r="K42" t="s">
        <v>699</v>
      </c>
      <c r="L42" t="s">
        <v>700</v>
      </c>
      <c r="M42" t="s">
        <v>701</v>
      </c>
      <c r="N42" t="n">
        <v>90</v>
      </c>
      <c r="O42" t="s">
        <v>488</v>
      </c>
      <c r="P42" t="s">
        <v>489</v>
      </c>
      <c r="R42" t="s">
        <v>489</v>
      </c>
      <c r="T42" t="s">
        <v>489</v>
      </c>
      <c r="V42" t="s">
        <v>497</v>
      </c>
      <c r="X42" t="s">
        <v>497</v>
      </c>
      <c r="Z42" t="s">
        <v>497</v>
      </c>
      <c r="AB42" t="s">
        <v>489</v>
      </c>
      <c r="AD42" t="s">
        <v>489</v>
      </c>
      <c r="AF42" t="s">
        <v>497</v>
      </c>
      <c r="AH42" t="s">
        <v>489</v>
      </c>
      <c r="AJ42" t="s">
        <v>489</v>
      </c>
      <c r="AL42" t="s">
        <v>489</v>
      </c>
      <c r="AN42" s="115" t="s">
        <v>702</v>
      </c>
      <c r="AO42" s="115" t="s">
        <v>703</v>
      </c>
      <c r="AP42" t="s">
        <v>497</v>
      </c>
    </row>
    <row r="43" spans="1:42" s="56" customFormat="1">
      <c r="A43" s="56" t="n">
        <v>5633636108</v>
      </c>
      <c r="B43" s="56" t="n">
        <v>81234892</v>
      </c>
      <c r="C43" s="97" t="n">
        <v>43788.9320370370406</v>
      </c>
      <c r="D43" s="97" t="n">
        <v>43788.9436805555524</v>
      </c>
      <c r="E43" s="56" t="s">
        <v>704</v>
      </c>
      <c r="J43" s="56" t="s">
        <v>126</v>
      </c>
      <c r="K43" s="56" t="s">
        <v>705</v>
      </c>
      <c r="L43" s="56" t="s">
        <v>706</v>
      </c>
      <c r="M43" s="56" t="s">
        <v>707</v>
      </c>
      <c r="N43" s="56" t="n">
        <v>7</v>
      </c>
      <c r="O43" s="56" t="s">
        <v>496</v>
      </c>
      <c r="P43" s="56" t="s">
        <v>489</v>
      </c>
      <c r="R43" s="56" t="s">
        <v>490</v>
      </c>
      <c r="T43" s="56" t="s">
        <v>490</v>
      </c>
      <c r="V43" s="56" t="s">
        <v>556</v>
      </c>
      <c r="X43" s="56" t="s">
        <v>556</v>
      </c>
      <c r="Z43" s="98" t="s">
        <v>556</v>
      </c>
      <c r="AA43" s="117"/>
      <c r="AB43" s="56" t="s">
        <v>545</v>
      </c>
      <c r="AC43" s="117"/>
      <c r="AD43" s="56" t="s">
        <v>556</v>
      </c>
      <c r="AE43" s="117"/>
      <c r="AF43" s="56" t="s">
        <v>489</v>
      </c>
      <c r="AH43" s="56" t="s">
        <v>556</v>
      </c>
      <c r="AI43" s="117"/>
      <c r="AJ43" s="56" t="s">
        <v>489</v>
      </c>
      <c r="AK43" s="117"/>
      <c r="AL43" s="56" t="s">
        <v>556</v>
      </c>
      <c r="AM43" s="117"/>
      <c r="AN43" s="117" t="s">
        <v>708</v>
      </c>
      <c r="AO43" s="117" t="s">
        <v>709</v>
      </c>
      <c r="AP43" s="98" t="s">
        <v>556</v>
      </c>
    </row>
    <row r="44" spans="1:42">
      <c r="A44" t="n">
        <v>5633492579</v>
      </c>
      <c r="B44" t="n">
        <v>81234892</v>
      </c>
      <c r="C44" s="81" t="n">
        <v>43788.1012384259229</v>
      </c>
      <c r="D44" s="81" t="n">
        <v>43788.1189699074093</v>
      </c>
      <c r="E44" t="s">
        <v>710</v>
      </c>
      <c r="J44" t="s">
        <v>129</v>
      </c>
      <c r="K44" t="s">
        <v>429</v>
      </c>
      <c r="L44" t="s">
        <v>127</v>
      </c>
      <c r="M44" t="s">
        <v>292</v>
      </c>
      <c r="N44" t="n">
        <v>4</v>
      </c>
      <c r="O44" t="s">
        <v>488</v>
      </c>
      <c r="P44" t="s">
        <v>598</v>
      </c>
      <c r="Q44" t="s">
        <v>711</v>
      </c>
      <c r="R44" t="s">
        <v>490</v>
      </c>
      <c r="S44" t="s">
        <v>712</v>
      </c>
      <c r="T44" t="s">
        <v>490</v>
      </c>
      <c r="U44" t="s">
        <v>713</v>
      </c>
      <c r="V44" t="s">
        <v>490</v>
      </c>
      <c r="W44" t="s">
        <v>714</v>
      </c>
      <c r="X44" t="s">
        <v>489</v>
      </c>
      <c r="Y44" t="s">
        <v>715</v>
      </c>
      <c r="Z44" s="98" t="s">
        <v>490</v>
      </c>
      <c r="AA44" s="115" t="s">
        <v>716</v>
      </c>
      <c r="AB44" t="s">
        <v>490</v>
      </c>
      <c r="AC44" s="115" t="s">
        <v>717</v>
      </c>
      <c r="AD44" t="s">
        <v>490</v>
      </c>
      <c r="AE44" s="115" t="s">
        <v>718</v>
      </c>
      <c r="AF44" t="s">
        <v>489</v>
      </c>
      <c r="AG44" t="s">
        <v>719</v>
      </c>
      <c r="AH44" t="s">
        <v>556</v>
      </c>
      <c r="AI44" s="115" t="s">
        <v>720</v>
      </c>
      <c r="AJ44" t="s">
        <v>598</v>
      </c>
      <c r="AK44" s="115" t="s">
        <v>721</v>
      </c>
      <c r="AL44" t="s">
        <v>490</v>
      </c>
      <c r="AM44" s="115" t="s">
        <v>722</v>
      </c>
      <c r="AN44" s="115" t="s">
        <v>723</v>
      </c>
      <c r="AO44" s="115" t="s">
        <v>724</v>
      </c>
      <c r="AP44" t="s">
        <v>489</v>
      </c>
    </row>
    <row r="45" spans="1:42">
      <c r="A45" t="n">
        <v>5633489740</v>
      </c>
      <c r="B45" t="n">
        <v>81234892</v>
      </c>
      <c r="C45" s="81" t="n">
        <v>43788.0894791666651</v>
      </c>
      <c r="D45" s="81" t="n">
        <v>43788.100960648153</v>
      </c>
      <c r="E45" t="s">
        <v>725</v>
      </c>
      <c r="J45" t="s">
        <v>111</v>
      </c>
      <c r="K45" t="s">
        <v>726</v>
      </c>
      <c r="L45" t="s">
        <v>104</v>
      </c>
      <c r="M45" t="s">
        <v>727</v>
      </c>
      <c r="N45" t="n">
        <v>6</v>
      </c>
      <c r="O45" t="s">
        <v>496</v>
      </c>
      <c r="P45" t="s">
        <v>545</v>
      </c>
      <c r="Q45" t="s">
        <v>728</v>
      </c>
      <c r="R45" t="s">
        <v>497</v>
      </c>
      <c r="S45" t="s">
        <v>729</v>
      </c>
      <c r="T45" t="s">
        <v>497</v>
      </c>
      <c r="U45" t="s">
        <v>730</v>
      </c>
      <c r="V45" t="s">
        <v>497</v>
      </c>
      <c r="W45" t="s">
        <v>731</v>
      </c>
      <c r="X45" t="s">
        <v>489</v>
      </c>
      <c r="Z45" t="s">
        <v>497</v>
      </c>
      <c r="AA45" s="115" t="s">
        <v>732</v>
      </c>
      <c r="AB45" t="s">
        <v>497</v>
      </c>
      <c r="AC45" s="115" t="s">
        <v>733</v>
      </c>
      <c r="AD45" t="s">
        <v>497</v>
      </c>
      <c r="AE45" s="115" t="s">
        <v>734</v>
      </c>
      <c r="AF45" t="s">
        <v>497</v>
      </c>
      <c r="AG45" t="s">
        <v>735</v>
      </c>
      <c r="AH45" t="s">
        <v>497</v>
      </c>
      <c r="AI45" s="115" t="s">
        <v>736</v>
      </c>
      <c r="AJ45" t="s">
        <v>497</v>
      </c>
      <c r="AL45" t="s">
        <v>497</v>
      </c>
      <c r="AM45" s="115" t="s">
        <v>737</v>
      </c>
      <c r="AN45" s="115" t="s">
        <v>738</v>
      </c>
      <c r="AO45" s="115" t="s">
        <v>739</v>
      </c>
      <c r="AP45" t="s">
        <v>497</v>
      </c>
    </row>
    <row r="46" spans="1:42">
      <c r="A46" t="n">
        <v>5633120471</v>
      </c>
      <c r="B46" t="n">
        <v>81234892</v>
      </c>
      <c r="C46" s="81" t="n">
        <v>43784.9591435185212</v>
      </c>
      <c r="D46" s="81" t="n">
        <v>43785.0864236111156</v>
      </c>
      <c r="E46" t="s">
        <v>740</v>
      </c>
      <c r="J46" t="s">
        <v>32</v>
      </c>
      <c r="K46" t="s">
        <v>176</v>
      </c>
      <c r="L46" t="s">
        <v>741</v>
      </c>
      <c r="M46" t="s">
        <v>177</v>
      </c>
      <c r="N46" t="n">
        <v>13</v>
      </c>
      <c r="O46" t="s">
        <v>488</v>
      </c>
      <c r="P46" t="s">
        <v>497</v>
      </c>
      <c r="Q46" t="s">
        <v>742</v>
      </c>
      <c r="R46" t="s">
        <v>489</v>
      </c>
      <c r="S46" t="s">
        <v>743</v>
      </c>
      <c r="T46" t="s">
        <v>497</v>
      </c>
      <c r="U46" t="s">
        <v>744</v>
      </c>
      <c r="V46" t="s">
        <v>489</v>
      </c>
      <c r="W46" t="s">
        <v>745</v>
      </c>
      <c r="X46" t="s">
        <v>489</v>
      </c>
      <c r="Y46" t="s">
        <v>746</v>
      </c>
      <c r="Z46" t="s">
        <v>489</v>
      </c>
      <c r="AA46" s="115" t="s">
        <v>747</v>
      </c>
      <c r="AB46" t="s">
        <v>489</v>
      </c>
      <c r="AC46" s="115" t="s">
        <v>748</v>
      </c>
      <c r="AD46" t="s">
        <v>497</v>
      </c>
      <c r="AE46" s="115" t="s">
        <v>749</v>
      </c>
      <c r="AF46" t="s">
        <v>489</v>
      </c>
      <c r="AG46" t="s">
        <v>750</v>
      </c>
      <c r="AH46" t="s">
        <v>489</v>
      </c>
      <c r="AI46" s="115" t="s">
        <v>751</v>
      </c>
      <c r="AJ46" t="s">
        <v>489</v>
      </c>
      <c r="AK46" s="115" t="s">
        <v>752</v>
      </c>
      <c r="AL46" t="s">
        <v>489</v>
      </c>
      <c r="AN46" s="115" t="s">
        <v>753</v>
      </c>
      <c r="AO46" s="115" t="s">
        <v>754</v>
      </c>
      <c r="AP46" t="s">
        <v>497</v>
      </c>
    </row>
    <row r="47" spans="1:42">
      <c r="A47" t="n">
        <v>5633023797</v>
      </c>
      <c r="B47" t="n">
        <v>81234892</v>
      </c>
      <c r="C47" s="81" t="n">
        <v>43784.5746527777737</v>
      </c>
      <c r="D47" s="81" t="n">
        <v>43784.577233796299</v>
      </c>
      <c r="E47" t="s">
        <v>551</v>
      </c>
      <c r="J47" t="s">
        <v>106</v>
      </c>
      <c r="K47" t="s">
        <v>755</v>
      </c>
      <c r="L47" t="s">
        <v>104</v>
      </c>
      <c r="M47" t="s">
        <v>756</v>
      </c>
      <c r="N47" t="n">
        <v>18</v>
      </c>
      <c r="O47" t="s">
        <v>488</v>
      </c>
      <c r="P47" t="s">
        <v>489</v>
      </c>
      <c r="R47" t="s">
        <v>497</v>
      </c>
      <c r="T47" t="s">
        <v>489</v>
      </c>
      <c r="V47" t="s">
        <v>489</v>
      </c>
      <c r="X47" t="s">
        <v>489</v>
      </c>
      <c r="Z47" t="s">
        <v>489</v>
      </c>
      <c r="AB47" t="s">
        <v>545</v>
      </c>
      <c r="AD47" t="s">
        <v>489</v>
      </c>
      <c r="AF47" t="s">
        <v>497</v>
      </c>
      <c r="AH47" t="s">
        <v>489</v>
      </c>
      <c r="AJ47" t="s">
        <v>489</v>
      </c>
      <c r="AL47" t="s">
        <v>489</v>
      </c>
      <c r="AN47" s="115" t="s">
        <v>757</v>
      </c>
      <c r="AO47" s="115" t="s">
        <v>758</v>
      </c>
      <c r="AP47" t="s">
        <v>489</v>
      </c>
    </row>
    <row r="48" spans="1:42">
      <c r="A48" t="n">
        <v>5632745446</v>
      </c>
      <c r="B48" t="n">
        <v>81234892</v>
      </c>
      <c r="C48" s="81" t="n">
        <v>43782.9634490740718</v>
      </c>
      <c r="D48" s="81" t="n">
        <v>43782.9690046296309</v>
      </c>
      <c r="E48" t="s">
        <v>759</v>
      </c>
      <c r="J48" t="s">
        <v>38</v>
      </c>
      <c r="K48" t="s">
        <v>760</v>
      </c>
      <c r="L48" t="s">
        <v>761</v>
      </c>
      <c r="M48" t="s">
        <v>762</v>
      </c>
      <c r="N48" t="n">
        <v>14</v>
      </c>
      <c r="O48" t="s">
        <v>496</v>
      </c>
      <c r="P48" t="s">
        <v>489</v>
      </c>
      <c r="R48" t="s">
        <v>489</v>
      </c>
      <c r="T48" t="s">
        <v>489</v>
      </c>
      <c r="V48" t="s">
        <v>497</v>
      </c>
      <c r="X48" t="s">
        <v>490</v>
      </c>
      <c r="Y48" t="s">
        <v>763</v>
      </c>
      <c r="Z48" t="s">
        <v>489</v>
      </c>
      <c r="AB48" t="s">
        <v>489</v>
      </c>
      <c r="AD48" t="s">
        <v>489</v>
      </c>
      <c r="AF48" t="s">
        <v>489</v>
      </c>
      <c r="AH48" t="s">
        <v>490</v>
      </c>
      <c r="AJ48" t="s">
        <v>489</v>
      </c>
      <c r="AL48" t="s">
        <v>497</v>
      </c>
      <c r="AN48" s="115" t="s">
        <v>764</v>
      </c>
      <c r="AO48" s="115" t="s">
        <v>765</v>
      </c>
      <c r="AP48" t="s">
        <v>489</v>
      </c>
    </row>
    <row r="49" spans="1:42">
      <c r="A49" t="n">
        <v>5632592121</v>
      </c>
      <c r="B49" t="n">
        <v>81234892</v>
      </c>
      <c r="C49" s="81" t="n">
        <v>43782.0574305555565</v>
      </c>
      <c r="D49" s="81" t="n">
        <v>43782.0601504629594</v>
      </c>
      <c r="E49" t="s">
        <v>766</v>
      </c>
      <c r="J49" t="s">
        <v>107</v>
      </c>
      <c r="K49" t="s">
        <v>767</v>
      </c>
      <c r="L49" t="s">
        <v>104</v>
      </c>
      <c r="M49" t="s">
        <v>286</v>
      </c>
      <c r="N49" t="n">
        <v>22</v>
      </c>
      <c r="O49" t="s">
        <v>525</v>
      </c>
      <c r="P49" t="s">
        <v>497</v>
      </c>
      <c r="R49" t="s">
        <v>497</v>
      </c>
      <c r="T49" t="s">
        <v>497</v>
      </c>
      <c r="V49" t="s">
        <v>489</v>
      </c>
      <c r="X49" t="s">
        <v>489</v>
      </c>
      <c r="Z49" t="s">
        <v>497</v>
      </c>
      <c r="AB49" t="s">
        <v>497</v>
      </c>
      <c r="AD49" t="s">
        <v>497</v>
      </c>
      <c r="AF49" t="s">
        <v>497</v>
      </c>
      <c r="AH49" t="s">
        <v>489</v>
      </c>
      <c r="AJ49" t="s">
        <v>489</v>
      </c>
      <c r="AL49" t="s">
        <v>497</v>
      </c>
      <c r="AP49" t="s">
        <v>497</v>
      </c>
    </row>
    <row r="50" spans="1:42">
      <c r="A50" t="n">
        <v>5632584676</v>
      </c>
      <c r="B50" t="n">
        <v>81234892</v>
      </c>
      <c r="C50" s="81" t="n">
        <v>43782.0266087962955</v>
      </c>
      <c r="D50" s="81" t="n">
        <v>43782.0447569444514</v>
      </c>
      <c r="E50" t="s">
        <v>768</v>
      </c>
      <c r="J50" t="s">
        <v>51</v>
      </c>
      <c r="K50" t="s">
        <v>769</v>
      </c>
      <c r="L50" t="s">
        <v>770</v>
      </c>
      <c r="M50" t="s">
        <v>771</v>
      </c>
      <c r="N50" t="n">
        <v>38</v>
      </c>
      <c r="O50" t="s">
        <v>488</v>
      </c>
      <c r="P50" t="s">
        <v>497</v>
      </c>
      <c r="Q50" t="s">
        <v>772</v>
      </c>
      <c r="R50" t="s">
        <v>497</v>
      </c>
      <c r="S50" t="s">
        <v>773</v>
      </c>
      <c r="T50" t="s">
        <v>497</v>
      </c>
      <c r="U50" t="s">
        <v>774</v>
      </c>
      <c r="V50" t="s">
        <v>497</v>
      </c>
      <c r="X50" t="s">
        <v>489</v>
      </c>
      <c r="Z50" t="s">
        <v>489</v>
      </c>
      <c r="AB50" t="s">
        <v>497</v>
      </c>
      <c r="AD50" t="s">
        <v>497</v>
      </c>
      <c r="AF50" t="s">
        <v>497</v>
      </c>
      <c r="AG50" t="s">
        <v>775</v>
      </c>
      <c r="AH50" t="s">
        <v>489</v>
      </c>
      <c r="AJ50" t="s">
        <v>489</v>
      </c>
      <c r="AL50" t="s">
        <v>497</v>
      </c>
      <c r="AN50" s="115" t="s">
        <v>776</v>
      </c>
      <c r="AP50" t="s">
        <v>497</v>
      </c>
    </row>
    <row r="51" spans="1:42">
      <c r="A51" t="n">
        <v>5632553910</v>
      </c>
      <c r="B51" t="n">
        <v>81234892</v>
      </c>
      <c r="C51" s="81" t="n">
        <v>43781.9028356481504</v>
      </c>
      <c r="D51" s="81" t="n">
        <v>43781.9187615740811</v>
      </c>
      <c r="E51" t="s">
        <v>777</v>
      </c>
      <c r="J51" t="s">
        <v>107</v>
      </c>
      <c r="K51" t="s">
        <v>778</v>
      </c>
      <c r="L51" t="s">
        <v>779</v>
      </c>
      <c r="M51" t="s">
        <v>780</v>
      </c>
      <c r="N51" t="n">
        <v>24</v>
      </c>
      <c r="O51" t="s">
        <v>488</v>
      </c>
      <c r="P51" t="s">
        <v>497</v>
      </c>
      <c r="R51" t="s">
        <v>497</v>
      </c>
      <c r="T51" t="s">
        <v>497</v>
      </c>
      <c r="V51" t="s">
        <v>489</v>
      </c>
      <c r="W51" t="s">
        <v>781</v>
      </c>
      <c r="X51" t="s">
        <v>489</v>
      </c>
      <c r="Z51" t="s">
        <v>497</v>
      </c>
      <c r="AB51" t="s">
        <v>497</v>
      </c>
      <c r="AD51" t="s">
        <v>497</v>
      </c>
      <c r="AF51" t="s">
        <v>497</v>
      </c>
      <c r="AH51" t="s">
        <v>497</v>
      </c>
      <c r="AJ51" t="s">
        <v>489</v>
      </c>
      <c r="AK51" s="115" t="s">
        <v>782</v>
      </c>
      <c r="AL51" t="s">
        <v>497</v>
      </c>
      <c r="AN51" s="115" t="s">
        <v>783</v>
      </c>
      <c r="AO51" s="115" t="s">
        <v>784</v>
      </c>
      <c r="AP51" t="s">
        <v>497</v>
      </c>
    </row>
    <row r="52" spans="1:42">
      <c r="A52" t="n">
        <v>5632418894</v>
      </c>
      <c r="B52" t="n">
        <v>81234892</v>
      </c>
      <c r="C52" s="81" t="n">
        <v>43781.0894791666651</v>
      </c>
      <c r="D52" s="81" t="n">
        <v>43781.0912499999977</v>
      </c>
      <c r="E52" t="s">
        <v>633</v>
      </c>
      <c r="J52" t="s">
        <v>124</v>
      </c>
      <c r="K52" t="s">
        <v>419</v>
      </c>
      <c r="L52" t="s">
        <v>42</v>
      </c>
      <c r="M52" t="s">
        <v>785</v>
      </c>
      <c r="N52" t="n">
        <v>38</v>
      </c>
      <c r="O52" t="s">
        <v>496</v>
      </c>
      <c r="P52" t="s">
        <v>497</v>
      </c>
      <c r="R52" t="s">
        <v>497</v>
      </c>
      <c r="T52" t="s">
        <v>497</v>
      </c>
      <c r="V52" t="s">
        <v>497</v>
      </c>
      <c r="X52" t="s">
        <v>497</v>
      </c>
      <c r="Z52" t="s">
        <v>497</v>
      </c>
      <c r="AB52" t="s">
        <v>497</v>
      </c>
      <c r="AD52" t="s">
        <v>497</v>
      </c>
      <c r="AF52" t="s">
        <v>497</v>
      </c>
      <c r="AH52" t="s">
        <v>489</v>
      </c>
      <c r="AJ52" t="s">
        <v>497</v>
      </c>
      <c r="AL52" t="s">
        <v>497</v>
      </c>
      <c r="AN52" s="115" t="s">
        <v>786</v>
      </c>
      <c r="AP52" t="s">
        <v>497</v>
      </c>
    </row>
    <row r="53" spans="10:42">
      <c r="J53" t="s">
        <v>101</v>
      </c>
      <c r="K53" t="s">
        <v>787</v>
      </c>
      <c r="L53" t="s">
        <v>92</v>
      </c>
      <c r="Z53" t="s">
        <v>497</v>
      </c>
      <c r="AP53" t="s">
        <v>497</v>
      </c>
    </row>
  </sheetData>
  <autoFilter ref="A1:AP53"/>
  <printOptions>
    <extLst>
      <ext uri="smNativeData">
        <pm:pageFlags xmlns:pm="smNativeData" id="1580793424"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580793424" l="56" r="56" t="56" b="56" borderId="0" fillId="0" vertical="0"/>
        <pm:footer xmlns:pm="smNativeData" id="1580793424" l="56" r="56" t="56" b="56" borderId="0" fillId="0" vertical="2"/>
      </ext>
    </extLst>
  </headerFooter>
  <extLst>
    <ext uri="smNativeData">
      <pm:sheetPrefs xmlns:pm="smNativeData" day="1580793424"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W22"/>
  <sheetViews>
    <sheetView view="normal" topLeftCell="P1" workbookViewId="0">
      <selection activeCell="V5" sqref="V5"/>
    </sheetView>
  </sheetViews>
  <sheetFormatPr defaultRowHeight="15.40"/>
  <cols>
    <col min="1" max="1" width="13.892857" customWidth="1"/>
    <col min="2" max="2" width="11.044643" customWidth="1"/>
    <col min="3" max="4" width="17.500000" customWidth="1"/>
    <col min="5" max="5" width="13.303571" customWidth="1"/>
    <col min="6" max="6" width="13.464286" customWidth="1"/>
    <col min="7" max="7" width="10.392857" customWidth="1"/>
    <col min="8" max="8" width="10.285714" customWidth="1"/>
    <col min="9" max="9" width="13.875000" customWidth="1"/>
    <col min="10" max="10" width="28.687500" customWidth="1"/>
    <col min="11" max="11" width="18.562500" customWidth="1"/>
    <col min="12" max="12" width="27.437500" customWidth="1"/>
    <col min="13" max="13" width="27.446429" customWidth="1"/>
    <col min="14" max="14" width="46.866071" customWidth="1"/>
    <col min="15" max="15" width="21.839286" customWidth="1"/>
    <col min="16" max="16" width="26.544643" customWidth="1"/>
    <col min="17" max="17" width="77.142857" customWidth="1" style="115"/>
    <col min="18" max="18" width="23.330357" customWidth="1"/>
    <col min="19" max="19" width="77.142857" customWidth="1" style="115"/>
    <col min="20" max="20" width="30.125000" customWidth="1"/>
    <col min="21" max="22" width="77.142857" customWidth="1" style="115"/>
    <col min="23" max="23" width="24.428571" customWidth="1"/>
    <col min="24" max="16384" width="10.000000" customWidth="1"/>
  </cols>
  <sheetData>
    <row r="1" spans="1:23" s="80" customFormat="1" ht="14.20">
      <c r="A1" s="80" t="s">
        <v>455</v>
      </c>
      <c r="B1" s="80" t="s">
        <v>456</v>
      </c>
      <c r="C1" s="80" t="s">
        <v>457</v>
      </c>
      <c r="D1" s="80" t="s">
        <v>458</v>
      </c>
      <c r="E1" s="80" t="s">
        <v>459</v>
      </c>
      <c r="F1" s="80" t="s">
        <v>460</v>
      </c>
      <c r="G1" s="80" t="s">
        <v>461</v>
      </c>
      <c r="H1" s="80" t="s">
        <v>462</v>
      </c>
      <c r="I1" s="80" t="s">
        <v>463</v>
      </c>
      <c r="J1" s="80" t="s">
        <v>145</v>
      </c>
      <c r="K1" s="80" t="s">
        <v>464</v>
      </c>
      <c r="L1" s="80" t="s">
        <v>465</v>
      </c>
      <c r="M1" s="80" t="s">
        <v>466</v>
      </c>
      <c r="N1" s="80" t="s">
        <v>467</v>
      </c>
      <c r="O1" s="80" t="s">
        <v>468</v>
      </c>
      <c r="P1" s="80" t="s">
        <v>788</v>
      </c>
      <c r="Q1" s="116"/>
      <c r="R1" s="80" t="s">
        <v>476</v>
      </c>
      <c r="S1" s="116"/>
      <c r="T1" s="80" t="s">
        <v>479</v>
      </c>
      <c r="U1" s="116"/>
      <c r="V1" s="116" t="s">
        <v>482</v>
      </c>
      <c r="W1" s="80" t="s">
        <v>483</v>
      </c>
    </row>
    <row r="2" spans="1:23">
      <c r="A2" t="n">
        <v>5636529545</v>
      </c>
      <c r="B2" t="n">
        <v>81280988</v>
      </c>
      <c r="C2" s="81" t="n">
        <v>43809.0734259259261</v>
      </c>
      <c r="D2" s="81" t="n">
        <v>43809.0790046296315</v>
      </c>
      <c r="E2" t="s">
        <v>789</v>
      </c>
      <c r="J2" t="s">
        <v>121</v>
      </c>
      <c r="K2" t="s">
        <v>413</v>
      </c>
      <c r="L2" t="s">
        <v>790</v>
      </c>
      <c r="M2" t="s">
        <v>791</v>
      </c>
      <c r="N2" t="n">
        <v>24</v>
      </c>
      <c r="O2" t="s">
        <v>488</v>
      </c>
      <c r="P2" t="s">
        <v>497</v>
      </c>
      <c r="Q2" s="115" t="s">
        <v>792</v>
      </c>
      <c r="R2" t="s">
        <v>489</v>
      </c>
      <c r="S2" s="115" t="s">
        <v>793</v>
      </c>
      <c r="T2" t="s">
        <v>489</v>
      </c>
      <c r="U2" s="115" t="s">
        <v>794</v>
      </c>
      <c r="V2" s="115" t="s">
        <v>795</v>
      </c>
      <c r="W2" t="s">
        <v>497</v>
      </c>
    </row>
    <row r="3" spans="1:23">
      <c r="A3" t="n">
        <v>5636529545</v>
      </c>
      <c r="B3" t="n">
        <v>81280988</v>
      </c>
      <c r="C3" s="81" t="n">
        <v>43809.0734259259261</v>
      </c>
      <c r="D3" s="81" t="n">
        <v>43809.0790046296315</v>
      </c>
      <c r="E3" t="s">
        <v>789</v>
      </c>
      <c r="J3" t="s">
        <v>122</v>
      </c>
      <c r="K3" t="s">
        <v>413</v>
      </c>
      <c r="L3" t="s">
        <v>790</v>
      </c>
      <c r="M3" t="s">
        <v>791</v>
      </c>
      <c r="N3" t="n">
        <v>24</v>
      </c>
      <c r="O3" t="s">
        <v>488</v>
      </c>
      <c r="P3" t="s">
        <v>497</v>
      </c>
      <c r="Q3" s="115" t="s">
        <v>792</v>
      </c>
      <c r="R3" t="s">
        <v>489</v>
      </c>
      <c r="S3" s="115" t="s">
        <v>793</v>
      </c>
      <c r="T3" t="s">
        <v>489</v>
      </c>
      <c r="U3" s="115" t="s">
        <v>794</v>
      </c>
      <c r="V3" s="115" t="s">
        <v>795</v>
      </c>
      <c r="W3" t="s">
        <v>497</v>
      </c>
    </row>
    <row r="4" spans="1:23" s="56" customFormat="1">
      <c r="A4" s="56" t="n">
        <v>5636017884</v>
      </c>
      <c r="B4" s="56" t="n">
        <v>81280988</v>
      </c>
      <c r="C4" s="97" t="n">
        <v>43805.0743287036967</v>
      </c>
      <c r="D4" s="97" t="n">
        <v>43805.075543981482</v>
      </c>
      <c r="E4" s="56" t="s">
        <v>796</v>
      </c>
      <c r="J4" s="56" t="s">
        <v>87</v>
      </c>
      <c r="K4" s="56" t="s">
        <v>797</v>
      </c>
      <c r="L4" s="56" t="s">
        <v>798</v>
      </c>
      <c r="M4" s="56" t="s">
        <v>799</v>
      </c>
      <c r="N4" s="56" t="n">
        <v>18</v>
      </c>
      <c r="O4" s="56" t="s">
        <v>496</v>
      </c>
      <c r="P4" s="56" t="s">
        <v>545</v>
      </c>
      <c r="Q4" s="117" t="s">
        <v>800</v>
      </c>
      <c r="R4" s="56" t="s">
        <v>545</v>
      </c>
      <c r="S4" s="117" t="s">
        <v>800</v>
      </c>
      <c r="T4" s="56" t="s">
        <v>489</v>
      </c>
      <c r="U4" s="117"/>
      <c r="V4" s="117" t="s">
        <v>801</v>
      </c>
      <c r="W4" s="56" t="s">
        <v>489</v>
      </c>
    </row>
    <row r="5" spans="1:23" s="56" customFormat="1">
      <c r="A5" s="56" t="n">
        <v>5636017884</v>
      </c>
      <c r="B5" s="56" t="n">
        <v>81280988</v>
      </c>
      <c r="C5" s="97" t="n">
        <v>43805.0743287036967</v>
      </c>
      <c r="D5" s="97" t="n">
        <v>43805.075543981482</v>
      </c>
      <c r="E5" s="56" t="s">
        <v>796</v>
      </c>
      <c r="J5" s="56" t="s">
        <v>88</v>
      </c>
      <c r="K5" s="56" t="s">
        <v>797</v>
      </c>
      <c r="L5" s="56" t="s">
        <v>798</v>
      </c>
      <c r="M5" s="56" t="s">
        <v>799</v>
      </c>
      <c r="N5" s="56" t="n">
        <v>18</v>
      </c>
      <c r="O5" s="56" t="s">
        <v>496</v>
      </c>
      <c r="P5" s="56" t="s">
        <v>545</v>
      </c>
      <c r="Q5" s="117" t="s">
        <v>800</v>
      </c>
      <c r="R5" s="56" t="s">
        <v>545</v>
      </c>
      <c r="S5" s="117" t="s">
        <v>800</v>
      </c>
      <c r="T5" s="56" t="s">
        <v>489</v>
      </c>
      <c r="U5" s="117"/>
      <c r="V5" s="117" t="s">
        <v>801</v>
      </c>
      <c r="W5" s="56" t="s">
        <v>489</v>
      </c>
    </row>
    <row r="6" spans="1:23" s="56" customFormat="1">
      <c r="A6" s="56" t="n">
        <v>5636017884</v>
      </c>
      <c r="B6" s="56" t="n">
        <v>81280988</v>
      </c>
      <c r="C6" s="97" t="n">
        <v>43805.0743287036967</v>
      </c>
      <c r="D6" s="97" t="n">
        <v>43805.075543981482</v>
      </c>
      <c r="E6" s="56" t="s">
        <v>796</v>
      </c>
      <c r="J6" s="56" t="s">
        <v>86</v>
      </c>
      <c r="K6" s="56" t="s">
        <v>797</v>
      </c>
      <c r="L6" s="56" t="s">
        <v>798</v>
      </c>
      <c r="M6" s="56" t="s">
        <v>799</v>
      </c>
      <c r="N6" s="56" t="n">
        <v>18</v>
      </c>
      <c r="O6" s="56" t="s">
        <v>496</v>
      </c>
      <c r="P6" s="56" t="s">
        <v>545</v>
      </c>
      <c r="Q6" s="117" t="s">
        <v>800</v>
      </c>
      <c r="R6" s="56" t="s">
        <v>545</v>
      </c>
      <c r="S6" s="117" t="s">
        <v>800</v>
      </c>
      <c r="T6" s="56" t="s">
        <v>489</v>
      </c>
      <c r="U6" s="117"/>
      <c r="V6" s="117" t="s">
        <v>801</v>
      </c>
      <c r="W6" s="56" t="s">
        <v>489</v>
      </c>
    </row>
    <row r="7" spans="1:23">
      <c r="A7" t="n">
        <v>5635860254</v>
      </c>
      <c r="B7" t="n">
        <v>81280988</v>
      </c>
      <c r="C7" s="81" t="n">
        <v>43804.0147453703685</v>
      </c>
      <c r="D7" s="81" t="n">
        <v>43804.174629629626</v>
      </c>
      <c r="E7" t="s">
        <v>802</v>
      </c>
      <c r="J7" t="s">
        <v>34</v>
      </c>
      <c r="K7" t="s">
        <v>803</v>
      </c>
      <c r="L7" t="s">
        <v>804</v>
      </c>
      <c r="M7" t="s">
        <v>289</v>
      </c>
      <c r="N7" t="n">
        <v>16</v>
      </c>
      <c r="O7" t="s">
        <v>496</v>
      </c>
      <c r="P7" t="s">
        <v>497</v>
      </c>
      <c r="R7" t="s">
        <v>497</v>
      </c>
      <c r="T7" t="s">
        <v>497</v>
      </c>
      <c r="V7" s="115" t="s">
        <v>805</v>
      </c>
      <c r="W7" t="s">
        <v>497</v>
      </c>
    </row>
    <row r="8" spans="1:23">
      <c r="A8" t="n">
        <v>5635484297</v>
      </c>
      <c r="B8" t="n">
        <v>81280988</v>
      </c>
      <c r="C8" s="81" t="n">
        <v>43802.0930787037069</v>
      </c>
      <c r="D8" s="81" t="n">
        <v>43802.0954282407401</v>
      </c>
      <c r="E8" t="s">
        <v>806</v>
      </c>
      <c r="J8" t="s">
        <v>135</v>
      </c>
      <c r="K8" t="s">
        <v>807</v>
      </c>
      <c r="L8" t="s">
        <v>808</v>
      </c>
      <c r="M8" t="s">
        <v>809</v>
      </c>
      <c r="N8" t="n">
        <v>8</v>
      </c>
      <c r="O8" t="s">
        <v>488</v>
      </c>
      <c r="P8" t="s">
        <v>489</v>
      </c>
      <c r="R8" t="s">
        <v>489</v>
      </c>
      <c r="T8" t="s">
        <v>490</v>
      </c>
      <c r="V8" s="115" t="s">
        <v>810</v>
      </c>
      <c r="W8" t="s">
        <v>489</v>
      </c>
    </row>
    <row r="9" spans="1:23">
      <c r="A9" t="n">
        <v>5634835834</v>
      </c>
      <c r="B9" t="n">
        <v>81280988</v>
      </c>
      <c r="C9" s="81" t="n">
        <v>43796.8694444444409</v>
      </c>
      <c r="D9" s="81" t="n">
        <v>43796.9003240740712</v>
      </c>
      <c r="E9" t="s">
        <v>811</v>
      </c>
      <c r="J9" t="s">
        <v>131</v>
      </c>
      <c r="K9" t="s">
        <v>812</v>
      </c>
      <c r="L9" t="s">
        <v>813</v>
      </c>
      <c r="M9" t="s">
        <v>814</v>
      </c>
      <c r="N9" t="n">
        <v>72</v>
      </c>
      <c r="O9" t="s">
        <v>488</v>
      </c>
      <c r="P9" t="s">
        <v>497</v>
      </c>
      <c r="Q9" s="115" t="s">
        <v>815</v>
      </c>
      <c r="R9" t="s">
        <v>497</v>
      </c>
      <c r="S9" s="115" t="s">
        <v>816</v>
      </c>
      <c r="T9" t="s">
        <v>497</v>
      </c>
      <c r="U9" s="115" t="s">
        <v>817</v>
      </c>
      <c r="V9" s="115" t="s">
        <v>818</v>
      </c>
      <c r="W9" t="s">
        <v>497</v>
      </c>
    </row>
    <row r="10" spans="1:23">
      <c r="A10" t="n">
        <v>5643127205</v>
      </c>
      <c r="B10" t="n">
        <v>81280988</v>
      </c>
      <c r="C10" s="81" t="n">
        <v>43859.0177662036949</v>
      </c>
      <c r="D10" s="81" t="n">
        <v>43859.0190046296266</v>
      </c>
      <c r="E10" t="s">
        <v>819</v>
      </c>
      <c r="J10" t="s">
        <v>128</v>
      </c>
      <c r="K10" t="s">
        <v>425</v>
      </c>
      <c r="L10" t="s">
        <v>820</v>
      </c>
      <c r="M10" t="s">
        <v>821</v>
      </c>
      <c r="N10" t="n">
        <v>36</v>
      </c>
      <c r="O10" t="s">
        <v>496</v>
      </c>
      <c r="P10" t="s">
        <v>497</v>
      </c>
      <c r="R10" t="s">
        <v>497</v>
      </c>
      <c r="T10" t="s">
        <v>497</v>
      </c>
      <c r="W10" t="s">
        <v>497</v>
      </c>
    </row>
    <row r="11" spans="3:4">
      <c r="C11" s="59"/>
      <c r="D11" s="59"/>
    </row>
    <row r="12" spans="3:4">
      <c r="C12" s="55"/>
      <c r="D12" s="55"/>
    </row>
    <row r="13" spans="3:4">
      <c r="C13" s="55"/>
      <c r="D13" s="55"/>
    </row>
    <row r="14" spans="3:12">
      <c r="C14" s="55"/>
      <c r="D14" s="55"/>
      <c r="L14" s="56"/>
    </row>
    <row r="15" spans="3:12">
      <c r="C15" s="55"/>
      <c r="D15" s="55"/>
      <c r="L15" s="56"/>
    </row>
    <row r="16" spans="3:12">
      <c r="C16" s="55"/>
      <c r="D16" s="55"/>
      <c r="L16" s="56"/>
    </row>
    <row r="17" spans="3:12">
      <c r="C17" s="55"/>
      <c r="D17" s="55"/>
      <c r="L17" s="56"/>
    </row>
    <row r="18" spans="3:12">
      <c r="C18" s="55"/>
      <c r="D18" s="55"/>
      <c r="L18" s="56"/>
    </row>
    <row r="19" spans="3:4">
      <c r="C19" s="55"/>
      <c r="D19" s="55"/>
    </row>
    <row r="20" spans="3:4">
      <c r="C20" s="55"/>
      <c r="D20" s="55"/>
    </row>
    <row r="21" spans="3:4">
      <c r="C21" s="55"/>
      <c r="D21" s="55"/>
    </row>
    <row r="22" spans="3:12">
      <c r="C22" s="55"/>
      <c r="D22" s="55"/>
      <c r="L22" s="56"/>
    </row>
  </sheetData>
  <printOptions>
    <extLst>
      <ext uri="smNativeData">
        <pm:pageFlags xmlns:pm="smNativeData" id="1580793424"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580793424" l="56" r="56" t="56" b="56" borderId="0" fillId="0" vertical="0"/>
        <pm:footer xmlns:pm="smNativeData" id="1580793424" l="56" r="56" t="56" b="56" borderId="0" fillId="0" vertical="2"/>
      </ext>
    </extLst>
  </headerFooter>
  <legacyDrawing r:id="rId2"/>
  <extLst>
    <ext uri="smNativeData">
      <pm:sheetPrefs xmlns:pm="smNativeData" day="1580793424"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BB19"/>
  <sheetViews>
    <sheetView showGridLines="0" view="normal" zoomScale="90" workbookViewId="0">
      <pane xSplit="1" ySplit="2" topLeftCell="W3" activePane="bottomRight" state="frozen"/>
      <selection pane="bottomRight" activeCell="AU3" sqref="AU3"/>
    </sheetView>
  </sheetViews>
  <sheetFormatPr baseColWidth="6" defaultColWidth="7.285714" defaultRowHeight="15.40"/>
  <cols>
    <col min="1" max="1" width="23.857143" customWidth="1" style="26"/>
    <col min="2" max="3" width="7.714286" customWidth="1" style="26"/>
    <col min="4" max="5" width="7.142857" customWidth="1" style="26"/>
    <col min="6" max="12" width="7.714286" customWidth="1" style="26"/>
    <col min="13" max="18" width="7.428571" customWidth="1" style="26"/>
    <col min="19" max="25" width="7.714286" customWidth="1" style="26"/>
    <col min="26" max="26" width="8.142857" customWidth="1" style="26"/>
    <col min="27" max="27" width="7.714286" customWidth="1" style="26"/>
    <col min="28" max="53" width="7.285714" style="26"/>
    <col min="54" max="54" width="8.571429" customWidth="1" style="26"/>
    <col min="55" max="16384" width="7.285714" style="26"/>
  </cols>
  <sheetData>
    <row r="1" spans="1:16">
      <c r="A1" s="25">
        <f>"CSAT Responses_Sep'2019"!Q87</f>
        <v>88</v>
      </c>
      <c r="B1" s="58" t="s">
        <v>5</v>
      </c>
      <c r="C1" s="58"/>
      <c r="D1" s="58"/>
      <c r="E1" s="58"/>
      <c r="F1" s="58"/>
      <c r="G1" s="58"/>
      <c r="H1" s="58"/>
      <c r="I1" s="58"/>
      <c r="J1" s="58"/>
      <c r="K1" s="58"/>
      <c r="L1" s="58"/>
      <c r="M1" s="58"/>
      <c r="N1" s="58"/>
      <c r="O1" s="58"/>
      <c r="P1" s="58"/>
    </row>
    <row r="2" spans="1:54">
      <c r="A2" s="43" t="s">
        <v>822</v>
      </c>
      <c r="B2" s="42" t="n">
        <v>43780</v>
      </c>
      <c r="C2" s="42">
        <f>B2+1</f>
        <v>43781</v>
      </c>
      <c r="D2" s="42">
        <f>C2+1</f>
        <v>43782</v>
      </c>
      <c r="E2" s="42">
        <f>D2+1</f>
        <v>43783</v>
      </c>
      <c r="F2" s="42">
        <f>E2+1</f>
        <v>43784</v>
      </c>
      <c r="G2" s="42">
        <f>F2+1</f>
        <v>43785</v>
      </c>
      <c r="H2" s="42">
        <f>G2+1</f>
        <v>43786</v>
      </c>
      <c r="I2" s="42">
        <f>H2+1</f>
        <v>43787</v>
      </c>
      <c r="J2" s="42">
        <f>I2+1</f>
        <v>43788</v>
      </c>
      <c r="K2" s="42">
        <f>J2+1</f>
        <v>43789</v>
      </c>
      <c r="L2" s="42">
        <f>K2+1</f>
        <v>43790</v>
      </c>
      <c r="M2" s="42">
        <f>L2+1</f>
        <v>43791</v>
      </c>
      <c r="N2" s="42">
        <f>M2+1</f>
        <v>43792</v>
      </c>
      <c r="O2" s="42">
        <f>N2+1</f>
        <v>43793</v>
      </c>
      <c r="P2" s="42">
        <f>O2+1</f>
        <v>43794</v>
      </c>
      <c r="Q2" s="42">
        <f>P2+1</f>
        <v>43795</v>
      </c>
      <c r="R2" s="42">
        <f>Q2+1</f>
        <v>43796</v>
      </c>
      <c r="S2" s="42">
        <f>R2+1</f>
        <v>43797</v>
      </c>
      <c r="T2" s="42">
        <f>S2+1</f>
        <v>43798</v>
      </c>
      <c r="U2" s="42">
        <f>T2+1</f>
        <v>43799</v>
      </c>
      <c r="V2" s="42">
        <f>U2+1</f>
        <v>43800</v>
      </c>
      <c r="W2" s="42">
        <f>V2+1</f>
        <v>43801</v>
      </c>
      <c r="X2" s="42">
        <f>W2+1</f>
        <v>43802</v>
      </c>
      <c r="Y2" s="42">
        <f>X2+1</f>
        <v>43803</v>
      </c>
      <c r="Z2" s="42">
        <f>Y2+1</f>
        <v>43804</v>
      </c>
      <c r="AA2" s="42">
        <f>Z2+1</f>
        <v>43805</v>
      </c>
      <c r="AB2" s="42">
        <f>AA2+1</f>
        <v>43806</v>
      </c>
      <c r="AC2" s="42">
        <f>AB2+1</f>
        <v>43807</v>
      </c>
      <c r="AD2" s="42">
        <f>AC2+1</f>
        <v>43808</v>
      </c>
      <c r="AE2" s="42">
        <f>AD2+1</f>
        <v>43809</v>
      </c>
      <c r="AF2" s="42">
        <f>AE2+1</f>
        <v>43810</v>
      </c>
      <c r="AG2" s="42">
        <f>AF2+1</f>
        <v>43811</v>
      </c>
      <c r="AH2" s="42">
        <f>AG2+1</f>
        <v>43812</v>
      </c>
      <c r="AI2" s="42">
        <f>AH2+1</f>
        <v>43813</v>
      </c>
      <c r="AJ2" s="42">
        <f>AI2+1</f>
        <v>43814</v>
      </c>
      <c r="AK2" s="42">
        <f>AJ2+1</f>
        <v>43815</v>
      </c>
      <c r="AL2" s="42">
        <f>AK2+1</f>
        <v>43816</v>
      </c>
      <c r="AM2" s="42">
        <f>AL2+1</f>
        <v>43817</v>
      </c>
      <c r="AN2" s="42">
        <f>AM2+1</f>
        <v>43818</v>
      </c>
      <c r="AO2" s="42">
        <f>AN2+1</f>
        <v>43819</v>
      </c>
      <c r="AP2" s="42">
        <f>AO2+1</f>
        <v>43820</v>
      </c>
      <c r="AQ2" s="42">
        <f>AP2+1</f>
        <v>43821</v>
      </c>
      <c r="AR2" s="42">
        <f>AQ2+1</f>
        <v>43822</v>
      </c>
      <c r="AS2" s="42">
        <f>AR2+1</f>
        <v>43823</v>
      </c>
      <c r="AT2" s="42">
        <f>AS2+1</f>
        <v>43824</v>
      </c>
      <c r="AU2" s="42" t="n">
        <v>43850</v>
      </c>
      <c r="AV2" s="42"/>
      <c r="AW2" s="42"/>
      <c r="AX2" s="42"/>
      <c r="AY2" s="42"/>
      <c r="AZ2" s="42"/>
      <c r="BA2" s="42"/>
      <c r="BB2" s="42"/>
    </row>
    <row r="3" spans="1:54">
      <c r="A3" s="44" t="s">
        <v>823</v>
      </c>
      <c r="B3" s="40" t="str">
        <f>IF(B4="","",SUM($A$4:B4)/$A$1)</f>
        <v/>
      </c>
      <c r="C3" s="40">
        <f>IF(C4="","",SUM($A$4:C4)/$A$1)</f>
        <v>0.0340909090909089985</v>
      </c>
      <c r="D3" s="40">
        <f>IF(D4="","",SUM($A$4:D4)/$A$1)</f>
        <v>0.0681818181818179969</v>
      </c>
      <c r="E3" s="40">
        <f>IF(E4="","",SUM($A$4:E4)/$A$1)</f>
        <v>0.0681818181818179969</v>
      </c>
      <c r="F3" s="40">
        <f>IF(F4="","",SUM($A$4:F4)/$A$1)</f>
        <v>0.0681818181818179969</v>
      </c>
      <c r="G3" s="40">
        <f>IF(G4="","",SUM($A$4:G4)/$A$1)</f>
        <v>0.0681818181818179969</v>
      </c>
      <c r="H3" s="40">
        <f>IF(H4="","",SUM($A$4:H4)/$A$1)</f>
        <v>0.0681818181818179969</v>
      </c>
      <c r="I3" s="40">
        <f>IF(I4="","",SUM($A$4:I4)/$A$1)</f>
        <v>0.0909090909090909882</v>
      </c>
      <c r="J3" s="40">
        <f>IF(J4="","",SUM($A$4:J4)/$A$1)</f>
        <v>0.113636363636364002</v>
      </c>
      <c r="K3" s="40">
        <f>IF(K4="","",SUM($A$4:K4)/$A$1)</f>
        <v>0.136363636363635998</v>
      </c>
      <c r="L3" s="40">
        <f>IF(L4="","",SUM($A$4:L4)/$A$1)</f>
        <v>0.159090909090908994</v>
      </c>
      <c r="M3" s="40">
        <f>IF(M4="","",SUM($A$4:M4)/$A$1)</f>
        <v>0.159090909090908994</v>
      </c>
      <c r="N3" s="40">
        <f>IF(N4="","",SUM($A$4:N4)/$A$1)</f>
        <v>0.193181818181818006</v>
      </c>
      <c r="O3" s="40">
        <f>IF(O4="","",SUM($A$4:O4)/$A$1)</f>
        <v>0.193181818181818006</v>
      </c>
      <c r="P3" s="40">
        <f>IF(P4="","",SUM($A$4:P4)/$A$1)</f>
        <v>0.193181818181818006</v>
      </c>
      <c r="Q3" s="40">
        <f>IF(Q4="","",SUM($A$4:Q4)/$A$1)</f>
        <v>0.204545454545454986</v>
      </c>
      <c r="R3" s="40">
        <f>IF(R4="","",SUM($A$4:R4)/$A$1)</f>
        <v>0.227272727272726982</v>
      </c>
      <c r="S3" s="40">
        <f>IF(S4="","",SUM($A$4:S4)/$A$1)</f>
        <v>0.26136363636363602</v>
      </c>
      <c r="T3" s="40">
        <f>IF(T4="","",SUM($A$4:T4)/$A$1)</f>
        <v>0.26136363636363602</v>
      </c>
      <c r="U3" s="40">
        <f>IF(U4="","",SUM($A$4:U4)/$A$1)</f>
        <v>0.26136363636363602</v>
      </c>
      <c r="V3" s="40">
        <f>IF(V4="","",SUM($A$4:V4)/$A$1)</f>
        <v>0.284090909090908994</v>
      </c>
      <c r="W3" s="40">
        <f>IF(W4="","",SUM($A$4:W4)/$A$1)</f>
        <v>0.284090909090908994</v>
      </c>
      <c r="X3" s="40">
        <f>IF(X4="","",SUM($A$4:X4)/$A$1)</f>
        <v>0.329545454545454986</v>
      </c>
      <c r="Y3" s="40">
        <f>IF(Y4="","",SUM($A$4:Y4)/$A$1)</f>
        <v>0.352272727272727026</v>
      </c>
      <c r="Z3" s="40">
        <f>IF(Z4="","",SUM($A$4:Z4)/$A$1)</f>
        <v>0.36363636363636398</v>
      </c>
      <c r="AA3" s="40">
        <f>IF(AA4="","",SUM($A$4:AA4)/$A$1)</f>
        <v>0.386363636363636012</v>
      </c>
      <c r="AB3" s="40">
        <f>IF(AB4="","",SUM($A$4:AB4)/$A$1)</f>
        <v>0.420454545454546036</v>
      </c>
      <c r="AC3" s="40">
        <f>IF(AC4="","",SUM($A$4:AC4)/$A$1)</f>
        <v>0.420454545454546036</v>
      </c>
      <c r="AD3" s="40">
        <f>IF(AD4="","",SUM($A$4:AD4)/$A$1)</f>
        <v>0.488636363636364024</v>
      </c>
      <c r="AE3" s="40">
        <f>IF(AE4="","",SUM($A$4:AE4)/$A$1)</f>
        <v>0.522727272727273018</v>
      </c>
      <c r="AF3" s="40">
        <f>IF(AF4="","",SUM($A$4:AF4)/$A$1)</f>
        <v>0.522727272727273018</v>
      </c>
      <c r="AG3" s="40">
        <f>IF(AG4="","",SUM($A$4:AG4)/$A$1)</f>
        <v>0.545454545454545947</v>
      </c>
      <c r="AH3" s="40">
        <f>IF(AH4="","",SUM($A$4:AH4)/$A$1)</f>
        <v>0.545454545454545947</v>
      </c>
      <c r="AI3" s="40">
        <f>IF(AI4="","",SUM($A$4:AI4)/$A$1)</f>
        <v>0.545454545454545947</v>
      </c>
      <c r="AJ3" s="40">
        <f>IF(AJ4="","",SUM($A$4:AJ4)/$A$1)</f>
        <v>0.545454545454545947</v>
      </c>
      <c r="AK3" s="40">
        <f>IF(AK4="","",SUM($A$4:AK4)/$A$1)</f>
        <v>0.625</v>
      </c>
      <c r="AL3" s="40">
        <f>IF(AL4="","",SUM($A$4:AL4)/$A$1)</f>
        <v>0.625</v>
      </c>
      <c r="AM3" s="40">
        <f>IF(AM4="","",SUM($A$4:AM4)/$A$1)</f>
        <v>0.625</v>
      </c>
      <c r="AN3" s="40">
        <f>IF(AN4="","",SUM($A$4:AN4)/$A$1)</f>
        <v>0.625</v>
      </c>
      <c r="AO3" s="40">
        <f>IF(AO4="","",SUM($A$4:AO4)/$A$1)</f>
        <v>0.625</v>
      </c>
      <c r="AP3" s="40">
        <f>IF(AP4="","",SUM($A$4:AP4)/$A$1)</f>
        <v>0.625</v>
      </c>
      <c r="AQ3" s="40">
        <f>IF(AQ4="","",SUM($A$4:AQ4)/$A$1)</f>
        <v>0.625</v>
      </c>
      <c r="AR3" s="40">
        <f>IF(AR4="","",SUM($A$4:AR4)/$A$1)</f>
        <v>0.636363636363637042</v>
      </c>
      <c r="AS3" s="40">
        <f>IF(AS4="","",SUM($A$4:AS4)/$A$1)</f>
        <v>0.647727272727273018</v>
      </c>
      <c r="AT3" s="40">
        <f>IF(AT4="","",SUM($A$4:AT4)/$A$1)</f>
        <v>0.647727272727273018</v>
      </c>
      <c r="AU3" s="40">
        <f>IF(AU4="","",SUM($A$4:AU4)/$A$1)</f>
        <v>0.659090909090908994</v>
      </c>
      <c r="AV3" s="40"/>
      <c r="AW3" s="40"/>
      <c r="AX3" s="40"/>
      <c r="AY3" s="40"/>
      <c r="AZ3" s="40"/>
      <c r="BA3" s="40"/>
      <c r="BB3" s="40"/>
    </row>
    <row r="4" spans="1:54">
      <c r="A4" s="27" t="s">
        <v>824</v>
      </c>
      <c r="B4" s="41"/>
      <c r="C4" s="41" t="n">
        <v>3</v>
      </c>
      <c r="D4" s="41" t="n">
        <v>3</v>
      </c>
      <c r="E4" s="41" t="n">
        <v>0</v>
      </c>
      <c r="F4" s="41" t="n">
        <v>0</v>
      </c>
      <c r="G4" s="41" t="n">
        <v>0</v>
      </c>
      <c r="H4" s="41" t="n">
        <v>0</v>
      </c>
      <c r="I4" s="41" t="n">
        <v>2</v>
      </c>
      <c r="J4" s="41" t="n">
        <v>2</v>
      </c>
      <c r="K4" s="41" t="n">
        <v>2</v>
      </c>
      <c r="L4" s="41" t="n">
        <v>2</v>
      </c>
      <c r="M4" s="41" t="n">
        <v>0</v>
      </c>
      <c r="N4" s="41" t="n">
        <v>3</v>
      </c>
      <c r="O4" s="41" t="n">
        <v>0</v>
      </c>
      <c r="P4" s="41" t="n">
        <v>0</v>
      </c>
      <c r="Q4" s="41" t="n">
        <v>1</v>
      </c>
      <c r="R4" s="41" t="n">
        <v>2</v>
      </c>
      <c r="S4" s="41" t="n">
        <v>3</v>
      </c>
      <c r="T4" s="41" t="n">
        <v>0</v>
      </c>
      <c r="U4" s="41" t="n">
        <v>0</v>
      </c>
      <c r="V4" s="41" t="n">
        <v>2</v>
      </c>
      <c r="W4" s="41" t="n">
        <v>0</v>
      </c>
      <c r="X4" s="41" t="n">
        <v>4</v>
      </c>
      <c r="Y4" s="41" t="n">
        <v>2</v>
      </c>
      <c r="Z4" s="41" t="n">
        <v>1</v>
      </c>
      <c r="AA4" s="41" t="n">
        <v>2</v>
      </c>
      <c r="AB4" s="41" t="n">
        <v>3</v>
      </c>
      <c r="AC4" s="41" t="n">
        <v>0</v>
      </c>
      <c r="AD4" s="41" t="n">
        <v>6</v>
      </c>
      <c r="AE4" s="41" t="n">
        <v>3</v>
      </c>
      <c r="AF4" s="41" t="n">
        <v>0</v>
      </c>
      <c r="AG4" s="41" t="n">
        <v>2</v>
      </c>
      <c r="AH4" s="41" t="n">
        <v>0</v>
      </c>
      <c r="AI4" s="41" t="n">
        <v>0</v>
      </c>
      <c r="AJ4" s="41" t="n">
        <v>0</v>
      </c>
      <c r="AK4" s="41" t="n">
        <v>7</v>
      </c>
      <c r="AL4" s="41" t="n">
        <v>0</v>
      </c>
      <c r="AM4" s="41" t="n">
        <v>0</v>
      </c>
      <c r="AN4" s="41" t="n">
        <v>0</v>
      </c>
      <c r="AO4" s="41" t="n">
        <v>0</v>
      </c>
      <c r="AP4" s="41" t="n">
        <v>0</v>
      </c>
      <c r="AQ4" s="41" t="n">
        <v>0</v>
      </c>
      <c r="AR4" s="41" t="n">
        <v>1</v>
      </c>
      <c r="AS4" s="41" t="n">
        <v>1</v>
      </c>
      <c r="AT4" s="41" t="n">
        <v>0</v>
      </c>
      <c r="AU4" s="41" t="n">
        <v>1</v>
      </c>
      <c r="AV4" s="41"/>
      <c r="AW4" s="41"/>
      <c r="AX4" s="41"/>
      <c r="AY4" s="41"/>
      <c r="AZ4" s="41"/>
      <c r="BA4" s="41"/>
      <c r="BB4" s="41"/>
    </row>
    <row r="5" spans="2:11">
      <c r="B5" s="28" t="n">
        <v>72</v>
      </c>
      <c r="C5" s="28"/>
      <c r="D5" s="28">
        <f>5/88</f>
        <v>0.0568181818181820031</v>
      </c>
      <c r="E5" s="28" t="n">
        <v>72</v>
      </c>
      <c r="F5" s="28" t="n">
        <v>72</v>
      </c>
      <c r="G5" s="28" t="n">
        <v>72</v>
      </c>
      <c r="H5" s="28" t="n">
        <v>75</v>
      </c>
      <c r="I5" s="28" t="n">
        <v>75</v>
      </c>
      <c r="J5" s="28" t="n">
        <v>75</v>
      </c>
      <c r="K5" s="28" t="n">
        <v>75</v>
      </c>
    </row>
    <row r="6" spans="16:16">
      <c r="P6" s="29"/>
    </row>
    <row r="7" spans="1:54">
      <c r="A7" s="43" t="s">
        <v>825</v>
      </c>
      <c r="B7" s="42" t="n">
        <v>43780</v>
      </c>
      <c r="C7" s="42">
        <f>B7+1</f>
        <v>43781</v>
      </c>
      <c r="D7" s="42">
        <f>C7+1</f>
        <v>43782</v>
      </c>
      <c r="E7" s="42">
        <f>D7+1</f>
        <v>43783</v>
      </c>
      <c r="F7" s="42">
        <f>E7+1</f>
        <v>43784</v>
      </c>
      <c r="G7" s="42">
        <f>F7+1</f>
        <v>43785</v>
      </c>
      <c r="H7" s="42">
        <f>G7+1</f>
        <v>43786</v>
      </c>
      <c r="I7" s="42">
        <f>H7+1</f>
        <v>43787</v>
      </c>
      <c r="J7" s="42">
        <f>I7+1</f>
        <v>43788</v>
      </c>
      <c r="K7" s="42">
        <f>J7+1</f>
        <v>43789</v>
      </c>
      <c r="L7" s="42">
        <f>K7+1</f>
        <v>43790</v>
      </c>
      <c r="M7" s="42">
        <f>L7+1</f>
        <v>43791</v>
      </c>
      <c r="N7" s="42">
        <f>M7+1</f>
        <v>43792</v>
      </c>
      <c r="O7" s="42">
        <f>N7+1</f>
        <v>43793</v>
      </c>
      <c r="P7" s="42">
        <f>O7+1</f>
        <v>43794</v>
      </c>
      <c r="Q7" s="42">
        <f>P7+1</f>
        <v>43795</v>
      </c>
      <c r="R7" s="42">
        <f>Q7+1</f>
        <v>43796</v>
      </c>
      <c r="S7" s="42">
        <f>R7+1</f>
        <v>43797</v>
      </c>
      <c r="T7" s="42">
        <f>S7+1</f>
        <v>43798</v>
      </c>
      <c r="U7" s="42">
        <f>T7+1</f>
        <v>43799</v>
      </c>
      <c r="V7" s="42">
        <f>U7+1</f>
        <v>43800</v>
      </c>
      <c r="W7" s="42">
        <f>V7+1</f>
        <v>43801</v>
      </c>
      <c r="X7" s="42">
        <f>W7+1</f>
        <v>43802</v>
      </c>
      <c r="Y7" s="42">
        <f>X7+1</f>
        <v>43803</v>
      </c>
      <c r="Z7" s="42">
        <f>Y7+1</f>
        <v>43804</v>
      </c>
      <c r="AA7" s="42">
        <f>Z7+1</f>
        <v>43805</v>
      </c>
      <c r="AB7" s="42">
        <f>AA7+1</f>
        <v>43806</v>
      </c>
      <c r="AC7" s="42">
        <f>AB7+1</f>
        <v>43807</v>
      </c>
      <c r="AD7" s="42">
        <f>AC7+1</f>
        <v>43808</v>
      </c>
      <c r="AE7" s="42">
        <f>AD7+1</f>
        <v>43809</v>
      </c>
      <c r="AF7" s="42">
        <f>AE7+1</f>
        <v>43810</v>
      </c>
      <c r="AG7" s="42">
        <f>AF7+1</f>
        <v>43811</v>
      </c>
      <c r="AH7" s="42">
        <f>AG7+1</f>
        <v>43812</v>
      </c>
      <c r="AI7" s="42">
        <f>AH7+1</f>
        <v>43813</v>
      </c>
      <c r="AJ7" s="42">
        <f>AI7+1</f>
        <v>43814</v>
      </c>
      <c r="AK7" s="42">
        <f>AJ7+1</f>
        <v>43815</v>
      </c>
      <c r="AL7" s="42">
        <f>AK7+1</f>
        <v>43816</v>
      </c>
      <c r="AM7" s="42">
        <f>AL7+1</f>
        <v>43817</v>
      </c>
      <c r="AN7" s="42">
        <f>AM7+1</f>
        <v>43818</v>
      </c>
      <c r="AO7" s="42">
        <f>AN7+1</f>
        <v>43819</v>
      </c>
      <c r="AP7" s="42">
        <f>AO7+1</f>
        <v>43820</v>
      </c>
      <c r="AQ7" s="42">
        <f>AP7+1</f>
        <v>43821</v>
      </c>
      <c r="AR7" s="42">
        <f>AQ7+1</f>
        <v>43822</v>
      </c>
      <c r="AS7" s="42">
        <f>AR7+1</f>
        <v>43823</v>
      </c>
      <c r="AT7" s="42">
        <f>AS7+1</f>
        <v>43824</v>
      </c>
      <c r="AU7" s="42" t="n">
        <v>43850</v>
      </c>
      <c r="AV7" s="42"/>
      <c r="AW7" s="42"/>
      <c r="AX7" s="42"/>
      <c r="AY7" s="42"/>
      <c r="AZ7" s="42"/>
      <c r="BA7" s="42"/>
      <c r="BB7" s="42"/>
    </row>
    <row r="8" spans="1:54">
      <c r="A8" s="44" t="s">
        <v>826</v>
      </c>
      <c r="B8" s="40"/>
      <c r="C8" s="40" t="n">
        <v>1</v>
      </c>
      <c r="D8" s="40" t="n">
        <v>1</v>
      </c>
      <c r="E8" s="40" t="n">
        <v>1</v>
      </c>
      <c r="F8" s="40" t="n">
        <v>1</v>
      </c>
      <c r="G8" s="40" t="n">
        <v>1</v>
      </c>
      <c r="H8" s="40" t="n">
        <v>1</v>
      </c>
      <c r="I8" s="40" t="n">
        <v>1</v>
      </c>
      <c r="J8" s="40" t="n">
        <v>1</v>
      </c>
      <c r="K8" s="40" t="n">
        <v>0.91666666666666643</v>
      </c>
      <c r="L8" s="40" t="n">
        <v>0.928571428571428648</v>
      </c>
      <c r="M8" s="40" t="n">
        <v>0.928571428571428648</v>
      </c>
      <c r="N8" s="40" t="n">
        <v>0.888888888888888928</v>
      </c>
      <c r="O8" s="40" t="n">
        <v>0.888888888888888928</v>
      </c>
      <c r="P8" s="40" t="n">
        <v>0.888888888888888928</v>
      </c>
      <c r="Q8" s="40" t="n">
        <v>0.894736842105263008</v>
      </c>
      <c r="R8" s="40" t="n">
        <v>0.904761904761904745</v>
      </c>
      <c r="S8" s="40" t="n">
        <v>0.91666666666666643</v>
      </c>
      <c r="T8" s="40" t="n">
        <v>0.91666666666666643</v>
      </c>
      <c r="U8" s="40" t="n">
        <v>0.91666666666666643</v>
      </c>
      <c r="V8" s="40" t="n">
        <v>0.923076923076923173</v>
      </c>
      <c r="W8" s="40" t="n">
        <v>0.923076923076923173</v>
      </c>
      <c r="X8" s="40" t="n">
        <v>0.933333333333333215</v>
      </c>
      <c r="Y8" s="40" t="n">
        <v>0.96769999999999996</v>
      </c>
      <c r="Z8" s="40" t="n">
        <v>0.968800000000000061</v>
      </c>
      <c r="AA8" s="40" t="n">
        <v>0.970588235294117574</v>
      </c>
      <c r="AB8" s="40" t="n">
        <v>0.945945945945945965</v>
      </c>
      <c r="AC8" s="40" t="n">
        <v>0.945945945945945965</v>
      </c>
      <c r="AD8" s="40" t="n">
        <v>0.953488372093023351</v>
      </c>
      <c r="AE8" s="40" t="n">
        <v>0.95649999999999995</v>
      </c>
      <c r="AF8" s="40" t="n">
        <v>0.95649999999999995</v>
      </c>
      <c r="AG8" s="40" t="n">
        <v>0.958300000000000018</v>
      </c>
      <c r="AH8" s="40" t="n">
        <v>0.958300000000000018</v>
      </c>
      <c r="AI8" s="40" t="n">
        <v>0.958300000000000018</v>
      </c>
      <c r="AJ8" s="40" t="n">
        <v>0.958300000000000018</v>
      </c>
      <c r="AK8" s="40" t="n">
        <v>0.963599999999999923</v>
      </c>
      <c r="AL8" s="40" t="n">
        <v>0.963599999999999923</v>
      </c>
      <c r="AM8" s="40" t="n">
        <v>0.963599999999999923</v>
      </c>
      <c r="AN8" s="40" t="n">
        <v>0.963599999999999923</v>
      </c>
      <c r="AO8" s="40" t="n">
        <v>0.963599999999999923</v>
      </c>
      <c r="AP8" s="40" t="n">
        <v>0.963599999999999923</v>
      </c>
      <c r="AQ8" s="40" t="n">
        <v>0.963599999999999923</v>
      </c>
      <c r="AR8" s="40" t="n">
        <v>0.964300000000000068</v>
      </c>
      <c r="AS8" s="40" t="n">
        <v>0.964899999999999913</v>
      </c>
      <c r="AT8" s="40" t="n">
        <v>0.964899999999999913</v>
      </c>
      <c r="AU8" s="40" t="n">
        <v>0.965500000000000114</v>
      </c>
      <c r="AV8" s="40"/>
      <c r="AW8" s="40"/>
      <c r="AX8" s="40"/>
      <c r="AY8" s="40"/>
      <c r="AZ8" s="40"/>
      <c r="BA8" s="40"/>
      <c r="BB8" s="40"/>
    </row>
    <row r="9" spans="1:54">
      <c r="A9" s="44" t="s">
        <v>827</v>
      </c>
      <c r="B9" s="40"/>
      <c r="C9" s="40" t="n">
        <v>1</v>
      </c>
      <c r="D9" s="40" t="n">
        <v>1</v>
      </c>
      <c r="E9" s="40" t="n">
        <v>1</v>
      </c>
      <c r="F9" s="40" t="n">
        <v>1</v>
      </c>
      <c r="G9" s="40" t="n">
        <v>1</v>
      </c>
      <c r="H9" s="40" t="n">
        <v>1</v>
      </c>
      <c r="I9" s="40" t="n">
        <v>1</v>
      </c>
      <c r="J9" s="40" t="n">
        <v>0.9</v>
      </c>
      <c r="K9" s="40" t="n">
        <v>0.833333333333333215</v>
      </c>
      <c r="L9" s="40" t="n">
        <v>0.857142857142857117</v>
      </c>
      <c r="M9" s="40" t="n">
        <v>0.857142857142857117</v>
      </c>
      <c r="N9" s="40" t="n">
        <v>0.833333333333333215</v>
      </c>
      <c r="O9" s="40" t="n">
        <v>0.833333333333333215</v>
      </c>
      <c r="P9" s="40" t="n">
        <v>0.833333333333333215</v>
      </c>
      <c r="Q9" s="40" t="n">
        <v>0.84210526315789469</v>
      </c>
      <c r="R9" s="40" t="n">
        <v>0.857142857142857117</v>
      </c>
      <c r="S9" s="40" t="n">
        <v>0.869565217391304301</v>
      </c>
      <c r="T9" s="40" t="n">
        <v>0.869565217391304301</v>
      </c>
      <c r="U9" s="40" t="n">
        <v>0.869565217391304301</v>
      </c>
      <c r="V9" s="40" t="n">
        <v>0.880000000000000071</v>
      </c>
      <c r="W9" s="40" t="n">
        <v>0.880000000000000071</v>
      </c>
      <c r="X9" s="40" t="n">
        <v>0.857142857142857117</v>
      </c>
      <c r="Y9" s="40" t="n">
        <v>0.888899999999999935</v>
      </c>
      <c r="Z9" s="40" t="n">
        <v>0.888899999999999935</v>
      </c>
      <c r="AA9" s="40" t="n">
        <v>0.896551724137930961</v>
      </c>
      <c r="AB9" s="40" t="n">
        <v>0.875</v>
      </c>
      <c r="AC9" s="40" t="n">
        <v>0.875</v>
      </c>
      <c r="AD9" s="40" t="n">
        <v>0.885714285714285765</v>
      </c>
      <c r="AE9" s="40" t="n">
        <v>0.885700000000000109</v>
      </c>
      <c r="AF9" s="40" t="n">
        <v>0.885700000000000109</v>
      </c>
      <c r="AG9" s="40" t="n">
        <v>0.891900000000000048</v>
      </c>
      <c r="AH9" s="40" t="n">
        <v>0.891900000000000048</v>
      </c>
      <c r="AI9" s="40" t="n">
        <v>0.891900000000000048</v>
      </c>
      <c r="AJ9" s="40" t="n">
        <v>0.891900000000000048</v>
      </c>
      <c r="AK9" s="40" t="n">
        <v>0.909100000000000108</v>
      </c>
      <c r="AL9" s="40" t="n">
        <v>0.909100000000000108</v>
      </c>
      <c r="AM9" s="40" t="n">
        <v>0.909100000000000108</v>
      </c>
      <c r="AN9" s="40" t="n">
        <v>0.909100000000000108</v>
      </c>
      <c r="AO9" s="40" t="n">
        <v>0.909100000000000108</v>
      </c>
      <c r="AP9" s="40" t="n">
        <v>0.909100000000000108</v>
      </c>
      <c r="AQ9" s="40" t="n">
        <v>0.909100000000000108</v>
      </c>
      <c r="AR9" s="40" t="n">
        <v>0.888899999999999935</v>
      </c>
      <c r="AS9" s="40" t="n">
        <v>0.891300000000000026</v>
      </c>
      <c r="AT9" s="40" t="n">
        <v>0.891300000000000026</v>
      </c>
      <c r="AU9" s="40" t="n">
        <v>0.893599999999999817</v>
      </c>
      <c r="AV9" s="40"/>
      <c r="AW9" s="40"/>
      <c r="AX9" s="40"/>
      <c r="AY9" s="40"/>
      <c r="AZ9" s="40"/>
      <c r="BA9" s="40"/>
      <c r="BB9" s="40"/>
    </row>
    <row r="10" spans="1:54">
      <c r="A10" s="44" t="s">
        <v>828</v>
      </c>
      <c r="B10" s="40"/>
      <c r="C10" s="40" t="n">
        <v>1</v>
      </c>
      <c r="D10" s="40" t="n">
        <v>1</v>
      </c>
      <c r="E10" s="40" t="n">
        <v>1</v>
      </c>
      <c r="F10" s="40" t="n">
        <v>1</v>
      </c>
      <c r="G10" s="40" t="n">
        <v>1</v>
      </c>
      <c r="H10" s="40" t="n">
        <v>1</v>
      </c>
      <c r="I10" s="40" t="n">
        <v>1</v>
      </c>
      <c r="J10" s="40" t="n">
        <v>1</v>
      </c>
      <c r="K10" s="40" t="n">
        <v>0.929824561403508731</v>
      </c>
      <c r="L10" s="40" t="n">
        <v>0.942028985507246475</v>
      </c>
      <c r="M10" s="40" t="n">
        <v>0.942028985507246475</v>
      </c>
      <c r="N10" s="40" t="n">
        <v>0.89247311827956981</v>
      </c>
      <c r="O10" s="40" t="n">
        <v>0.89247311827956981</v>
      </c>
      <c r="P10" s="40" t="n">
        <v>0.89247311827956981</v>
      </c>
      <c r="Q10" s="40" t="n">
        <v>0.898989898989898961</v>
      </c>
      <c r="R10" s="40" t="n">
        <v>0.90990990990991012</v>
      </c>
      <c r="S10" s="40" t="n">
        <v>0.920000000000000107</v>
      </c>
      <c r="T10" s="40" t="n">
        <v>0.920000000000000107</v>
      </c>
      <c r="U10" s="40" t="n">
        <v>0.920000000000000107</v>
      </c>
      <c r="V10" s="40" t="n">
        <v>0.924242424242424221</v>
      </c>
      <c r="W10" s="40" t="n">
        <v>0.924242424242424221</v>
      </c>
      <c r="X10" s="40" t="n">
        <v>0.933110367892976633</v>
      </c>
      <c r="Y10" s="40" t="n">
        <v>0.974300000000000033</v>
      </c>
      <c r="Z10" s="40" t="n">
        <v>0.975199999999999889</v>
      </c>
      <c r="AA10" s="40" t="n">
        <v>0.976401179941002795</v>
      </c>
      <c r="AB10" s="40" t="n">
        <v>0.946666666666666501</v>
      </c>
      <c r="AC10" s="40" t="n">
        <v>0.946666666666666501</v>
      </c>
      <c r="AD10" s="40" t="n">
        <v>0.955257270693512339</v>
      </c>
      <c r="AE10" s="40" t="n">
        <v>0.957399999999999984</v>
      </c>
      <c r="AF10" s="40" t="n">
        <v>0.957399999999999984</v>
      </c>
      <c r="AG10" s="40" t="n">
        <v>0.959400000000000119</v>
      </c>
      <c r="AH10" s="40" t="n">
        <v>0.959400000000000119</v>
      </c>
      <c r="AI10" s="40" t="n">
        <v>0.959400000000000119</v>
      </c>
      <c r="AJ10" s="40" t="n">
        <v>0.959400000000000119</v>
      </c>
      <c r="AK10" s="40" t="n">
        <v>0.964899999999999913</v>
      </c>
      <c r="AL10" s="40" t="n">
        <v>0.964899999999999913</v>
      </c>
      <c r="AM10" s="40" t="n">
        <v>0.964899999999999913</v>
      </c>
      <c r="AN10" s="40" t="n">
        <v>0.964899999999999913</v>
      </c>
      <c r="AO10" s="40" t="n">
        <v>0.964899999999999913</v>
      </c>
      <c r="AP10" s="40" t="n">
        <v>0.964899999999999913</v>
      </c>
      <c r="AQ10" s="40" t="n">
        <v>0.964899999999999913</v>
      </c>
      <c r="AR10" s="40" t="n">
        <v>0.965600000000000058</v>
      </c>
      <c r="AS10" s="40" t="n">
        <v>0.966300000000000026</v>
      </c>
      <c r="AT10" s="40" t="n">
        <v>0.966300000000000026</v>
      </c>
      <c r="AU10" s="40" t="n">
        <v>0.966699999999999982</v>
      </c>
      <c r="AV10" s="40"/>
      <c r="AW10" s="40"/>
      <c r="AX10" s="40"/>
      <c r="AY10" s="40"/>
      <c r="AZ10" s="40"/>
      <c r="BA10" s="40"/>
      <c r="BB10" s="40"/>
    </row>
    <row r="19" spans="2:4">
      <c r="B19" s="38"/>
      <c r="C19" s="38"/>
      <c r="D19" s="39"/>
    </row>
  </sheetData>
  <mergeCells count="1">
    <mergeCell ref="B1:F1"/>
  </mergeCells>
  <printOptions>
    <extLst>
      <ext uri="smNativeData">
        <pm:pageFlags xmlns:pm="smNativeData" id="158079342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580793424" l="56" r="56" t="56" b="56" borderId="0" fillId="0" vertical="0"/>
        <pm:footer xmlns:pm="smNativeData" id="1580793424" l="56" r="56" t="56" b="56" borderId="0" fillId="0" vertical="2"/>
      </ext>
    </extLst>
  </headerFooter>
  <extLst>
    <ext uri="smNativeData">
      <pm:sheetPrefs xmlns:pm="smNativeData" day="1580793424"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Lakshmeesha Gundurao</dc:creator>
  <cp:keywords/>
  <dc:description/>
  <cp:lastModifiedBy>samanth</cp:lastModifiedBy>
  <cp:revision>0</cp:revision>
  <dcterms:created xsi:type="dcterms:W3CDTF">2016-08-30T08:20:01Z</dcterms:created>
  <dcterms:modified xsi:type="dcterms:W3CDTF">2020-02-04T05:17:04Z</dcterms:modified>
</cp:coreProperties>
</file>